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6"/>
  </bookViews>
  <sheets>
    <sheet name="文档说明" sheetId="10" r:id="rId1"/>
    <sheet name="属性表" sheetId="46" r:id="rId2"/>
    <sheet name="新属性投放" sheetId="53" r:id="rId3"/>
    <sheet name="守护灵（5次修订版）" sheetId="60" r:id="rId4"/>
    <sheet name="职业属性倾向" sheetId="58" r:id="rId5"/>
    <sheet name="卡牌属性" sheetId="54" r:id="rId6"/>
    <sheet name="神器" sheetId="55" r:id="rId7"/>
    <sheet name="专属武器" sheetId="57" r:id="rId8"/>
    <sheet name="收集" sheetId="56" r:id="rId9"/>
    <sheet name="卡牌定位设计" sheetId="61" r:id="rId10"/>
    <sheet name="关卡思路" sheetId="36" state="hidden" r:id="rId11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55" l="1"/>
  <c r="E61" i="55"/>
  <c r="G59" i="55"/>
  <c r="E59" i="55"/>
  <c r="G57" i="55"/>
  <c r="E57" i="55"/>
  <c r="N28" i="55"/>
  <c r="N29" i="55"/>
  <c r="N30" i="55"/>
  <c r="N31" i="55"/>
  <c r="N32" i="55"/>
  <c r="N33" i="55"/>
  <c r="N34" i="55"/>
  <c r="N35" i="55"/>
  <c r="N36" i="55"/>
  <c r="N37" i="55"/>
  <c r="N38" i="55"/>
  <c r="N39" i="55"/>
  <c r="N40" i="55"/>
  <c r="N41" i="55"/>
  <c r="N42" i="55"/>
  <c r="N43" i="55"/>
  <c r="N44" i="55"/>
  <c r="N45" i="55"/>
  <c r="N46" i="55"/>
  <c r="N47" i="55"/>
  <c r="N48" i="55"/>
  <c r="N49" i="55"/>
  <c r="N50" i="55"/>
  <c r="N51" i="55"/>
  <c r="N52" i="55"/>
  <c r="N53" i="55"/>
  <c r="N54" i="55"/>
  <c r="N55" i="55"/>
  <c r="N56" i="55"/>
  <c r="N57" i="55"/>
  <c r="N58" i="55"/>
  <c r="N59" i="55"/>
  <c r="N60" i="55"/>
  <c r="N61" i="55"/>
  <c r="N62" i="55"/>
  <c r="N63" i="55"/>
  <c r="N64" i="55"/>
  <c r="N65" i="55"/>
  <c r="N66" i="55"/>
  <c r="N67" i="55"/>
  <c r="N68" i="55"/>
  <c r="N69" i="55"/>
  <c r="N70" i="55"/>
  <c r="N71" i="55"/>
  <c r="N72" i="55"/>
  <c r="N73" i="55"/>
  <c r="N74" i="55"/>
  <c r="N75" i="55"/>
  <c r="N76" i="55"/>
  <c r="N77" i="55"/>
  <c r="N78" i="55"/>
  <c r="N79" i="55"/>
  <c r="N80" i="55"/>
  <c r="N81" i="55"/>
  <c r="N82" i="55"/>
  <c r="N83" i="55"/>
  <c r="N84" i="55"/>
  <c r="N85" i="55"/>
  <c r="N86" i="55"/>
  <c r="N87" i="55"/>
  <c r="N88" i="55"/>
  <c r="N89" i="55"/>
  <c r="N90" i="55"/>
  <c r="N91" i="55"/>
  <c r="N92" i="55"/>
  <c r="N93" i="55"/>
  <c r="N94" i="55"/>
  <c r="N95" i="55"/>
  <c r="N96" i="55"/>
  <c r="N97" i="55"/>
  <c r="N98" i="55"/>
  <c r="N99" i="55"/>
  <c r="N100" i="55"/>
  <c r="N101" i="55"/>
  <c r="N102" i="55"/>
  <c r="N103" i="55"/>
  <c r="N104" i="55"/>
  <c r="N105" i="55"/>
  <c r="N106" i="55"/>
  <c r="N107" i="55"/>
  <c r="N108" i="55"/>
  <c r="N109" i="55"/>
  <c r="N110" i="55"/>
  <c r="N111" i="55"/>
  <c r="N112" i="55"/>
  <c r="N113" i="55"/>
  <c r="N114" i="55"/>
  <c r="N115" i="55"/>
  <c r="N116" i="55"/>
  <c r="N117" i="55"/>
  <c r="N118" i="55"/>
  <c r="N119" i="55"/>
  <c r="N120" i="55"/>
  <c r="N121" i="55"/>
  <c r="N122" i="55"/>
  <c r="N123" i="55"/>
  <c r="N124" i="55"/>
  <c r="N125" i="55"/>
  <c r="N126" i="55"/>
  <c r="N127" i="55"/>
  <c r="N128" i="55"/>
  <c r="N129" i="55"/>
  <c r="N130" i="55"/>
  <c r="N131" i="55"/>
  <c r="N132" i="55"/>
  <c r="N133" i="55"/>
  <c r="N134" i="55"/>
  <c r="N135" i="55"/>
  <c r="N136" i="55"/>
  <c r="N137" i="55"/>
  <c r="N138" i="55"/>
  <c r="N139" i="55"/>
  <c r="N140" i="55"/>
  <c r="N141" i="55"/>
  <c r="N142" i="55"/>
  <c r="N143" i="55"/>
  <c r="N144" i="55"/>
  <c r="N145" i="55"/>
  <c r="N146" i="55"/>
  <c r="N147" i="55"/>
  <c r="N148" i="55"/>
  <c r="N149" i="55"/>
  <c r="N150" i="55"/>
  <c r="N151" i="55"/>
  <c r="N152" i="55"/>
  <c r="N153" i="55"/>
  <c r="N154" i="55"/>
  <c r="N155" i="55"/>
  <c r="N156" i="55"/>
  <c r="N157" i="55"/>
  <c r="N158" i="55"/>
  <c r="N159" i="55"/>
  <c r="N160" i="55"/>
  <c r="N161" i="55"/>
  <c r="N162" i="55"/>
  <c r="N163" i="55"/>
  <c r="N164" i="55"/>
  <c r="N165" i="55"/>
  <c r="N166" i="55"/>
  <c r="N167" i="55"/>
  <c r="N168" i="55"/>
  <c r="N169" i="55"/>
  <c r="N170" i="55"/>
  <c r="N171" i="55"/>
  <c r="N172" i="55"/>
  <c r="N173" i="55"/>
  <c r="N174" i="55"/>
  <c r="N175" i="55"/>
  <c r="N176" i="55"/>
  <c r="N177" i="55"/>
  <c r="N178" i="55"/>
  <c r="N179" i="55"/>
  <c r="N180" i="55"/>
  <c r="N181" i="55"/>
  <c r="N182" i="55"/>
  <c r="N183" i="55"/>
  <c r="N184" i="55"/>
  <c r="N185" i="55"/>
  <c r="N186" i="55"/>
  <c r="N187" i="55"/>
  <c r="N188" i="55"/>
  <c r="N189" i="55"/>
  <c r="N190" i="55"/>
  <c r="N191" i="55"/>
  <c r="N192" i="55"/>
  <c r="N193" i="55"/>
  <c r="N194" i="55"/>
  <c r="N195" i="55"/>
  <c r="N196" i="55"/>
  <c r="N197" i="55"/>
  <c r="N198" i="55"/>
  <c r="N199" i="55"/>
  <c r="N200" i="55"/>
  <c r="N201" i="55"/>
  <c r="N202" i="55"/>
  <c r="N203" i="55"/>
  <c r="N204" i="55"/>
  <c r="N205" i="55"/>
  <c r="N206" i="55"/>
  <c r="N207" i="55"/>
  <c r="N208" i="55"/>
  <c r="N209" i="55"/>
  <c r="N210" i="55"/>
  <c r="N211" i="55"/>
  <c r="N212" i="55"/>
  <c r="N213" i="55"/>
  <c r="N214" i="55"/>
  <c r="N215" i="55"/>
  <c r="N216" i="55"/>
  <c r="N217" i="55"/>
  <c r="N218" i="55"/>
  <c r="N219" i="55"/>
  <c r="N220" i="55"/>
  <c r="N221" i="55"/>
  <c r="N222" i="55"/>
  <c r="N223" i="55"/>
  <c r="N224" i="55"/>
  <c r="N225" i="55"/>
  <c r="N226" i="55"/>
  <c r="N227" i="55"/>
  <c r="N228" i="55"/>
  <c r="N229" i="55"/>
  <c r="N230" i="55"/>
  <c r="N231" i="55"/>
  <c r="N232" i="55"/>
  <c r="N233" i="55"/>
  <c r="N234" i="55"/>
  <c r="N235" i="55"/>
  <c r="N236" i="55"/>
  <c r="N237" i="55"/>
  <c r="N238" i="55"/>
  <c r="N239" i="55"/>
  <c r="N240" i="55"/>
  <c r="N241" i="55"/>
  <c r="N242" i="55"/>
  <c r="N243" i="55"/>
  <c r="N244" i="55"/>
  <c r="N245" i="55"/>
  <c r="N246" i="55"/>
  <c r="N247" i="55"/>
  <c r="N248" i="55"/>
  <c r="N249" i="55"/>
  <c r="N250" i="55"/>
  <c r="N251" i="55"/>
  <c r="N252" i="55"/>
  <c r="N253" i="55"/>
  <c r="N254" i="55"/>
  <c r="N255" i="55"/>
  <c r="N256" i="55"/>
  <c r="N257" i="55"/>
  <c r="N258" i="55"/>
  <c r="N259" i="55"/>
  <c r="N260" i="55"/>
  <c r="N261" i="55"/>
  <c r="N262" i="55"/>
  <c r="N263" i="55"/>
  <c r="N264" i="55"/>
  <c r="N265" i="55"/>
  <c r="N266" i="55"/>
  <c r="N267" i="55"/>
  <c r="N268" i="55"/>
  <c r="N269" i="55"/>
  <c r="N270" i="55"/>
  <c r="N271" i="55"/>
  <c r="N272" i="55"/>
  <c r="N273" i="55"/>
  <c r="N274" i="55"/>
  <c r="N275" i="55"/>
  <c r="N276" i="55"/>
  <c r="N277" i="55"/>
  <c r="N278" i="55"/>
  <c r="N279" i="55"/>
  <c r="N280" i="55"/>
  <c r="N281" i="55"/>
  <c r="N282" i="55"/>
  <c r="N283" i="55"/>
  <c r="N284" i="55"/>
  <c r="N285" i="55"/>
  <c r="N286" i="55"/>
  <c r="N287" i="55"/>
  <c r="N288" i="55"/>
  <c r="N289" i="55"/>
  <c r="N290" i="55"/>
  <c r="N291" i="55"/>
  <c r="N292" i="55"/>
  <c r="N293" i="55"/>
  <c r="N294" i="55"/>
  <c r="N295" i="55"/>
  <c r="N296" i="55"/>
  <c r="N297" i="55"/>
  <c r="N298" i="55"/>
  <c r="N299" i="55"/>
  <c r="N300" i="55"/>
  <c r="N301" i="55"/>
  <c r="N302" i="55"/>
  <c r="N303" i="55"/>
  <c r="N304" i="55"/>
  <c r="N305" i="55"/>
  <c r="N306" i="55"/>
  <c r="N27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938" i="55"/>
  <c r="AA939" i="55"/>
  <c r="AA940" i="55"/>
  <c r="AA941" i="55"/>
  <c r="AA942" i="55"/>
  <c r="AA943" i="55"/>
  <c r="AA944" i="55"/>
  <c r="AA945" i="55"/>
  <c r="AA946" i="55"/>
  <c r="AA947" i="55"/>
  <c r="AA948" i="55"/>
  <c r="AA949" i="55"/>
  <c r="AA950" i="55"/>
  <c r="AA951" i="55"/>
  <c r="AA952" i="55"/>
  <c r="AA953" i="55"/>
  <c r="AA954" i="55"/>
  <c r="AA955" i="55"/>
  <c r="AA956" i="55"/>
  <c r="AA957" i="55"/>
  <c r="AA958" i="55"/>
  <c r="AA959" i="55"/>
  <c r="AA960" i="55"/>
  <c r="AA961" i="55"/>
  <c r="AA962" i="55"/>
  <c r="AA963" i="55"/>
  <c r="AA964" i="55"/>
  <c r="AA965" i="55"/>
  <c r="AA966" i="55"/>
  <c r="AA967" i="55"/>
  <c r="AA968" i="55"/>
  <c r="AA969" i="55"/>
  <c r="AA970" i="55"/>
  <c r="AA971" i="55"/>
  <c r="AA972" i="55"/>
  <c r="AA973" i="55"/>
  <c r="AA974" i="55"/>
  <c r="AA975" i="55"/>
  <c r="AA976" i="55"/>
  <c r="AA977" i="55"/>
  <c r="AA978" i="55"/>
  <c r="AA979" i="55"/>
  <c r="AA980" i="55"/>
  <c r="AA981" i="55"/>
  <c r="AA982" i="55"/>
  <c r="AA983" i="55"/>
  <c r="AA984" i="55"/>
  <c r="AA985" i="55"/>
  <c r="AA986" i="55"/>
  <c r="AA987" i="55"/>
  <c r="AA988" i="55"/>
  <c r="AA989" i="55"/>
  <c r="AA990" i="55"/>
  <c r="AA991" i="55"/>
  <c r="AA992" i="55"/>
  <c r="AA993" i="55"/>
  <c r="AA994" i="55"/>
  <c r="AA995" i="55"/>
  <c r="AA996" i="55"/>
  <c r="AA997" i="55"/>
  <c r="AA998" i="55"/>
  <c r="AA999" i="55"/>
  <c r="AA1000" i="55"/>
  <c r="AA1001" i="55"/>
  <c r="AA1002" i="55"/>
  <c r="AA1003" i="55"/>
  <c r="AA1004" i="55"/>
  <c r="AA1005" i="55"/>
  <c r="AA1006" i="55"/>
  <c r="AA1007" i="55"/>
  <c r="AA1008" i="55"/>
  <c r="AA1009" i="55"/>
  <c r="AA1010" i="55"/>
  <c r="AA1011" i="55"/>
  <c r="AA1012" i="55"/>
  <c r="AA1013" i="55"/>
  <c r="AA1014" i="55"/>
  <c r="AA1015" i="55"/>
  <c r="AA1016" i="55"/>
  <c r="AA1017" i="55"/>
  <c r="AA1018" i="55"/>
  <c r="AA1019" i="55"/>
  <c r="AA1020" i="55"/>
  <c r="AA1021" i="55"/>
  <c r="AA1022" i="55"/>
  <c r="AA1023" i="55"/>
  <c r="AA1024" i="55"/>
  <c r="AA1025" i="55"/>
  <c r="AA1026" i="55"/>
  <c r="AA1027" i="55"/>
  <c r="AA1028" i="55"/>
  <c r="AA1029" i="55"/>
  <c r="AA1030" i="55"/>
  <c r="AA1031" i="55"/>
  <c r="AA1032" i="55"/>
  <c r="AA1033" i="55"/>
  <c r="AA1034" i="55"/>
  <c r="AA1035" i="55"/>
  <c r="AA1036" i="55"/>
  <c r="AA1037" i="55"/>
  <c r="AA1038" i="55"/>
  <c r="AA1039" i="55"/>
  <c r="AA1040" i="55"/>
  <c r="AA1041" i="55"/>
  <c r="AA1042" i="55"/>
  <c r="AA1043" i="55"/>
  <c r="AA1044" i="55"/>
  <c r="AA1045" i="55"/>
  <c r="AA1046" i="55"/>
  <c r="AA1047" i="55"/>
  <c r="AA1048" i="55"/>
  <c r="AA1049" i="55"/>
  <c r="AA1050" i="55"/>
  <c r="AA1051" i="55"/>
  <c r="AA1052" i="55"/>
  <c r="AA1053" i="55"/>
  <c r="AA1054" i="55"/>
  <c r="AA1055" i="55"/>
  <c r="AA1056" i="55"/>
  <c r="AA1057" i="55"/>
  <c r="AA1058" i="55"/>
  <c r="AA1059" i="55"/>
  <c r="AA1060" i="55"/>
  <c r="AA1061" i="55"/>
  <c r="AA1062" i="55"/>
  <c r="AA1063" i="55"/>
  <c r="AA1064" i="55"/>
  <c r="AA1065" i="55"/>
  <c r="AA1066" i="55"/>
  <c r="AA1067" i="55"/>
  <c r="AA1068" i="55"/>
  <c r="AA1069" i="55"/>
  <c r="AA1070" i="55"/>
  <c r="AA1071" i="55"/>
  <c r="AA1072" i="55"/>
  <c r="AA1073" i="55"/>
  <c r="AA1074" i="55"/>
  <c r="AA1075" i="55"/>
  <c r="AA1076" i="55"/>
  <c r="AA1077" i="55"/>
  <c r="AA1078" i="55"/>
  <c r="AA1079" i="55"/>
  <c r="AA1080" i="55"/>
  <c r="AA1081" i="55"/>
  <c r="AA1082" i="55"/>
  <c r="AA1083" i="55"/>
  <c r="AA1084" i="55"/>
  <c r="AA1085" i="55"/>
  <c r="AA1086" i="55"/>
  <c r="AA1087" i="55"/>
  <c r="AA1088" i="55"/>
  <c r="AA1089" i="55"/>
  <c r="AA1090" i="55"/>
  <c r="AA1091" i="55"/>
  <c r="AA1092" i="55"/>
  <c r="AA1093" i="55"/>
  <c r="AA1094" i="55"/>
  <c r="AA1095" i="55"/>
  <c r="AA1096" i="55"/>
  <c r="AA1097" i="55"/>
  <c r="AA1098" i="55"/>
  <c r="AA1099" i="55"/>
  <c r="AA1100" i="55"/>
  <c r="AA1101" i="55"/>
  <c r="AA1102" i="55"/>
  <c r="AA1103" i="55"/>
  <c r="AA1104" i="55"/>
  <c r="AA1105" i="55"/>
  <c r="AA1106" i="55"/>
  <c r="AA1107" i="55"/>
  <c r="AA1108" i="55"/>
  <c r="AA1109" i="55"/>
  <c r="AA1110" i="55"/>
  <c r="AA1111" i="55"/>
  <c r="AA1112" i="55"/>
  <c r="AA1113" i="55"/>
  <c r="AA1114" i="55"/>
  <c r="AA1115" i="55"/>
  <c r="AA1116" i="55"/>
  <c r="AA1117" i="55"/>
  <c r="AA1118" i="55"/>
  <c r="AA1119" i="55"/>
  <c r="AA1120" i="55"/>
  <c r="AA1121" i="55"/>
  <c r="AA1122" i="55"/>
  <c r="AA1123" i="55"/>
  <c r="AA1124" i="55"/>
  <c r="AA1125" i="55"/>
  <c r="AA1126" i="55"/>
  <c r="AA1127" i="55"/>
  <c r="AA1128" i="55"/>
  <c r="AA1129" i="55"/>
  <c r="AA1130" i="55"/>
  <c r="AA1131" i="55"/>
  <c r="AA1132" i="55"/>
  <c r="AA1133" i="55"/>
  <c r="AA1134" i="55"/>
  <c r="AA1135" i="55"/>
  <c r="AA1136" i="55"/>
  <c r="AA1137" i="55"/>
  <c r="AA1138" i="55"/>
  <c r="AA1139" i="55"/>
  <c r="AA1140" i="55"/>
  <c r="AA1141" i="55"/>
  <c r="AA1142" i="55"/>
  <c r="AA1143" i="55"/>
  <c r="AA1144" i="55"/>
  <c r="AA1145" i="55"/>
  <c r="AA1146" i="55"/>
  <c r="AA1147" i="55"/>
  <c r="AA1148" i="55"/>
  <c r="AA1149" i="55"/>
  <c r="AA1150" i="55"/>
  <c r="AA1151" i="55"/>
  <c r="AA1152" i="55"/>
  <c r="AA1153" i="55"/>
  <c r="AA1154" i="55"/>
  <c r="AA1155" i="55"/>
  <c r="AA1156" i="55"/>
  <c r="AA1157" i="55"/>
  <c r="AA1158" i="55"/>
  <c r="AA1159" i="55"/>
  <c r="AA1160" i="55"/>
  <c r="AA1161" i="55"/>
  <c r="AA1162" i="55"/>
  <c r="AA1163" i="55"/>
  <c r="AA1164" i="55"/>
  <c r="AA1165" i="55"/>
  <c r="AA1166" i="55"/>
  <c r="AA1167" i="55"/>
  <c r="AA1168" i="55"/>
  <c r="AA1169" i="55"/>
  <c r="AA1170" i="55"/>
  <c r="AA1171" i="55"/>
  <c r="AA1172" i="55"/>
  <c r="AA1173" i="55"/>
  <c r="AA1174" i="55"/>
  <c r="AA1175" i="55"/>
  <c r="AA1176" i="55"/>
  <c r="AA1177" i="55"/>
  <c r="AA1178" i="55"/>
  <c r="AA1179" i="55"/>
  <c r="AA1180" i="55"/>
  <c r="AA1181" i="55"/>
  <c r="AA1182" i="55"/>
  <c r="AA1183" i="55"/>
  <c r="AA1184" i="55"/>
  <c r="AA1185" i="55"/>
  <c r="AA1186" i="55"/>
  <c r="AA1187" i="55"/>
  <c r="AA1188" i="55"/>
  <c r="AA1189" i="55"/>
  <c r="AA1190" i="55"/>
  <c r="AA1191" i="55"/>
  <c r="AA1192" i="55"/>
  <c r="AA1193" i="55"/>
  <c r="AA1194" i="55"/>
  <c r="AA1195" i="55"/>
  <c r="AA1196" i="55"/>
  <c r="AA1197" i="55"/>
  <c r="AA1198" i="55"/>
  <c r="AA1199" i="55"/>
  <c r="AA1200" i="55"/>
  <c r="AA1201" i="55"/>
  <c r="AA1202" i="55"/>
  <c r="AA1203" i="55"/>
  <c r="AA1204" i="55"/>
  <c r="AA1205" i="55"/>
  <c r="AA1206" i="55"/>
  <c r="AA1207" i="55"/>
  <c r="AA1208" i="55"/>
  <c r="AA1209" i="55"/>
  <c r="AA1210" i="55"/>
  <c r="AA1211" i="55"/>
  <c r="AA1212" i="55"/>
  <c r="AA1213" i="55"/>
  <c r="AA1214" i="55"/>
  <c r="AA1215" i="55"/>
  <c r="AA1216" i="55"/>
  <c r="AA1217" i="55"/>
  <c r="AA1218" i="55"/>
  <c r="AA1219" i="55"/>
  <c r="AA1220" i="55"/>
  <c r="AA1221" i="55"/>
  <c r="AA1222" i="55"/>
  <c r="AA1223" i="55"/>
  <c r="AA1224" i="55"/>
  <c r="AA1225" i="55"/>
  <c r="AA1226" i="55"/>
  <c r="AA1227" i="55"/>
  <c r="AA1228" i="55"/>
  <c r="AA1229" i="55"/>
  <c r="AA1230" i="55"/>
  <c r="AA1231" i="55"/>
  <c r="AA1232" i="55"/>
  <c r="AA1233" i="55"/>
  <c r="AA1234" i="55"/>
  <c r="AA1235" i="55"/>
  <c r="AA1236" i="55"/>
  <c r="AA1237" i="55"/>
  <c r="AA38" i="55"/>
  <c r="AE303" i="54" l="1"/>
  <c r="AE304" i="54" s="1"/>
  <c r="AE305" i="54" s="1"/>
  <c r="AE306" i="54" s="1"/>
  <c r="AE307" i="54" s="1"/>
  <c r="AE308" i="54" s="1"/>
  <c r="AE309" i="54" s="1"/>
  <c r="AE310" i="54" s="1"/>
  <c r="AE311" i="54" s="1"/>
  <c r="AE312" i="54" s="1"/>
  <c r="AE313" i="54" s="1"/>
  <c r="AE314" i="54" s="1"/>
  <c r="AE315" i="54" s="1"/>
  <c r="AE316" i="54" s="1"/>
  <c r="AE317" i="54" s="1"/>
  <c r="AE318" i="54" s="1"/>
  <c r="AG299" i="54"/>
  <c r="AG300" i="54" s="1"/>
  <c r="AG301" i="54" s="1"/>
  <c r="AG302" i="54" s="1"/>
  <c r="AG303" i="54" s="1"/>
  <c r="AG304" i="54" s="1"/>
  <c r="AG305" i="54" s="1"/>
  <c r="AG306" i="54" s="1"/>
  <c r="AG307" i="54" s="1"/>
  <c r="AG308" i="54" s="1"/>
  <c r="AG309" i="54" s="1"/>
  <c r="AG310" i="54" s="1"/>
  <c r="AG311" i="54" s="1"/>
  <c r="AG312" i="54" s="1"/>
  <c r="AG313" i="54" s="1"/>
  <c r="AG314" i="54" s="1"/>
  <c r="AG315" i="54" s="1"/>
  <c r="AG316" i="54" s="1"/>
  <c r="AG317" i="54" s="1"/>
  <c r="AG318" i="54" s="1"/>
  <c r="AE299" i="54"/>
  <c r="AE300" i="54" s="1"/>
  <c r="AE301" i="54" s="1"/>
  <c r="AE302" i="54" s="1"/>
  <c r="AG298" i="54"/>
  <c r="AF298" i="54"/>
  <c r="AF299" i="54" s="1"/>
  <c r="AF300" i="54" s="1"/>
  <c r="AF301" i="54" s="1"/>
  <c r="AF302" i="54" s="1"/>
  <c r="AF303" i="54" s="1"/>
  <c r="AF304" i="54" s="1"/>
  <c r="AF305" i="54" s="1"/>
  <c r="AF306" i="54" s="1"/>
  <c r="AF307" i="54" s="1"/>
  <c r="AF308" i="54" s="1"/>
  <c r="AF309" i="54" s="1"/>
  <c r="AF310" i="54" s="1"/>
  <c r="AF311" i="54" s="1"/>
  <c r="AF312" i="54" s="1"/>
  <c r="AF313" i="54" s="1"/>
  <c r="AF314" i="54" s="1"/>
  <c r="AF315" i="54" s="1"/>
  <c r="AF316" i="54" s="1"/>
  <c r="AF317" i="54" s="1"/>
  <c r="AF318" i="54" s="1"/>
  <c r="AE298" i="54"/>
  <c r="AG281" i="54"/>
  <c r="AG282" i="54" s="1"/>
  <c r="AG283" i="54" s="1"/>
  <c r="AG284" i="54" s="1"/>
  <c r="AG285" i="54" s="1"/>
  <c r="AG286" i="54" s="1"/>
  <c r="AG287" i="54" s="1"/>
  <c r="AG288" i="54" s="1"/>
  <c r="AG289" i="54" s="1"/>
  <c r="AG290" i="54" s="1"/>
  <c r="AG291" i="54" s="1"/>
  <c r="AG292" i="54" s="1"/>
  <c r="AG293" i="54" s="1"/>
  <c r="AG294" i="54" s="1"/>
  <c r="AG295" i="54" s="1"/>
  <c r="AG296" i="54" s="1"/>
  <c r="AG297" i="54" s="1"/>
  <c r="AF278" i="54"/>
  <c r="AF279" i="54" s="1"/>
  <c r="AF280" i="54" s="1"/>
  <c r="AF281" i="54" s="1"/>
  <c r="AF282" i="54" s="1"/>
  <c r="AF283" i="54" s="1"/>
  <c r="AF284" i="54" s="1"/>
  <c r="AF285" i="54" s="1"/>
  <c r="AF286" i="54" s="1"/>
  <c r="AF287" i="54" s="1"/>
  <c r="AF288" i="54" s="1"/>
  <c r="AF289" i="54" s="1"/>
  <c r="AF290" i="54" s="1"/>
  <c r="AF291" i="54" s="1"/>
  <c r="AF292" i="54" s="1"/>
  <c r="AF293" i="54" s="1"/>
  <c r="AF294" i="54" s="1"/>
  <c r="AF295" i="54" s="1"/>
  <c r="AF296" i="54" s="1"/>
  <c r="AF297" i="54" s="1"/>
  <c r="AG277" i="54"/>
  <c r="AG278" i="54" s="1"/>
  <c r="AG279" i="54" s="1"/>
  <c r="AG280" i="54" s="1"/>
  <c r="AF277" i="54"/>
  <c r="AE277" i="54"/>
  <c r="AE278" i="54" s="1"/>
  <c r="AE279" i="54" s="1"/>
  <c r="AE280" i="54" s="1"/>
  <c r="AE281" i="54" s="1"/>
  <c r="AE282" i="54" s="1"/>
  <c r="AE283" i="54" s="1"/>
  <c r="AE284" i="54" s="1"/>
  <c r="AE285" i="54" s="1"/>
  <c r="AE286" i="54" s="1"/>
  <c r="AE287" i="54" s="1"/>
  <c r="AE288" i="54" s="1"/>
  <c r="AE289" i="54" s="1"/>
  <c r="AE290" i="54" s="1"/>
  <c r="AE291" i="54" s="1"/>
  <c r="AE292" i="54" s="1"/>
  <c r="AE293" i="54" s="1"/>
  <c r="AE294" i="54" s="1"/>
  <c r="AE295" i="54" s="1"/>
  <c r="AE296" i="54" s="1"/>
  <c r="AE297" i="54" s="1"/>
  <c r="AG265" i="54"/>
  <c r="AG266" i="54" s="1"/>
  <c r="AG267" i="54" s="1"/>
  <c r="AG268" i="54" s="1"/>
  <c r="AG269" i="54" s="1"/>
  <c r="AG270" i="54" s="1"/>
  <c r="AG271" i="54" s="1"/>
  <c r="AG272" i="54" s="1"/>
  <c r="AG273" i="54" s="1"/>
  <c r="AG274" i="54" s="1"/>
  <c r="AG275" i="54" s="1"/>
  <c r="AG276" i="54" s="1"/>
  <c r="AE259" i="54"/>
  <c r="AE260" i="54" s="1"/>
  <c r="AE261" i="54" s="1"/>
  <c r="AE262" i="54" s="1"/>
  <c r="AE263" i="54" s="1"/>
  <c r="AE264" i="54" s="1"/>
  <c r="AE265" i="54" s="1"/>
  <c r="AE266" i="54" s="1"/>
  <c r="AE267" i="54" s="1"/>
  <c r="AE268" i="54" s="1"/>
  <c r="AE269" i="54" s="1"/>
  <c r="AE270" i="54" s="1"/>
  <c r="AE271" i="54" s="1"/>
  <c r="AE272" i="54" s="1"/>
  <c r="AE273" i="54" s="1"/>
  <c r="AE274" i="54" s="1"/>
  <c r="AE275" i="54" s="1"/>
  <c r="AE276" i="54" s="1"/>
  <c r="AG257" i="54"/>
  <c r="AG258" i="54" s="1"/>
  <c r="AG259" i="54" s="1"/>
  <c r="AG260" i="54" s="1"/>
  <c r="AG261" i="54" s="1"/>
  <c r="AG262" i="54" s="1"/>
  <c r="AG263" i="54" s="1"/>
  <c r="AG264" i="54" s="1"/>
  <c r="AE257" i="54"/>
  <c r="AE258" i="54" s="1"/>
  <c r="AG256" i="54"/>
  <c r="AF256" i="54"/>
  <c r="AF257" i="54" s="1"/>
  <c r="AF258" i="54" s="1"/>
  <c r="AF259" i="54" s="1"/>
  <c r="AF260" i="54" s="1"/>
  <c r="AF261" i="54" s="1"/>
  <c r="AF262" i="54" s="1"/>
  <c r="AF263" i="54" s="1"/>
  <c r="AF264" i="54" s="1"/>
  <c r="AF265" i="54" s="1"/>
  <c r="AF266" i="54" s="1"/>
  <c r="AF267" i="54" s="1"/>
  <c r="AF268" i="54" s="1"/>
  <c r="AF269" i="54" s="1"/>
  <c r="AF270" i="54" s="1"/>
  <c r="AF271" i="54" s="1"/>
  <c r="AF272" i="54" s="1"/>
  <c r="AF273" i="54" s="1"/>
  <c r="AF274" i="54" s="1"/>
  <c r="AF275" i="54" s="1"/>
  <c r="AF276" i="54" s="1"/>
  <c r="AE256" i="54"/>
  <c r="AG241" i="54"/>
  <c r="AG242" i="54" s="1"/>
  <c r="AG243" i="54" s="1"/>
  <c r="AG244" i="54" s="1"/>
  <c r="AG245" i="54" s="1"/>
  <c r="AG246" i="54" s="1"/>
  <c r="AG247" i="54" s="1"/>
  <c r="AG248" i="54" s="1"/>
  <c r="AG249" i="54" s="1"/>
  <c r="AG250" i="54" s="1"/>
  <c r="AG251" i="54" s="1"/>
  <c r="AG252" i="54" s="1"/>
  <c r="AG253" i="54" s="1"/>
  <c r="AG254" i="54" s="1"/>
  <c r="AG255" i="54" s="1"/>
  <c r="AG237" i="54"/>
  <c r="AG238" i="54" s="1"/>
  <c r="AG239" i="54" s="1"/>
  <c r="AG240" i="54" s="1"/>
  <c r="AF236" i="54"/>
  <c r="AF237" i="54" s="1"/>
  <c r="AF238" i="54" s="1"/>
  <c r="AF239" i="54" s="1"/>
  <c r="AF240" i="54" s="1"/>
  <c r="AF241" i="54" s="1"/>
  <c r="AF242" i="54" s="1"/>
  <c r="AF243" i="54" s="1"/>
  <c r="AF244" i="54" s="1"/>
  <c r="AF245" i="54" s="1"/>
  <c r="AF246" i="54" s="1"/>
  <c r="AF247" i="54" s="1"/>
  <c r="AF248" i="54" s="1"/>
  <c r="AF249" i="54" s="1"/>
  <c r="AF250" i="54" s="1"/>
  <c r="AF251" i="54" s="1"/>
  <c r="AF252" i="54" s="1"/>
  <c r="AF253" i="54" s="1"/>
  <c r="AF254" i="54" s="1"/>
  <c r="AF255" i="54" s="1"/>
  <c r="AG235" i="54"/>
  <c r="AG236" i="54" s="1"/>
  <c r="AF235" i="54"/>
  <c r="AE235" i="54"/>
  <c r="AE236" i="54" s="1"/>
  <c r="AE237" i="54" s="1"/>
  <c r="AE238" i="54" s="1"/>
  <c r="AE239" i="54" s="1"/>
  <c r="AE240" i="54" s="1"/>
  <c r="AE241" i="54" s="1"/>
  <c r="AE242" i="54" s="1"/>
  <c r="AE243" i="54" s="1"/>
  <c r="AE244" i="54" s="1"/>
  <c r="AE245" i="54" s="1"/>
  <c r="AE246" i="54" s="1"/>
  <c r="AE247" i="54" s="1"/>
  <c r="AE248" i="54" s="1"/>
  <c r="AE249" i="54" s="1"/>
  <c r="AE250" i="54" s="1"/>
  <c r="AE251" i="54" s="1"/>
  <c r="AE252" i="54" s="1"/>
  <c r="AE253" i="54" s="1"/>
  <c r="AE254" i="54" s="1"/>
  <c r="AE255" i="54" s="1"/>
  <c r="AG223" i="54"/>
  <c r="AG224" i="54" s="1"/>
  <c r="AG225" i="54" s="1"/>
  <c r="AG226" i="54" s="1"/>
  <c r="AG227" i="54" s="1"/>
  <c r="AG228" i="54" s="1"/>
  <c r="AG229" i="54" s="1"/>
  <c r="AG230" i="54" s="1"/>
  <c r="AG231" i="54" s="1"/>
  <c r="AG232" i="54" s="1"/>
  <c r="AG233" i="54" s="1"/>
  <c r="AG234" i="54" s="1"/>
  <c r="AG219" i="54"/>
  <c r="AG220" i="54" s="1"/>
  <c r="AG221" i="54" s="1"/>
  <c r="AG222" i="54" s="1"/>
  <c r="AF218" i="54"/>
  <c r="AF219" i="54" s="1"/>
  <c r="AF220" i="54" s="1"/>
  <c r="AF221" i="54" s="1"/>
  <c r="AF222" i="54" s="1"/>
  <c r="AF223" i="54" s="1"/>
  <c r="AF224" i="54" s="1"/>
  <c r="AF225" i="54" s="1"/>
  <c r="AF226" i="54" s="1"/>
  <c r="AF227" i="54" s="1"/>
  <c r="AF228" i="54" s="1"/>
  <c r="AF229" i="54" s="1"/>
  <c r="AF230" i="54" s="1"/>
  <c r="AF231" i="54" s="1"/>
  <c r="AF232" i="54" s="1"/>
  <c r="AF233" i="54" s="1"/>
  <c r="AF234" i="54" s="1"/>
  <c r="AE217" i="54"/>
  <c r="AE218" i="54" s="1"/>
  <c r="AE219" i="54" s="1"/>
  <c r="AE220" i="54" s="1"/>
  <c r="AE221" i="54" s="1"/>
  <c r="AE222" i="54" s="1"/>
  <c r="AE223" i="54" s="1"/>
  <c r="AE224" i="54" s="1"/>
  <c r="AE225" i="54" s="1"/>
  <c r="AE226" i="54" s="1"/>
  <c r="AE227" i="54" s="1"/>
  <c r="AE228" i="54" s="1"/>
  <c r="AE229" i="54" s="1"/>
  <c r="AE230" i="54" s="1"/>
  <c r="AE231" i="54" s="1"/>
  <c r="AE232" i="54" s="1"/>
  <c r="AE233" i="54" s="1"/>
  <c r="AE234" i="54" s="1"/>
  <c r="AG215" i="54"/>
  <c r="AG216" i="54" s="1"/>
  <c r="AG217" i="54" s="1"/>
  <c r="AG218" i="54" s="1"/>
  <c r="AE215" i="54"/>
  <c r="AE216" i="54" s="1"/>
  <c r="AG214" i="54"/>
  <c r="AF214" i="54"/>
  <c r="AF215" i="54" s="1"/>
  <c r="AF216" i="54" s="1"/>
  <c r="AF217" i="54" s="1"/>
  <c r="AE214" i="54"/>
  <c r="AE198" i="54"/>
  <c r="AE199" i="54" s="1"/>
  <c r="AE200" i="54" s="1"/>
  <c r="AE201" i="54" s="1"/>
  <c r="AE202" i="54" s="1"/>
  <c r="AE203" i="54" s="1"/>
  <c r="AE204" i="54" s="1"/>
  <c r="AE205" i="54" s="1"/>
  <c r="AE206" i="54" s="1"/>
  <c r="AE207" i="54" s="1"/>
  <c r="AE208" i="54" s="1"/>
  <c r="AE209" i="54" s="1"/>
  <c r="AE210" i="54" s="1"/>
  <c r="AE211" i="54" s="1"/>
  <c r="AE212" i="54" s="1"/>
  <c r="AE213" i="54" s="1"/>
  <c r="AE196" i="54"/>
  <c r="AE197" i="54" s="1"/>
  <c r="AG194" i="54"/>
  <c r="AG195" i="54" s="1"/>
  <c r="AG196" i="54" s="1"/>
  <c r="AG197" i="54" s="1"/>
  <c r="AG198" i="54" s="1"/>
  <c r="AG199" i="54" s="1"/>
  <c r="AG200" i="54" s="1"/>
  <c r="AG201" i="54" s="1"/>
  <c r="AG202" i="54" s="1"/>
  <c r="AG203" i="54" s="1"/>
  <c r="AG204" i="54" s="1"/>
  <c r="AG205" i="54" s="1"/>
  <c r="AG206" i="54" s="1"/>
  <c r="AG207" i="54" s="1"/>
  <c r="AG208" i="54" s="1"/>
  <c r="AG209" i="54" s="1"/>
  <c r="AG210" i="54" s="1"/>
  <c r="AG211" i="54" s="1"/>
  <c r="AG212" i="54" s="1"/>
  <c r="AG213" i="54" s="1"/>
  <c r="AE194" i="54"/>
  <c r="AE195" i="54" s="1"/>
  <c r="AG193" i="54"/>
  <c r="AF193" i="54"/>
  <c r="AF194" i="54" s="1"/>
  <c r="AF195" i="54" s="1"/>
  <c r="AF196" i="54" s="1"/>
  <c r="AF197" i="54" s="1"/>
  <c r="AF198" i="54" s="1"/>
  <c r="AF199" i="54" s="1"/>
  <c r="AF200" i="54" s="1"/>
  <c r="AF201" i="54" s="1"/>
  <c r="AF202" i="54" s="1"/>
  <c r="AF203" i="54" s="1"/>
  <c r="AF204" i="54" s="1"/>
  <c r="AF205" i="54" s="1"/>
  <c r="AF206" i="54" s="1"/>
  <c r="AF207" i="54" s="1"/>
  <c r="AF208" i="54" s="1"/>
  <c r="AF209" i="54" s="1"/>
  <c r="AF210" i="54" s="1"/>
  <c r="AF211" i="54" s="1"/>
  <c r="AF212" i="54" s="1"/>
  <c r="AF213" i="54" s="1"/>
  <c r="AE193" i="54"/>
  <c r="AF175" i="54"/>
  <c r="AF176" i="54" s="1"/>
  <c r="AF177" i="54" s="1"/>
  <c r="AF178" i="54" s="1"/>
  <c r="AF179" i="54" s="1"/>
  <c r="AF180" i="54" s="1"/>
  <c r="AF181" i="54" s="1"/>
  <c r="AF182" i="54" s="1"/>
  <c r="AF183" i="54" s="1"/>
  <c r="AF184" i="54" s="1"/>
  <c r="AF185" i="54" s="1"/>
  <c r="AF186" i="54" s="1"/>
  <c r="AF187" i="54" s="1"/>
  <c r="AF188" i="54" s="1"/>
  <c r="AF189" i="54" s="1"/>
  <c r="AF190" i="54" s="1"/>
  <c r="AF191" i="54" s="1"/>
  <c r="AF192" i="54" s="1"/>
  <c r="AF173" i="54"/>
  <c r="AF174" i="54" s="1"/>
  <c r="AG172" i="54"/>
  <c r="AG173" i="54" s="1"/>
  <c r="AG174" i="54" s="1"/>
  <c r="AG175" i="54" s="1"/>
  <c r="AG176" i="54" s="1"/>
  <c r="AG177" i="54" s="1"/>
  <c r="AG178" i="54" s="1"/>
  <c r="AG179" i="54" s="1"/>
  <c r="AG180" i="54" s="1"/>
  <c r="AG181" i="54" s="1"/>
  <c r="AG182" i="54" s="1"/>
  <c r="AG183" i="54" s="1"/>
  <c r="AG184" i="54" s="1"/>
  <c r="AG185" i="54" s="1"/>
  <c r="AG186" i="54" s="1"/>
  <c r="AG187" i="54" s="1"/>
  <c r="AG188" i="54" s="1"/>
  <c r="AG189" i="54" s="1"/>
  <c r="AG190" i="54" s="1"/>
  <c r="AG191" i="54" s="1"/>
  <c r="AG192" i="54" s="1"/>
  <c r="AF172" i="54"/>
  <c r="AE172" i="54"/>
  <c r="AE173" i="54" s="1"/>
  <c r="AE174" i="54" s="1"/>
  <c r="AE175" i="54" s="1"/>
  <c r="AE176" i="54" s="1"/>
  <c r="AE177" i="54" s="1"/>
  <c r="AE178" i="54" s="1"/>
  <c r="AE179" i="54" s="1"/>
  <c r="AE180" i="54" s="1"/>
  <c r="AE181" i="54" s="1"/>
  <c r="AE182" i="54" s="1"/>
  <c r="AE183" i="54" s="1"/>
  <c r="AE184" i="54" s="1"/>
  <c r="AE185" i="54" s="1"/>
  <c r="AE186" i="54" s="1"/>
  <c r="AE187" i="54" s="1"/>
  <c r="AE188" i="54" s="1"/>
  <c r="AE189" i="54" s="1"/>
  <c r="AE190" i="54" s="1"/>
  <c r="AE191" i="54" s="1"/>
  <c r="AE192" i="54" s="1"/>
  <c r="AG162" i="54"/>
  <c r="AG163" i="54" s="1"/>
  <c r="AG164" i="54" s="1"/>
  <c r="AG165" i="54" s="1"/>
  <c r="AG166" i="54" s="1"/>
  <c r="AG167" i="54" s="1"/>
  <c r="AG168" i="54" s="1"/>
  <c r="AG169" i="54" s="1"/>
  <c r="AG170" i="54" s="1"/>
  <c r="AG171" i="54" s="1"/>
  <c r="AF157" i="54"/>
  <c r="AF158" i="54" s="1"/>
  <c r="AF159" i="54" s="1"/>
  <c r="AF160" i="54" s="1"/>
  <c r="AF161" i="54" s="1"/>
  <c r="AF162" i="54" s="1"/>
  <c r="AF163" i="54" s="1"/>
  <c r="AF164" i="54" s="1"/>
  <c r="AF165" i="54" s="1"/>
  <c r="AF166" i="54" s="1"/>
  <c r="AF167" i="54" s="1"/>
  <c r="AF168" i="54" s="1"/>
  <c r="AF169" i="54" s="1"/>
  <c r="AF170" i="54" s="1"/>
  <c r="AF171" i="54" s="1"/>
  <c r="AG154" i="54"/>
  <c r="AG155" i="54" s="1"/>
  <c r="AG156" i="54" s="1"/>
  <c r="AG157" i="54" s="1"/>
  <c r="AG158" i="54" s="1"/>
  <c r="AG159" i="54" s="1"/>
  <c r="AG160" i="54" s="1"/>
  <c r="AG161" i="54" s="1"/>
  <c r="AG152" i="54"/>
  <c r="AG153" i="54" s="1"/>
  <c r="AE152" i="54"/>
  <c r="AE153" i="54" s="1"/>
  <c r="AE154" i="54" s="1"/>
  <c r="AE155" i="54" s="1"/>
  <c r="AE156" i="54" s="1"/>
  <c r="AE157" i="54" s="1"/>
  <c r="AE158" i="54" s="1"/>
  <c r="AE159" i="54" s="1"/>
  <c r="AE160" i="54" s="1"/>
  <c r="AE161" i="54" s="1"/>
  <c r="AE162" i="54" s="1"/>
  <c r="AE163" i="54" s="1"/>
  <c r="AE164" i="54" s="1"/>
  <c r="AE165" i="54" s="1"/>
  <c r="AE166" i="54" s="1"/>
  <c r="AE167" i="54" s="1"/>
  <c r="AE168" i="54" s="1"/>
  <c r="AE169" i="54" s="1"/>
  <c r="AE170" i="54" s="1"/>
  <c r="AE171" i="54" s="1"/>
  <c r="AG151" i="54"/>
  <c r="AF151" i="54"/>
  <c r="AF152" i="54" s="1"/>
  <c r="AF153" i="54" s="1"/>
  <c r="AF154" i="54" s="1"/>
  <c r="AF155" i="54" s="1"/>
  <c r="AF156" i="54" s="1"/>
  <c r="AE151" i="54"/>
  <c r="AG142" i="54"/>
  <c r="AG143" i="54" s="1"/>
  <c r="AG144" i="54" s="1"/>
  <c r="AG145" i="54" s="1"/>
  <c r="AG146" i="54" s="1"/>
  <c r="AG147" i="54" s="1"/>
  <c r="AG148" i="54" s="1"/>
  <c r="AG149" i="54" s="1"/>
  <c r="AG150" i="54" s="1"/>
  <c r="AG134" i="54"/>
  <c r="AG135" i="54" s="1"/>
  <c r="AG136" i="54" s="1"/>
  <c r="AG137" i="54" s="1"/>
  <c r="AG138" i="54" s="1"/>
  <c r="AG139" i="54" s="1"/>
  <c r="AG140" i="54" s="1"/>
  <c r="AG141" i="54" s="1"/>
  <c r="AG132" i="54"/>
  <c r="AG133" i="54" s="1"/>
  <c r="AF131" i="54"/>
  <c r="AF132" i="54" s="1"/>
  <c r="AF133" i="54" s="1"/>
  <c r="AF134" i="54" s="1"/>
  <c r="AF135" i="54" s="1"/>
  <c r="AF136" i="54" s="1"/>
  <c r="AF137" i="54" s="1"/>
  <c r="AF138" i="54" s="1"/>
  <c r="AF139" i="54" s="1"/>
  <c r="AF140" i="54" s="1"/>
  <c r="AF141" i="54" s="1"/>
  <c r="AF142" i="54" s="1"/>
  <c r="AF143" i="54" s="1"/>
  <c r="AF144" i="54" s="1"/>
  <c r="AF145" i="54" s="1"/>
  <c r="AF146" i="54" s="1"/>
  <c r="AF147" i="54" s="1"/>
  <c r="AF148" i="54" s="1"/>
  <c r="AF149" i="54" s="1"/>
  <c r="AF150" i="54" s="1"/>
  <c r="AG130" i="54"/>
  <c r="AG131" i="54" s="1"/>
  <c r="AF130" i="54"/>
  <c r="AE130" i="54"/>
  <c r="AE131" i="54" s="1"/>
  <c r="AE132" i="54" s="1"/>
  <c r="AE133" i="54" s="1"/>
  <c r="AE134" i="54" s="1"/>
  <c r="AE135" i="54" s="1"/>
  <c r="AE136" i="54" s="1"/>
  <c r="AE137" i="54" s="1"/>
  <c r="AE138" i="54" s="1"/>
  <c r="AE139" i="54" s="1"/>
  <c r="AE140" i="54" s="1"/>
  <c r="AE141" i="54" s="1"/>
  <c r="AE142" i="54" s="1"/>
  <c r="AE143" i="54" s="1"/>
  <c r="AE144" i="54" s="1"/>
  <c r="AE145" i="54" s="1"/>
  <c r="AE146" i="54" s="1"/>
  <c r="AE147" i="54" s="1"/>
  <c r="AE148" i="54" s="1"/>
  <c r="AE149" i="54" s="1"/>
  <c r="AE150" i="54" s="1"/>
  <c r="AG110" i="54"/>
  <c r="AG111" i="54" s="1"/>
  <c r="AG112" i="54" s="1"/>
  <c r="AG113" i="54" s="1"/>
  <c r="AG114" i="54" s="1"/>
  <c r="AG115" i="54" s="1"/>
  <c r="AG116" i="54" s="1"/>
  <c r="AG117" i="54" s="1"/>
  <c r="AG118" i="54" s="1"/>
  <c r="AG119" i="54" s="1"/>
  <c r="AG120" i="54" s="1"/>
  <c r="AG121" i="54" s="1"/>
  <c r="AG122" i="54" s="1"/>
  <c r="AG123" i="54" s="1"/>
  <c r="AG124" i="54" s="1"/>
  <c r="AG125" i="54" s="1"/>
  <c r="AG126" i="54" s="1"/>
  <c r="AG127" i="54" s="1"/>
  <c r="AG128" i="54" s="1"/>
  <c r="AG129" i="54" s="1"/>
  <c r="AG109" i="54"/>
  <c r="AF109" i="54"/>
  <c r="AF110" i="54" s="1"/>
  <c r="AF111" i="54" s="1"/>
  <c r="AF112" i="54" s="1"/>
  <c r="AF113" i="54" s="1"/>
  <c r="AF114" i="54" s="1"/>
  <c r="AF115" i="54" s="1"/>
  <c r="AF116" i="54" s="1"/>
  <c r="AF117" i="54" s="1"/>
  <c r="AF118" i="54" s="1"/>
  <c r="AF119" i="54" s="1"/>
  <c r="AF120" i="54" s="1"/>
  <c r="AF121" i="54" s="1"/>
  <c r="AF122" i="54" s="1"/>
  <c r="AF123" i="54" s="1"/>
  <c r="AF124" i="54" s="1"/>
  <c r="AF125" i="54" s="1"/>
  <c r="AF126" i="54" s="1"/>
  <c r="AF127" i="54" s="1"/>
  <c r="AF128" i="54" s="1"/>
  <c r="AF129" i="54" s="1"/>
  <c r="AE109" i="54"/>
  <c r="AE110" i="54" s="1"/>
  <c r="AE111" i="54" s="1"/>
  <c r="AE112" i="54" s="1"/>
  <c r="AE113" i="54" s="1"/>
  <c r="AE114" i="54" s="1"/>
  <c r="AE115" i="54" s="1"/>
  <c r="AE116" i="54" s="1"/>
  <c r="AE117" i="54" s="1"/>
  <c r="AE118" i="54" s="1"/>
  <c r="AE119" i="54" s="1"/>
  <c r="AE120" i="54" s="1"/>
  <c r="AE121" i="54" s="1"/>
  <c r="AE122" i="54" s="1"/>
  <c r="AE123" i="54" s="1"/>
  <c r="AE124" i="54" s="1"/>
  <c r="AE125" i="54" s="1"/>
  <c r="AE126" i="54" s="1"/>
  <c r="AE127" i="54" s="1"/>
  <c r="AE128" i="54" s="1"/>
  <c r="AE129" i="54" s="1"/>
  <c r="AG94" i="54"/>
  <c r="AG95" i="54" s="1"/>
  <c r="AG96" i="54" s="1"/>
  <c r="AG97" i="54" s="1"/>
  <c r="AG98" i="54" s="1"/>
  <c r="AG99" i="54" s="1"/>
  <c r="AG100" i="54" s="1"/>
  <c r="AG101" i="54" s="1"/>
  <c r="AG102" i="54" s="1"/>
  <c r="AG103" i="54" s="1"/>
  <c r="AG104" i="54" s="1"/>
  <c r="AG105" i="54" s="1"/>
  <c r="AG106" i="54" s="1"/>
  <c r="AG107" i="54" s="1"/>
  <c r="AG108" i="54" s="1"/>
  <c r="AE92" i="54"/>
  <c r="AE93" i="54" s="1"/>
  <c r="AE94" i="54" s="1"/>
  <c r="AE95" i="54" s="1"/>
  <c r="AE96" i="54" s="1"/>
  <c r="AE97" i="54" s="1"/>
  <c r="AE98" i="54" s="1"/>
  <c r="AE99" i="54" s="1"/>
  <c r="AE100" i="54" s="1"/>
  <c r="AE101" i="54" s="1"/>
  <c r="AE102" i="54" s="1"/>
  <c r="AE103" i="54" s="1"/>
  <c r="AE104" i="54" s="1"/>
  <c r="AE105" i="54" s="1"/>
  <c r="AE106" i="54" s="1"/>
  <c r="AE107" i="54" s="1"/>
  <c r="AE108" i="54" s="1"/>
  <c r="AG90" i="54"/>
  <c r="AG91" i="54" s="1"/>
  <c r="AG92" i="54" s="1"/>
  <c r="AG93" i="54" s="1"/>
  <c r="AG89" i="54"/>
  <c r="AF89" i="54"/>
  <c r="AF90" i="54" s="1"/>
  <c r="AF91" i="54" s="1"/>
  <c r="AF92" i="54" s="1"/>
  <c r="AF93" i="54" s="1"/>
  <c r="AF94" i="54" s="1"/>
  <c r="AF95" i="54" s="1"/>
  <c r="AF96" i="54" s="1"/>
  <c r="AF97" i="54" s="1"/>
  <c r="AF98" i="54" s="1"/>
  <c r="AF99" i="54" s="1"/>
  <c r="AF100" i="54" s="1"/>
  <c r="AF101" i="54" s="1"/>
  <c r="AF102" i="54" s="1"/>
  <c r="AF103" i="54" s="1"/>
  <c r="AF104" i="54" s="1"/>
  <c r="AF105" i="54" s="1"/>
  <c r="AF106" i="54" s="1"/>
  <c r="AF107" i="54" s="1"/>
  <c r="AF108" i="54" s="1"/>
  <c r="AG88" i="54"/>
  <c r="AF88" i="54"/>
  <c r="AE88" i="54"/>
  <c r="AE89" i="54" s="1"/>
  <c r="AE90" i="54" s="1"/>
  <c r="AE91" i="54" s="1"/>
  <c r="AF69" i="54"/>
  <c r="AF70" i="54" s="1"/>
  <c r="AF71" i="54" s="1"/>
  <c r="AF72" i="54" s="1"/>
  <c r="AF73" i="54" s="1"/>
  <c r="AF74" i="54" s="1"/>
  <c r="AF75" i="54" s="1"/>
  <c r="AF76" i="54" s="1"/>
  <c r="AF77" i="54" s="1"/>
  <c r="AF78" i="54" s="1"/>
  <c r="AF79" i="54" s="1"/>
  <c r="AF80" i="54" s="1"/>
  <c r="AF81" i="54" s="1"/>
  <c r="AF82" i="54" s="1"/>
  <c r="AF83" i="54" s="1"/>
  <c r="AF84" i="54" s="1"/>
  <c r="AF85" i="54" s="1"/>
  <c r="AF86" i="54" s="1"/>
  <c r="AF87" i="54" s="1"/>
  <c r="AF68" i="54"/>
  <c r="AE68" i="54"/>
  <c r="AE69" i="54" s="1"/>
  <c r="AE70" i="54" s="1"/>
  <c r="AE71" i="54" s="1"/>
  <c r="AE72" i="54" s="1"/>
  <c r="AE73" i="54" s="1"/>
  <c r="AE74" i="54" s="1"/>
  <c r="AE75" i="54" s="1"/>
  <c r="AE76" i="54" s="1"/>
  <c r="AE77" i="54" s="1"/>
  <c r="AE78" i="54" s="1"/>
  <c r="AE79" i="54" s="1"/>
  <c r="AE80" i="54" s="1"/>
  <c r="AE81" i="54" s="1"/>
  <c r="AE82" i="54" s="1"/>
  <c r="AE83" i="54" s="1"/>
  <c r="AE84" i="54" s="1"/>
  <c r="AE85" i="54" s="1"/>
  <c r="AE86" i="54" s="1"/>
  <c r="AE87" i="54" s="1"/>
  <c r="AG67" i="54"/>
  <c r="AG68" i="54" s="1"/>
  <c r="AG69" i="54" s="1"/>
  <c r="AG70" i="54" s="1"/>
  <c r="AG71" i="54" s="1"/>
  <c r="AG72" i="54" s="1"/>
  <c r="AG73" i="54" s="1"/>
  <c r="AG74" i="54" s="1"/>
  <c r="AG75" i="54" s="1"/>
  <c r="AG76" i="54" s="1"/>
  <c r="AG77" i="54" s="1"/>
  <c r="AG78" i="54" s="1"/>
  <c r="AG79" i="54" s="1"/>
  <c r="AG80" i="54" s="1"/>
  <c r="AG81" i="54" s="1"/>
  <c r="AG82" i="54" s="1"/>
  <c r="AG83" i="54" s="1"/>
  <c r="AG84" i="54" s="1"/>
  <c r="AG85" i="54" s="1"/>
  <c r="AG86" i="54" s="1"/>
  <c r="AG87" i="54" s="1"/>
  <c r="AF67" i="54"/>
  <c r="AE67" i="54"/>
  <c r="AG47" i="54"/>
  <c r="AG48" i="54" s="1"/>
  <c r="AG49" i="54" s="1"/>
  <c r="AG50" i="54" s="1"/>
  <c r="AG51" i="54" s="1"/>
  <c r="AG52" i="54" s="1"/>
  <c r="AG53" i="54" s="1"/>
  <c r="AG54" i="54" s="1"/>
  <c r="AG55" i="54" s="1"/>
  <c r="AG56" i="54" s="1"/>
  <c r="AG57" i="54" s="1"/>
  <c r="AG58" i="54" s="1"/>
  <c r="AG59" i="54" s="1"/>
  <c r="AG60" i="54" s="1"/>
  <c r="AG61" i="54" s="1"/>
  <c r="AG62" i="54" s="1"/>
  <c r="AG63" i="54" s="1"/>
  <c r="AG64" i="54" s="1"/>
  <c r="AG65" i="54" s="1"/>
  <c r="AG66" i="54" s="1"/>
  <c r="AE47" i="54"/>
  <c r="AE48" i="54" s="1"/>
  <c r="AE49" i="54" s="1"/>
  <c r="AE50" i="54" s="1"/>
  <c r="AE51" i="54" s="1"/>
  <c r="AE52" i="54" s="1"/>
  <c r="AE53" i="54" s="1"/>
  <c r="AE54" i="54" s="1"/>
  <c r="AE55" i="54" s="1"/>
  <c r="AE56" i="54" s="1"/>
  <c r="AE57" i="54" s="1"/>
  <c r="AE58" i="54" s="1"/>
  <c r="AE59" i="54" s="1"/>
  <c r="AE60" i="54" s="1"/>
  <c r="AE61" i="54" s="1"/>
  <c r="AE62" i="54" s="1"/>
  <c r="AE63" i="54" s="1"/>
  <c r="AE64" i="54" s="1"/>
  <c r="AE65" i="54" s="1"/>
  <c r="AE66" i="54" s="1"/>
  <c r="AG46" i="54"/>
  <c r="AF46" i="54"/>
  <c r="AF47" i="54" s="1"/>
  <c r="AF48" i="54" s="1"/>
  <c r="AF49" i="54" s="1"/>
  <c r="AF50" i="54" s="1"/>
  <c r="AF51" i="54" s="1"/>
  <c r="AF52" i="54" s="1"/>
  <c r="AF53" i="54" s="1"/>
  <c r="AF54" i="54" s="1"/>
  <c r="AF55" i="54" s="1"/>
  <c r="AF56" i="54" s="1"/>
  <c r="AF57" i="54" s="1"/>
  <c r="AF58" i="54" s="1"/>
  <c r="AF59" i="54" s="1"/>
  <c r="AF60" i="54" s="1"/>
  <c r="AF61" i="54" s="1"/>
  <c r="AF62" i="54" s="1"/>
  <c r="AF63" i="54" s="1"/>
  <c r="AF64" i="54" s="1"/>
  <c r="AF65" i="54" s="1"/>
  <c r="AF66" i="54" s="1"/>
  <c r="AE46" i="54"/>
  <c r="AF26" i="54"/>
  <c r="AF27" i="54" s="1"/>
  <c r="AF28" i="54" s="1"/>
  <c r="AF29" i="54" s="1"/>
  <c r="AF30" i="54" s="1"/>
  <c r="AF31" i="54" s="1"/>
  <c r="AF32" i="54" s="1"/>
  <c r="AF33" i="54" s="1"/>
  <c r="AF34" i="54" s="1"/>
  <c r="AF35" i="54" s="1"/>
  <c r="AF36" i="54" s="1"/>
  <c r="AF37" i="54" s="1"/>
  <c r="AF38" i="54" s="1"/>
  <c r="AF39" i="54" s="1"/>
  <c r="AF40" i="54" s="1"/>
  <c r="AF41" i="54" s="1"/>
  <c r="AF42" i="54" s="1"/>
  <c r="AF43" i="54" s="1"/>
  <c r="AF44" i="54" s="1"/>
  <c r="AF45" i="54" s="1"/>
  <c r="AG25" i="54"/>
  <c r="AG26" i="54" s="1"/>
  <c r="AG27" i="54" s="1"/>
  <c r="AG28" i="54" s="1"/>
  <c r="AG29" i="54" s="1"/>
  <c r="AG30" i="54" s="1"/>
  <c r="AG31" i="54" s="1"/>
  <c r="AG32" i="54" s="1"/>
  <c r="AG33" i="54" s="1"/>
  <c r="AG34" i="54" s="1"/>
  <c r="AG35" i="54" s="1"/>
  <c r="AG36" i="54" s="1"/>
  <c r="AG37" i="54" s="1"/>
  <c r="AG38" i="54" s="1"/>
  <c r="AG39" i="54" s="1"/>
  <c r="AG40" i="54" s="1"/>
  <c r="AG41" i="54" s="1"/>
  <c r="AG42" i="54" s="1"/>
  <c r="AG43" i="54" s="1"/>
  <c r="AG44" i="54" s="1"/>
  <c r="AG45" i="54" s="1"/>
  <c r="AF25" i="54"/>
  <c r="AE25" i="54"/>
  <c r="AE26" i="54" s="1"/>
  <c r="AE27" i="54" s="1"/>
  <c r="AE28" i="54" s="1"/>
  <c r="AE29" i="54" s="1"/>
  <c r="AE30" i="54" s="1"/>
  <c r="AE31" i="54" s="1"/>
  <c r="AE32" i="54" s="1"/>
  <c r="AE33" i="54" s="1"/>
  <c r="AE34" i="54" s="1"/>
  <c r="AE35" i="54" s="1"/>
  <c r="AE36" i="54" s="1"/>
  <c r="AE37" i="54" s="1"/>
  <c r="AE38" i="54" s="1"/>
  <c r="AE39" i="54" s="1"/>
  <c r="AE40" i="54" s="1"/>
  <c r="AE41" i="54" s="1"/>
  <c r="AE42" i="54" s="1"/>
  <c r="AE43" i="54" s="1"/>
  <c r="AE44" i="54" s="1"/>
  <c r="AE45" i="54" s="1"/>
  <c r="AE6" i="54"/>
  <c r="AF6" i="54"/>
  <c r="AF7" i="54" s="1"/>
  <c r="AF8" i="54" s="1"/>
  <c r="AF9" i="54" s="1"/>
  <c r="AF10" i="54" s="1"/>
  <c r="AF11" i="54" s="1"/>
  <c r="AF12" i="54" s="1"/>
  <c r="AF13" i="54" s="1"/>
  <c r="AF14" i="54" s="1"/>
  <c r="AF15" i="54" s="1"/>
  <c r="AF16" i="54" s="1"/>
  <c r="AF17" i="54" s="1"/>
  <c r="AF18" i="54" s="1"/>
  <c r="AF19" i="54" s="1"/>
  <c r="AF20" i="54" s="1"/>
  <c r="AF21" i="54" s="1"/>
  <c r="AF22" i="54" s="1"/>
  <c r="AF23" i="54" s="1"/>
  <c r="AF24" i="54" s="1"/>
  <c r="AG6" i="54"/>
  <c r="AG7" i="54" s="1"/>
  <c r="AG8" i="54" s="1"/>
  <c r="AG9" i="54" s="1"/>
  <c r="AG10" i="54" s="1"/>
  <c r="AG11" i="54" s="1"/>
  <c r="AG12" i="54" s="1"/>
  <c r="AG13" i="54" s="1"/>
  <c r="AG14" i="54" s="1"/>
  <c r="AG15" i="54" s="1"/>
  <c r="AG16" i="54" s="1"/>
  <c r="AG17" i="54" s="1"/>
  <c r="AG18" i="54" s="1"/>
  <c r="AG19" i="54" s="1"/>
  <c r="AG20" i="54" s="1"/>
  <c r="AG21" i="54" s="1"/>
  <c r="AG22" i="54" s="1"/>
  <c r="AG23" i="54" s="1"/>
  <c r="AG24" i="54" s="1"/>
  <c r="AE7" i="54"/>
  <c r="AE8" i="54" s="1"/>
  <c r="AE9" i="54" s="1"/>
  <c r="AE10" i="54" s="1"/>
  <c r="AE11" i="54" s="1"/>
  <c r="AE12" i="54" s="1"/>
  <c r="AE13" i="54" s="1"/>
  <c r="AE14" i="54" s="1"/>
  <c r="AE15" i="54" s="1"/>
  <c r="AE16" i="54" s="1"/>
  <c r="AE17" i="54" s="1"/>
  <c r="AE18" i="54" s="1"/>
  <c r="AE19" i="54" s="1"/>
  <c r="AE20" i="54" s="1"/>
  <c r="AE21" i="54" s="1"/>
  <c r="AE22" i="54" s="1"/>
  <c r="AE23" i="54" s="1"/>
  <c r="AE24" i="54" s="1"/>
  <c r="AA246" i="54"/>
  <c r="AB246" i="54"/>
  <c r="AC246" i="54"/>
  <c r="AA247" i="54"/>
  <c r="AB247" i="54"/>
  <c r="AC247" i="54"/>
  <c r="AA248" i="54"/>
  <c r="AB248" i="54"/>
  <c r="AC248" i="54"/>
  <c r="AA249" i="54"/>
  <c r="AB249" i="54"/>
  <c r="AC249" i="54"/>
  <c r="AA250" i="54"/>
  <c r="AB250" i="54"/>
  <c r="AC250" i="54"/>
  <c r="AA251" i="54"/>
  <c r="AB251" i="54"/>
  <c r="AC251" i="54"/>
  <c r="AA252" i="54"/>
  <c r="AB252" i="54"/>
  <c r="AC252" i="54"/>
  <c r="AA253" i="54"/>
  <c r="AB253" i="54"/>
  <c r="AC253" i="54"/>
  <c r="AA254" i="54"/>
  <c r="AB254" i="54"/>
  <c r="AC254" i="54"/>
  <c r="AA255" i="54"/>
  <c r="AB255" i="54"/>
  <c r="AC255" i="54"/>
  <c r="AA256" i="54"/>
  <c r="AB256" i="54"/>
  <c r="AC256" i="54"/>
  <c r="AA257" i="54"/>
  <c r="AB257" i="54"/>
  <c r="AC257" i="54"/>
  <c r="AA258" i="54"/>
  <c r="AB258" i="54"/>
  <c r="AC258" i="54"/>
  <c r="AA259" i="54"/>
  <c r="AB259" i="54"/>
  <c r="AC259" i="54"/>
  <c r="AA260" i="54"/>
  <c r="AB260" i="54"/>
  <c r="AC260" i="54"/>
  <c r="AA261" i="54"/>
  <c r="AB261" i="54"/>
  <c r="AC261" i="54"/>
  <c r="AA262" i="54"/>
  <c r="AB262" i="54"/>
  <c r="AC262" i="54"/>
  <c r="AA263" i="54"/>
  <c r="AB263" i="54"/>
  <c r="AC263" i="54"/>
  <c r="AA264" i="54"/>
  <c r="AB264" i="54"/>
  <c r="AC264" i="54"/>
  <c r="AA265" i="54"/>
  <c r="AB265" i="54"/>
  <c r="AC265" i="54"/>
  <c r="AA266" i="54"/>
  <c r="AB266" i="54"/>
  <c r="AC266" i="54"/>
  <c r="AA267" i="54"/>
  <c r="AB267" i="54"/>
  <c r="AC267" i="54"/>
  <c r="AA268" i="54"/>
  <c r="AB268" i="54"/>
  <c r="AC268" i="54"/>
  <c r="AA269" i="54"/>
  <c r="AB269" i="54"/>
  <c r="AC269" i="54"/>
  <c r="AA270" i="54"/>
  <c r="AB270" i="54"/>
  <c r="AC270" i="54"/>
  <c r="AA271" i="54"/>
  <c r="AB271" i="54"/>
  <c r="AC271" i="54"/>
  <c r="AA272" i="54"/>
  <c r="AB272" i="54"/>
  <c r="AC272" i="54"/>
  <c r="AA273" i="54"/>
  <c r="AB273" i="54"/>
  <c r="AC273" i="54"/>
  <c r="AA274" i="54"/>
  <c r="AB274" i="54"/>
  <c r="AC274" i="54"/>
  <c r="AA275" i="54"/>
  <c r="AB275" i="54"/>
  <c r="AC275" i="54"/>
  <c r="AA276" i="54"/>
  <c r="AB276" i="54"/>
  <c r="AC276" i="54"/>
  <c r="AA277" i="54"/>
  <c r="AB277" i="54"/>
  <c r="AC277" i="54"/>
  <c r="AA278" i="54"/>
  <c r="AB278" i="54"/>
  <c r="AC278" i="54"/>
  <c r="AA279" i="54"/>
  <c r="AB279" i="54"/>
  <c r="AC279" i="54"/>
  <c r="AA280" i="54"/>
  <c r="AB280" i="54"/>
  <c r="AC280" i="54"/>
  <c r="AA281" i="54"/>
  <c r="AB281" i="54"/>
  <c r="AC281" i="54"/>
  <c r="AA282" i="54"/>
  <c r="AB282" i="54"/>
  <c r="AC282" i="54"/>
  <c r="AA283" i="54"/>
  <c r="AB283" i="54"/>
  <c r="AC283" i="54"/>
  <c r="AA284" i="54"/>
  <c r="AB284" i="54"/>
  <c r="AC284" i="54"/>
  <c r="AA285" i="54"/>
  <c r="AB285" i="54"/>
  <c r="AC285" i="54"/>
  <c r="AA286" i="54"/>
  <c r="AB286" i="54"/>
  <c r="AC286" i="54"/>
  <c r="AA287" i="54"/>
  <c r="AB287" i="54"/>
  <c r="AC287" i="54"/>
  <c r="AA288" i="54"/>
  <c r="AB288" i="54"/>
  <c r="AC288" i="54"/>
  <c r="AA289" i="54"/>
  <c r="AB289" i="54"/>
  <c r="AC289" i="54"/>
  <c r="AA290" i="54"/>
  <c r="AB290" i="54"/>
  <c r="AC290" i="54"/>
  <c r="AA291" i="54"/>
  <c r="AB291" i="54"/>
  <c r="AC291" i="54"/>
  <c r="AA292" i="54"/>
  <c r="AB292" i="54"/>
  <c r="AC292" i="54"/>
  <c r="AA293" i="54"/>
  <c r="AB293" i="54"/>
  <c r="AC293" i="54"/>
  <c r="AA294" i="54"/>
  <c r="AB294" i="54"/>
  <c r="AC294" i="54"/>
  <c r="AA295" i="54"/>
  <c r="AB295" i="54"/>
  <c r="AC295" i="54"/>
  <c r="AA296" i="54"/>
  <c r="AB296" i="54"/>
  <c r="AC296" i="54"/>
  <c r="AA297" i="54"/>
  <c r="AB297" i="54"/>
  <c r="AC297" i="54"/>
  <c r="AA298" i="54"/>
  <c r="AB298" i="54"/>
  <c r="AC298" i="54"/>
  <c r="AA299" i="54"/>
  <c r="AB299" i="54"/>
  <c r="AC299" i="54"/>
  <c r="AA300" i="54"/>
  <c r="AB300" i="54"/>
  <c r="AC300" i="54"/>
  <c r="AA301" i="54"/>
  <c r="AB301" i="54"/>
  <c r="AC301" i="54"/>
  <c r="AA302" i="54"/>
  <c r="AB302" i="54"/>
  <c r="AC302" i="54"/>
  <c r="AA303" i="54"/>
  <c r="AB303" i="54"/>
  <c r="AC303" i="54"/>
  <c r="AA304" i="54"/>
  <c r="AB304" i="54"/>
  <c r="AC304" i="54"/>
  <c r="AA305" i="54"/>
  <c r="AB305" i="54"/>
  <c r="AC305" i="54"/>
  <c r="AA306" i="54"/>
  <c r="AB306" i="54"/>
  <c r="AC306" i="54"/>
  <c r="AA307" i="54"/>
  <c r="AB307" i="54"/>
  <c r="AC307" i="54"/>
  <c r="AA308" i="54"/>
  <c r="AB308" i="54"/>
  <c r="AC308" i="54"/>
  <c r="AA309" i="54"/>
  <c r="AB309" i="54"/>
  <c r="AC309" i="54"/>
  <c r="AA310" i="54"/>
  <c r="AB310" i="54"/>
  <c r="AC310" i="54"/>
  <c r="AA311" i="54"/>
  <c r="AB311" i="54"/>
  <c r="AC311" i="54"/>
  <c r="AA312" i="54"/>
  <c r="AB312" i="54"/>
  <c r="AC312" i="54"/>
  <c r="AA313" i="54"/>
  <c r="AB313" i="54"/>
  <c r="AC313" i="54"/>
  <c r="AA314" i="54"/>
  <c r="AB314" i="54"/>
  <c r="AC314" i="54"/>
  <c r="AA315" i="54"/>
  <c r="AB315" i="54"/>
  <c r="AC315" i="54"/>
  <c r="AA316" i="54"/>
  <c r="AB316" i="54"/>
  <c r="AC316" i="54"/>
  <c r="AA317" i="54"/>
  <c r="AB317" i="54"/>
  <c r="AC317" i="54"/>
  <c r="AA318" i="54"/>
  <c r="AB318" i="54"/>
  <c r="AC318" i="54"/>
  <c r="AA139" i="54"/>
  <c r="AB139" i="54"/>
  <c r="AC139" i="54"/>
  <c r="AA140" i="54"/>
  <c r="AB140" i="54"/>
  <c r="AC140" i="54"/>
  <c r="AA141" i="54"/>
  <c r="AB141" i="54"/>
  <c r="AC141" i="54"/>
  <c r="AA142" i="54"/>
  <c r="AB142" i="54"/>
  <c r="AC142" i="54"/>
  <c r="AA143" i="54"/>
  <c r="AB143" i="54"/>
  <c r="AC143" i="54"/>
  <c r="AA144" i="54"/>
  <c r="AB144" i="54"/>
  <c r="AC144" i="54"/>
  <c r="AA145" i="54"/>
  <c r="AB145" i="54"/>
  <c r="AC145" i="54"/>
  <c r="AA146" i="54"/>
  <c r="AB146" i="54"/>
  <c r="AC146" i="54"/>
  <c r="AA147" i="54"/>
  <c r="AB147" i="54"/>
  <c r="AC147" i="54"/>
  <c r="AA148" i="54"/>
  <c r="AB148" i="54"/>
  <c r="AC148" i="54"/>
  <c r="AA149" i="54"/>
  <c r="AB149" i="54"/>
  <c r="AC149" i="54"/>
  <c r="AA150" i="54"/>
  <c r="AB150" i="54"/>
  <c r="AC150" i="54"/>
  <c r="AA151" i="54"/>
  <c r="AB151" i="54"/>
  <c r="AC151" i="54"/>
  <c r="AA152" i="54"/>
  <c r="AB152" i="54"/>
  <c r="AC152" i="54"/>
  <c r="AA153" i="54"/>
  <c r="AB153" i="54"/>
  <c r="AC153" i="54"/>
  <c r="AA154" i="54"/>
  <c r="AB154" i="54"/>
  <c r="AC154" i="54"/>
  <c r="AA155" i="54"/>
  <c r="AB155" i="54"/>
  <c r="AC155" i="54"/>
  <c r="AA156" i="54"/>
  <c r="AB156" i="54"/>
  <c r="AC156" i="54"/>
  <c r="AA157" i="54"/>
  <c r="AB157" i="54"/>
  <c r="AC157" i="54"/>
  <c r="AA158" i="54"/>
  <c r="AB158" i="54"/>
  <c r="AC158" i="54"/>
  <c r="AA159" i="54"/>
  <c r="AB159" i="54"/>
  <c r="AC159" i="54"/>
  <c r="AA160" i="54"/>
  <c r="AB160" i="54"/>
  <c r="AC160" i="54"/>
  <c r="AA161" i="54"/>
  <c r="AB161" i="54"/>
  <c r="AC161" i="54"/>
  <c r="AA162" i="54"/>
  <c r="AB162" i="54"/>
  <c r="AC162" i="54"/>
  <c r="AA163" i="54"/>
  <c r="AB163" i="54"/>
  <c r="AC163" i="54"/>
  <c r="AA164" i="54"/>
  <c r="AB164" i="54"/>
  <c r="AC164" i="54"/>
  <c r="AA165" i="54"/>
  <c r="AB165" i="54"/>
  <c r="AC165" i="54"/>
  <c r="AA166" i="54"/>
  <c r="AB166" i="54"/>
  <c r="AC166" i="54"/>
  <c r="AA167" i="54"/>
  <c r="AB167" i="54"/>
  <c r="AC167" i="54"/>
  <c r="AA168" i="54"/>
  <c r="AB168" i="54"/>
  <c r="AC168" i="54"/>
  <c r="AA169" i="54"/>
  <c r="AB169" i="54"/>
  <c r="AC169" i="54"/>
  <c r="AA170" i="54"/>
  <c r="AB170" i="54"/>
  <c r="AC170" i="54"/>
  <c r="AA171" i="54"/>
  <c r="AB171" i="54"/>
  <c r="AC171" i="54"/>
  <c r="AA172" i="54"/>
  <c r="AB172" i="54"/>
  <c r="AC172" i="54"/>
  <c r="AA173" i="54"/>
  <c r="AB173" i="54"/>
  <c r="AC173" i="54"/>
  <c r="AA174" i="54"/>
  <c r="AB174" i="54"/>
  <c r="AC174" i="54"/>
  <c r="AA175" i="54"/>
  <c r="AB175" i="54"/>
  <c r="AC175" i="54"/>
  <c r="AA176" i="54"/>
  <c r="AB176" i="54"/>
  <c r="AC176" i="54"/>
  <c r="AA177" i="54"/>
  <c r="AB177" i="54"/>
  <c r="AC177" i="54"/>
  <c r="AA178" i="54"/>
  <c r="AB178" i="54"/>
  <c r="AC178" i="54"/>
  <c r="AA179" i="54"/>
  <c r="AB179" i="54"/>
  <c r="AC179" i="54"/>
  <c r="AA180" i="54"/>
  <c r="AB180" i="54"/>
  <c r="AC180" i="54"/>
  <c r="AA181" i="54"/>
  <c r="AB181" i="54"/>
  <c r="AC181" i="54"/>
  <c r="AA182" i="54"/>
  <c r="AB182" i="54"/>
  <c r="AC182" i="54"/>
  <c r="AA183" i="54"/>
  <c r="AB183" i="54"/>
  <c r="AC183" i="54"/>
  <c r="AA184" i="54"/>
  <c r="AB184" i="54"/>
  <c r="AC184" i="54"/>
  <c r="AA185" i="54"/>
  <c r="AB185" i="54"/>
  <c r="AC185" i="54"/>
  <c r="AA186" i="54"/>
  <c r="AB186" i="54"/>
  <c r="AC186" i="54"/>
  <c r="AA187" i="54"/>
  <c r="AB187" i="54"/>
  <c r="AC187" i="54"/>
  <c r="AA188" i="54"/>
  <c r="AB188" i="54"/>
  <c r="AC188" i="54"/>
  <c r="AA189" i="54"/>
  <c r="AB189" i="54"/>
  <c r="AC189" i="54"/>
  <c r="AA190" i="54"/>
  <c r="AB190" i="54"/>
  <c r="AC190" i="54"/>
  <c r="AA191" i="54"/>
  <c r="AB191" i="54"/>
  <c r="AC191" i="54"/>
  <c r="AA192" i="54"/>
  <c r="AB192" i="54"/>
  <c r="AC192" i="54"/>
  <c r="AA193" i="54"/>
  <c r="AB193" i="54"/>
  <c r="AC193" i="54"/>
  <c r="AA194" i="54"/>
  <c r="AB194" i="54"/>
  <c r="AC194" i="54"/>
  <c r="AA195" i="54"/>
  <c r="AB195" i="54"/>
  <c r="AC195" i="54"/>
  <c r="AA196" i="54"/>
  <c r="AB196" i="54"/>
  <c r="AC196" i="54"/>
  <c r="AA197" i="54"/>
  <c r="AB197" i="54"/>
  <c r="AC197" i="54"/>
  <c r="AA198" i="54"/>
  <c r="AB198" i="54"/>
  <c r="AC198" i="54"/>
  <c r="AA199" i="54"/>
  <c r="AB199" i="54"/>
  <c r="AC199" i="54"/>
  <c r="AA200" i="54"/>
  <c r="AB200" i="54"/>
  <c r="AC200" i="54"/>
  <c r="AA201" i="54"/>
  <c r="AB201" i="54"/>
  <c r="AC201" i="54"/>
  <c r="AA202" i="54"/>
  <c r="AB202" i="54"/>
  <c r="AC202" i="54"/>
  <c r="AA203" i="54"/>
  <c r="AB203" i="54"/>
  <c r="AC203" i="54"/>
  <c r="AA204" i="54"/>
  <c r="AB204" i="54"/>
  <c r="AC204" i="54"/>
  <c r="AA205" i="54"/>
  <c r="AB205" i="54"/>
  <c r="AC205" i="54"/>
  <c r="AA206" i="54"/>
  <c r="AB206" i="54"/>
  <c r="AC206" i="54"/>
  <c r="AA207" i="54"/>
  <c r="AB207" i="54"/>
  <c r="AC207" i="54"/>
  <c r="AA208" i="54"/>
  <c r="AB208" i="54"/>
  <c r="AC208" i="54"/>
  <c r="AA209" i="54"/>
  <c r="AB209" i="54"/>
  <c r="AC209" i="54"/>
  <c r="AA210" i="54"/>
  <c r="AB210" i="54"/>
  <c r="AC210" i="54"/>
  <c r="AA211" i="54"/>
  <c r="AB211" i="54"/>
  <c r="AC211" i="54"/>
  <c r="AA212" i="54"/>
  <c r="AB212" i="54"/>
  <c r="AC212" i="54"/>
  <c r="AA213" i="54"/>
  <c r="AB213" i="54"/>
  <c r="AC213" i="54"/>
  <c r="AA214" i="54"/>
  <c r="AB214" i="54"/>
  <c r="AC214" i="54"/>
  <c r="AA215" i="54"/>
  <c r="AB215" i="54"/>
  <c r="AC215" i="54"/>
  <c r="AA216" i="54"/>
  <c r="AB216" i="54"/>
  <c r="AC216" i="54"/>
  <c r="AA217" i="54"/>
  <c r="AB217" i="54"/>
  <c r="AC217" i="54"/>
  <c r="AA218" i="54"/>
  <c r="AB218" i="54"/>
  <c r="AC218" i="54"/>
  <c r="AA219" i="54"/>
  <c r="AB219" i="54"/>
  <c r="AC219" i="54"/>
  <c r="AA220" i="54"/>
  <c r="AB220" i="54"/>
  <c r="AC220" i="54"/>
  <c r="AA221" i="54"/>
  <c r="AB221" i="54"/>
  <c r="AC221" i="54"/>
  <c r="AA222" i="54"/>
  <c r="AB222" i="54"/>
  <c r="AC222" i="54"/>
  <c r="AA223" i="54"/>
  <c r="AB223" i="54"/>
  <c r="AC223" i="54"/>
  <c r="AA224" i="54"/>
  <c r="AB224" i="54"/>
  <c r="AC224" i="54"/>
  <c r="AA225" i="54"/>
  <c r="AB225" i="54"/>
  <c r="AC225" i="54"/>
  <c r="AA226" i="54"/>
  <c r="AB226" i="54"/>
  <c r="AC226" i="54"/>
  <c r="AA227" i="54"/>
  <c r="AB227" i="54"/>
  <c r="AC227" i="54"/>
  <c r="AA228" i="54"/>
  <c r="AB228" i="54"/>
  <c r="AC228" i="54"/>
  <c r="AA229" i="54"/>
  <c r="AB229" i="54"/>
  <c r="AC229" i="54"/>
  <c r="AA230" i="54"/>
  <c r="AB230" i="54"/>
  <c r="AC230" i="54"/>
  <c r="AA231" i="54"/>
  <c r="AB231" i="54"/>
  <c r="AC231" i="54"/>
  <c r="AA232" i="54"/>
  <c r="AB232" i="54"/>
  <c r="AC232" i="54"/>
  <c r="AA233" i="54"/>
  <c r="AB233" i="54"/>
  <c r="AC233" i="54"/>
  <c r="AA234" i="54"/>
  <c r="AB234" i="54"/>
  <c r="AC234" i="54"/>
  <c r="AA235" i="54"/>
  <c r="AB235" i="54"/>
  <c r="AC235" i="54"/>
  <c r="AA236" i="54"/>
  <c r="AB236" i="54"/>
  <c r="AC236" i="54"/>
  <c r="AA237" i="54"/>
  <c r="AB237" i="54"/>
  <c r="AC237" i="54"/>
  <c r="AA238" i="54"/>
  <c r="AB238" i="54"/>
  <c r="AC238" i="54"/>
  <c r="AA239" i="54"/>
  <c r="AB239" i="54"/>
  <c r="AC239" i="54"/>
  <c r="AA240" i="54"/>
  <c r="AB240" i="54"/>
  <c r="AC240" i="54"/>
  <c r="AA241" i="54"/>
  <c r="AB241" i="54"/>
  <c r="AC241" i="54"/>
  <c r="AA242" i="54"/>
  <c r="AB242" i="54"/>
  <c r="AC242" i="54"/>
  <c r="AA243" i="54"/>
  <c r="AB243" i="54"/>
  <c r="AC243" i="54"/>
  <c r="AA244" i="54"/>
  <c r="AB244" i="54"/>
  <c r="AC244" i="54"/>
  <c r="AA245" i="54"/>
  <c r="AB245" i="54"/>
  <c r="AC245" i="54"/>
  <c r="L724" i="54" l="1"/>
  <c r="O724" i="54" s="1"/>
  <c r="M724" i="54"/>
  <c r="S724" i="54" s="1"/>
  <c r="Q724" i="54"/>
  <c r="U724" i="54"/>
  <c r="Y724" i="54"/>
  <c r="L725" i="54"/>
  <c r="O725" i="54" s="1"/>
  <c r="M725" i="54"/>
  <c r="S725" i="54" s="1"/>
  <c r="Q725" i="54"/>
  <c r="U725" i="54"/>
  <c r="Y725" i="54"/>
  <c r="L726" i="54"/>
  <c r="O726" i="54" s="1"/>
  <c r="M726" i="54"/>
  <c r="S726" i="54" s="1"/>
  <c r="Q726" i="54"/>
  <c r="U726" i="54"/>
  <c r="Y726" i="54"/>
  <c r="L727" i="54"/>
  <c r="O727" i="54" s="1"/>
  <c r="M727" i="54"/>
  <c r="S727" i="54" s="1"/>
  <c r="Q727" i="54"/>
  <c r="U727" i="54"/>
  <c r="Y727" i="54"/>
  <c r="L728" i="54"/>
  <c r="O728" i="54" s="1"/>
  <c r="M728" i="54"/>
  <c r="S728" i="54" s="1"/>
  <c r="Q728" i="54"/>
  <c r="U728" i="54"/>
  <c r="Y728" i="54"/>
  <c r="L729" i="54"/>
  <c r="O729" i="54" s="1"/>
  <c r="M729" i="54"/>
  <c r="S729" i="54" s="1"/>
  <c r="Q729" i="54"/>
  <c r="U729" i="54"/>
  <c r="Y729" i="54"/>
  <c r="L730" i="54"/>
  <c r="O730" i="54" s="1"/>
  <c r="M730" i="54"/>
  <c r="S730" i="54" s="1"/>
  <c r="Q730" i="54"/>
  <c r="U730" i="54"/>
  <c r="Y730" i="54"/>
  <c r="L731" i="54"/>
  <c r="O731" i="54" s="1"/>
  <c r="M731" i="54"/>
  <c r="S731" i="54" s="1"/>
  <c r="Q731" i="54"/>
  <c r="U731" i="54"/>
  <c r="Y731" i="54"/>
  <c r="L732" i="54"/>
  <c r="O732" i="54" s="1"/>
  <c r="M732" i="54"/>
  <c r="S732" i="54" s="1"/>
  <c r="Q732" i="54"/>
  <c r="U732" i="54"/>
  <c r="Y732" i="54"/>
  <c r="L733" i="54"/>
  <c r="O733" i="54" s="1"/>
  <c r="M733" i="54"/>
  <c r="S733" i="54" s="1"/>
  <c r="Q733" i="54"/>
  <c r="U733" i="54"/>
  <c r="Y733" i="54"/>
  <c r="L734" i="54"/>
  <c r="O734" i="54" s="1"/>
  <c r="M734" i="54"/>
  <c r="S734" i="54" s="1"/>
  <c r="Q734" i="54"/>
  <c r="U734" i="54"/>
  <c r="Y734" i="54"/>
  <c r="L735" i="54"/>
  <c r="O735" i="54" s="1"/>
  <c r="M735" i="54"/>
  <c r="S735" i="54" s="1"/>
  <c r="Q735" i="54"/>
  <c r="U735" i="54"/>
  <c r="Y735" i="54"/>
  <c r="L736" i="54"/>
  <c r="O736" i="54" s="1"/>
  <c r="M736" i="54"/>
  <c r="S736" i="54" s="1"/>
  <c r="Q736" i="54"/>
  <c r="U736" i="54"/>
  <c r="Y736" i="54"/>
  <c r="L737" i="54"/>
  <c r="O737" i="54" s="1"/>
  <c r="M737" i="54"/>
  <c r="S737" i="54" s="1"/>
  <c r="Q737" i="54"/>
  <c r="U737" i="54"/>
  <c r="Y737" i="54"/>
  <c r="L738" i="54"/>
  <c r="O738" i="54" s="1"/>
  <c r="M738" i="54"/>
  <c r="S738" i="54" s="1"/>
  <c r="Q738" i="54"/>
  <c r="U738" i="54"/>
  <c r="Y738" i="54"/>
  <c r="L739" i="54"/>
  <c r="O739" i="54" s="1"/>
  <c r="M739" i="54"/>
  <c r="S739" i="54" s="1"/>
  <c r="Q739" i="54"/>
  <c r="U739" i="54"/>
  <c r="Y739" i="54"/>
  <c r="L740" i="54"/>
  <c r="O740" i="54" s="1"/>
  <c r="M740" i="54"/>
  <c r="S740" i="54" s="1"/>
  <c r="Q740" i="54"/>
  <c r="U740" i="54"/>
  <c r="Y740" i="54"/>
  <c r="L741" i="54"/>
  <c r="O741" i="54" s="1"/>
  <c r="M741" i="54"/>
  <c r="S741" i="54" s="1"/>
  <c r="Q741" i="54"/>
  <c r="U741" i="54"/>
  <c r="Y741" i="54"/>
  <c r="L742" i="54"/>
  <c r="O742" i="54" s="1"/>
  <c r="M742" i="54"/>
  <c r="S742" i="54" s="1"/>
  <c r="Q742" i="54"/>
  <c r="U742" i="54"/>
  <c r="Y742" i="54"/>
  <c r="L743" i="54"/>
  <c r="O743" i="54" s="1"/>
  <c r="M743" i="54"/>
  <c r="S743" i="54" s="1"/>
  <c r="Q743" i="54"/>
  <c r="U743" i="54"/>
  <c r="Y743" i="54"/>
  <c r="L744" i="54"/>
  <c r="O744" i="54" s="1"/>
  <c r="M744" i="54"/>
  <c r="S744" i="54" s="1"/>
  <c r="Q744" i="54"/>
  <c r="U744" i="54"/>
  <c r="Y744" i="54"/>
  <c r="L745" i="54"/>
  <c r="O745" i="54" s="1"/>
  <c r="M745" i="54"/>
  <c r="S745" i="54" s="1"/>
  <c r="Q745" i="54"/>
  <c r="U745" i="54"/>
  <c r="Y745" i="54"/>
  <c r="L746" i="54"/>
  <c r="O746" i="54" s="1"/>
  <c r="M746" i="54"/>
  <c r="S746" i="54" s="1"/>
  <c r="Q746" i="54"/>
  <c r="U746" i="54"/>
  <c r="Y746" i="54"/>
  <c r="L747" i="54"/>
  <c r="O747" i="54" s="1"/>
  <c r="M747" i="54"/>
  <c r="S747" i="54" s="1"/>
  <c r="Q747" i="54"/>
  <c r="U747" i="54"/>
  <c r="Y747" i="54"/>
  <c r="L748" i="54"/>
  <c r="O748" i="54" s="1"/>
  <c r="M748" i="54"/>
  <c r="S748" i="54" s="1"/>
  <c r="Q748" i="54"/>
  <c r="U748" i="54"/>
  <c r="Y748" i="54"/>
  <c r="L749" i="54"/>
  <c r="O749" i="54" s="1"/>
  <c r="M749" i="54"/>
  <c r="S749" i="54" s="1"/>
  <c r="Q749" i="54"/>
  <c r="U749" i="54"/>
  <c r="Y749" i="54"/>
  <c r="L750" i="54"/>
  <c r="O750" i="54" s="1"/>
  <c r="M750" i="54"/>
  <c r="S750" i="54" s="1"/>
  <c r="Q750" i="54"/>
  <c r="U750" i="54"/>
  <c r="Y750" i="54"/>
  <c r="L751" i="54"/>
  <c r="O751" i="54" s="1"/>
  <c r="M751" i="54"/>
  <c r="S751" i="54" s="1"/>
  <c r="Q751" i="54"/>
  <c r="U751" i="54"/>
  <c r="Y751" i="54"/>
  <c r="L752" i="54"/>
  <c r="O752" i="54" s="1"/>
  <c r="M752" i="54"/>
  <c r="S752" i="54" s="1"/>
  <c r="Q752" i="54"/>
  <c r="U752" i="54"/>
  <c r="Y752" i="54"/>
  <c r="L753" i="54"/>
  <c r="O753" i="54" s="1"/>
  <c r="M753" i="54"/>
  <c r="S753" i="54" s="1"/>
  <c r="Q753" i="54"/>
  <c r="U753" i="54"/>
  <c r="Y753" i="54"/>
  <c r="L754" i="54"/>
  <c r="O754" i="54" s="1"/>
  <c r="M754" i="54"/>
  <c r="S754" i="54" s="1"/>
  <c r="Q754" i="54"/>
  <c r="U754" i="54"/>
  <c r="Y754" i="54"/>
  <c r="L755" i="54"/>
  <c r="O755" i="54" s="1"/>
  <c r="M755" i="54"/>
  <c r="S755" i="54" s="1"/>
  <c r="Q755" i="54"/>
  <c r="U755" i="54"/>
  <c r="Y755" i="54"/>
  <c r="L756" i="54"/>
  <c r="O756" i="54" s="1"/>
  <c r="M756" i="54"/>
  <c r="S756" i="54" s="1"/>
  <c r="Q756" i="54"/>
  <c r="U756" i="54"/>
  <c r="Y756" i="54"/>
  <c r="L757" i="54"/>
  <c r="O757" i="54" s="1"/>
  <c r="M757" i="54"/>
  <c r="S757" i="54" s="1"/>
  <c r="Q757" i="54"/>
  <c r="U757" i="54"/>
  <c r="Y757" i="54"/>
  <c r="L758" i="54"/>
  <c r="O758" i="54" s="1"/>
  <c r="M758" i="54"/>
  <c r="S758" i="54" s="1"/>
  <c r="Q758" i="54"/>
  <c r="U758" i="54"/>
  <c r="Y758" i="54"/>
  <c r="L759" i="54"/>
  <c r="O759" i="54" s="1"/>
  <c r="M759" i="54"/>
  <c r="S759" i="54" s="1"/>
  <c r="Q759" i="54"/>
  <c r="U759" i="54"/>
  <c r="Y759" i="54"/>
  <c r="J756" i="54"/>
  <c r="J757" i="54"/>
  <c r="J758" i="54"/>
  <c r="J759" i="54"/>
  <c r="J747" i="54"/>
  <c r="J748" i="54"/>
  <c r="J749" i="54"/>
  <c r="J750" i="54"/>
  <c r="J751" i="54"/>
  <c r="J752" i="54"/>
  <c r="J753" i="54"/>
  <c r="J754" i="54"/>
  <c r="J755" i="54"/>
  <c r="J724" i="54"/>
  <c r="J725" i="54"/>
  <c r="J726" i="54"/>
  <c r="J727" i="54"/>
  <c r="J728" i="54"/>
  <c r="J729" i="54"/>
  <c r="J730" i="54"/>
  <c r="J731" i="54"/>
  <c r="J732" i="54"/>
  <c r="J733" i="54"/>
  <c r="J734" i="54"/>
  <c r="J735" i="54"/>
  <c r="J736" i="54"/>
  <c r="J737" i="54"/>
  <c r="J738" i="54"/>
  <c r="J739" i="54"/>
  <c r="J740" i="54"/>
  <c r="J741" i="54"/>
  <c r="J742" i="54"/>
  <c r="J743" i="54"/>
  <c r="J744" i="54"/>
  <c r="J745" i="54"/>
  <c r="J746" i="54"/>
  <c r="J5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J113" i="54"/>
  <c r="J114" i="54"/>
  <c r="J115" i="54"/>
  <c r="J116" i="54"/>
  <c r="J117" i="54"/>
  <c r="J118" i="54"/>
  <c r="J119" i="54"/>
  <c r="J120" i="54"/>
  <c r="J121" i="54"/>
  <c r="J122" i="54"/>
  <c r="J123" i="54"/>
  <c r="J124" i="54"/>
  <c r="J125" i="54"/>
  <c r="J126" i="54"/>
  <c r="J127" i="54"/>
  <c r="J128" i="54"/>
  <c r="J129" i="54"/>
  <c r="J130" i="54"/>
  <c r="J131" i="54"/>
  <c r="J132" i="54"/>
  <c r="J133" i="54"/>
  <c r="J134" i="54"/>
  <c r="J135" i="54"/>
  <c r="J136" i="54"/>
  <c r="J137" i="54"/>
  <c r="J138" i="54"/>
  <c r="J139" i="54"/>
  <c r="J140" i="54"/>
  <c r="J141" i="54"/>
  <c r="J142" i="54"/>
  <c r="J143" i="54"/>
  <c r="J144" i="54"/>
  <c r="J145" i="54"/>
  <c r="J146" i="54"/>
  <c r="J147" i="54"/>
  <c r="J148" i="54"/>
  <c r="J149" i="54"/>
  <c r="J150" i="54"/>
  <c r="J151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J166" i="54"/>
  <c r="J167" i="54"/>
  <c r="J168" i="54"/>
  <c r="J169" i="54"/>
  <c r="J170" i="54"/>
  <c r="J171" i="54"/>
  <c r="J172" i="54"/>
  <c r="J173" i="54"/>
  <c r="J174" i="54"/>
  <c r="J175" i="54"/>
  <c r="J176" i="54"/>
  <c r="J177" i="54"/>
  <c r="J178" i="54"/>
  <c r="J179" i="54"/>
  <c r="J180" i="54"/>
  <c r="J181" i="54"/>
  <c r="J182" i="54"/>
  <c r="J183" i="54"/>
  <c r="J184" i="54"/>
  <c r="J185" i="54"/>
  <c r="J186" i="54"/>
  <c r="J187" i="54"/>
  <c r="J188" i="54"/>
  <c r="J189" i="54"/>
  <c r="J190" i="54"/>
  <c r="J191" i="54"/>
  <c r="J192" i="54"/>
  <c r="J193" i="54"/>
  <c r="J194" i="54"/>
  <c r="J195" i="54"/>
  <c r="J196" i="54"/>
  <c r="J197" i="54"/>
  <c r="J198" i="54"/>
  <c r="J199" i="54"/>
  <c r="J200" i="54"/>
  <c r="J201" i="54"/>
  <c r="J202" i="54"/>
  <c r="J203" i="54"/>
  <c r="J204" i="54"/>
  <c r="J205" i="54"/>
  <c r="J206" i="54"/>
  <c r="J207" i="54"/>
  <c r="J208" i="54"/>
  <c r="J209" i="54"/>
  <c r="J210" i="54"/>
  <c r="J211" i="54"/>
  <c r="J212" i="54"/>
  <c r="J213" i="54"/>
  <c r="J214" i="54"/>
  <c r="J215" i="54"/>
  <c r="J216" i="54"/>
  <c r="J217" i="54"/>
  <c r="J218" i="54"/>
  <c r="J219" i="54"/>
  <c r="J220" i="54"/>
  <c r="J221" i="54"/>
  <c r="J222" i="54"/>
  <c r="J223" i="54"/>
  <c r="J224" i="54"/>
  <c r="J225" i="54"/>
  <c r="J226" i="54"/>
  <c r="J227" i="54"/>
  <c r="J228" i="54"/>
  <c r="J229" i="54"/>
  <c r="J230" i="54"/>
  <c r="J231" i="54"/>
  <c r="J232" i="54"/>
  <c r="J233" i="54"/>
  <c r="J234" i="54"/>
  <c r="J235" i="54"/>
  <c r="J236" i="54"/>
  <c r="J237" i="54"/>
  <c r="J238" i="54"/>
  <c r="J239" i="54"/>
  <c r="J240" i="54"/>
  <c r="J241" i="54"/>
  <c r="J242" i="54"/>
  <c r="J243" i="54"/>
  <c r="J244" i="54"/>
  <c r="J245" i="54"/>
  <c r="J246" i="54"/>
  <c r="J247" i="54"/>
  <c r="J248" i="54"/>
  <c r="J249" i="54"/>
  <c r="J250" i="54"/>
  <c r="J251" i="54"/>
  <c r="J252" i="54"/>
  <c r="J253" i="54"/>
  <c r="J254" i="54"/>
  <c r="J255" i="54"/>
  <c r="J256" i="54"/>
  <c r="J257" i="54"/>
  <c r="J258" i="54"/>
  <c r="J259" i="54"/>
  <c r="J260" i="54"/>
  <c r="J261" i="54"/>
  <c r="J262" i="54"/>
  <c r="J263" i="54"/>
  <c r="J264" i="54"/>
  <c r="J265" i="54"/>
  <c r="J266" i="54"/>
  <c r="J267" i="54"/>
  <c r="J268" i="54"/>
  <c r="J269" i="54"/>
  <c r="J270" i="54"/>
  <c r="J271" i="54"/>
  <c r="J272" i="54"/>
  <c r="J273" i="54"/>
  <c r="J274" i="54"/>
  <c r="J275" i="54"/>
  <c r="J276" i="54"/>
  <c r="J277" i="54"/>
  <c r="J278" i="54"/>
  <c r="J279" i="54"/>
  <c r="J280" i="54"/>
  <c r="J281" i="54"/>
  <c r="J282" i="54"/>
  <c r="J283" i="54"/>
  <c r="J284" i="54"/>
  <c r="J285" i="54"/>
  <c r="J286" i="54"/>
  <c r="J287" i="54"/>
  <c r="J288" i="54"/>
  <c r="J289" i="54"/>
  <c r="J290" i="54"/>
  <c r="J291" i="54"/>
  <c r="J292" i="54"/>
  <c r="J293" i="54"/>
  <c r="J294" i="54"/>
  <c r="J295" i="54"/>
  <c r="J296" i="54"/>
  <c r="J297" i="54"/>
  <c r="J298" i="54"/>
  <c r="J299" i="54"/>
  <c r="J300" i="54"/>
  <c r="J301" i="54"/>
  <c r="J302" i="54"/>
  <c r="J303" i="54"/>
  <c r="J304" i="54"/>
  <c r="J305" i="54"/>
  <c r="J306" i="54"/>
  <c r="J307" i="54"/>
  <c r="J308" i="54"/>
  <c r="J309" i="54"/>
  <c r="J310" i="54"/>
  <c r="J311" i="54"/>
  <c r="J312" i="54"/>
  <c r="J313" i="54"/>
  <c r="J314" i="54"/>
  <c r="J315" i="54"/>
  <c r="J316" i="54"/>
  <c r="J317" i="54"/>
  <c r="J318" i="54"/>
  <c r="J319" i="54"/>
  <c r="J320" i="54"/>
  <c r="J321" i="54"/>
  <c r="J322" i="54"/>
  <c r="J323" i="54"/>
  <c r="J324" i="54"/>
  <c r="J325" i="54"/>
  <c r="J326" i="54"/>
  <c r="J327" i="54"/>
  <c r="J328" i="54"/>
  <c r="J329" i="54"/>
  <c r="J330" i="54"/>
  <c r="J331" i="54"/>
  <c r="J332" i="54"/>
  <c r="J333" i="54"/>
  <c r="J334" i="54"/>
  <c r="J335" i="54"/>
  <c r="J336" i="54"/>
  <c r="J337" i="54"/>
  <c r="J338" i="54"/>
  <c r="J339" i="54"/>
  <c r="J340" i="54"/>
  <c r="J341" i="54"/>
  <c r="J342" i="54"/>
  <c r="J343" i="54"/>
  <c r="J344" i="54"/>
  <c r="J345" i="54"/>
  <c r="J346" i="54"/>
  <c r="J347" i="54"/>
  <c r="J348" i="54"/>
  <c r="J349" i="54"/>
  <c r="J350" i="54"/>
  <c r="J351" i="54"/>
  <c r="J352" i="54"/>
  <c r="J353" i="54"/>
  <c r="J354" i="54"/>
  <c r="J355" i="54"/>
  <c r="J356" i="54"/>
  <c r="J357" i="54"/>
  <c r="J358" i="54"/>
  <c r="J359" i="54"/>
  <c r="J360" i="54"/>
  <c r="J361" i="54"/>
  <c r="J362" i="54"/>
  <c r="J363" i="54"/>
  <c r="J364" i="54"/>
  <c r="J365" i="54"/>
  <c r="J366" i="54"/>
  <c r="J367" i="54"/>
  <c r="J368" i="54"/>
  <c r="J369" i="54"/>
  <c r="J370" i="54"/>
  <c r="J371" i="54"/>
  <c r="J372" i="54"/>
  <c r="J373" i="54"/>
  <c r="J374" i="54"/>
  <c r="J375" i="54"/>
  <c r="J376" i="54"/>
  <c r="J377" i="54"/>
  <c r="J378" i="54"/>
  <c r="J379" i="54"/>
  <c r="J380" i="54"/>
  <c r="J381" i="54"/>
  <c r="J382" i="54"/>
  <c r="J383" i="54"/>
  <c r="J384" i="54"/>
  <c r="J385" i="54"/>
  <c r="J386" i="54"/>
  <c r="J387" i="54"/>
  <c r="J388" i="54"/>
  <c r="J389" i="54"/>
  <c r="J390" i="54"/>
  <c r="J391" i="54"/>
  <c r="J392" i="54"/>
  <c r="J393" i="54"/>
  <c r="J394" i="54"/>
  <c r="J395" i="54"/>
  <c r="J396" i="54"/>
  <c r="J397" i="54"/>
  <c r="J398" i="54"/>
  <c r="J399" i="54"/>
  <c r="J400" i="54"/>
  <c r="J401" i="54"/>
  <c r="J402" i="54"/>
  <c r="J403" i="54"/>
  <c r="J404" i="54"/>
  <c r="J405" i="54"/>
  <c r="J406" i="54"/>
  <c r="J407" i="54"/>
  <c r="J408" i="54"/>
  <c r="J409" i="54"/>
  <c r="J410" i="54"/>
  <c r="J411" i="54"/>
  <c r="J412" i="54"/>
  <c r="J413" i="54"/>
  <c r="J414" i="54"/>
  <c r="J415" i="54"/>
  <c r="J416" i="54"/>
  <c r="J417" i="54"/>
  <c r="J418" i="54"/>
  <c r="J419" i="54"/>
  <c r="J420" i="54"/>
  <c r="J421" i="54"/>
  <c r="J422" i="54"/>
  <c r="J423" i="54"/>
  <c r="J424" i="54"/>
  <c r="J425" i="54"/>
  <c r="J426" i="54"/>
  <c r="J427" i="54"/>
  <c r="J428" i="54"/>
  <c r="J429" i="54"/>
  <c r="J430" i="54"/>
  <c r="J431" i="54"/>
  <c r="J432" i="54"/>
  <c r="J433" i="54"/>
  <c r="J434" i="54"/>
  <c r="J435" i="54"/>
  <c r="J436" i="54"/>
  <c r="J437" i="54"/>
  <c r="J438" i="54"/>
  <c r="J439" i="54"/>
  <c r="J440" i="54"/>
  <c r="J441" i="54"/>
  <c r="J442" i="54"/>
  <c r="J443" i="54"/>
  <c r="J444" i="54"/>
  <c r="J445" i="54"/>
  <c r="J446" i="54"/>
  <c r="J447" i="54"/>
  <c r="J448" i="54"/>
  <c r="J449" i="54"/>
  <c r="J450" i="54"/>
  <c r="J451" i="54"/>
  <c r="J452" i="54"/>
  <c r="J453" i="54"/>
  <c r="J454" i="54"/>
  <c r="J455" i="54"/>
  <c r="J456" i="54"/>
  <c r="J457" i="54"/>
  <c r="J458" i="54"/>
  <c r="J459" i="54"/>
  <c r="J460" i="54"/>
  <c r="J461" i="54"/>
  <c r="J462" i="54"/>
  <c r="J463" i="54"/>
  <c r="J464" i="54"/>
  <c r="J465" i="54"/>
  <c r="J466" i="54"/>
  <c r="J467" i="54"/>
  <c r="J468" i="54"/>
  <c r="J469" i="54"/>
  <c r="J470" i="54"/>
  <c r="J471" i="54"/>
  <c r="J472" i="54"/>
  <c r="J473" i="54"/>
  <c r="J474" i="54"/>
  <c r="J475" i="54"/>
  <c r="J476" i="54"/>
  <c r="J477" i="54"/>
  <c r="J478" i="54"/>
  <c r="J479" i="54"/>
  <c r="J480" i="54"/>
  <c r="J481" i="54"/>
  <c r="J482" i="54"/>
  <c r="J483" i="54"/>
  <c r="J484" i="54"/>
  <c r="J485" i="54"/>
  <c r="J486" i="54"/>
  <c r="J487" i="54"/>
  <c r="J488" i="54"/>
  <c r="J489" i="54"/>
  <c r="J490" i="54"/>
  <c r="J491" i="54"/>
  <c r="J492" i="54"/>
  <c r="J493" i="54"/>
  <c r="J494" i="54"/>
  <c r="J495" i="54"/>
  <c r="J496" i="54"/>
  <c r="J497" i="54"/>
  <c r="J498" i="54"/>
  <c r="J499" i="54"/>
  <c r="J500" i="54"/>
  <c r="J501" i="54"/>
  <c r="J502" i="54"/>
  <c r="J503" i="54"/>
  <c r="J504" i="54"/>
  <c r="J505" i="54"/>
  <c r="J506" i="54"/>
  <c r="J507" i="54"/>
  <c r="J508" i="54"/>
  <c r="J509" i="54"/>
  <c r="J510" i="54"/>
  <c r="J511" i="54"/>
  <c r="J512" i="54"/>
  <c r="J513" i="54"/>
  <c r="J514" i="54"/>
  <c r="J515" i="54"/>
  <c r="J516" i="54"/>
  <c r="J517" i="54"/>
  <c r="J518" i="54"/>
  <c r="J519" i="54"/>
  <c r="J520" i="54"/>
  <c r="J521" i="54"/>
  <c r="J522" i="54"/>
  <c r="J523" i="54"/>
  <c r="J524" i="54"/>
  <c r="J525" i="54"/>
  <c r="J526" i="54"/>
  <c r="J527" i="54"/>
  <c r="J528" i="54"/>
  <c r="J529" i="54"/>
  <c r="J530" i="54"/>
  <c r="J531" i="54"/>
  <c r="J532" i="54"/>
  <c r="J533" i="54"/>
  <c r="J534" i="54"/>
  <c r="J535" i="54"/>
  <c r="J536" i="54"/>
  <c r="J537" i="54"/>
  <c r="J538" i="54"/>
  <c r="J539" i="54"/>
  <c r="J540" i="54"/>
  <c r="J541" i="54"/>
  <c r="J542" i="54"/>
  <c r="J543" i="54"/>
  <c r="J544" i="54"/>
  <c r="J545" i="54"/>
  <c r="J546" i="54"/>
  <c r="J547" i="54"/>
  <c r="J548" i="54"/>
  <c r="J549" i="54"/>
  <c r="J550" i="54"/>
  <c r="J551" i="54"/>
  <c r="J552" i="54"/>
  <c r="J553" i="54"/>
  <c r="J554" i="54"/>
  <c r="J555" i="54"/>
  <c r="J556" i="54"/>
  <c r="J557" i="54"/>
  <c r="J558" i="54"/>
  <c r="J559" i="54"/>
  <c r="J560" i="54"/>
  <c r="J561" i="54"/>
  <c r="J562" i="54"/>
  <c r="J563" i="54"/>
  <c r="J564" i="54"/>
  <c r="J565" i="54"/>
  <c r="J566" i="54"/>
  <c r="J567" i="54"/>
  <c r="J568" i="54"/>
  <c r="J569" i="54"/>
  <c r="J570" i="54"/>
  <c r="J571" i="54"/>
  <c r="J572" i="54"/>
  <c r="J573" i="54"/>
  <c r="J574" i="54"/>
  <c r="J575" i="54"/>
  <c r="J576" i="54"/>
  <c r="J577" i="54"/>
  <c r="J578" i="54"/>
  <c r="J579" i="54"/>
  <c r="J580" i="54"/>
  <c r="J581" i="54"/>
  <c r="J582" i="54"/>
  <c r="J583" i="54"/>
  <c r="J584" i="54"/>
  <c r="J585" i="54"/>
  <c r="J586" i="54"/>
  <c r="J587" i="54"/>
  <c r="J588" i="54"/>
  <c r="J589" i="54"/>
  <c r="J590" i="54"/>
  <c r="J591" i="54"/>
  <c r="J592" i="54"/>
  <c r="J593" i="54"/>
  <c r="J594" i="54"/>
  <c r="J595" i="54"/>
  <c r="J596" i="54"/>
  <c r="J597" i="54"/>
  <c r="J598" i="54"/>
  <c r="J599" i="54"/>
  <c r="J600" i="54"/>
  <c r="J601" i="54"/>
  <c r="J602" i="54"/>
  <c r="J603" i="54"/>
  <c r="J604" i="54"/>
  <c r="J605" i="54"/>
  <c r="J606" i="54"/>
  <c r="J607" i="54"/>
  <c r="J608" i="54"/>
  <c r="J609" i="54"/>
  <c r="J610" i="54"/>
  <c r="J611" i="54"/>
  <c r="J612" i="54"/>
  <c r="J613" i="54"/>
  <c r="J614" i="54"/>
  <c r="J615" i="54"/>
  <c r="J616" i="54"/>
  <c r="J617" i="54"/>
  <c r="J618" i="54"/>
  <c r="J619" i="54"/>
  <c r="J620" i="54"/>
  <c r="J621" i="54"/>
  <c r="J622" i="54"/>
  <c r="J623" i="54"/>
  <c r="J624" i="54"/>
  <c r="J625" i="54"/>
  <c r="J626" i="54"/>
  <c r="J627" i="54"/>
  <c r="J628" i="54"/>
  <c r="J629" i="54"/>
  <c r="J630" i="54"/>
  <c r="J631" i="54"/>
  <c r="J632" i="54"/>
  <c r="J633" i="54"/>
  <c r="J634" i="54"/>
  <c r="J635" i="54"/>
  <c r="J636" i="54"/>
  <c r="J637" i="54"/>
  <c r="J638" i="54"/>
  <c r="J639" i="54"/>
  <c r="J640" i="54"/>
  <c r="J641" i="54"/>
  <c r="J642" i="54"/>
  <c r="J643" i="54"/>
  <c r="J644" i="54"/>
  <c r="J645" i="54"/>
  <c r="J646" i="54"/>
  <c r="J647" i="54"/>
  <c r="J648" i="54"/>
  <c r="J649" i="54"/>
  <c r="J650" i="54"/>
  <c r="J651" i="54"/>
  <c r="J652" i="54"/>
  <c r="J653" i="54"/>
  <c r="J654" i="54"/>
  <c r="J655" i="54"/>
  <c r="J656" i="54"/>
  <c r="J657" i="54"/>
  <c r="J658" i="54"/>
  <c r="J659" i="54"/>
  <c r="J660" i="54"/>
  <c r="J661" i="54"/>
  <c r="J662" i="54"/>
  <c r="J663" i="54"/>
  <c r="J664" i="54"/>
  <c r="J665" i="54"/>
  <c r="J666" i="54"/>
  <c r="J667" i="54"/>
  <c r="J668" i="54"/>
  <c r="J669" i="54"/>
  <c r="J670" i="54"/>
  <c r="J671" i="54"/>
  <c r="J672" i="54"/>
  <c r="J673" i="54"/>
  <c r="J674" i="54"/>
  <c r="J675" i="54"/>
  <c r="J676" i="54"/>
  <c r="J677" i="54"/>
  <c r="J678" i="54"/>
  <c r="J679" i="54"/>
  <c r="J680" i="54"/>
  <c r="J681" i="54"/>
  <c r="J682" i="54"/>
  <c r="J683" i="54"/>
  <c r="J684" i="54"/>
  <c r="J685" i="54"/>
  <c r="J686" i="54"/>
  <c r="J687" i="54"/>
  <c r="J688" i="54"/>
  <c r="J689" i="54"/>
  <c r="J690" i="54"/>
  <c r="J691" i="54"/>
  <c r="J692" i="54"/>
  <c r="J693" i="54"/>
  <c r="J694" i="54"/>
  <c r="J695" i="54"/>
  <c r="J696" i="54"/>
  <c r="J697" i="54"/>
  <c r="J698" i="54"/>
  <c r="J699" i="54"/>
  <c r="J700" i="54"/>
  <c r="J701" i="54"/>
  <c r="J702" i="54"/>
  <c r="J703" i="54"/>
  <c r="J704" i="54"/>
  <c r="J705" i="54"/>
  <c r="J706" i="54"/>
  <c r="J707" i="54"/>
  <c r="J708" i="54"/>
  <c r="J709" i="54"/>
  <c r="J710" i="54"/>
  <c r="J711" i="54"/>
  <c r="J712" i="54"/>
  <c r="J713" i="54"/>
  <c r="J714" i="54"/>
  <c r="J715" i="54"/>
  <c r="J716" i="54"/>
  <c r="J717" i="54"/>
  <c r="J718" i="54"/>
  <c r="J719" i="54"/>
  <c r="J720" i="54"/>
  <c r="J721" i="54"/>
  <c r="J722" i="54"/>
  <c r="J723" i="54"/>
  <c r="J4" i="54"/>
  <c r="M5" i="54"/>
  <c r="M6" i="54"/>
  <c r="M7" i="54"/>
  <c r="M8" i="54"/>
  <c r="M9" i="54"/>
  <c r="M10" i="54"/>
  <c r="M11" i="54"/>
  <c r="M12" i="54"/>
  <c r="M13" i="54"/>
  <c r="M14" i="54"/>
  <c r="M15" i="54"/>
  <c r="M16" i="54"/>
  <c r="M17" i="54"/>
  <c r="M18" i="54"/>
  <c r="M19" i="54"/>
  <c r="M20" i="54"/>
  <c r="M21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39" i="54"/>
  <c r="M40" i="54"/>
  <c r="M41" i="54"/>
  <c r="M42" i="54"/>
  <c r="M43" i="54"/>
  <c r="M44" i="54"/>
  <c r="M45" i="54"/>
  <c r="M46" i="54"/>
  <c r="M47" i="54"/>
  <c r="M48" i="54"/>
  <c r="M49" i="54"/>
  <c r="M50" i="54"/>
  <c r="M51" i="54"/>
  <c r="M52" i="54"/>
  <c r="M53" i="54"/>
  <c r="M54" i="54"/>
  <c r="M55" i="54"/>
  <c r="M56" i="54"/>
  <c r="M57" i="54"/>
  <c r="M58" i="54"/>
  <c r="M59" i="54"/>
  <c r="M60" i="54"/>
  <c r="M61" i="54"/>
  <c r="M62" i="54"/>
  <c r="M63" i="54"/>
  <c r="M64" i="54"/>
  <c r="M65" i="54"/>
  <c r="M66" i="54"/>
  <c r="M67" i="54"/>
  <c r="M68" i="54"/>
  <c r="M69" i="54"/>
  <c r="M70" i="54"/>
  <c r="M71" i="54"/>
  <c r="M72" i="54"/>
  <c r="M73" i="54"/>
  <c r="M74" i="54"/>
  <c r="M75" i="54"/>
  <c r="M76" i="54"/>
  <c r="M77" i="54"/>
  <c r="M78" i="54"/>
  <c r="M79" i="54"/>
  <c r="M80" i="54"/>
  <c r="M81" i="54"/>
  <c r="M82" i="54"/>
  <c r="M83" i="54"/>
  <c r="M84" i="54"/>
  <c r="M85" i="54"/>
  <c r="M86" i="54"/>
  <c r="M87" i="54"/>
  <c r="M88" i="54"/>
  <c r="M89" i="54"/>
  <c r="M90" i="54"/>
  <c r="M91" i="54"/>
  <c r="M92" i="54"/>
  <c r="M93" i="54"/>
  <c r="M94" i="54"/>
  <c r="M95" i="54"/>
  <c r="M96" i="54"/>
  <c r="M97" i="54"/>
  <c r="M98" i="54"/>
  <c r="M99" i="54"/>
  <c r="M100" i="54"/>
  <c r="M101" i="54"/>
  <c r="M102" i="54"/>
  <c r="M103" i="54"/>
  <c r="M104" i="54"/>
  <c r="M105" i="54"/>
  <c r="M106" i="54"/>
  <c r="M107" i="54"/>
  <c r="M108" i="54"/>
  <c r="M109" i="54"/>
  <c r="M110" i="54"/>
  <c r="M111" i="54"/>
  <c r="M112" i="54"/>
  <c r="M113" i="54"/>
  <c r="M114" i="54"/>
  <c r="M115" i="54"/>
  <c r="M116" i="54"/>
  <c r="M117" i="54"/>
  <c r="M118" i="54"/>
  <c r="M119" i="54"/>
  <c r="M120" i="54"/>
  <c r="M121" i="54"/>
  <c r="M122" i="54"/>
  <c r="M123" i="54"/>
  <c r="M124" i="54"/>
  <c r="M125" i="54"/>
  <c r="M126" i="54"/>
  <c r="M127" i="54"/>
  <c r="M128" i="54"/>
  <c r="M129" i="54"/>
  <c r="M130" i="54"/>
  <c r="M131" i="54"/>
  <c r="M132" i="54"/>
  <c r="M133" i="54"/>
  <c r="M134" i="54"/>
  <c r="M135" i="54"/>
  <c r="M136" i="54"/>
  <c r="M137" i="54"/>
  <c r="M138" i="54"/>
  <c r="M139" i="54"/>
  <c r="M140" i="54"/>
  <c r="M141" i="54"/>
  <c r="M142" i="54"/>
  <c r="M143" i="54"/>
  <c r="M144" i="54"/>
  <c r="M145" i="54"/>
  <c r="M146" i="54"/>
  <c r="M147" i="54"/>
  <c r="M148" i="54"/>
  <c r="M149" i="54"/>
  <c r="M150" i="54"/>
  <c r="M151" i="54"/>
  <c r="M152" i="54"/>
  <c r="M153" i="54"/>
  <c r="M154" i="54"/>
  <c r="M155" i="54"/>
  <c r="M156" i="54"/>
  <c r="M157" i="54"/>
  <c r="M158" i="54"/>
  <c r="M159" i="54"/>
  <c r="M160" i="54"/>
  <c r="M161" i="54"/>
  <c r="M162" i="54"/>
  <c r="M163" i="54"/>
  <c r="M164" i="54"/>
  <c r="M165" i="54"/>
  <c r="M166" i="54"/>
  <c r="M167" i="54"/>
  <c r="M168" i="54"/>
  <c r="M169" i="54"/>
  <c r="M170" i="54"/>
  <c r="M171" i="54"/>
  <c r="M172" i="54"/>
  <c r="M173" i="54"/>
  <c r="M174" i="54"/>
  <c r="M175" i="54"/>
  <c r="M176" i="54"/>
  <c r="M177" i="54"/>
  <c r="M178" i="54"/>
  <c r="M179" i="54"/>
  <c r="M180" i="54"/>
  <c r="M181" i="54"/>
  <c r="M182" i="54"/>
  <c r="M183" i="54"/>
  <c r="M184" i="54"/>
  <c r="M185" i="54"/>
  <c r="M186" i="54"/>
  <c r="M187" i="54"/>
  <c r="M188" i="54"/>
  <c r="M189" i="54"/>
  <c r="M190" i="54"/>
  <c r="M191" i="54"/>
  <c r="M192" i="54"/>
  <c r="M193" i="54"/>
  <c r="M194" i="54"/>
  <c r="M195" i="54"/>
  <c r="M196" i="54"/>
  <c r="M197" i="54"/>
  <c r="M198" i="54"/>
  <c r="M199" i="54"/>
  <c r="M200" i="54"/>
  <c r="M201" i="54"/>
  <c r="M202" i="54"/>
  <c r="M203" i="54"/>
  <c r="M204" i="54"/>
  <c r="M205" i="54"/>
  <c r="M206" i="54"/>
  <c r="M207" i="54"/>
  <c r="M208" i="54"/>
  <c r="M209" i="54"/>
  <c r="M210" i="54"/>
  <c r="M211" i="54"/>
  <c r="M212" i="54"/>
  <c r="M213" i="54"/>
  <c r="M214" i="54"/>
  <c r="M215" i="54"/>
  <c r="M216" i="54"/>
  <c r="M217" i="54"/>
  <c r="M218" i="54"/>
  <c r="M219" i="54"/>
  <c r="M220" i="54"/>
  <c r="M221" i="54"/>
  <c r="M222" i="54"/>
  <c r="M223" i="54"/>
  <c r="M224" i="54"/>
  <c r="M225" i="54"/>
  <c r="M226" i="54"/>
  <c r="M227" i="54"/>
  <c r="M228" i="54"/>
  <c r="M229" i="54"/>
  <c r="M230" i="54"/>
  <c r="M231" i="54"/>
  <c r="M232" i="54"/>
  <c r="M233" i="54"/>
  <c r="M234" i="54"/>
  <c r="M235" i="54"/>
  <c r="M236" i="54"/>
  <c r="M237" i="54"/>
  <c r="M238" i="54"/>
  <c r="M239" i="54"/>
  <c r="M240" i="54"/>
  <c r="M241" i="54"/>
  <c r="M242" i="54"/>
  <c r="M243" i="54"/>
  <c r="M244" i="54"/>
  <c r="M245" i="54"/>
  <c r="M246" i="54"/>
  <c r="M247" i="54"/>
  <c r="M248" i="54"/>
  <c r="M249" i="54"/>
  <c r="M250" i="54"/>
  <c r="M251" i="54"/>
  <c r="M252" i="54"/>
  <c r="M253" i="54"/>
  <c r="M254" i="54"/>
  <c r="M255" i="54"/>
  <c r="M256" i="54"/>
  <c r="M257" i="54"/>
  <c r="M258" i="54"/>
  <c r="M259" i="54"/>
  <c r="M260" i="54"/>
  <c r="M261" i="54"/>
  <c r="M262" i="54"/>
  <c r="M263" i="54"/>
  <c r="M264" i="54"/>
  <c r="M265" i="54"/>
  <c r="M266" i="54"/>
  <c r="M267" i="54"/>
  <c r="M268" i="54"/>
  <c r="M269" i="54"/>
  <c r="M270" i="54"/>
  <c r="M271" i="54"/>
  <c r="M272" i="54"/>
  <c r="M273" i="54"/>
  <c r="M274" i="54"/>
  <c r="M275" i="54"/>
  <c r="M276" i="54"/>
  <c r="M277" i="54"/>
  <c r="M278" i="54"/>
  <c r="M279" i="54"/>
  <c r="M280" i="54"/>
  <c r="M281" i="54"/>
  <c r="M282" i="54"/>
  <c r="M283" i="54"/>
  <c r="M284" i="54"/>
  <c r="M285" i="54"/>
  <c r="M286" i="54"/>
  <c r="M287" i="54"/>
  <c r="M288" i="54"/>
  <c r="M289" i="54"/>
  <c r="M290" i="54"/>
  <c r="M291" i="54"/>
  <c r="M292" i="54"/>
  <c r="M293" i="54"/>
  <c r="M294" i="54"/>
  <c r="M295" i="54"/>
  <c r="M296" i="54"/>
  <c r="M297" i="54"/>
  <c r="M298" i="54"/>
  <c r="M299" i="54"/>
  <c r="M300" i="54"/>
  <c r="M301" i="54"/>
  <c r="M302" i="54"/>
  <c r="M303" i="54"/>
  <c r="M304" i="54"/>
  <c r="M305" i="54"/>
  <c r="M306" i="54"/>
  <c r="M307" i="54"/>
  <c r="M308" i="54"/>
  <c r="M309" i="54"/>
  <c r="M310" i="54"/>
  <c r="M311" i="54"/>
  <c r="M312" i="54"/>
  <c r="M313" i="54"/>
  <c r="M314" i="54"/>
  <c r="M315" i="54"/>
  <c r="M316" i="54"/>
  <c r="M317" i="54"/>
  <c r="M318" i="54"/>
  <c r="M319" i="54"/>
  <c r="M320" i="54"/>
  <c r="M321" i="54"/>
  <c r="M322" i="54"/>
  <c r="M323" i="54"/>
  <c r="M324" i="54"/>
  <c r="M325" i="54"/>
  <c r="M326" i="54"/>
  <c r="M327" i="54"/>
  <c r="M328" i="54"/>
  <c r="M329" i="54"/>
  <c r="M330" i="54"/>
  <c r="M331" i="54"/>
  <c r="M332" i="54"/>
  <c r="M333" i="54"/>
  <c r="M334" i="54"/>
  <c r="M335" i="54"/>
  <c r="M336" i="54"/>
  <c r="M337" i="54"/>
  <c r="M338" i="54"/>
  <c r="M339" i="54"/>
  <c r="M340" i="54"/>
  <c r="M341" i="54"/>
  <c r="M342" i="54"/>
  <c r="M343" i="54"/>
  <c r="M344" i="54"/>
  <c r="M345" i="54"/>
  <c r="M346" i="54"/>
  <c r="M347" i="54"/>
  <c r="M348" i="54"/>
  <c r="M349" i="54"/>
  <c r="M350" i="54"/>
  <c r="M351" i="54"/>
  <c r="M352" i="54"/>
  <c r="M353" i="54"/>
  <c r="M354" i="54"/>
  <c r="M355" i="54"/>
  <c r="M356" i="54"/>
  <c r="M357" i="54"/>
  <c r="M358" i="54"/>
  <c r="M359" i="54"/>
  <c r="M360" i="54"/>
  <c r="M361" i="54"/>
  <c r="M362" i="54"/>
  <c r="M363" i="54"/>
  <c r="M364" i="54"/>
  <c r="M365" i="54"/>
  <c r="M366" i="54"/>
  <c r="M367" i="54"/>
  <c r="M368" i="54"/>
  <c r="M369" i="54"/>
  <c r="M370" i="54"/>
  <c r="M371" i="54"/>
  <c r="M372" i="54"/>
  <c r="M373" i="54"/>
  <c r="M374" i="54"/>
  <c r="M375" i="54"/>
  <c r="M376" i="54"/>
  <c r="M377" i="54"/>
  <c r="M378" i="54"/>
  <c r="M379" i="54"/>
  <c r="M380" i="54"/>
  <c r="M381" i="54"/>
  <c r="M382" i="54"/>
  <c r="M383" i="54"/>
  <c r="M384" i="54"/>
  <c r="M385" i="54"/>
  <c r="M386" i="54"/>
  <c r="M387" i="54"/>
  <c r="M388" i="54"/>
  <c r="M389" i="54"/>
  <c r="M390" i="54"/>
  <c r="M391" i="54"/>
  <c r="M392" i="54"/>
  <c r="M393" i="54"/>
  <c r="M394" i="54"/>
  <c r="M395" i="54"/>
  <c r="M396" i="54"/>
  <c r="M397" i="54"/>
  <c r="M398" i="54"/>
  <c r="M399" i="54"/>
  <c r="M400" i="54"/>
  <c r="M401" i="54"/>
  <c r="M402" i="54"/>
  <c r="M403" i="54"/>
  <c r="M404" i="54"/>
  <c r="M405" i="54"/>
  <c r="M406" i="54"/>
  <c r="M407" i="54"/>
  <c r="M408" i="54"/>
  <c r="M409" i="54"/>
  <c r="M410" i="54"/>
  <c r="M411" i="54"/>
  <c r="M412" i="54"/>
  <c r="M413" i="54"/>
  <c r="M414" i="54"/>
  <c r="M415" i="54"/>
  <c r="M416" i="54"/>
  <c r="M417" i="54"/>
  <c r="M418" i="54"/>
  <c r="M419" i="54"/>
  <c r="M420" i="54"/>
  <c r="M421" i="54"/>
  <c r="M422" i="54"/>
  <c r="M423" i="54"/>
  <c r="M424" i="54"/>
  <c r="M425" i="54"/>
  <c r="M426" i="54"/>
  <c r="M427" i="54"/>
  <c r="M428" i="54"/>
  <c r="M429" i="54"/>
  <c r="M430" i="54"/>
  <c r="M431" i="54"/>
  <c r="M432" i="54"/>
  <c r="M433" i="54"/>
  <c r="M434" i="54"/>
  <c r="M435" i="54"/>
  <c r="M436" i="54"/>
  <c r="M437" i="54"/>
  <c r="M438" i="54"/>
  <c r="M439" i="54"/>
  <c r="M440" i="54"/>
  <c r="M441" i="54"/>
  <c r="M442" i="54"/>
  <c r="M443" i="54"/>
  <c r="M444" i="54"/>
  <c r="M445" i="54"/>
  <c r="M446" i="54"/>
  <c r="M447" i="54"/>
  <c r="M448" i="54"/>
  <c r="M449" i="54"/>
  <c r="M450" i="54"/>
  <c r="M451" i="54"/>
  <c r="M452" i="54"/>
  <c r="M453" i="54"/>
  <c r="M454" i="54"/>
  <c r="M455" i="54"/>
  <c r="M456" i="54"/>
  <c r="M457" i="54"/>
  <c r="M458" i="54"/>
  <c r="M459" i="54"/>
  <c r="M460" i="54"/>
  <c r="M461" i="54"/>
  <c r="M462" i="54"/>
  <c r="M463" i="54"/>
  <c r="M464" i="54"/>
  <c r="M465" i="54"/>
  <c r="M466" i="54"/>
  <c r="M467" i="54"/>
  <c r="M468" i="54"/>
  <c r="M469" i="54"/>
  <c r="M470" i="54"/>
  <c r="M471" i="54"/>
  <c r="M472" i="54"/>
  <c r="M473" i="54"/>
  <c r="M474" i="54"/>
  <c r="M475" i="54"/>
  <c r="M476" i="54"/>
  <c r="M477" i="54"/>
  <c r="M478" i="54"/>
  <c r="M479" i="54"/>
  <c r="M480" i="54"/>
  <c r="M481" i="54"/>
  <c r="M482" i="54"/>
  <c r="M483" i="54"/>
  <c r="M484" i="54"/>
  <c r="M485" i="54"/>
  <c r="M486" i="54"/>
  <c r="M487" i="54"/>
  <c r="M488" i="54"/>
  <c r="M489" i="54"/>
  <c r="M490" i="54"/>
  <c r="M491" i="54"/>
  <c r="M492" i="54"/>
  <c r="M493" i="54"/>
  <c r="M494" i="54"/>
  <c r="M495" i="54"/>
  <c r="M496" i="54"/>
  <c r="M497" i="54"/>
  <c r="M498" i="54"/>
  <c r="M499" i="54"/>
  <c r="M500" i="54"/>
  <c r="M501" i="54"/>
  <c r="M502" i="54"/>
  <c r="M503" i="54"/>
  <c r="M504" i="54"/>
  <c r="M505" i="54"/>
  <c r="M506" i="54"/>
  <c r="M507" i="54"/>
  <c r="M508" i="54"/>
  <c r="M509" i="54"/>
  <c r="M510" i="54"/>
  <c r="M511" i="54"/>
  <c r="M512" i="54"/>
  <c r="M513" i="54"/>
  <c r="M514" i="54"/>
  <c r="M515" i="54"/>
  <c r="M516" i="54"/>
  <c r="M517" i="54"/>
  <c r="M518" i="54"/>
  <c r="M519" i="54"/>
  <c r="M520" i="54"/>
  <c r="M521" i="54"/>
  <c r="M522" i="54"/>
  <c r="M523" i="54"/>
  <c r="M524" i="54"/>
  <c r="M525" i="54"/>
  <c r="M526" i="54"/>
  <c r="M527" i="54"/>
  <c r="M528" i="54"/>
  <c r="M529" i="54"/>
  <c r="M530" i="54"/>
  <c r="M531" i="54"/>
  <c r="M532" i="54"/>
  <c r="M533" i="54"/>
  <c r="M534" i="54"/>
  <c r="M535" i="54"/>
  <c r="M536" i="54"/>
  <c r="M537" i="54"/>
  <c r="M538" i="54"/>
  <c r="M539" i="54"/>
  <c r="M540" i="54"/>
  <c r="M541" i="54"/>
  <c r="M542" i="54"/>
  <c r="M543" i="54"/>
  <c r="M544" i="54"/>
  <c r="M545" i="54"/>
  <c r="M546" i="54"/>
  <c r="M547" i="54"/>
  <c r="M548" i="54"/>
  <c r="M549" i="54"/>
  <c r="M550" i="54"/>
  <c r="M551" i="54"/>
  <c r="M552" i="54"/>
  <c r="M553" i="54"/>
  <c r="M554" i="54"/>
  <c r="M555" i="54"/>
  <c r="M556" i="54"/>
  <c r="M557" i="54"/>
  <c r="M558" i="54"/>
  <c r="M559" i="54"/>
  <c r="M560" i="54"/>
  <c r="M561" i="54"/>
  <c r="M562" i="54"/>
  <c r="M563" i="54"/>
  <c r="M564" i="54"/>
  <c r="M565" i="54"/>
  <c r="M566" i="54"/>
  <c r="M567" i="54"/>
  <c r="M568" i="54"/>
  <c r="M569" i="54"/>
  <c r="M570" i="54"/>
  <c r="M571" i="54"/>
  <c r="M572" i="54"/>
  <c r="M573" i="54"/>
  <c r="M574" i="54"/>
  <c r="M575" i="54"/>
  <c r="M576" i="54"/>
  <c r="M577" i="54"/>
  <c r="M578" i="54"/>
  <c r="M579" i="54"/>
  <c r="M580" i="54"/>
  <c r="M581" i="54"/>
  <c r="M582" i="54"/>
  <c r="M583" i="54"/>
  <c r="M584" i="54"/>
  <c r="M585" i="54"/>
  <c r="M586" i="54"/>
  <c r="M587" i="54"/>
  <c r="M588" i="54"/>
  <c r="M589" i="54"/>
  <c r="M590" i="54"/>
  <c r="M591" i="54"/>
  <c r="M592" i="54"/>
  <c r="M593" i="54"/>
  <c r="M594" i="54"/>
  <c r="M595" i="54"/>
  <c r="M596" i="54"/>
  <c r="M597" i="54"/>
  <c r="M598" i="54"/>
  <c r="M599" i="54"/>
  <c r="M600" i="54"/>
  <c r="M601" i="54"/>
  <c r="M602" i="54"/>
  <c r="M603" i="54"/>
  <c r="M604" i="54"/>
  <c r="M605" i="54"/>
  <c r="M606" i="54"/>
  <c r="M607" i="54"/>
  <c r="M608" i="54"/>
  <c r="M609" i="54"/>
  <c r="M610" i="54"/>
  <c r="M611" i="54"/>
  <c r="M612" i="54"/>
  <c r="M613" i="54"/>
  <c r="M614" i="54"/>
  <c r="M615" i="54"/>
  <c r="M616" i="54"/>
  <c r="M617" i="54"/>
  <c r="M618" i="54"/>
  <c r="M619" i="54"/>
  <c r="M620" i="54"/>
  <c r="M621" i="54"/>
  <c r="M622" i="54"/>
  <c r="M623" i="54"/>
  <c r="M624" i="54"/>
  <c r="M625" i="54"/>
  <c r="M626" i="54"/>
  <c r="M627" i="54"/>
  <c r="M628" i="54"/>
  <c r="M629" i="54"/>
  <c r="M630" i="54"/>
  <c r="M631" i="54"/>
  <c r="M632" i="54"/>
  <c r="M633" i="54"/>
  <c r="M634" i="54"/>
  <c r="M635" i="54"/>
  <c r="M636" i="54"/>
  <c r="M637" i="54"/>
  <c r="M638" i="54"/>
  <c r="M639" i="54"/>
  <c r="M640" i="54"/>
  <c r="M641" i="54"/>
  <c r="M642" i="54"/>
  <c r="M643" i="54"/>
  <c r="M644" i="54"/>
  <c r="M645" i="54"/>
  <c r="M646" i="54"/>
  <c r="M647" i="54"/>
  <c r="M648" i="54"/>
  <c r="M649" i="54"/>
  <c r="M650" i="54"/>
  <c r="M651" i="54"/>
  <c r="M652" i="54"/>
  <c r="M653" i="54"/>
  <c r="M654" i="54"/>
  <c r="M655" i="54"/>
  <c r="M656" i="54"/>
  <c r="M657" i="54"/>
  <c r="M658" i="54"/>
  <c r="M659" i="54"/>
  <c r="M660" i="54"/>
  <c r="M661" i="54"/>
  <c r="M662" i="54"/>
  <c r="M663" i="54"/>
  <c r="M664" i="54"/>
  <c r="M665" i="54"/>
  <c r="M666" i="54"/>
  <c r="M667" i="54"/>
  <c r="M668" i="54"/>
  <c r="M669" i="54"/>
  <c r="M670" i="54"/>
  <c r="M671" i="54"/>
  <c r="M672" i="54"/>
  <c r="M673" i="54"/>
  <c r="M674" i="54"/>
  <c r="M675" i="54"/>
  <c r="M676" i="54"/>
  <c r="M677" i="54"/>
  <c r="M678" i="54"/>
  <c r="M679" i="54"/>
  <c r="M680" i="54"/>
  <c r="M681" i="54"/>
  <c r="M682" i="54"/>
  <c r="M683" i="54"/>
  <c r="M684" i="54"/>
  <c r="M685" i="54"/>
  <c r="M686" i="54"/>
  <c r="M687" i="54"/>
  <c r="M688" i="54"/>
  <c r="M689" i="54"/>
  <c r="M690" i="54"/>
  <c r="M691" i="54"/>
  <c r="M692" i="54"/>
  <c r="M693" i="54"/>
  <c r="M694" i="54"/>
  <c r="M695" i="54"/>
  <c r="M696" i="54"/>
  <c r="M697" i="54"/>
  <c r="M698" i="54"/>
  <c r="M699" i="54"/>
  <c r="M700" i="54"/>
  <c r="M701" i="54"/>
  <c r="M702" i="54"/>
  <c r="M703" i="54"/>
  <c r="M704" i="54"/>
  <c r="M705" i="54"/>
  <c r="M706" i="54"/>
  <c r="M707" i="54"/>
  <c r="M708" i="54"/>
  <c r="M709" i="54"/>
  <c r="M710" i="54"/>
  <c r="M711" i="54"/>
  <c r="M712" i="54"/>
  <c r="M713" i="54"/>
  <c r="M714" i="54"/>
  <c r="M715" i="54"/>
  <c r="M716" i="54"/>
  <c r="M717" i="54"/>
  <c r="M718" i="54"/>
  <c r="M719" i="54"/>
  <c r="M720" i="54"/>
  <c r="M721" i="54"/>
  <c r="M722" i="54"/>
  <c r="M723" i="54"/>
  <c r="W759" i="54" l="1"/>
  <c r="W758" i="54"/>
  <c r="W757" i="54"/>
  <c r="W756" i="54"/>
  <c r="W755" i="54"/>
  <c r="W754" i="54"/>
  <c r="W753" i="54"/>
  <c r="W752" i="54"/>
  <c r="W751" i="54"/>
  <c r="W750" i="54"/>
  <c r="W749" i="54"/>
  <c r="W748" i="54"/>
  <c r="W747" i="54"/>
  <c r="W746" i="54"/>
  <c r="W745" i="54"/>
  <c r="W744" i="54"/>
  <c r="W743" i="54"/>
  <c r="W742" i="54"/>
  <c r="W741" i="54"/>
  <c r="W740" i="54"/>
  <c r="W739" i="54"/>
  <c r="W738" i="54"/>
  <c r="W737" i="54"/>
  <c r="W736" i="54"/>
  <c r="W735" i="54"/>
  <c r="W734" i="54"/>
  <c r="W733" i="54"/>
  <c r="W732" i="54"/>
  <c r="W731" i="54"/>
  <c r="W730" i="54"/>
  <c r="W729" i="54"/>
  <c r="W728" i="54"/>
  <c r="W727" i="54"/>
  <c r="W726" i="54"/>
  <c r="W725" i="54"/>
  <c r="W724" i="54"/>
  <c r="M4" i="54"/>
  <c r="L424" i="54" l="1"/>
  <c r="L425" i="54"/>
  <c r="L426" i="54"/>
  <c r="L427" i="54"/>
  <c r="L428" i="54"/>
  <c r="L429" i="54"/>
  <c r="L430" i="54"/>
  <c r="L431" i="54"/>
  <c r="L432" i="54"/>
  <c r="L433" i="54"/>
  <c r="L434" i="54"/>
  <c r="L435" i="54"/>
  <c r="L436" i="54"/>
  <c r="L437" i="54"/>
  <c r="L438" i="54"/>
  <c r="L439" i="54"/>
  <c r="L440" i="54"/>
  <c r="L441" i="54"/>
  <c r="L442" i="54"/>
  <c r="L443" i="54"/>
  <c r="L444" i="54"/>
  <c r="L445" i="54"/>
  <c r="L446" i="54"/>
  <c r="L447" i="54"/>
  <c r="L448" i="54"/>
  <c r="L449" i="54"/>
  <c r="L450" i="54"/>
  <c r="L451" i="54"/>
  <c r="L452" i="54"/>
  <c r="L453" i="54"/>
  <c r="L454" i="54"/>
  <c r="L455" i="54"/>
  <c r="L456" i="54"/>
  <c r="L457" i="54"/>
  <c r="L458" i="54"/>
  <c r="L459" i="54"/>
  <c r="L460" i="54"/>
  <c r="L461" i="54"/>
  <c r="L462" i="54"/>
  <c r="L463" i="54"/>
  <c r="L464" i="54"/>
  <c r="L465" i="54"/>
  <c r="L466" i="54"/>
  <c r="L467" i="54"/>
  <c r="L468" i="54"/>
  <c r="L469" i="54"/>
  <c r="L470" i="54"/>
  <c r="L471" i="54"/>
  <c r="L472" i="54"/>
  <c r="L473" i="54"/>
  <c r="L474" i="54"/>
  <c r="L475" i="54"/>
  <c r="L476" i="54"/>
  <c r="L477" i="54"/>
  <c r="L478" i="54"/>
  <c r="L479" i="54"/>
  <c r="L480" i="54"/>
  <c r="L481" i="54"/>
  <c r="L482" i="54"/>
  <c r="L483" i="54"/>
  <c r="L484" i="54"/>
  <c r="L485" i="54"/>
  <c r="L486" i="54"/>
  <c r="L487" i="54"/>
  <c r="L488" i="54"/>
  <c r="L489" i="54"/>
  <c r="L490" i="54"/>
  <c r="L491" i="54"/>
  <c r="L492" i="54"/>
  <c r="L493" i="54"/>
  <c r="L494" i="54"/>
  <c r="L495" i="54"/>
  <c r="L496" i="54"/>
  <c r="L497" i="54"/>
  <c r="L498" i="54"/>
  <c r="L499" i="54"/>
  <c r="L500" i="54"/>
  <c r="L501" i="54"/>
  <c r="L502" i="54"/>
  <c r="L503" i="54"/>
  <c r="L504" i="54"/>
  <c r="L505" i="54"/>
  <c r="L506" i="54"/>
  <c r="L507" i="54"/>
  <c r="L508" i="54"/>
  <c r="L509" i="54"/>
  <c r="L510" i="54"/>
  <c r="L511" i="54"/>
  <c r="L512" i="54"/>
  <c r="L513" i="54"/>
  <c r="L514" i="54"/>
  <c r="L515" i="54"/>
  <c r="L516" i="54"/>
  <c r="L517" i="54"/>
  <c r="L518" i="54"/>
  <c r="L519" i="54"/>
  <c r="L520" i="54"/>
  <c r="L521" i="54"/>
  <c r="L522" i="54"/>
  <c r="L523" i="54"/>
  <c r="L524" i="54"/>
  <c r="L525" i="54"/>
  <c r="L526" i="54"/>
  <c r="L527" i="54"/>
  <c r="L528" i="54"/>
  <c r="L529" i="54"/>
  <c r="L530" i="54"/>
  <c r="L531" i="54"/>
  <c r="L532" i="54"/>
  <c r="L533" i="54"/>
  <c r="L534" i="54"/>
  <c r="L535" i="54"/>
  <c r="L536" i="54"/>
  <c r="L537" i="54"/>
  <c r="L538" i="54"/>
  <c r="L539" i="54"/>
  <c r="L540" i="54"/>
  <c r="L541" i="54"/>
  <c r="L542" i="54"/>
  <c r="L543" i="54"/>
  <c r="L544" i="54"/>
  <c r="L545" i="54"/>
  <c r="L546" i="54"/>
  <c r="L547" i="54"/>
  <c r="L548" i="54"/>
  <c r="L549" i="54"/>
  <c r="L550" i="54"/>
  <c r="L551" i="54"/>
  <c r="L552" i="54"/>
  <c r="L553" i="54"/>
  <c r="L554" i="54"/>
  <c r="L555" i="54"/>
  <c r="L556" i="54"/>
  <c r="L557" i="54"/>
  <c r="L558" i="54"/>
  <c r="L559" i="54"/>
  <c r="L560" i="54"/>
  <c r="L561" i="54"/>
  <c r="L562" i="54"/>
  <c r="L563" i="54"/>
  <c r="L564" i="54"/>
  <c r="L565" i="54"/>
  <c r="L566" i="54"/>
  <c r="L567" i="54"/>
  <c r="L568" i="54"/>
  <c r="L569" i="54"/>
  <c r="L570" i="54"/>
  <c r="L571" i="54"/>
  <c r="L572" i="54"/>
  <c r="L573" i="54"/>
  <c r="L574" i="54"/>
  <c r="L575" i="54"/>
  <c r="L576" i="54"/>
  <c r="L577" i="54"/>
  <c r="L578" i="54"/>
  <c r="L579" i="54"/>
  <c r="L580" i="54"/>
  <c r="L581" i="54"/>
  <c r="L582" i="54"/>
  <c r="L583" i="54"/>
  <c r="L584" i="54"/>
  <c r="L585" i="54"/>
  <c r="L586" i="54"/>
  <c r="L587" i="54"/>
  <c r="L588" i="54"/>
  <c r="L589" i="54"/>
  <c r="L590" i="54"/>
  <c r="L591" i="54"/>
  <c r="L592" i="54"/>
  <c r="L593" i="54"/>
  <c r="L594" i="54"/>
  <c r="L595" i="54"/>
  <c r="L596" i="54"/>
  <c r="L597" i="54"/>
  <c r="L598" i="54"/>
  <c r="L599" i="54"/>
  <c r="L600" i="54"/>
  <c r="L601" i="54"/>
  <c r="L602" i="54"/>
  <c r="L603" i="54"/>
  <c r="L604" i="54"/>
  <c r="L605" i="54"/>
  <c r="L606" i="54"/>
  <c r="L607" i="54"/>
  <c r="L608" i="54"/>
  <c r="L609" i="54"/>
  <c r="L610" i="54"/>
  <c r="L611" i="54"/>
  <c r="L612" i="54"/>
  <c r="L613" i="54"/>
  <c r="L614" i="54"/>
  <c r="L615" i="54"/>
  <c r="L616" i="54"/>
  <c r="L617" i="54"/>
  <c r="L618" i="54"/>
  <c r="L619" i="54"/>
  <c r="L620" i="54"/>
  <c r="L621" i="54"/>
  <c r="L622" i="54"/>
  <c r="L623" i="54"/>
  <c r="L624" i="54"/>
  <c r="L625" i="54"/>
  <c r="L626" i="54"/>
  <c r="L627" i="54"/>
  <c r="L628" i="54"/>
  <c r="L629" i="54"/>
  <c r="L630" i="54"/>
  <c r="L631" i="54"/>
  <c r="L632" i="54"/>
  <c r="L633" i="54"/>
  <c r="L634" i="54"/>
  <c r="L635" i="54"/>
  <c r="L636" i="54"/>
  <c r="L637" i="54"/>
  <c r="L638" i="54"/>
  <c r="L639" i="54"/>
  <c r="L640" i="54"/>
  <c r="L641" i="54"/>
  <c r="L642" i="54"/>
  <c r="L643" i="54"/>
  <c r="L644" i="54"/>
  <c r="L645" i="54"/>
  <c r="L646" i="54"/>
  <c r="L647" i="54"/>
  <c r="L648" i="54"/>
  <c r="L649" i="54"/>
  <c r="L650" i="54"/>
  <c r="L651" i="54"/>
  <c r="L652" i="54"/>
  <c r="L653" i="54"/>
  <c r="L654" i="54"/>
  <c r="L655" i="54"/>
  <c r="L656" i="54"/>
  <c r="L657" i="54"/>
  <c r="L658" i="54"/>
  <c r="L659" i="54"/>
  <c r="L660" i="54"/>
  <c r="L661" i="54"/>
  <c r="L662" i="54"/>
  <c r="L663" i="54"/>
  <c r="L664" i="54"/>
  <c r="L665" i="54"/>
  <c r="L666" i="54"/>
  <c r="L667" i="54"/>
  <c r="L668" i="54"/>
  <c r="L669" i="54"/>
  <c r="L670" i="54"/>
  <c r="L671" i="54"/>
  <c r="L672" i="54"/>
  <c r="L673" i="54"/>
  <c r="L674" i="54"/>
  <c r="L675" i="54"/>
  <c r="L676" i="54"/>
  <c r="L677" i="54"/>
  <c r="L678" i="54"/>
  <c r="L679" i="54"/>
  <c r="L680" i="54"/>
  <c r="L681" i="54"/>
  <c r="L682" i="54"/>
  <c r="L683" i="54"/>
  <c r="L684" i="54"/>
  <c r="L685" i="54"/>
  <c r="L686" i="54"/>
  <c r="L687" i="54"/>
  <c r="L688" i="54"/>
  <c r="L689" i="54"/>
  <c r="L690" i="54"/>
  <c r="L691" i="54"/>
  <c r="L692" i="54"/>
  <c r="L693" i="54"/>
  <c r="L694" i="54"/>
  <c r="L695" i="54"/>
  <c r="L696" i="54"/>
  <c r="L697" i="54"/>
  <c r="L698" i="54"/>
  <c r="L699" i="54"/>
  <c r="L700" i="54"/>
  <c r="L701" i="54"/>
  <c r="L702" i="54"/>
  <c r="L703" i="54"/>
  <c r="L704" i="54"/>
  <c r="L705" i="54"/>
  <c r="L706" i="54"/>
  <c r="L707" i="54"/>
  <c r="L708" i="54"/>
  <c r="L709" i="54"/>
  <c r="L710" i="54"/>
  <c r="L711" i="54"/>
  <c r="L712" i="54"/>
  <c r="L713" i="54"/>
  <c r="L714" i="54"/>
  <c r="L715" i="54"/>
  <c r="L716" i="54"/>
  <c r="L717" i="54"/>
  <c r="L718" i="54"/>
  <c r="L719" i="54"/>
  <c r="L720" i="54"/>
  <c r="L721" i="54"/>
  <c r="L722" i="54"/>
  <c r="L723" i="54"/>
  <c r="L328" i="54" l="1"/>
  <c r="L329" i="54"/>
  <c r="L330" i="54"/>
  <c r="L331" i="54"/>
  <c r="L332" i="54"/>
  <c r="L333" i="54"/>
  <c r="L334" i="54"/>
  <c r="L335" i="54"/>
  <c r="L336" i="54"/>
  <c r="L337" i="54"/>
  <c r="L338" i="54"/>
  <c r="L339" i="54"/>
  <c r="L340" i="54"/>
  <c r="L341" i="54"/>
  <c r="L342" i="54"/>
  <c r="L343" i="54"/>
  <c r="L344" i="54"/>
  <c r="L345" i="54"/>
  <c r="L346" i="54"/>
  <c r="L347" i="54"/>
  <c r="L348" i="54"/>
  <c r="L349" i="54"/>
  <c r="L350" i="54"/>
  <c r="L351" i="54"/>
  <c r="L352" i="54"/>
  <c r="L353" i="54"/>
  <c r="L354" i="54"/>
  <c r="L355" i="54"/>
  <c r="L356" i="54"/>
  <c r="L357" i="54"/>
  <c r="L358" i="54"/>
  <c r="L359" i="54"/>
  <c r="L360" i="54"/>
  <c r="L361" i="54"/>
  <c r="L362" i="54"/>
  <c r="L363" i="54"/>
  <c r="L364" i="54"/>
  <c r="L365" i="54"/>
  <c r="L366" i="54"/>
  <c r="L367" i="54"/>
  <c r="L368" i="54"/>
  <c r="L369" i="54"/>
  <c r="L370" i="54"/>
  <c r="L371" i="54"/>
  <c r="L372" i="54"/>
  <c r="L373" i="54"/>
  <c r="L374" i="54"/>
  <c r="L375" i="54"/>
  <c r="L376" i="54"/>
  <c r="L377" i="54"/>
  <c r="L378" i="54"/>
  <c r="L379" i="54"/>
  <c r="L380" i="54"/>
  <c r="L381" i="54"/>
  <c r="L382" i="54"/>
  <c r="L383" i="54"/>
  <c r="L384" i="54"/>
  <c r="L385" i="54"/>
  <c r="L386" i="54"/>
  <c r="L387" i="54"/>
  <c r="L388" i="54"/>
  <c r="L389" i="54"/>
  <c r="L390" i="54"/>
  <c r="L391" i="54"/>
  <c r="L392" i="54"/>
  <c r="L393" i="54"/>
  <c r="L394" i="54"/>
  <c r="L395" i="54"/>
  <c r="L396" i="54"/>
  <c r="L397" i="54"/>
  <c r="L398" i="54"/>
  <c r="L399" i="54"/>
  <c r="L400" i="54"/>
  <c r="L401" i="54"/>
  <c r="L402" i="54"/>
  <c r="L403" i="54"/>
  <c r="L404" i="54"/>
  <c r="L405" i="54"/>
  <c r="L406" i="54"/>
  <c r="L407" i="54"/>
  <c r="L408" i="54"/>
  <c r="L409" i="54"/>
  <c r="L410" i="54"/>
  <c r="L411" i="54"/>
  <c r="L412" i="54"/>
  <c r="L413" i="54"/>
  <c r="L414" i="54"/>
  <c r="L415" i="54"/>
  <c r="L416" i="54"/>
  <c r="L417" i="54"/>
  <c r="L418" i="54"/>
  <c r="L419" i="54"/>
  <c r="L420" i="54"/>
  <c r="L421" i="54"/>
  <c r="L422" i="54"/>
  <c r="L423" i="54"/>
  <c r="O67" i="53"/>
  <c r="P67" i="53"/>
  <c r="N67" i="53"/>
  <c r="G60" i="53"/>
  <c r="C60" i="53"/>
  <c r="F60" i="53" s="1"/>
  <c r="G59" i="53"/>
  <c r="C59" i="53"/>
  <c r="G58" i="53"/>
  <c r="C58" i="53"/>
  <c r="G57" i="53"/>
  <c r="C57" i="53"/>
  <c r="E57" i="53" s="1"/>
  <c r="H57" i="53" s="1"/>
  <c r="G56" i="53"/>
  <c r="F56" i="53"/>
  <c r="C56" i="53"/>
  <c r="E56" i="53" s="1"/>
  <c r="H56" i="53" s="1"/>
  <c r="G55" i="53"/>
  <c r="C55" i="53"/>
  <c r="G54" i="53"/>
  <c r="C54" i="53"/>
  <c r="G53" i="53"/>
  <c r="F53" i="53"/>
  <c r="C53" i="53"/>
  <c r="E53" i="53" s="1"/>
  <c r="H53" i="53" s="1"/>
  <c r="G52" i="53"/>
  <c r="F52" i="53"/>
  <c r="E52" i="53"/>
  <c r="H52" i="53" s="1"/>
  <c r="C52" i="53"/>
  <c r="G51" i="53"/>
  <c r="C51" i="53"/>
  <c r="F51" i="53" s="1"/>
  <c r="G50" i="53"/>
  <c r="C50" i="53"/>
  <c r="G49" i="53"/>
  <c r="F49" i="53"/>
  <c r="C49" i="53"/>
  <c r="E49" i="53" s="1"/>
  <c r="H49" i="53" s="1"/>
  <c r="G48" i="53"/>
  <c r="F48" i="53"/>
  <c r="E48" i="53"/>
  <c r="H48" i="53" s="1"/>
  <c r="C48" i="53"/>
  <c r="G47" i="53"/>
  <c r="E47" i="53"/>
  <c r="H47" i="53" s="1"/>
  <c r="C47" i="53"/>
  <c r="F47" i="53" s="1"/>
  <c r="G46" i="53"/>
  <c r="C46" i="53"/>
  <c r="G45" i="53"/>
  <c r="C45" i="53"/>
  <c r="E45" i="53" s="1"/>
  <c r="H45" i="53" s="1"/>
  <c r="G44" i="53"/>
  <c r="F44" i="53"/>
  <c r="C44" i="53"/>
  <c r="E44" i="53" s="1"/>
  <c r="H44" i="53" s="1"/>
  <c r="G43" i="53"/>
  <c r="F43" i="53"/>
  <c r="C43" i="53"/>
  <c r="E43" i="53" s="1"/>
  <c r="H43" i="53" s="1"/>
  <c r="G42" i="53"/>
  <c r="C42" i="53"/>
  <c r="F42" i="53" s="1"/>
  <c r="H41" i="53"/>
  <c r="G41" i="53"/>
  <c r="C41" i="53"/>
  <c r="E41" i="53" s="1"/>
  <c r="K40" i="53"/>
  <c r="J40" i="53"/>
  <c r="J41" i="53" s="1"/>
  <c r="I40" i="53"/>
  <c r="C40" i="53"/>
  <c r="E40" i="53" s="1"/>
  <c r="K41" i="53" s="1"/>
  <c r="F23" i="53"/>
  <c r="G23" i="53"/>
  <c r="G24" i="53"/>
  <c r="G25" i="53"/>
  <c r="G26" i="53"/>
  <c r="F27" i="53"/>
  <c r="G27" i="53"/>
  <c r="G28" i="53"/>
  <c r="E29" i="53"/>
  <c r="H29" i="53" s="1"/>
  <c r="G29" i="53"/>
  <c r="G30" i="53"/>
  <c r="G31" i="53"/>
  <c r="G32" i="53"/>
  <c r="G33" i="53"/>
  <c r="G34" i="53"/>
  <c r="C23" i="53"/>
  <c r="E23" i="53" s="1"/>
  <c r="H23" i="53" s="1"/>
  <c r="C24" i="53"/>
  <c r="E24" i="53" s="1"/>
  <c r="H24" i="53" s="1"/>
  <c r="C25" i="53"/>
  <c r="E25" i="53" s="1"/>
  <c r="H25" i="53" s="1"/>
  <c r="C26" i="53"/>
  <c r="E26" i="53" s="1"/>
  <c r="H26" i="53" s="1"/>
  <c r="C27" i="53"/>
  <c r="E27" i="53" s="1"/>
  <c r="H27" i="53" s="1"/>
  <c r="C28" i="53"/>
  <c r="F28" i="53" s="1"/>
  <c r="C29" i="53"/>
  <c r="F29" i="53" s="1"/>
  <c r="C30" i="53"/>
  <c r="E30" i="53" s="1"/>
  <c r="H30" i="53" s="1"/>
  <c r="C31" i="53"/>
  <c r="E31" i="53" s="1"/>
  <c r="H31" i="53" s="1"/>
  <c r="C32" i="53"/>
  <c r="E32" i="53" s="1"/>
  <c r="H32" i="53" s="1"/>
  <c r="C33" i="53"/>
  <c r="E33" i="53" s="1"/>
  <c r="H33" i="53" s="1"/>
  <c r="C34" i="53"/>
  <c r="F34" i="53" s="1"/>
  <c r="G16" i="53"/>
  <c r="G17" i="53"/>
  <c r="G18" i="53"/>
  <c r="G19" i="53"/>
  <c r="G20" i="53"/>
  <c r="G21" i="53"/>
  <c r="G22" i="53"/>
  <c r="H15" i="53"/>
  <c r="G15" i="53"/>
  <c r="F15" i="53"/>
  <c r="I15" i="53" s="1"/>
  <c r="E51" i="53" l="1"/>
  <c r="H51" i="53" s="1"/>
  <c r="E60" i="53"/>
  <c r="H60" i="53" s="1"/>
  <c r="F41" i="53"/>
  <c r="I41" i="53" s="1"/>
  <c r="E42" i="53"/>
  <c r="H42" i="53" s="1"/>
  <c r="K42" i="53" s="1"/>
  <c r="K43" i="53" s="1"/>
  <c r="K44" i="53" s="1"/>
  <c r="K45" i="53" s="1"/>
  <c r="F45" i="53"/>
  <c r="F57" i="53"/>
  <c r="F31" i="53"/>
  <c r="J42" i="53"/>
  <c r="N41" i="53"/>
  <c r="F54" i="53"/>
  <c r="E54" i="53"/>
  <c r="H54" i="53" s="1"/>
  <c r="E55" i="53"/>
  <c r="H55" i="53" s="1"/>
  <c r="F55" i="53"/>
  <c r="F50" i="53"/>
  <c r="E50" i="53"/>
  <c r="H50" i="53" s="1"/>
  <c r="E59" i="53"/>
  <c r="H59" i="53" s="1"/>
  <c r="F59" i="53"/>
  <c r="F46" i="53"/>
  <c r="E46" i="53"/>
  <c r="H46" i="53" s="1"/>
  <c r="L40" i="53"/>
  <c r="M40" i="53" s="1"/>
  <c r="E58" i="53"/>
  <c r="H58" i="53" s="1"/>
  <c r="F58" i="53"/>
  <c r="E34" i="53"/>
  <c r="H34" i="53" s="1"/>
  <c r="F32" i="53"/>
  <c r="F33" i="53"/>
  <c r="E28" i="53"/>
  <c r="H28" i="53" s="1"/>
  <c r="F24" i="53"/>
  <c r="F30" i="53"/>
  <c r="F25" i="53"/>
  <c r="F26" i="53"/>
  <c r="O237" i="55"/>
  <c r="Q237" i="55"/>
  <c r="S237" i="55"/>
  <c r="O238" i="55"/>
  <c r="Q238" i="55"/>
  <c r="S238" i="55"/>
  <c r="O239" i="55"/>
  <c r="Q239" i="55"/>
  <c r="S239" i="55"/>
  <c r="O240" i="55"/>
  <c r="Q240" i="55"/>
  <c r="S240" i="55"/>
  <c r="O241" i="55"/>
  <c r="Q241" i="55"/>
  <c r="S241" i="55"/>
  <c r="O242" i="55"/>
  <c r="Q242" i="55"/>
  <c r="S242" i="55"/>
  <c r="O243" i="55"/>
  <c r="Q243" i="55"/>
  <c r="S243" i="55"/>
  <c r="O244" i="55"/>
  <c r="Q244" i="55"/>
  <c r="S244" i="55"/>
  <c r="O245" i="55"/>
  <c r="Q245" i="55"/>
  <c r="S245" i="55"/>
  <c r="O246" i="55"/>
  <c r="Q246" i="55"/>
  <c r="S246" i="55"/>
  <c r="O247" i="55"/>
  <c r="Q247" i="55"/>
  <c r="S247" i="55"/>
  <c r="O248" i="55"/>
  <c r="Q248" i="55"/>
  <c r="S248" i="55"/>
  <c r="O249" i="55"/>
  <c r="Q249" i="55"/>
  <c r="S249" i="55"/>
  <c r="O250" i="55"/>
  <c r="Q250" i="55"/>
  <c r="S250" i="55"/>
  <c r="O251" i="55"/>
  <c r="Q251" i="55"/>
  <c r="S251" i="55"/>
  <c r="O252" i="55"/>
  <c r="Q252" i="55"/>
  <c r="S252" i="55"/>
  <c r="O253" i="55"/>
  <c r="Q253" i="55"/>
  <c r="S253" i="55"/>
  <c r="O254" i="55"/>
  <c r="Q254" i="55"/>
  <c r="S254" i="55"/>
  <c r="O255" i="55"/>
  <c r="Q255" i="55"/>
  <c r="S255" i="55"/>
  <c r="O256" i="55"/>
  <c r="Q256" i="55"/>
  <c r="S256" i="55"/>
  <c r="O257" i="55"/>
  <c r="Q257" i="55"/>
  <c r="S257" i="55"/>
  <c r="O258" i="55"/>
  <c r="Q258" i="55"/>
  <c r="S258" i="55"/>
  <c r="O259" i="55"/>
  <c r="Q259" i="55"/>
  <c r="S259" i="55"/>
  <c r="O260" i="55"/>
  <c r="Q260" i="55"/>
  <c r="S260" i="55"/>
  <c r="O261" i="55"/>
  <c r="Q261" i="55"/>
  <c r="S261" i="55"/>
  <c r="O262" i="55"/>
  <c r="Q262" i="55"/>
  <c r="S262" i="55"/>
  <c r="O263" i="55"/>
  <c r="Q263" i="55"/>
  <c r="S263" i="55"/>
  <c r="O264" i="55"/>
  <c r="Q264" i="55"/>
  <c r="S264" i="55"/>
  <c r="O265" i="55"/>
  <c r="Q265" i="55"/>
  <c r="S265" i="55"/>
  <c r="O266" i="55"/>
  <c r="Q266" i="55"/>
  <c r="S266" i="55"/>
  <c r="O267" i="55"/>
  <c r="Q267" i="55"/>
  <c r="S267" i="55"/>
  <c r="O268" i="55"/>
  <c r="Q268" i="55"/>
  <c r="S268" i="55"/>
  <c r="O269" i="55"/>
  <c r="Q269" i="55"/>
  <c r="S269" i="55"/>
  <c r="O270" i="55"/>
  <c r="Q270" i="55"/>
  <c r="S270" i="55"/>
  <c r="O271" i="55"/>
  <c r="Q271" i="55"/>
  <c r="S271" i="55"/>
  <c r="O272" i="55"/>
  <c r="Q272" i="55"/>
  <c r="S272" i="55"/>
  <c r="O273" i="55"/>
  <c r="Q273" i="55"/>
  <c r="S273" i="55"/>
  <c r="O274" i="55"/>
  <c r="Q274" i="55"/>
  <c r="S274" i="55"/>
  <c r="O275" i="55"/>
  <c r="Q275" i="55"/>
  <c r="S275" i="55"/>
  <c r="O276" i="55"/>
  <c r="Q276" i="55"/>
  <c r="S276" i="55"/>
  <c r="O277" i="55"/>
  <c r="Q277" i="55"/>
  <c r="S277" i="55"/>
  <c r="O278" i="55"/>
  <c r="Q278" i="55"/>
  <c r="S278" i="55"/>
  <c r="O279" i="55"/>
  <c r="Q279" i="55"/>
  <c r="S279" i="55"/>
  <c r="O280" i="55"/>
  <c r="Q280" i="55"/>
  <c r="S280" i="55"/>
  <c r="O281" i="55"/>
  <c r="Q281" i="55"/>
  <c r="S281" i="55"/>
  <c r="O282" i="55"/>
  <c r="Q282" i="55"/>
  <c r="S282" i="55"/>
  <c r="O283" i="55"/>
  <c r="Q283" i="55"/>
  <c r="S283" i="55"/>
  <c r="O284" i="55"/>
  <c r="Q284" i="55"/>
  <c r="S284" i="55"/>
  <c r="O285" i="55"/>
  <c r="Q285" i="55"/>
  <c r="S285" i="55"/>
  <c r="O286" i="55"/>
  <c r="Q286" i="55"/>
  <c r="S286" i="55"/>
  <c r="O287" i="55"/>
  <c r="Q287" i="55"/>
  <c r="S287" i="55"/>
  <c r="O288" i="55"/>
  <c r="Q288" i="55"/>
  <c r="S288" i="55"/>
  <c r="O289" i="55"/>
  <c r="Q289" i="55"/>
  <c r="S289" i="55"/>
  <c r="O290" i="55"/>
  <c r="Q290" i="55"/>
  <c r="S290" i="55"/>
  <c r="O291" i="55"/>
  <c r="Q291" i="55"/>
  <c r="S291" i="55"/>
  <c r="O292" i="55"/>
  <c r="Q292" i="55"/>
  <c r="S292" i="55"/>
  <c r="O293" i="55"/>
  <c r="Q293" i="55"/>
  <c r="S293" i="55"/>
  <c r="O294" i="55"/>
  <c r="Q294" i="55"/>
  <c r="S294" i="55"/>
  <c r="O295" i="55"/>
  <c r="Q295" i="55"/>
  <c r="S295" i="55"/>
  <c r="O296" i="55"/>
  <c r="Q296" i="55"/>
  <c r="S296" i="55"/>
  <c r="O297" i="55"/>
  <c r="Q297" i="55"/>
  <c r="S297" i="55"/>
  <c r="O298" i="55"/>
  <c r="Q298" i="55"/>
  <c r="S298" i="55"/>
  <c r="O299" i="55"/>
  <c r="Q299" i="55"/>
  <c r="S299" i="55"/>
  <c r="O300" i="55"/>
  <c r="Q300" i="55"/>
  <c r="S300" i="55"/>
  <c r="O301" i="55"/>
  <c r="Q301" i="55"/>
  <c r="S301" i="55"/>
  <c r="O302" i="55"/>
  <c r="Q302" i="55"/>
  <c r="S302" i="55"/>
  <c r="O303" i="55"/>
  <c r="Q303" i="55"/>
  <c r="S303" i="55"/>
  <c r="O304" i="55"/>
  <c r="Q304" i="55"/>
  <c r="S304" i="55"/>
  <c r="O305" i="55"/>
  <c r="Q305" i="55"/>
  <c r="S305" i="55"/>
  <c r="O306" i="55"/>
  <c r="Q306" i="55"/>
  <c r="S306" i="55"/>
  <c r="W938" i="55"/>
  <c r="X938" i="55" s="1"/>
  <c r="Y938" i="55"/>
  <c r="Z938" i="55"/>
  <c r="AD938" i="55"/>
  <c r="W939" i="55"/>
  <c r="X939" i="55" s="1"/>
  <c r="Y939" i="55"/>
  <c r="Z939" i="55"/>
  <c r="AD939" i="55"/>
  <c r="W940" i="55"/>
  <c r="X940" i="55"/>
  <c r="Y940" i="55"/>
  <c r="Z940" i="55"/>
  <c r="AB940" i="55"/>
  <c r="AD940" i="55"/>
  <c r="W941" i="55"/>
  <c r="Y941" i="55"/>
  <c r="Z941" i="55"/>
  <c r="W942" i="55"/>
  <c r="X942" i="55" s="1"/>
  <c r="Y942" i="55"/>
  <c r="Z942" i="55"/>
  <c r="AD942" i="55"/>
  <c r="W943" i="55"/>
  <c r="X943" i="55" s="1"/>
  <c r="Y943" i="55"/>
  <c r="Z943" i="55"/>
  <c r="AD943" i="55"/>
  <c r="W944" i="55"/>
  <c r="X944" i="55"/>
  <c r="Y944" i="55"/>
  <c r="Z944" i="55"/>
  <c r="AB944" i="55"/>
  <c r="AD944" i="55"/>
  <c r="W945" i="55"/>
  <c r="Y945" i="55"/>
  <c r="Z945" i="55"/>
  <c r="W946" i="55"/>
  <c r="X946" i="55" s="1"/>
  <c r="Y946" i="55"/>
  <c r="Z946" i="55"/>
  <c r="AD946" i="55"/>
  <c r="W947" i="55"/>
  <c r="X947" i="55" s="1"/>
  <c r="Y947" i="55"/>
  <c r="Z947" i="55"/>
  <c r="AD947" i="55"/>
  <c r="W948" i="55"/>
  <c r="X948" i="55"/>
  <c r="Y948" i="55"/>
  <c r="Z948" i="55"/>
  <c r="AB948" i="55"/>
  <c r="AD948" i="55"/>
  <c r="W949" i="55"/>
  <c r="Y949" i="55"/>
  <c r="Z949" i="55"/>
  <c r="W950" i="55"/>
  <c r="X950" i="55" s="1"/>
  <c r="Y950" i="55"/>
  <c r="Z950" i="55"/>
  <c r="AD950" i="55"/>
  <c r="W951" i="55"/>
  <c r="X951" i="55" s="1"/>
  <c r="Y951" i="55"/>
  <c r="Z951" i="55"/>
  <c r="AD951" i="55"/>
  <c r="W952" i="55"/>
  <c r="X952" i="55"/>
  <c r="Y952" i="55"/>
  <c r="Z952" i="55"/>
  <c r="AB952" i="55"/>
  <c r="AD952" i="55"/>
  <c r="W953" i="55"/>
  <c r="Y953" i="55"/>
  <c r="Z953" i="55"/>
  <c r="W954" i="55"/>
  <c r="X954" i="55" s="1"/>
  <c r="Y954" i="55"/>
  <c r="Z954" i="55"/>
  <c r="AD954" i="55"/>
  <c r="W955" i="55"/>
  <c r="X955" i="55" s="1"/>
  <c r="Y955" i="55"/>
  <c r="Z955" i="55"/>
  <c r="AD955" i="55"/>
  <c r="W956" i="55"/>
  <c r="X956" i="55"/>
  <c r="Y956" i="55"/>
  <c r="Z956" i="55"/>
  <c r="AB956" i="55"/>
  <c r="AD956" i="55"/>
  <c r="W957" i="55"/>
  <c r="Y957" i="55"/>
  <c r="Z957" i="55"/>
  <c r="W958" i="55"/>
  <c r="X958" i="55" s="1"/>
  <c r="Y958" i="55"/>
  <c r="Z958" i="55"/>
  <c r="AD958" i="55"/>
  <c r="W959" i="55"/>
  <c r="X959" i="55" s="1"/>
  <c r="Y959" i="55"/>
  <c r="Z959" i="55"/>
  <c r="AD959" i="55"/>
  <c r="W960" i="55"/>
  <c r="X960" i="55"/>
  <c r="Y960" i="55"/>
  <c r="Z960" i="55"/>
  <c r="AB960" i="55"/>
  <c r="AD960" i="55"/>
  <c r="W961" i="55"/>
  <c r="Y961" i="55"/>
  <c r="Z961" i="55"/>
  <c r="W962" i="55"/>
  <c r="X962" i="55" s="1"/>
  <c r="Y962" i="55"/>
  <c r="Z962" i="55"/>
  <c r="AD962" i="55"/>
  <c r="W963" i="55"/>
  <c r="X963" i="55" s="1"/>
  <c r="Y963" i="55"/>
  <c r="Z963" i="55"/>
  <c r="AD963" i="55"/>
  <c r="W964" i="55"/>
  <c r="X964" i="55"/>
  <c r="Y964" i="55"/>
  <c r="Z964" i="55"/>
  <c r="AB964" i="55"/>
  <c r="AD964" i="55"/>
  <c r="W965" i="55"/>
  <c r="Y965" i="55"/>
  <c r="Z965" i="55"/>
  <c r="W966" i="55"/>
  <c r="X966" i="55" s="1"/>
  <c r="Y966" i="55"/>
  <c r="Z966" i="55"/>
  <c r="AD966" i="55"/>
  <c r="W967" i="55"/>
  <c r="X967" i="55" s="1"/>
  <c r="Y967" i="55"/>
  <c r="Z967" i="55"/>
  <c r="AD967" i="55"/>
  <c r="W968" i="55"/>
  <c r="X968" i="55"/>
  <c r="Y968" i="55"/>
  <c r="Z968" i="55"/>
  <c r="AB968" i="55"/>
  <c r="AD968" i="55"/>
  <c r="W969" i="55"/>
  <c r="Y969" i="55"/>
  <c r="Z969" i="55"/>
  <c r="W970" i="55"/>
  <c r="X970" i="55" s="1"/>
  <c r="Y970" i="55"/>
  <c r="Z970" i="55"/>
  <c r="AD970" i="55"/>
  <c r="W971" i="55"/>
  <c r="X971" i="55" s="1"/>
  <c r="Y971" i="55"/>
  <c r="Z971" i="55"/>
  <c r="AD971" i="55"/>
  <c r="W972" i="55"/>
  <c r="X972" i="55"/>
  <c r="Y972" i="55"/>
  <c r="Z972" i="55"/>
  <c r="AB972" i="55"/>
  <c r="AD972" i="55"/>
  <c r="W973" i="55"/>
  <c r="Y973" i="55"/>
  <c r="Z973" i="55"/>
  <c r="W974" i="55"/>
  <c r="Y974" i="55"/>
  <c r="Z974" i="55"/>
  <c r="W975" i="55"/>
  <c r="Y975" i="55"/>
  <c r="Z975" i="55"/>
  <c r="W976" i="55"/>
  <c r="X976" i="55"/>
  <c r="Y976" i="55"/>
  <c r="Z976" i="55"/>
  <c r="AB976" i="55"/>
  <c r="AD976" i="55"/>
  <c r="W977" i="55"/>
  <c r="AD977" i="55" s="1"/>
  <c r="Y977" i="55"/>
  <c r="Z977" i="55"/>
  <c r="W978" i="55"/>
  <c r="X978" i="55" s="1"/>
  <c r="Y978" i="55"/>
  <c r="Z978" i="55"/>
  <c r="AD978" i="55"/>
  <c r="W979" i="55"/>
  <c r="AD979" i="55" s="1"/>
  <c r="Y979" i="55"/>
  <c r="Z979" i="55"/>
  <c r="W980" i="55"/>
  <c r="X980" i="55"/>
  <c r="Y980" i="55"/>
  <c r="Z980" i="55"/>
  <c r="AB980" i="55"/>
  <c r="AD980" i="55"/>
  <c r="W981" i="55"/>
  <c r="Y981" i="55"/>
  <c r="Z981" i="55"/>
  <c r="W982" i="55"/>
  <c r="Y982" i="55"/>
  <c r="Z982" i="55"/>
  <c r="W983" i="55"/>
  <c r="Y983" i="55"/>
  <c r="Z983" i="55"/>
  <c r="AD983" i="55"/>
  <c r="W984" i="55"/>
  <c r="X984" i="55"/>
  <c r="Y984" i="55"/>
  <c r="Z984" i="55"/>
  <c r="AB984" i="55"/>
  <c r="AD984" i="55"/>
  <c r="W985" i="55"/>
  <c r="AD985" i="55" s="1"/>
  <c r="Y985" i="55"/>
  <c r="Z985" i="55"/>
  <c r="W986" i="55"/>
  <c r="X986" i="55" s="1"/>
  <c r="Y986" i="55"/>
  <c r="Z986" i="55"/>
  <c r="AD986" i="55"/>
  <c r="W987" i="55"/>
  <c r="AD987" i="55" s="1"/>
  <c r="Y987" i="55"/>
  <c r="Z987" i="55"/>
  <c r="W988" i="55"/>
  <c r="X988" i="55"/>
  <c r="Y988" i="55"/>
  <c r="Z988" i="55"/>
  <c r="AB988" i="55"/>
  <c r="AD988" i="55"/>
  <c r="W989" i="55"/>
  <c r="Y989" i="55"/>
  <c r="Z989" i="55"/>
  <c r="W990" i="55"/>
  <c r="Y990" i="55"/>
  <c r="Z990" i="55"/>
  <c r="W991" i="55"/>
  <c r="Y991" i="55"/>
  <c r="Z991" i="55"/>
  <c r="W992" i="55"/>
  <c r="X992" i="55"/>
  <c r="Y992" i="55"/>
  <c r="Z992" i="55"/>
  <c r="AB992" i="55"/>
  <c r="AD992" i="55"/>
  <c r="W993" i="55"/>
  <c r="AD993" i="55" s="1"/>
  <c r="Y993" i="55"/>
  <c r="Z993" i="55"/>
  <c r="W994" i="55"/>
  <c r="X994" i="55" s="1"/>
  <c r="Y994" i="55"/>
  <c r="Z994" i="55"/>
  <c r="AD994" i="55"/>
  <c r="W995" i="55"/>
  <c r="X995" i="55" s="1"/>
  <c r="Y995" i="55"/>
  <c r="Z995" i="55"/>
  <c r="AD995" i="55"/>
  <c r="W996" i="55"/>
  <c r="X996" i="55"/>
  <c r="Y996" i="55"/>
  <c r="Z996" i="55"/>
  <c r="AB996" i="55"/>
  <c r="AD996" i="55"/>
  <c r="W997" i="55"/>
  <c r="X997" i="55"/>
  <c r="Y997" i="55"/>
  <c r="Z997" i="55"/>
  <c r="AB997" i="55"/>
  <c r="W998" i="55"/>
  <c r="Y998" i="55"/>
  <c r="Z998" i="55"/>
  <c r="AD998" i="55"/>
  <c r="W999" i="55"/>
  <c r="X999" i="55" s="1"/>
  <c r="Y999" i="55"/>
  <c r="Z999" i="55"/>
  <c r="AD999" i="55"/>
  <c r="W1000" i="55"/>
  <c r="X1000" i="55"/>
  <c r="Y1000" i="55"/>
  <c r="Z1000" i="55"/>
  <c r="AB1000" i="55"/>
  <c r="AD1000" i="55"/>
  <c r="W1001" i="55"/>
  <c r="X1001" i="55"/>
  <c r="Y1001" i="55"/>
  <c r="Z1001" i="55"/>
  <c r="AB1001" i="55"/>
  <c r="W1002" i="55"/>
  <c r="Y1002" i="55"/>
  <c r="Z1002" i="55"/>
  <c r="AD1002" i="55"/>
  <c r="W1003" i="55"/>
  <c r="X1003" i="55" s="1"/>
  <c r="Y1003" i="55"/>
  <c r="Z1003" i="55"/>
  <c r="AD1003" i="55"/>
  <c r="W1004" i="55"/>
  <c r="X1004" i="55"/>
  <c r="Y1004" i="55"/>
  <c r="Z1004" i="55"/>
  <c r="AB1004" i="55"/>
  <c r="AD1004" i="55"/>
  <c r="W1005" i="55"/>
  <c r="Y1005" i="55"/>
  <c r="Z1005" i="55"/>
  <c r="W1006" i="55"/>
  <c r="Y1006" i="55"/>
  <c r="Z1006" i="55"/>
  <c r="AD1006" i="55"/>
  <c r="W1007" i="55"/>
  <c r="X1007" i="55" s="1"/>
  <c r="Y1007" i="55"/>
  <c r="Z1007" i="55"/>
  <c r="AD1007" i="55"/>
  <c r="W1008" i="55"/>
  <c r="X1008" i="55"/>
  <c r="Y1008" i="55"/>
  <c r="Z1008" i="55"/>
  <c r="AB1008" i="55"/>
  <c r="AD1008" i="55"/>
  <c r="W1009" i="55"/>
  <c r="Y1009" i="55"/>
  <c r="Z1009" i="55"/>
  <c r="W1010" i="55"/>
  <c r="Y1010" i="55"/>
  <c r="Z1010" i="55"/>
  <c r="AD1010" i="55"/>
  <c r="W1011" i="55"/>
  <c r="X1011" i="55" s="1"/>
  <c r="Y1011" i="55"/>
  <c r="Z1011" i="55"/>
  <c r="AD1011" i="55"/>
  <c r="W1012" i="55"/>
  <c r="X1012" i="55"/>
  <c r="Y1012" i="55"/>
  <c r="Z1012" i="55"/>
  <c r="AB1012" i="55"/>
  <c r="AD1012" i="55"/>
  <c r="W1013" i="55"/>
  <c r="X1013" i="55"/>
  <c r="Y1013" i="55"/>
  <c r="Z1013" i="55"/>
  <c r="AB1013" i="55"/>
  <c r="W1014" i="55"/>
  <c r="Y1014" i="55"/>
  <c r="Z1014" i="55"/>
  <c r="AD1014" i="55"/>
  <c r="W1015" i="55"/>
  <c r="X1015" i="55" s="1"/>
  <c r="Y1015" i="55"/>
  <c r="Z1015" i="55"/>
  <c r="AD1015" i="55"/>
  <c r="W1016" i="55"/>
  <c r="X1016" i="55"/>
  <c r="Y1016" i="55"/>
  <c r="Z1016" i="55"/>
  <c r="AB1016" i="55"/>
  <c r="AD1016" i="55"/>
  <c r="W1017" i="55"/>
  <c r="Y1017" i="55"/>
  <c r="Z1017" i="55"/>
  <c r="W1018" i="55"/>
  <c r="Y1018" i="55"/>
  <c r="Z1018" i="55"/>
  <c r="AD1018" i="55"/>
  <c r="W1019" i="55"/>
  <c r="X1019" i="55" s="1"/>
  <c r="Y1019" i="55"/>
  <c r="Z1019" i="55"/>
  <c r="AD1019" i="55"/>
  <c r="W1020" i="55"/>
  <c r="X1020" i="55"/>
  <c r="Y1020" i="55"/>
  <c r="Z1020" i="55"/>
  <c r="AB1020" i="55"/>
  <c r="AD1020" i="55"/>
  <c r="W1021" i="55"/>
  <c r="Y1021" i="55"/>
  <c r="Z1021" i="55"/>
  <c r="W1022" i="55"/>
  <c r="Y1022" i="55"/>
  <c r="Z1022" i="55"/>
  <c r="W1023" i="55"/>
  <c r="X1023" i="55" s="1"/>
  <c r="Y1023" i="55"/>
  <c r="Z1023" i="55"/>
  <c r="AD1023" i="55"/>
  <c r="W1024" i="55"/>
  <c r="X1024" i="55"/>
  <c r="Y1024" i="55"/>
  <c r="Z1024" i="55"/>
  <c r="AB1024" i="55"/>
  <c r="AD1024" i="55"/>
  <c r="W1025" i="55"/>
  <c r="Y1025" i="55"/>
  <c r="Z1025" i="55"/>
  <c r="W1026" i="55"/>
  <c r="Y1026" i="55"/>
  <c r="Z1026" i="55"/>
  <c r="AB1026" i="55"/>
  <c r="W1027" i="55"/>
  <c r="Y1027" i="55"/>
  <c r="Z1027" i="55"/>
  <c r="AD1027" i="55"/>
  <c r="W1028" i="55"/>
  <c r="X1028" i="55"/>
  <c r="Y1028" i="55"/>
  <c r="Z1028" i="55"/>
  <c r="AB1028" i="55"/>
  <c r="AD1028" i="55"/>
  <c r="W1029" i="55"/>
  <c r="Y1029" i="55"/>
  <c r="Z1029" i="55"/>
  <c r="W1030" i="55"/>
  <c r="Y1030" i="55"/>
  <c r="Z1030" i="55"/>
  <c r="AD1030" i="55"/>
  <c r="W1031" i="55"/>
  <c r="Y1031" i="55"/>
  <c r="Z1031" i="55"/>
  <c r="W1032" i="55"/>
  <c r="X1032" i="55"/>
  <c r="Y1032" i="55"/>
  <c r="Z1032" i="55"/>
  <c r="AB1032" i="55"/>
  <c r="AD1032" i="55"/>
  <c r="W1033" i="55"/>
  <c r="Y1033" i="55"/>
  <c r="Z1033" i="55"/>
  <c r="W1034" i="55"/>
  <c r="X1034" i="55"/>
  <c r="Y1034" i="55"/>
  <c r="Z1034" i="55"/>
  <c r="AB1034" i="55"/>
  <c r="W1035" i="55"/>
  <c r="Y1035" i="55"/>
  <c r="Z1035" i="55"/>
  <c r="AD1035" i="55"/>
  <c r="W1036" i="55"/>
  <c r="X1036" i="55"/>
  <c r="Y1036" i="55"/>
  <c r="Z1036" i="55"/>
  <c r="AB1036" i="55"/>
  <c r="AD1036" i="55"/>
  <c r="W1037" i="55"/>
  <c r="Y1037" i="55"/>
  <c r="Z1037" i="55"/>
  <c r="W1038" i="55"/>
  <c r="Y1038" i="55"/>
  <c r="Z1038" i="55"/>
  <c r="AD1038" i="55"/>
  <c r="W1039" i="55"/>
  <c r="Y1039" i="55"/>
  <c r="Z1039" i="55"/>
  <c r="W1040" i="55"/>
  <c r="X1040" i="55"/>
  <c r="Y1040" i="55"/>
  <c r="Z1040" i="55"/>
  <c r="AB1040" i="55"/>
  <c r="AD1040" i="55"/>
  <c r="W1041" i="55"/>
  <c r="Y1041" i="55"/>
  <c r="Z1041" i="55"/>
  <c r="W1042" i="55"/>
  <c r="X1042" i="55"/>
  <c r="Y1042" i="55"/>
  <c r="Z1042" i="55"/>
  <c r="AB1042" i="55"/>
  <c r="W1043" i="55"/>
  <c r="Y1043" i="55"/>
  <c r="Z1043" i="55"/>
  <c r="AD1043" i="55"/>
  <c r="W1044" i="55"/>
  <c r="X1044" i="55"/>
  <c r="Y1044" i="55"/>
  <c r="Z1044" i="55"/>
  <c r="AB1044" i="55"/>
  <c r="AD1044" i="55"/>
  <c r="W1045" i="55"/>
  <c r="Y1045" i="55"/>
  <c r="Z1045" i="55"/>
  <c r="W1046" i="55"/>
  <c r="Y1046" i="55"/>
  <c r="Z1046" i="55"/>
  <c r="AD1046" i="55"/>
  <c r="W1047" i="55"/>
  <c r="Y1047" i="55"/>
  <c r="Z1047" i="55"/>
  <c r="W1048" i="55"/>
  <c r="X1048" i="55"/>
  <c r="Y1048" i="55"/>
  <c r="Z1048" i="55"/>
  <c r="AB1048" i="55"/>
  <c r="AD1048" i="55"/>
  <c r="W1049" i="55"/>
  <c r="Y1049" i="55"/>
  <c r="Z1049" i="55"/>
  <c r="W1050" i="55"/>
  <c r="X1050" i="55"/>
  <c r="Y1050" i="55"/>
  <c r="Z1050" i="55"/>
  <c r="AB1050" i="55"/>
  <c r="W1051" i="55"/>
  <c r="Y1051" i="55"/>
  <c r="Z1051" i="55"/>
  <c r="AD1051" i="55"/>
  <c r="W1052" i="55"/>
  <c r="X1052" i="55"/>
  <c r="Y1052" i="55"/>
  <c r="Z1052" i="55"/>
  <c r="AB1052" i="55"/>
  <c r="AD1052" i="55"/>
  <c r="W1053" i="55"/>
  <c r="Y1053" i="55"/>
  <c r="Z1053" i="55"/>
  <c r="W1054" i="55"/>
  <c r="Y1054" i="55"/>
  <c r="Z1054" i="55"/>
  <c r="AD1054" i="55"/>
  <c r="W1055" i="55"/>
  <c r="Y1055" i="55"/>
  <c r="Z1055" i="55"/>
  <c r="W1056" i="55"/>
  <c r="X1056" i="55"/>
  <c r="Y1056" i="55"/>
  <c r="Z1056" i="55"/>
  <c r="AB1056" i="55"/>
  <c r="AD1056" i="55"/>
  <c r="W1057" i="55"/>
  <c r="Y1057" i="55"/>
  <c r="Z1057" i="55"/>
  <c r="W1058" i="55"/>
  <c r="X1058" i="55" s="1"/>
  <c r="Y1058" i="55"/>
  <c r="Z1058" i="55"/>
  <c r="W1059" i="55"/>
  <c r="Y1059" i="55"/>
  <c r="Z1059" i="55"/>
  <c r="W1060" i="55"/>
  <c r="X1060" i="55"/>
  <c r="Y1060" i="55"/>
  <c r="Z1060" i="55"/>
  <c r="AB1060" i="55"/>
  <c r="AD1060" i="55"/>
  <c r="W1061" i="55"/>
  <c r="Y1061" i="55"/>
  <c r="Z1061" i="55"/>
  <c r="W1062" i="55"/>
  <c r="Y1062" i="55"/>
  <c r="Z1062" i="55"/>
  <c r="AD1062" i="55"/>
  <c r="W1063" i="55"/>
  <c r="Y1063" i="55"/>
  <c r="Z1063" i="55"/>
  <c r="W1064" i="55"/>
  <c r="X1064" i="55"/>
  <c r="Y1064" i="55"/>
  <c r="Z1064" i="55"/>
  <c r="AB1064" i="55"/>
  <c r="AD1064" i="55"/>
  <c r="W1065" i="55"/>
  <c r="Y1065" i="55"/>
  <c r="Z1065" i="55"/>
  <c r="W1066" i="55"/>
  <c r="Y1066" i="55"/>
  <c r="Z1066" i="55"/>
  <c r="W1067" i="55"/>
  <c r="Y1067" i="55"/>
  <c r="Z1067" i="55"/>
  <c r="AD1067" i="55"/>
  <c r="W1068" i="55"/>
  <c r="X1068" i="55"/>
  <c r="Y1068" i="55"/>
  <c r="Z1068" i="55"/>
  <c r="AB1068" i="55"/>
  <c r="AD1068" i="55"/>
  <c r="W1069" i="55"/>
  <c r="Y1069" i="55"/>
  <c r="Z1069" i="55"/>
  <c r="W1070" i="55"/>
  <c r="Y1070" i="55"/>
  <c r="Z1070" i="55"/>
  <c r="AD1070" i="55"/>
  <c r="W1071" i="55"/>
  <c r="Y1071" i="55"/>
  <c r="Z1071" i="55"/>
  <c r="W1072" i="55"/>
  <c r="X1072" i="55"/>
  <c r="Y1072" i="55"/>
  <c r="Z1072" i="55"/>
  <c r="AB1072" i="55"/>
  <c r="AD1072" i="55"/>
  <c r="W1073" i="55"/>
  <c r="Y1073" i="55"/>
  <c r="Z1073" i="55"/>
  <c r="W1074" i="55"/>
  <c r="X1074" i="55"/>
  <c r="Y1074" i="55"/>
  <c r="Z1074" i="55"/>
  <c r="AB1074" i="55"/>
  <c r="W1075" i="55"/>
  <c r="Y1075" i="55"/>
  <c r="Z1075" i="55"/>
  <c r="AD1075" i="55"/>
  <c r="W1076" i="55"/>
  <c r="X1076" i="55"/>
  <c r="Y1076" i="55"/>
  <c r="Z1076" i="55"/>
  <c r="AB1076" i="55"/>
  <c r="AD1076" i="55"/>
  <c r="W1077" i="55"/>
  <c r="Y1077" i="55"/>
  <c r="Z1077" i="55"/>
  <c r="W1078" i="55"/>
  <c r="Y1078" i="55"/>
  <c r="Z1078" i="55"/>
  <c r="AD1078" i="55"/>
  <c r="W1079" i="55"/>
  <c r="Y1079" i="55"/>
  <c r="Z1079" i="55"/>
  <c r="W1080" i="55"/>
  <c r="X1080" i="55"/>
  <c r="Y1080" i="55"/>
  <c r="Z1080" i="55"/>
  <c r="AB1080" i="55"/>
  <c r="AD1080" i="55"/>
  <c r="W1081" i="55"/>
  <c r="AD1081" i="55" s="1"/>
  <c r="X1081" i="55"/>
  <c r="Y1081" i="55"/>
  <c r="Z1081" i="55"/>
  <c r="AB1081" i="55"/>
  <c r="W1082" i="55"/>
  <c r="X1082" i="55"/>
  <c r="Y1082" i="55"/>
  <c r="Z1082" i="55"/>
  <c r="AB1082" i="55"/>
  <c r="AD1082" i="55"/>
  <c r="W1083" i="55"/>
  <c r="Y1083" i="55"/>
  <c r="Z1083" i="55"/>
  <c r="AD1083" i="55"/>
  <c r="W1084" i="55"/>
  <c r="X1084" i="55"/>
  <c r="Y1084" i="55"/>
  <c r="Z1084" i="55"/>
  <c r="AB1084" i="55"/>
  <c r="AD1084" i="55"/>
  <c r="W1085" i="55"/>
  <c r="Y1085" i="55"/>
  <c r="Z1085" i="55"/>
  <c r="W1086" i="55"/>
  <c r="Y1086" i="55"/>
  <c r="Z1086" i="55"/>
  <c r="AD1086" i="55"/>
  <c r="W1087" i="55"/>
  <c r="X1087" i="55"/>
  <c r="Y1087" i="55"/>
  <c r="Z1087" i="55"/>
  <c r="AB1087" i="55"/>
  <c r="AD1087" i="55"/>
  <c r="W1088" i="55"/>
  <c r="AD1088" i="55" s="1"/>
  <c r="X1088" i="55"/>
  <c r="Y1088" i="55"/>
  <c r="Z1088" i="55"/>
  <c r="AB1088" i="55"/>
  <c r="W1089" i="55"/>
  <c r="X1089" i="55"/>
  <c r="Y1089" i="55"/>
  <c r="Z1089" i="55"/>
  <c r="AB1089" i="55"/>
  <c r="AD1089" i="55"/>
  <c r="W1090" i="55"/>
  <c r="Y1090" i="55"/>
  <c r="Z1090" i="55"/>
  <c r="AD1090" i="55"/>
  <c r="W1091" i="55"/>
  <c r="X1091" i="55"/>
  <c r="Y1091" i="55"/>
  <c r="Z1091" i="55"/>
  <c r="AB1091" i="55"/>
  <c r="AD1091" i="55"/>
  <c r="W1092" i="55"/>
  <c r="X1092" i="55"/>
  <c r="Y1092" i="55"/>
  <c r="Z1092" i="55"/>
  <c r="AB1092" i="55"/>
  <c r="W1093" i="55"/>
  <c r="X1093" i="55" s="1"/>
  <c r="Y1093" i="55"/>
  <c r="Z1093" i="55"/>
  <c r="W1094" i="55"/>
  <c r="Y1094" i="55"/>
  <c r="Z1094" i="55"/>
  <c r="AD1094" i="55"/>
  <c r="W1095" i="55"/>
  <c r="X1095" i="55"/>
  <c r="Y1095" i="55"/>
  <c r="Z1095" i="55"/>
  <c r="AB1095" i="55"/>
  <c r="AD1095" i="55"/>
  <c r="W1096" i="55"/>
  <c r="AD1096" i="55" s="1"/>
  <c r="X1096" i="55"/>
  <c r="Y1096" i="55"/>
  <c r="Z1096" i="55"/>
  <c r="AB1096" i="55"/>
  <c r="W1097" i="55"/>
  <c r="X1097" i="55"/>
  <c r="Y1097" i="55"/>
  <c r="Z1097" i="55"/>
  <c r="AB1097" i="55"/>
  <c r="AD1097" i="55"/>
  <c r="W1098" i="55"/>
  <c r="X1098" i="55" s="1"/>
  <c r="Y1098" i="55"/>
  <c r="Z1098" i="55"/>
  <c r="AB1098" i="55"/>
  <c r="AD1098" i="55"/>
  <c r="W1099" i="55"/>
  <c r="X1099" i="55"/>
  <c r="Y1099" i="55"/>
  <c r="Z1099" i="55"/>
  <c r="AB1099" i="55"/>
  <c r="AD1099" i="55"/>
  <c r="W1100" i="55"/>
  <c r="Y1100" i="55"/>
  <c r="Z1100" i="55"/>
  <c r="W1101" i="55"/>
  <c r="Y1101" i="55"/>
  <c r="Z1101" i="55"/>
  <c r="W1102" i="55"/>
  <c r="Y1102" i="55"/>
  <c r="Z1102" i="55"/>
  <c r="W1103" i="55"/>
  <c r="X1103" i="55"/>
  <c r="Y1103" i="55"/>
  <c r="Z1103" i="55"/>
  <c r="AB1103" i="55"/>
  <c r="AD1103" i="55"/>
  <c r="W1104" i="55"/>
  <c r="AD1104" i="55" s="1"/>
  <c r="Y1104" i="55"/>
  <c r="Z1104" i="55"/>
  <c r="W1105" i="55"/>
  <c r="X1105" i="55" s="1"/>
  <c r="Y1105" i="55"/>
  <c r="Z1105" i="55"/>
  <c r="AD1105" i="55"/>
  <c r="W1106" i="55"/>
  <c r="AD1106" i="55" s="1"/>
  <c r="Y1106" i="55"/>
  <c r="Z1106" i="55"/>
  <c r="W1107" i="55"/>
  <c r="X1107" i="55"/>
  <c r="Y1107" i="55"/>
  <c r="Z1107" i="55"/>
  <c r="AB1107" i="55"/>
  <c r="AD1107" i="55"/>
  <c r="W1108" i="55"/>
  <c r="Y1108" i="55"/>
  <c r="Z1108" i="55"/>
  <c r="W1109" i="55"/>
  <c r="Y1109" i="55"/>
  <c r="Z1109" i="55"/>
  <c r="W1110" i="55"/>
  <c r="Y1110" i="55"/>
  <c r="Z1110" i="55"/>
  <c r="W1111" i="55"/>
  <c r="X1111" i="55"/>
  <c r="Y1111" i="55"/>
  <c r="Z1111" i="55"/>
  <c r="AB1111" i="55"/>
  <c r="AD1111" i="55"/>
  <c r="W1112" i="55"/>
  <c r="AD1112" i="55" s="1"/>
  <c r="Y1112" i="55"/>
  <c r="Z1112" i="55"/>
  <c r="W1113" i="55"/>
  <c r="X1113" i="55" s="1"/>
  <c r="Y1113" i="55"/>
  <c r="Z1113" i="55"/>
  <c r="AD1113" i="55"/>
  <c r="W1114" i="55"/>
  <c r="AD1114" i="55" s="1"/>
  <c r="Y1114" i="55"/>
  <c r="Z1114" i="55"/>
  <c r="W1115" i="55"/>
  <c r="X1115" i="55"/>
  <c r="Y1115" i="55"/>
  <c r="Z1115" i="55"/>
  <c r="AB1115" i="55"/>
  <c r="AD1115" i="55"/>
  <c r="W1116" i="55"/>
  <c r="Y1116" i="55"/>
  <c r="Z1116" i="55"/>
  <c r="W1117" i="55"/>
  <c r="Y1117" i="55"/>
  <c r="Z1117" i="55"/>
  <c r="W1118" i="55"/>
  <c r="Y1118" i="55"/>
  <c r="Z1118" i="55"/>
  <c r="W1119" i="55"/>
  <c r="X1119" i="55"/>
  <c r="Y1119" i="55"/>
  <c r="Z1119" i="55"/>
  <c r="AB1119" i="55"/>
  <c r="AD1119" i="55"/>
  <c r="W1120" i="55"/>
  <c r="AD1120" i="55" s="1"/>
  <c r="Y1120" i="55"/>
  <c r="Z1120" i="55"/>
  <c r="W1121" i="55"/>
  <c r="X1121" i="55" s="1"/>
  <c r="Y1121" i="55"/>
  <c r="Z1121" i="55"/>
  <c r="AD1121" i="55"/>
  <c r="W1122" i="55"/>
  <c r="AD1122" i="55" s="1"/>
  <c r="Y1122" i="55"/>
  <c r="Z1122" i="55"/>
  <c r="W1123" i="55"/>
  <c r="X1123" i="55"/>
  <c r="Y1123" i="55"/>
  <c r="Z1123" i="55"/>
  <c r="AB1123" i="55"/>
  <c r="AD1123" i="55"/>
  <c r="W1124" i="55"/>
  <c r="Y1124" i="55"/>
  <c r="Z1124" i="55"/>
  <c r="W1125" i="55"/>
  <c r="Y1125" i="55"/>
  <c r="Z1125" i="55"/>
  <c r="W1126" i="55"/>
  <c r="Y1126" i="55"/>
  <c r="Z1126" i="55"/>
  <c r="W1127" i="55"/>
  <c r="X1127" i="55"/>
  <c r="Y1127" i="55"/>
  <c r="Z1127" i="55"/>
  <c r="AB1127" i="55"/>
  <c r="AD1127" i="55"/>
  <c r="W1128" i="55"/>
  <c r="AD1128" i="55" s="1"/>
  <c r="Y1128" i="55"/>
  <c r="Z1128" i="55"/>
  <c r="W1129" i="55"/>
  <c r="X1129" i="55" s="1"/>
  <c r="Y1129" i="55"/>
  <c r="Z1129" i="55"/>
  <c r="AD1129" i="55"/>
  <c r="W1130" i="55"/>
  <c r="AD1130" i="55" s="1"/>
  <c r="Y1130" i="55"/>
  <c r="Z1130" i="55"/>
  <c r="W1131" i="55"/>
  <c r="X1131" i="55"/>
  <c r="Y1131" i="55"/>
  <c r="Z1131" i="55"/>
  <c r="AB1131" i="55"/>
  <c r="AD1131" i="55"/>
  <c r="W1132" i="55"/>
  <c r="Y1132" i="55"/>
  <c r="Z1132" i="55"/>
  <c r="W1133" i="55"/>
  <c r="Y1133" i="55"/>
  <c r="Z1133" i="55"/>
  <c r="AD1133" i="55"/>
  <c r="W1134" i="55"/>
  <c r="Y1134" i="55"/>
  <c r="Z1134" i="55"/>
  <c r="W1135" i="55"/>
  <c r="X1135" i="55"/>
  <c r="Y1135" i="55"/>
  <c r="Z1135" i="55"/>
  <c r="AB1135" i="55"/>
  <c r="AD1135" i="55"/>
  <c r="W1136" i="55"/>
  <c r="Y1136" i="55"/>
  <c r="Z1136" i="55"/>
  <c r="W1137" i="55"/>
  <c r="Y1137" i="55"/>
  <c r="Z1137" i="55"/>
  <c r="AD1137" i="55"/>
  <c r="W1138" i="55"/>
  <c r="Y1138" i="55"/>
  <c r="Z1138" i="55"/>
  <c r="W1139" i="55"/>
  <c r="X1139" i="55"/>
  <c r="Y1139" i="55"/>
  <c r="Z1139" i="55"/>
  <c r="AB1139" i="55"/>
  <c r="AD1139" i="55"/>
  <c r="W1140" i="55"/>
  <c r="Y1140" i="55"/>
  <c r="Z1140" i="55"/>
  <c r="W1141" i="55"/>
  <c r="Y1141" i="55"/>
  <c r="Z1141" i="55"/>
  <c r="AD1141" i="55"/>
  <c r="W1142" i="55"/>
  <c r="Y1142" i="55"/>
  <c r="Z1142" i="55"/>
  <c r="W1143" i="55"/>
  <c r="X1143" i="55"/>
  <c r="Y1143" i="55"/>
  <c r="Z1143" i="55"/>
  <c r="AB1143" i="55"/>
  <c r="AD1143" i="55"/>
  <c r="W1144" i="55"/>
  <c r="Y1144" i="55"/>
  <c r="Z1144" i="55"/>
  <c r="W1145" i="55"/>
  <c r="Y1145" i="55"/>
  <c r="Z1145" i="55"/>
  <c r="AD1145" i="55"/>
  <c r="W1146" i="55"/>
  <c r="Y1146" i="55"/>
  <c r="Z1146" i="55"/>
  <c r="W1147" i="55"/>
  <c r="X1147" i="55"/>
  <c r="Y1147" i="55"/>
  <c r="Z1147" i="55"/>
  <c r="AB1147" i="55"/>
  <c r="AD1147" i="55"/>
  <c r="W1148" i="55"/>
  <c r="Y1148" i="55"/>
  <c r="Z1148" i="55"/>
  <c r="W1149" i="55"/>
  <c r="Y1149" i="55"/>
  <c r="Z1149" i="55"/>
  <c r="W1150" i="55"/>
  <c r="Y1150" i="55"/>
  <c r="Z1150" i="55"/>
  <c r="W1151" i="55"/>
  <c r="X1151" i="55"/>
  <c r="Y1151" i="55"/>
  <c r="Z1151" i="55"/>
  <c r="AB1151" i="55"/>
  <c r="AD1151" i="55"/>
  <c r="W1152" i="55"/>
  <c r="Y1152" i="55"/>
  <c r="Z1152" i="55"/>
  <c r="W1153" i="55"/>
  <c r="Y1153" i="55"/>
  <c r="Z1153" i="55"/>
  <c r="AD1153" i="55"/>
  <c r="W1154" i="55"/>
  <c r="Y1154" i="55"/>
  <c r="Z1154" i="55"/>
  <c r="W1155" i="55"/>
  <c r="X1155" i="55"/>
  <c r="Y1155" i="55"/>
  <c r="Z1155" i="55"/>
  <c r="AB1155" i="55"/>
  <c r="AD1155" i="55"/>
  <c r="W1156" i="55"/>
  <c r="Y1156" i="55"/>
  <c r="Z1156" i="55"/>
  <c r="W1157" i="55"/>
  <c r="Y1157" i="55"/>
  <c r="Z1157" i="55"/>
  <c r="W1158" i="55"/>
  <c r="Y1158" i="55"/>
  <c r="Z1158" i="55"/>
  <c r="W1159" i="55"/>
  <c r="X1159" i="55"/>
  <c r="Y1159" i="55"/>
  <c r="Z1159" i="55"/>
  <c r="AB1159" i="55"/>
  <c r="AD1159" i="55"/>
  <c r="W1160" i="55"/>
  <c r="Y1160" i="55"/>
  <c r="Z1160" i="55"/>
  <c r="W1161" i="55"/>
  <c r="Y1161" i="55"/>
  <c r="Z1161" i="55"/>
  <c r="AD1161" i="55"/>
  <c r="W1162" i="55"/>
  <c r="Y1162" i="55"/>
  <c r="Z1162" i="55"/>
  <c r="W1163" i="55"/>
  <c r="X1163" i="55"/>
  <c r="Y1163" i="55"/>
  <c r="Z1163" i="55"/>
  <c r="AB1163" i="55"/>
  <c r="AD1163" i="55"/>
  <c r="W1164" i="55"/>
  <c r="Y1164" i="55"/>
  <c r="Z1164" i="55"/>
  <c r="W1165" i="55"/>
  <c r="Y1165" i="55"/>
  <c r="Z1165" i="55"/>
  <c r="W1166" i="55"/>
  <c r="Y1166" i="55"/>
  <c r="Z1166" i="55"/>
  <c r="W1167" i="55"/>
  <c r="X1167" i="55"/>
  <c r="Y1167" i="55"/>
  <c r="Z1167" i="55"/>
  <c r="AB1167" i="55"/>
  <c r="AD1167" i="55"/>
  <c r="W1168" i="55"/>
  <c r="Y1168" i="55"/>
  <c r="Z1168" i="55"/>
  <c r="W1169" i="55"/>
  <c r="Y1169" i="55"/>
  <c r="Z1169" i="55"/>
  <c r="AD1169" i="55"/>
  <c r="W1170" i="55"/>
  <c r="Y1170" i="55"/>
  <c r="Z1170" i="55"/>
  <c r="W1171" i="55"/>
  <c r="X1171" i="55"/>
  <c r="Y1171" i="55"/>
  <c r="Z1171" i="55"/>
  <c r="AB1171" i="55"/>
  <c r="AD1171" i="55"/>
  <c r="W1172" i="55"/>
  <c r="Y1172" i="55"/>
  <c r="Z1172" i="55"/>
  <c r="W1173" i="55"/>
  <c r="AD1173" i="55" s="1"/>
  <c r="Y1173" i="55"/>
  <c r="Z1173" i="55"/>
  <c r="W1174" i="55"/>
  <c r="Y1174" i="55"/>
  <c r="Z1174" i="55"/>
  <c r="W1175" i="55"/>
  <c r="X1175" i="55"/>
  <c r="Y1175" i="55"/>
  <c r="Z1175" i="55"/>
  <c r="AB1175" i="55"/>
  <c r="AD1175" i="55"/>
  <c r="W1176" i="55"/>
  <c r="Y1176" i="55"/>
  <c r="Z1176" i="55"/>
  <c r="W1177" i="55"/>
  <c r="Y1177" i="55"/>
  <c r="Z1177" i="55"/>
  <c r="AD1177" i="55"/>
  <c r="W1178" i="55"/>
  <c r="Y1178" i="55"/>
  <c r="Z1178" i="55"/>
  <c r="W1179" i="55"/>
  <c r="X1179" i="55"/>
  <c r="Y1179" i="55"/>
  <c r="Z1179" i="55"/>
  <c r="AB1179" i="55"/>
  <c r="AD1179" i="55"/>
  <c r="W1180" i="55"/>
  <c r="Y1180" i="55"/>
  <c r="Z1180" i="55"/>
  <c r="W1181" i="55"/>
  <c r="Y1181" i="55"/>
  <c r="Z1181" i="55"/>
  <c r="W1182" i="55"/>
  <c r="Y1182" i="55"/>
  <c r="Z1182" i="55"/>
  <c r="W1183" i="55"/>
  <c r="X1183" i="55"/>
  <c r="Y1183" i="55"/>
  <c r="Z1183" i="55"/>
  <c r="AB1183" i="55"/>
  <c r="AD1183" i="55"/>
  <c r="W1184" i="55"/>
  <c r="Y1184" i="55"/>
  <c r="Z1184" i="55"/>
  <c r="W1185" i="55"/>
  <c r="Y1185" i="55"/>
  <c r="Z1185" i="55"/>
  <c r="AD1185" i="55"/>
  <c r="W1186" i="55"/>
  <c r="Y1186" i="55"/>
  <c r="Z1186" i="55"/>
  <c r="W1187" i="55"/>
  <c r="X1187" i="55"/>
  <c r="Y1187" i="55"/>
  <c r="Z1187" i="55"/>
  <c r="AB1187" i="55"/>
  <c r="AD1187" i="55"/>
  <c r="W1188" i="55"/>
  <c r="Y1188" i="55"/>
  <c r="Z1188" i="55"/>
  <c r="W1189" i="55"/>
  <c r="Y1189" i="55"/>
  <c r="Z1189" i="55"/>
  <c r="W1190" i="55"/>
  <c r="Y1190" i="55"/>
  <c r="Z1190" i="55"/>
  <c r="W1191" i="55"/>
  <c r="X1191" i="55"/>
  <c r="Y1191" i="55"/>
  <c r="Z1191" i="55"/>
  <c r="AB1191" i="55"/>
  <c r="AD1191" i="55"/>
  <c r="W1192" i="55"/>
  <c r="Y1192" i="55"/>
  <c r="Z1192" i="55"/>
  <c r="W1193" i="55"/>
  <c r="X1193" i="55"/>
  <c r="Y1193" i="55"/>
  <c r="Z1193" i="55"/>
  <c r="AB1193" i="55"/>
  <c r="AD1193" i="55"/>
  <c r="W1194" i="55"/>
  <c r="Y1194" i="55"/>
  <c r="Z1194" i="55"/>
  <c r="W1195" i="55"/>
  <c r="X1195" i="55"/>
  <c r="Y1195" i="55"/>
  <c r="Z1195" i="55"/>
  <c r="AB1195" i="55"/>
  <c r="AD1195" i="55"/>
  <c r="W1196" i="55"/>
  <c r="Y1196" i="55"/>
  <c r="Z1196" i="55"/>
  <c r="W1197" i="55"/>
  <c r="X1197" i="55"/>
  <c r="Y1197" i="55"/>
  <c r="Z1197" i="55"/>
  <c r="AB1197" i="55"/>
  <c r="AD1197" i="55"/>
  <c r="W1198" i="55"/>
  <c r="Y1198" i="55"/>
  <c r="Z1198" i="55"/>
  <c r="W1199" i="55"/>
  <c r="X1199" i="55"/>
  <c r="Y1199" i="55"/>
  <c r="Z1199" i="55"/>
  <c r="AB1199" i="55"/>
  <c r="AD1199" i="55"/>
  <c r="W1200" i="55"/>
  <c r="Y1200" i="55"/>
  <c r="Z1200" i="55"/>
  <c r="W1201" i="55"/>
  <c r="X1201" i="55"/>
  <c r="Y1201" i="55"/>
  <c r="Z1201" i="55"/>
  <c r="AB1201" i="55"/>
  <c r="AD1201" i="55"/>
  <c r="W1202" i="55"/>
  <c r="Y1202" i="55"/>
  <c r="Z1202" i="55"/>
  <c r="W1203" i="55"/>
  <c r="X1203" i="55"/>
  <c r="Y1203" i="55"/>
  <c r="Z1203" i="55"/>
  <c r="AB1203" i="55"/>
  <c r="AD1203" i="55"/>
  <c r="W1204" i="55"/>
  <c r="Y1204" i="55"/>
  <c r="Z1204" i="55"/>
  <c r="W1205" i="55"/>
  <c r="X1205" i="55"/>
  <c r="Y1205" i="55"/>
  <c r="Z1205" i="55"/>
  <c r="AB1205" i="55"/>
  <c r="AD1205" i="55"/>
  <c r="W1206" i="55"/>
  <c r="Y1206" i="55"/>
  <c r="Z1206" i="55"/>
  <c r="W1207" i="55"/>
  <c r="X1207" i="55"/>
  <c r="Y1207" i="55"/>
  <c r="Z1207" i="55"/>
  <c r="AB1207" i="55"/>
  <c r="AD1207" i="55"/>
  <c r="W1208" i="55"/>
  <c r="Y1208" i="55"/>
  <c r="Z1208" i="55"/>
  <c r="W1209" i="55"/>
  <c r="X1209" i="55"/>
  <c r="Y1209" i="55"/>
  <c r="Z1209" i="55"/>
  <c r="AB1209" i="55"/>
  <c r="AD1209" i="55"/>
  <c r="W1210" i="55"/>
  <c r="Y1210" i="55"/>
  <c r="Z1210" i="55"/>
  <c r="W1211" i="55"/>
  <c r="X1211" i="55"/>
  <c r="Y1211" i="55"/>
  <c r="Z1211" i="55"/>
  <c r="AB1211" i="55"/>
  <c r="AD1211" i="55"/>
  <c r="W1212" i="55"/>
  <c r="Y1212" i="55"/>
  <c r="Z1212" i="55"/>
  <c r="W1213" i="55"/>
  <c r="X1213" i="55"/>
  <c r="Y1213" i="55"/>
  <c r="Z1213" i="55"/>
  <c r="AB1213" i="55"/>
  <c r="AD1213" i="55"/>
  <c r="W1214" i="55"/>
  <c r="Y1214" i="55"/>
  <c r="Z1214" i="55"/>
  <c r="W1215" i="55"/>
  <c r="X1215" i="55"/>
  <c r="Y1215" i="55"/>
  <c r="Z1215" i="55"/>
  <c r="AB1215" i="55"/>
  <c r="AD1215" i="55"/>
  <c r="W1216" i="55"/>
  <c r="Y1216" i="55"/>
  <c r="Z1216" i="55"/>
  <c r="W1217" i="55"/>
  <c r="X1217" i="55"/>
  <c r="Y1217" i="55"/>
  <c r="Z1217" i="55"/>
  <c r="AB1217" i="55"/>
  <c r="AD1217" i="55"/>
  <c r="W1218" i="55"/>
  <c r="Y1218" i="55"/>
  <c r="Z1218" i="55"/>
  <c r="W1219" i="55"/>
  <c r="X1219" i="55"/>
  <c r="Y1219" i="55"/>
  <c r="Z1219" i="55"/>
  <c r="AB1219" i="55"/>
  <c r="AD1219" i="55"/>
  <c r="W1220" i="55"/>
  <c r="Y1220" i="55"/>
  <c r="Z1220" i="55"/>
  <c r="W1221" i="55"/>
  <c r="X1221" i="55"/>
  <c r="Y1221" i="55"/>
  <c r="Z1221" i="55"/>
  <c r="AB1221" i="55"/>
  <c r="AD1221" i="55"/>
  <c r="W1222" i="55"/>
  <c r="Y1222" i="55"/>
  <c r="Z1222" i="55"/>
  <c r="W1223" i="55"/>
  <c r="X1223" i="55"/>
  <c r="Y1223" i="55"/>
  <c r="Z1223" i="55"/>
  <c r="AB1223" i="55"/>
  <c r="AD1223" i="55"/>
  <c r="W1224" i="55"/>
  <c r="Y1224" i="55"/>
  <c r="Z1224" i="55"/>
  <c r="W1225" i="55"/>
  <c r="X1225" i="55" s="1"/>
  <c r="Y1225" i="55"/>
  <c r="Z1225" i="55"/>
  <c r="AD1225" i="55"/>
  <c r="W1226" i="55"/>
  <c r="AD1226" i="55" s="1"/>
  <c r="Y1226" i="55"/>
  <c r="Z1226" i="55"/>
  <c r="W1227" i="55"/>
  <c r="X1227" i="55"/>
  <c r="Y1227" i="55"/>
  <c r="Z1227" i="55"/>
  <c r="AB1227" i="55"/>
  <c r="AD1227" i="55"/>
  <c r="W1228" i="55"/>
  <c r="AD1228" i="55" s="1"/>
  <c r="Y1228" i="55"/>
  <c r="Z1228" i="55"/>
  <c r="W1229" i="55"/>
  <c r="Y1229" i="55"/>
  <c r="Z1229" i="55"/>
  <c r="W1230" i="55"/>
  <c r="Y1230" i="55"/>
  <c r="Z1230" i="55"/>
  <c r="W1231" i="55"/>
  <c r="X1231" i="55"/>
  <c r="Y1231" i="55"/>
  <c r="Z1231" i="55"/>
  <c r="AB1231" i="55"/>
  <c r="AD1231" i="55"/>
  <c r="W1232" i="55"/>
  <c r="AD1232" i="55" s="1"/>
  <c r="Y1232" i="55"/>
  <c r="Z1232" i="55"/>
  <c r="W1233" i="55"/>
  <c r="X1233" i="55" s="1"/>
  <c r="Y1233" i="55"/>
  <c r="Z1233" i="55"/>
  <c r="AD1233" i="55"/>
  <c r="W1234" i="55"/>
  <c r="AD1234" i="55" s="1"/>
  <c r="Y1234" i="55"/>
  <c r="Z1234" i="55"/>
  <c r="W1235" i="55"/>
  <c r="X1235" i="55"/>
  <c r="Y1235" i="55"/>
  <c r="Z1235" i="55"/>
  <c r="AB1235" i="55"/>
  <c r="AD1235" i="55"/>
  <c r="W1236" i="55"/>
  <c r="X1236" i="55" s="1"/>
  <c r="Y1236" i="55"/>
  <c r="Z1236" i="55"/>
  <c r="W1237" i="55"/>
  <c r="X1237" i="55" s="1"/>
  <c r="Y1237" i="55"/>
  <c r="Z1237" i="55"/>
  <c r="AD1237" i="55"/>
  <c r="Z39" i="55"/>
  <c r="Z40" i="55"/>
  <c r="Z41" i="55"/>
  <c r="Z42" i="55"/>
  <c r="Z43" i="55"/>
  <c r="Z44" i="55"/>
  <c r="Z45" i="55"/>
  <c r="Z46" i="55"/>
  <c r="Z47" i="55"/>
  <c r="Z48" i="55"/>
  <c r="Z49" i="55"/>
  <c r="Z50" i="55"/>
  <c r="Z51" i="55"/>
  <c r="Z52" i="55"/>
  <c r="Z53" i="55"/>
  <c r="Z54" i="55"/>
  <c r="Z55" i="55"/>
  <c r="Z56" i="55"/>
  <c r="Z57" i="55"/>
  <c r="Z58" i="55"/>
  <c r="Z59" i="55"/>
  <c r="Z60" i="55"/>
  <c r="Z61" i="55"/>
  <c r="Z62" i="55"/>
  <c r="Z63" i="55"/>
  <c r="Z64" i="55"/>
  <c r="Z65" i="55"/>
  <c r="Z66" i="55"/>
  <c r="Z67" i="55"/>
  <c r="Z68" i="55"/>
  <c r="Z69" i="55"/>
  <c r="Z70" i="55"/>
  <c r="Z71" i="55"/>
  <c r="Z72" i="55"/>
  <c r="Z73" i="55"/>
  <c r="Z74" i="55"/>
  <c r="Z75" i="55"/>
  <c r="Z76" i="55"/>
  <c r="Z77" i="55"/>
  <c r="Z78" i="55"/>
  <c r="Z79" i="55"/>
  <c r="Z80" i="55"/>
  <c r="Z81" i="55"/>
  <c r="Z82" i="55"/>
  <c r="Z83" i="55"/>
  <c r="Z84" i="55"/>
  <c r="Z85" i="55"/>
  <c r="Z86" i="55"/>
  <c r="Z87" i="55"/>
  <c r="Z88" i="55"/>
  <c r="Z89" i="55"/>
  <c r="Z90" i="55"/>
  <c r="Z91" i="55"/>
  <c r="Z92" i="55"/>
  <c r="Z93" i="55"/>
  <c r="Z94" i="55"/>
  <c r="Z95" i="55"/>
  <c r="Z96" i="55"/>
  <c r="Z97" i="55"/>
  <c r="Z98" i="55"/>
  <c r="Z99" i="55"/>
  <c r="Z100" i="55"/>
  <c r="Z101" i="55"/>
  <c r="Z102" i="55"/>
  <c r="Z103" i="55"/>
  <c r="Z104" i="55"/>
  <c r="Z105" i="55"/>
  <c r="Z106" i="55"/>
  <c r="Z107" i="55"/>
  <c r="Z108" i="55"/>
  <c r="Z109" i="55"/>
  <c r="Z110" i="55"/>
  <c r="Z111" i="55"/>
  <c r="Z112" i="55"/>
  <c r="Z113" i="55"/>
  <c r="Z114" i="55"/>
  <c r="Z115" i="55"/>
  <c r="Z116" i="55"/>
  <c r="Z117" i="55"/>
  <c r="Z118" i="55"/>
  <c r="Z119" i="55"/>
  <c r="Z120" i="55"/>
  <c r="Z121" i="55"/>
  <c r="Z122" i="55"/>
  <c r="Z123" i="55"/>
  <c r="Z124" i="55"/>
  <c r="Z125" i="55"/>
  <c r="Z126" i="55"/>
  <c r="Z127" i="55"/>
  <c r="Z128" i="55"/>
  <c r="Z129" i="55"/>
  <c r="Z130" i="55"/>
  <c r="Z131" i="55"/>
  <c r="Z132" i="55"/>
  <c r="Z133" i="55"/>
  <c r="Z134" i="55"/>
  <c r="Z135" i="55"/>
  <c r="Z136" i="55"/>
  <c r="Z137" i="55"/>
  <c r="Z138" i="55"/>
  <c r="Z139" i="55"/>
  <c r="Z140" i="55"/>
  <c r="Z141" i="55"/>
  <c r="Z142" i="55"/>
  <c r="Z143" i="55"/>
  <c r="Z144" i="55"/>
  <c r="Z145" i="55"/>
  <c r="Z146" i="55"/>
  <c r="Z147" i="55"/>
  <c r="Z148" i="55"/>
  <c r="Z149" i="55"/>
  <c r="Z150" i="55"/>
  <c r="Z151" i="55"/>
  <c r="Z152" i="55"/>
  <c r="Z153" i="55"/>
  <c r="Z154" i="55"/>
  <c r="Z155" i="55"/>
  <c r="Z156" i="55"/>
  <c r="Z157" i="55"/>
  <c r="Z158" i="55"/>
  <c r="Z159" i="55"/>
  <c r="Z160" i="55"/>
  <c r="Z161" i="55"/>
  <c r="Z162" i="55"/>
  <c r="Z163" i="55"/>
  <c r="Z164" i="55"/>
  <c r="Z165" i="55"/>
  <c r="Z166" i="55"/>
  <c r="Z167" i="55"/>
  <c r="Z168" i="55"/>
  <c r="Z169" i="55"/>
  <c r="Z170" i="55"/>
  <c r="Z171" i="55"/>
  <c r="Z172" i="55"/>
  <c r="Z173" i="55"/>
  <c r="Z174" i="55"/>
  <c r="Z175" i="55"/>
  <c r="Z176" i="55"/>
  <c r="Z177" i="55"/>
  <c r="Z178" i="55"/>
  <c r="Z179" i="55"/>
  <c r="Z180" i="55"/>
  <c r="Z181" i="55"/>
  <c r="Z182" i="55"/>
  <c r="Z183" i="55"/>
  <c r="Z184" i="55"/>
  <c r="Z185" i="55"/>
  <c r="Z186" i="55"/>
  <c r="Z187" i="55"/>
  <c r="Z188" i="55"/>
  <c r="Z189" i="55"/>
  <c r="Z190" i="55"/>
  <c r="Z191" i="55"/>
  <c r="Z192" i="55"/>
  <c r="Z193" i="55"/>
  <c r="Z194" i="55"/>
  <c r="Z195" i="55"/>
  <c r="Z196" i="55"/>
  <c r="Z197" i="55"/>
  <c r="Z198" i="55"/>
  <c r="Z199" i="55"/>
  <c r="Z200" i="55"/>
  <c r="Z201" i="55"/>
  <c r="Z202" i="55"/>
  <c r="Z203" i="55"/>
  <c r="Z204" i="55"/>
  <c r="Z205" i="55"/>
  <c r="Z206" i="55"/>
  <c r="Z207" i="55"/>
  <c r="Z208" i="55"/>
  <c r="Z209" i="55"/>
  <c r="Z210" i="55"/>
  <c r="Z211" i="55"/>
  <c r="Z212" i="55"/>
  <c r="Z213" i="55"/>
  <c r="Z214" i="55"/>
  <c r="Z215" i="55"/>
  <c r="Z216" i="55"/>
  <c r="Z217" i="55"/>
  <c r="Z218" i="55"/>
  <c r="Z219" i="55"/>
  <c r="Z220" i="55"/>
  <c r="Z221" i="55"/>
  <c r="Z222" i="55"/>
  <c r="Z223" i="55"/>
  <c r="Z224" i="55"/>
  <c r="Z225" i="55"/>
  <c r="Z226" i="55"/>
  <c r="Z227" i="55"/>
  <c r="Z228" i="55"/>
  <c r="Z229" i="55"/>
  <c r="Z230" i="55"/>
  <c r="Z231" i="55"/>
  <c r="Z232" i="55"/>
  <c r="Z233" i="55"/>
  <c r="Z234" i="55"/>
  <c r="Z235" i="55"/>
  <c r="Z236" i="55"/>
  <c r="Z237" i="55"/>
  <c r="Z238" i="55"/>
  <c r="Z239" i="55"/>
  <c r="Z240" i="55"/>
  <c r="Z241" i="55"/>
  <c r="Z242" i="55"/>
  <c r="Z243" i="55"/>
  <c r="Z244" i="55"/>
  <c r="Z245" i="55"/>
  <c r="Z246" i="55"/>
  <c r="Z247" i="55"/>
  <c r="Z248" i="55"/>
  <c r="Z249" i="55"/>
  <c r="Z250" i="55"/>
  <c r="Z251" i="55"/>
  <c r="Z252" i="55"/>
  <c r="Z253" i="55"/>
  <c r="Z254" i="55"/>
  <c r="Z255" i="55"/>
  <c r="Z256" i="55"/>
  <c r="Z257" i="55"/>
  <c r="Z258" i="55"/>
  <c r="Z259" i="55"/>
  <c r="Z260" i="55"/>
  <c r="Z261" i="55"/>
  <c r="Z262" i="55"/>
  <c r="Z263" i="55"/>
  <c r="Z264" i="55"/>
  <c r="Z265" i="55"/>
  <c r="Z266" i="55"/>
  <c r="Z267" i="55"/>
  <c r="Z268" i="55"/>
  <c r="Z269" i="55"/>
  <c r="Z270" i="55"/>
  <c r="Z271" i="55"/>
  <c r="Z272" i="55"/>
  <c r="Z273" i="55"/>
  <c r="Z274" i="55"/>
  <c r="Z275" i="55"/>
  <c r="Z276" i="55"/>
  <c r="Z277" i="55"/>
  <c r="Z278" i="55"/>
  <c r="Z279" i="55"/>
  <c r="Z280" i="55"/>
  <c r="Z281" i="55"/>
  <c r="Z282" i="55"/>
  <c r="Z283" i="55"/>
  <c r="Z284" i="55"/>
  <c r="Z285" i="55"/>
  <c r="Z286" i="55"/>
  <c r="Z287" i="55"/>
  <c r="Z288" i="55"/>
  <c r="Z289" i="55"/>
  <c r="Z290" i="55"/>
  <c r="Z291" i="55"/>
  <c r="Z292" i="55"/>
  <c r="Z293" i="55"/>
  <c r="Z294" i="55"/>
  <c r="Z295" i="55"/>
  <c r="Z296" i="55"/>
  <c r="Z297" i="55"/>
  <c r="Z298" i="55"/>
  <c r="Z299" i="55"/>
  <c r="Z300" i="55"/>
  <c r="Z301" i="55"/>
  <c r="Z302" i="55"/>
  <c r="Z303" i="55"/>
  <c r="Z304" i="55"/>
  <c r="Z305" i="55"/>
  <c r="Z306" i="55"/>
  <c r="Z307" i="55"/>
  <c r="Z308" i="55"/>
  <c r="Z309" i="55"/>
  <c r="Z310" i="55"/>
  <c r="Z311" i="55"/>
  <c r="Z312" i="55"/>
  <c r="Z313" i="55"/>
  <c r="Z314" i="55"/>
  <c r="Z315" i="55"/>
  <c r="Z316" i="55"/>
  <c r="Z317" i="55"/>
  <c r="Z318" i="55"/>
  <c r="Z319" i="55"/>
  <c r="Z320" i="55"/>
  <c r="Z321" i="55"/>
  <c r="Z322" i="55"/>
  <c r="Z323" i="55"/>
  <c r="Z324" i="55"/>
  <c r="Z325" i="55"/>
  <c r="Z326" i="55"/>
  <c r="Z327" i="55"/>
  <c r="Z328" i="55"/>
  <c r="Z329" i="55"/>
  <c r="Z330" i="55"/>
  <c r="Z331" i="55"/>
  <c r="Z332" i="55"/>
  <c r="Z333" i="55"/>
  <c r="Z334" i="55"/>
  <c r="Z335" i="55"/>
  <c r="Z336" i="55"/>
  <c r="Z337" i="55"/>
  <c r="Z338" i="55"/>
  <c r="Z339" i="55"/>
  <c r="Z340" i="55"/>
  <c r="Z341" i="55"/>
  <c r="Z342" i="55"/>
  <c r="Z343" i="55"/>
  <c r="Z344" i="55"/>
  <c r="Z345" i="55"/>
  <c r="Z346" i="55"/>
  <c r="Z347" i="55"/>
  <c r="Z348" i="55"/>
  <c r="Z349" i="55"/>
  <c r="Z350" i="55"/>
  <c r="Z351" i="55"/>
  <c r="Z352" i="55"/>
  <c r="Z353" i="55"/>
  <c r="Z354" i="55"/>
  <c r="Z355" i="55"/>
  <c r="Z356" i="55"/>
  <c r="Z357" i="55"/>
  <c r="Z358" i="55"/>
  <c r="Z359" i="55"/>
  <c r="Z360" i="55"/>
  <c r="Z361" i="55"/>
  <c r="Z362" i="55"/>
  <c r="Z363" i="55"/>
  <c r="Z364" i="55"/>
  <c r="Z365" i="55"/>
  <c r="Z366" i="55"/>
  <c r="Z367" i="55"/>
  <c r="Z368" i="55"/>
  <c r="Z369" i="55"/>
  <c r="Z370" i="55"/>
  <c r="Z371" i="55"/>
  <c r="Z372" i="55"/>
  <c r="Z373" i="55"/>
  <c r="Z374" i="55"/>
  <c r="Z375" i="55"/>
  <c r="Z376" i="55"/>
  <c r="Z377" i="55"/>
  <c r="Z378" i="55"/>
  <c r="Z379" i="55"/>
  <c r="Z380" i="55"/>
  <c r="Z381" i="55"/>
  <c r="Z382" i="55"/>
  <c r="Z383" i="55"/>
  <c r="Z384" i="55"/>
  <c r="Z385" i="55"/>
  <c r="Z386" i="55"/>
  <c r="Z387" i="55"/>
  <c r="Z388" i="55"/>
  <c r="Z389" i="55"/>
  <c r="Z390" i="55"/>
  <c r="Z391" i="55"/>
  <c r="Z392" i="55"/>
  <c r="Z393" i="55"/>
  <c r="Z394" i="55"/>
  <c r="Z395" i="55"/>
  <c r="Z396" i="55"/>
  <c r="Z397" i="55"/>
  <c r="Z398" i="55"/>
  <c r="Z399" i="55"/>
  <c r="Z400" i="55"/>
  <c r="Z401" i="55"/>
  <c r="Z402" i="55"/>
  <c r="Z403" i="55"/>
  <c r="Z404" i="55"/>
  <c r="Z405" i="55"/>
  <c r="Z406" i="55"/>
  <c r="Z407" i="55"/>
  <c r="Z408" i="55"/>
  <c r="Z409" i="55"/>
  <c r="Z410" i="55"/>
  <c r="Z411" i="55"/>
  <c r="Z412" i="55"/>
  <c r="Z413" i="55"/>
  <c r="Z414" i="55"/>
  <c r="Z415" i="55"/>
  <c r="Z416" i="55"/>
  <c r="Z417" i="55"/>
  <c r="Z418" i="55"/>
  <c r="Z419" i="55"/>
  <c r="Z420" i="55"/>
  <c r="Z421" i="55"/>
  <c r="Z422" i="55"/>
  <c r="Z423" i="55"/>
  <c r="Z424" i="55"/>
  <c r="Z425" i="55"/>
  <c r="Z426" i="55"/>
  <c r="Z427" i="55"/>
  <c r="Z428" i="55"/>
  <c r="Z429" i="55"/>
  <c r="Z430" i="55"/>
  <c r="Z431" i="55"/>
  <c r="Z432" i="55"/>
  <c r="Z433" i="55"/>
  <c r="Z434" i="55"/>
  <c r="Z435" i="55"/>
  <c r="Z436" i="55"/>
  <c r="Z437" i="55"/>
  <c r="Z438" i="55"/>
  <c r="Z439" i="55"/>
  <c r="Z440" i="55"/>
  <c r="Z441" i="55"/>
  <c r="Z442" i="55"/>
  <c r="Z443" i="55"/>
  <c r="Z444" i="55"/>
  <c r="Z445" i="55"/>
  <c r="Z446" i="55"/>
  <c r="Z447" i="55"/>
  <c r="Z448" i="55"/>
  <c r="Z449" i="55"/>
  <c r="Z450" i="55"/>
  <c r="Z451" i="55"/>
  <c r="Z452" i="55"/>
  <c r="Z453" i="55"/>
  <c r="Z454" i="55"/>
  <c r="Z455" i="55"/>
  <c r="Z456" i="55"/>
  <c r="Z457" i="55"/>
  <c r="Z458" i="55"/>
  <c r="Z459" i="55"/>
  <c r="Z460" i="55"/>
  <c r="Z461" i="55"/>
  <c r="Z462" i="55"/>
  <c r="Z463" i="55"/>
  <c r="Z464" i="55"/>
  <c r="Z465" i="55"/>
  <c r="Z466" i="55"/>
  <c r="Z467" i="55"/>
  <c r="Z468" i="55"/>
  <c r="Z469" i="55"/>
  <c r="Z470" i="55"/>
  <c r="Z471" i="55"/>
  <c r="Z472" i="55"/>
  <c r="Z473" i="55"/>
  <c r="Z474" i="55"/>
  <c r="Z475" i="55"/>
  <c r="Z476" i="55"/>
  <c r="Z477" i="55"/>
  <c r="Z478" i="55"/>
  <c r="Z479" i="55"/>
  <c r="Z480" i="55"/>
  <c r="Z481" i="55"/>
  <c r="Z482" i="55"/>
  <c r="Z483" i="55"/>
  <c r="Z484" i="55"/>
  <c r="Z485" i="55"/>
  <c r="Z486" i="55"/>
  <c r="Z487" i="55"/>
  <c r="Z488" i="55"/>
  <c r="Z489" i="55"/>
  <c r="Z490" i="55"/>
  <c r="Z491" i="55"/>
  <c r="Z492" i="55"/>
  <c r="Z493" i="55"/>
  <c r="Z494" i="55"/>
  <c r="Z495" i="55"/>
  <c r="Z496" i="55"/>
  <c r="Z497" i="55"/>
  <c r="Z498" i="55"/>
  <c r="Z499" i="55"/>
  <c r="Z500" i="55"/>
  <c r="Z501" i="55"/>
  <c r="Z502" i="55"/>
  <c r="Z503" i="55"/>
  <c r="Z504" i="55"/>
  <c r="Z505" i="55"/>
  <c r="Z506" i="55"/>
  <c r="Z507" i="55"/>
  <c r="Z508" i="55"/>
  <c r="Z509" i="55"/>
  <c r="Z510" i="55"/>
  <c r="Z511" i="55"/>
  <c r="Z512" i="55"/>
  <c r="Z513" i="55"/>
  <c r="Z514" i="55"/>
  <c r="Z515" i="55"/>
  <c r="Z516" i="55"/>
  <c r="Z517" i="55"/>
  <c r="Z518" i="55"/>
  <c r="Z519" i="55"/>
  <c r="Z520" i="55"/>
  <c r="Z521" i="55"/>
  <c r="Z522" i="55"/>
  <c r="Z523" i="55"/>
  <c r="Z524" i="55"/>
  <c r="Z525" i="55"/>
  <c r="Z526" i="55"/>
  <c r="Z527" i="55"/>
  <c r="Z528" i="55"/>
  <c r="Z529" i="55"/>
  <c r="Z530" i="55"/>
  <c r="Z531" i="55"/>
  <c r="Z532" i="55"/>
  <c r="Z533" i="55"/>
  <c r="Z534" i="55"/>
  <c r="Z535" i="55"/>
  <c r="Z536" i="55"/>
  <c r="Z537" i="55"/>
  <c r="Z538" i="55"/>
  <c r="Z539" i="55"/>
  <c r="Z540" i="55"/>
  <c r="Z541" i="55"/>
  <c r="Z542" i="55"/>
  <c r="Z543" i="55"/>
  <c r="Z544" i="55"/>
  <c r="Z545" i="55"/>
  <c r="Z546" i="55"/>
  <c r="Z547" i="55"/>
  <c r="Z548" i="55"/>
  <c r="Z549" i="55"/>
  <c r="Z550" i="55"/>
  <c r="Z551" i="55"/>
  <c r="Z552" i="55"/>
  <c r="Z553" i="55"/>
  <c r="Z554" i="55"/>
  <c r="Z555" i="55"/>
  <c r="Z556" i="55"/>
  <c r="Z557" i="55"/>
  <c r="Z558" i="55"/>
  <c r="Z559" i="55"/>
  <c r="Z560" i="55"/>
  <c r="Z561" i="55"/>
  <c r="Z562" i="55"/>
  <c r="Z563" i="55"/>
  <c r="Z564" i="55"/>
  <c r="Z565" i="55"/>
  <c r="Z566" i="55"/>
  <c r="Z567" i="55"/>
  <c r="Z568" i="55"/>
  <c r="Z569" i="55"/>
  <c r="Z570" i="55"/>
  <c r="Z571" i="55"/>
  <c r="Z572" i="55"/>
  <c r="Z573" i="55"/>
  <c r="Z574" i="55"/>
  <c r="Z575" i="55"/>
  <c r="Z576" i="55"/>
  <c r="Z577" i="55"/>
  <c r="Z578" i="55"/>
  <c r="Z579" i="55"/>
  <c r="Z580" i="55"/>
  <c r="Z581" i="55"/>
  <c r="Z582" i="55"/>
  <c r="Z583" i="55"/>
  <c r="Z584" i="55"/>
  <c r="Z585" i="55"/>
  <c r="Z586" i="55"/>
  <c r="Z587" i="55"/>
  <c r="Z588" i="55"/>
  <c r="Z589" i="55"/>
  <c r="Z590" i="55"/>
  <c r="Z591" i="55"/>
  <c r="Z592" i="55"/>
  <c r="Z593" i="55"/>
  <c r="Z594" i="55"/>
  <c r="Z595" i="55"/>
  <c r="Z596" i="55"/>
  <c r="Z597" i="55"/>
  <c r="Z598" i="55"/>
  <c r="Z599" i="55"/>
  <c r="Z600" i="55"/>
  <c r="Z601" i="55"/>
  <c r="Z602" i="55"/>
  <c r="Z603" i="55"/>
  <c r="Z604" i="55"/>
  <c r="Z605" i="55"/>
  <c r="Z606" i="55"/>
  <c r="Z607" i="55"/>
  <c r="Z608" i="55"/>
  <c r="Z609" i="55"/>
  <c r="Z610" i="55"/>
  <c r="Z611" i="55"/>
  <c r="Z612" i="55"/>
  <c r="Z613" i="55"/>
  <c r="Z614" i="55"/>
  <c r="Z615" i="55"/>
  <c r="Z616" i="55"/>
  <c r="Z617" i="55"/>
  <c r="Z618" i="55"/>
  <c r="Z619" i="55"/>
  <c r="Z620" i="55"/>
  <c r="Z621" i="55"/>
  <c r="Z622" i="55"/>
  <c r="Z623" i="55"/>
  <c r="Z624" i="55"/>
  <c r="Z625" i="55"/>
  <c r="Z626" i="55"/>
  <c r="Z627" i="55"/>
  <c r="Z628" i="55"/>
  <c r="Z629" i="55"/>
  <c r="Z630" i="55"/>
  <c r="Z631" i="55"/>
  <c r="Z632" i="55"/>
  <c r="Z633" i="55"/>
  <c r="Z634" i="55"/>
  <c r="Z635" i="55"/>
  <c r="Z636" i="55"/>
  <c r="Z637" i="55"/>
  <c r="Z638" i="55"/>
  <c r="Z639" i="55"/>
  <c r="Z640" i="55"/>
  <c r="Z641" i="55"/>
  <c r="Z642" i="55"/>
  <c r="Z643" i="55"/>
  <c r="Z644" i="55"/>
  <c r="Z645" i="55"/>
  <c r="Z646" i="55"/>
  <c r="Z647" i="55"/>
  <c r="Z648" i="55"/>
  <c r="Z649" i="55"/>
  <c r="Z650" i="55"/>
  <c r="Z651" i="55"/>
  <c r="Z652" i="55"/>
  <c r="Z653" i="55"/>
  <c r="Z654" i="55"/>
  <c r="Z655" i="55"/>
  <c r="Z656" i="55"/>
  <c r="Z657" i="55"/>
  <c r="Z658" i="55"/>
  <c r="Z659" i="55"/>
  <c r="Z660" i="55"/>
  <c r="Z661" i="55"/>
  <c r="Z662" i="55"/>
  <c r="Z663" i="55"/>
  <c r="Z664" i="55"/>
  <c r="Z665" i="55"/>
  <c r="Z666" i="55"/>
  <c r="Z667" i="55"/>
  <c r="Z668" i="55"/>
  <c r="Z669" i="55"/>
  <c r="Z670" i="55"/>
  <c r="Z671" i="55"/>
  <c r="Z672" i="55"/>
  <c r="Z673" i="55"/>
  <c r="Z674" i="55"/>
  <c r="Z675" i="55"/>
  <c r="Z676" i="55"/>
  <c r="Z677" i="55"/>
  <c r="Z678" i="55"/>
  <c r="Z679" i="55"/>
  <c r="Z680" i="55"/>
  <c r="Z681" i="55"/>
  <c r="Z682" i="55"/>
  <c r="Z683" i="55"/>
  <c r="Z684" i="55"/>
  <c r="Z685" i="55"/>
  <c r="Z686" i="55"/>
  <c r="Z687" i="55"/>
  <c r="Z688" i="55"/>
  <c r="Z689" i="55"/>
  <c r="Z690" i="55"/>
  <c r="Z691" i="55"/>
  <c r="Z692" i="55"/>
  <c r="Z693" i="55"/>
  <c r="Z694" i="55"/>
  <c r="Z695" i="55"/>
  <c r="Z696" i="55"/>
  <c r="Z697" i="55"/>
  <c r="Z698" i="55"/>
  <c r="Z699" i="55"/>
  <c r="Z700" i="55"/>
  <c r="Z701" i="55"/>
  <c r="Z702" i="55"/>
  <c r="Z703" i="55"/>
  <c r="Z704" i="55"/>
  <c r="Z705" i="55"/>
  <c r="Z706" i="55"/>
  <c r="Z707" i="55"/>
  <c r="Z708" i="55"/>
  <c r="Z709" i="55"/>
  <c r="Z710" i="55"/>
  <c r="Z711" i="55"/>
  <c r="Z712" i="55"/>
  <c r="Z713" i="55"/>
  <c r="Z714" i="55"/>
  <c r="Z715" i="55"/>
  <c r="Z716" i="55"/>
  <c r="Z717" i="55"/>
  <c r="Z718" i="55"/>
  <c r="Z719" i="55"/>
  <c r="Z720" i="55"/>
  <c r="Z721" i="55"/>
  <c r="Z722" i="55"/>
  <c r="Z723" i="55"/>
  <c r="Z724" i="55"/>
  <c r="Z725" i="55"/>
  <c r="Z726" i="55"/>
  <c r="Z727" i="55"/>
  <c r="Z728" i="55"/>
  <c r="Z729" i="55"/>
  <c r="Z730" i="55"/>
  <c r="Z731" i="55"/>
  <c r="Z732" i="55"/>
  <c r="Z733" i="55"/>
  <c r="Z734" i="55"/>
  <c r="Z735" i="55"/>
  <c r="Z736" i="55"/>
  <c r="Z737" i="55"/>
  <c r="Z738" i="55"/>
  <c r="Z739" i="55"/>
  <c r="Z740" i="55"/>
  <c r="Z741" i="55"/>
  <c r="Z742" i="55"/>
  <c r="Z743" i="55"/>
  <c r="Z744" i="55"/>
  <c r="Z745" i="55"/>
  <c r="Z746" i="55"/>
  <c r="Z747" i="55"/>
  <c r="Z748" i="55"/>
  <c r="Z749" i="55"/>
  <c r="Z750" i="55"/>
  <c r="Z751" i="55"/>
  <c r="Z752" i="55"/>
  <c r="Z753" i="55"/>
  <c r="Z754" i="55"/>
  <c r="Z755" i="55"/>
  <c r="Z756" i="55"/>
  <c r="Z757" i="55"/>
  <c r="Z758" i="55"/>
  <c r="Z759" i="55"/>
  <c r="Z760" i="55"/>
  <c r="Z761" i="55"/>
  <c r="Z762" i="55"/>
  <c r="Z763" i="55"/>
  <c r="Z764" i="55"/>
  <c r="Z765" i="55"/>
  <c r="Z766" i="55"/>
  <c r="Z767" i="55"/>
  <c r="Z768" i="55"/>
  <c r="Z769" i="55"/>
  <c r="Z770" i="55"/>
  <c r="Z771" i="55"/>
  <c r="Z772" i="55"/>
  <c r="Z773" i="55"/>
  <c r="Z774" i="55"/>
  <c r="Z775" i="55"/>
  <c r="Z776" i="55"/>
  <c r="Z777" i="55"/>
  <c r="Z778" i="55"/>
  <c r="Z779" i="55"/>
  <c r="Z780" i="55"/>
  <c r="Z781" i="55"/>
  <c r="Z782" i="55"/>
  <c r="Z783" i="55"/>
  <c r="Z784" i="55"/>
  <c r="Z785" i="55"/>
  <c r="Z786" i="55"/>
  <c r="Z787" i="55"/>
  <c r="Z788" i="55"/>
  <c r="Z789" i="55"/>
  <c r="Z790" i="55"/>
  <c r="Z791" i="55"/>
  <c r="Z792" i="55"/>
  <c r="Z793" i="55"/>
  <c r="Z794" i="55"/>
  <c r="Z795" i="55"/>
  <c r="Z796" i="55"/>
  <c r="Z797" i="55"/>
  <c r="Z798" i="55"/>
  <c r="Z799" i="55"/>
  <c r="Z800" i="55"/>
  <c r="Z801" i="55"/>
  <c r="Z802" i="55"/>
  <c r="Z803" i="55"/>
  <c r="Z804" i="55"/>
  <c r="Z805" i="55"/>
  <c r="Z806" i="55"/>
  <c r="Z807" i="55"/>
  <c r="Z808" i="55"/>
  <c r="Z809" i="55"/>
  <c r="Z810" i="55"/>
  <c r="Z811" i="55"/>
  <c r="Z812" i="55"/>
  <c r="Z813" i="55"/>
  <c r="Z814" i="55"/>
  <c r="Z815" i="55"/>
  <c r="Z816" i="55"/>
  <c r="Z817" i="55"/>
  <c r="Z818" i="55"/>
  <c r="Z819" i="55"/>
  <c r="Z820" i="55"/>
  <c r="Z821" i="55"/>
  <c r="Z822" i="55"/>
  <c r="Z823" i="55"/>
  <c r="Z824" i="55"/>
  <c r="Z825" i="55"/>
  <c r="Z826" i="55"/>
  <c r="Z827" i="55"/>
  <c r="Z828" i="55"/>
  <c r="Z829" i="55"/>
  <c r="Z830" i="55"/>
  <c r="Z831" i="55"/>
  <c r="Z832" i="55"/>
  <c r="Z833" i="55"/>
  <c r="Z834" i="55"/>
  <c r="Z835" i="55"/>
  <c r="Z836" i="55"/>
  <c r="Z837" i="55"/>
  <c r="Z838" i="55"/>
  <c r="Z839" i="55"/>
  <c r="Z840" i="55"/>
  <c r="Z841" i="55"/>
  <c r="Z842" i="55"/>
  <c r="Z843" i="55"/>
  <c r="Z844" i="55"/>
  <c r="Z845" i="55"/>
  <c r="Z846" i="55"/>
  <c r="Z847" i="55"/>
  <c r="Z848" i="55"/>
  <c r="Z849" i="55"/>
  <c r="Z850" i="55"/>
  <c r="Z851" i="55"/>
  <c r="Z852" i="55"/>
  <c r="Z853" i="55"/>
  <c r="Z854" i="55"/>
  <c r="Z855" i="55"/>
  <c r="Z856" i="55"/>
  <c r="Z857" i="55"/>
  <c r="Z858" i="55"/>
  <c r="Z859" i="55"/>
  <c r="Z860" i="55"/>
  <c r="Z861" i="55"/>
  <c r="Z862" i="55"/>
  <c r="Z863" i="55"/>
  <c r="Z864" i="55"/>
  <c r="Z865" i="55"/>
  <c r="Z866" i="55"/>
  <c r="Z867" i="55"/>
  <c r="Z868" i="55"/>
  <c r="Z869" i="55"/>
  <c r="Z870" i="55"/>
  <c r="Z871" i="55"/>
  <c r="Z872" i="55"/>
  <c r="Z873" i="55"/>
  <c r="Z874" i="55"/>
  <c r="Z875" i="55"/>
  <c r="Z876" i="55"/>
  <c r="Z877" i="55"/>
  <c r="Z878" i="55"/>
  <c r="Z879" i="55"/>
  <c r="Z880" i="55"/>
  <c r="Z881" i="55"/>
  <c r="Z882" i="55"/>
  <c r="Z883" i="55"/>
  <c r="Z884" i="55"/>
  <c r="Z885" i="55"/>
  <c r="Z886" i="55"/>
  <c r="Z887" i="55"/>
  <c r="Z888" i="55"/>
  <c r="Z889" i="55"/>
  <c r="Z890" i="55"/>
  <c r="Z891" i="55"/>
  <c r="Z892" i="55"/>
  <c r="Z893" i="55"/>
  <c r="Z894" i="55"/>
  <c r="Z895" i="55"/>
  <c r="Z896" i="55"/>
  <c r="Z897" i="55"/>
  <c r="Z898" i="55"/>
  <c r="Z899" i="55"/>
  <c r="Z900" i="55"/>
  <c r="Z901" i="55"/>
  <c r="Z902" i="55"/>
  <c r="Z903" i="55"/>
  <c r="Z904" i="55"/>
  <c r="Z905" i="55"/>
  <c r="Z906" i="55"/>
  <c r="Z907" i="55"/>
  <c r="Z908" i="55"/>
  <c r="Z909" i="55"/>
  <c r="Z910" i="55"/>
  <c r="Z911" i="55"/>
  <c r="Z912" i="55"/>
  <c r="Z913" i="55"/>
  <c r="Z914" i="55"/>
  <c r="Z915" i="55"/>
  <c r="Z916" i="55"/>
  <c r="Z917" i="55"/>
  <c r="Z918" i="55"/>
  <c r="Z919" i="55"/>
  <c r="Z920" i="55"/>
  <c r="Z921" i="55"/>
  <c r="Z922" i="55"/>
  <c r="Z923" i="55"/>
  <c r="Z924" i="55"/>
  <c r="Z925" i="55"/>
  <c r="Z926" i="55"/>
  <c r="Z927" i="55"/>
  <c r="Z928" i="55"/>
  <c r="Z929" i="55"/>
  <c r="Z930" i="55"/>
  <c r="Z931" i="55"/>
  <c r="Z932" i="55"/>
  <c r="Z933" i="55"/>
  <c r="Z934" i="55"/>
  <c r="Z935" i="55"/>
  <c r="Z936" i="55"/>
  <c r="Z937" i="55"/>
  <c r="Z38" i="55"/>
  <c r="Y39" i="55"/>
  <c r="Y40" i="55"/>
  <c r="Y41" i="55"/>
  <c r="Y42" i="55"/>
  <c r="Y43" i="55"/>
  <c r="Y44" i="55"/>
  <c r="Y45" i="55"/>
  <c r="Y46" i="55"/>
  <c r="Y47" i="55"/>
  <c r="Y48" i="55"/>
  <c r="Y49" i="55"/>
  <c r="Y50" i="55"/>
  <c r="Y51" i="55"/>
  <c r="Y52" i="55"/>
  <c r="Y53" i="55"/>
  <c r="Y54" i="55"/>
  <c r="Y55" i="55"/>
  <c r="Y56" i="55"/>
  <c r="Y57" i="55"/>
  <c r="Y58" i="55"/>
  <c r="Y59" i="55"/>
  <c r="Y60" i="55"/>
  <c r="Y61" i="55"/>
  <c r="Y62" i="55"/>
  <c r="Y63" i="55"/>
  <c r="Y64" i="55"/>
  <c r="Y65" i="55"/>
  <c r="Y66" i="55"/>
  <c r="Y67" i="55"/>
  <c r="Y68" i="55"/>
  <c r="Y69" i="55"/>
  <c r="Y70" i="55"/>
  <c r="Y71" i="55"/>
  <c r="Y72" i="55"/>
  <c r="Y73" i="55"/>
  <c r="Y74" i="55"/>
  <c r="Y75" i="55"/>
  <c r="Y76" i="55"/>
  <c r="Y77" i="55"/>
  <c r="Y78" i="55"/>
  <c r="Y79" i="55"/>
  <c r="Y80" i="55"/>
  <c r="Y81" i="55"/>
  <c r="Y82" i="55"/>
  <c r="Y83" i="55"/>
  <c r="Y84" i="55"/>
  <c r="Y85" i="55"/>
  <c r="Y86" i="55"/>
  <c r="Y87" i="55"/>
  <c r="Y88" i="55"/>
  <c r="Y89" i="55"/>
  <c r="Y90" i="55"/>
  <c r="Y91" i="55"/>
  <c r="Y92" i="55"/>
  <c r="Y93" i="55"/>
  <c r="Y94" i="55"/>
  <c r="Y95" i="55"/>
  <c r="Y96" i="55"/>
  <c r="Y97" i="55"/>
  <c r="Y98" i="55"/>
  <c r="Y99" i="55"/>
  <c r="Y100" i="55"/>
  <c r="Y101" i="55"/>
  <c r="Y102" i="55"/>
  <c r="Y103" i="55"/>
  <c r="Y104" i="55"/>
  <c r="Y105" i="55"/>
  <c r="Y106" i="55"/>
  <c r="Y107" i="55"/>
  <c r="Y108" i="55"/>
  <c r="Y109" i="55"/>
  <c r="Y110" i="55"/>
  <c r="Y111" i="55"/>
  <c r="Y112" i="55"/>
  <c r="Y113" i="55"/>
  <c r="Y114" i="55"/>
  <c r="Y115" i="55"/>
  <c r="Y116" i="55"/>
  <c r="Y117" i="55"/>
  <c r="Y118" i="55"/>
  <c r="Y119" i="55"/>
  <c r="Y120" i="55"/>
  <c r="Y121" i="55"/>
  <c r="Y122" i="55"/>
  <c r="Y123" i="55"/>
  <c r="Y124" i="55"/>
  <c r="Y125" i="55"/>
  <c r="Y126" i="55"/>
  <c r="Y127" i="55"/>
  <c r="Y128" i="55"/>
  <c r="Y129" i="55"/>
  <c r="Y130" i="55"/>
  <c r="Y131" i="55"/>
  <c r="Y132" i="55"/>
  <c r="Y133" i="55"/>
  <c r="Y134" i="55"/>
  <c r="Y135" i="55"/>
  <c r="Y136" i="55"/>
  <c r="Y137" i="55"/>
  <c r="Y138" i="55"/>
  <c r="Y139" i="55"/>
  <c r="Y140" i="55"/>
  <c r="Y141" i="55"/>
  <c r="Y142" i="55"/>
  <c r="Y143" i="55"/>
  <c r="Y144" i="55"/>
  <c r="Y145" i="55"/>
  <c r="Y146" i="55"/>
  <c r="Y147" i="55"/>
  <c r="Y148" i="55"/>
  <c r="Y149" i="55"/>
  <c r="Y150" i="55"/>
  <c r="Y151" i="55"/>
  <c r="Y152" i="55"/>
  <c r="Y153" i="55"/>
  <c r="Y154" i="55"/>
  <c r="Y155" i="55"/>
  <c r="Y156" i="55"/>
  <c r="Y157" i="55"/>
  <c r="Y158" i="55"/>
  <c r="Y159" i="55"/>
  <c r="Y160" i="55"/>
  <c r="Y161" i="55"/>
  <c r="Y162" i="55"/>
  <c r="Y163" i="55"/>
  <c r="Y164" i="55"/>
  <c r="Y165" i="55"/>
  <c r="Y166" i="55"/>
  <c r="Y167" i="55"/>
  <c r="Y168" i="55"/>
  <c r="Y169" i="55"/>
  <c r="Y170" i="55"/>
  <c r="Y171" i="55"/>
  <c r="Y172" i="55"/>
  <c r="Y173" i="55"/>
  <c r="Y174" i="55"/>
  <c r="Y175" i="55"/>
  <c r="Y176" i="55"/>
  <c r="Y177" i="55"/>
  <c r="Y178" i="55"/>
  <c r="Y179" i="55"/>
  <c r="Y180" i="55"/>
  <c r="Y181" i="55"/>
  <c r="Y182" i="55"/>
  <c r="Y183" i="55"/>
  <c r="Y184" i="55"/>
  <c r="Y185" i="55"/>
  <c r="Y186" i="55"/>
  <c r="Y187" i="55"/>
  <c r="Y188" i="55"/>
  <c r="Y189" i="55"/>
  <c r="Y190" i="55"/>
  <c r="Y191" i="55"/>
  <c r="Y192" i="55"/>
  <c r="Y193" i="55"/>
  <c r="Y194" i="55"/>
  <c r="Y195" i="55"/>
  <c r="Y196" i="55"/>
  <c r="Y197" i="55"/>
  <c r="Y198" i="55"/>
  <c r="Y199" i="55"/>
  <c r="Y200" i="55"/>
  <c r="Y201" i="55"/>
  <c r="Y202" i="55"/>
  <c r="Y203" i="55"/>
  <c r="Y204" i="55"/>
  <c r="Y205" i="55"/>
  <c r="Y206" i="55"/>
  <c r="Y207" i="55"/>
  <c r="Y208" i="55"/>
  <c r="Y209" i="55"/>
  <c r="Y210" i="55"/>
  <c r="Y211" i="55"/>
  <c r="Y212" i="55"/>
  <c r="Y213" i="55"/>
  <c r="Y214" i="55"/>
  <c r="Y215" i="55"/>
  <c r="Y216" i="55"/>
  <c r="Y217" i="55"/>
  <c r="Y218" i="55"/>
  <c r="Y219" i="55"/>
  <c r="Y220" i="55"/>
  <c r="Y221" i="55"/>
  <c r="Y222" i="55"/>
  <c r="Y223" i="55"/>
  <c r="Y224" i="55"/>
  <c r="Y225" i="55"/>
  <c r="Y226" i="55"/>
  <c r="Y227" i="55"/>
  <c r="Y228" i="55"/>
  <c r="Y229" i="55"/>
  <c r="Y230" i="55"/>
  <c r="Y231" i="55"/>
  <c r="Y232" i="55"/>
  <c r="Y233" i="55"/>
  <c r="Y234" i="55"/>
  <c r="Y235" i="55"/>
  <c r="Y236" i="55"/>
  <c r="Y237" i="55"/>
  <c r="Y238" i="55"/>
  <c r="Y239" i="55"/>
  <c r="Y240" i="55"/>
  <c r="Y241" i="55"/>
  <c r="Y242" i="55"/>
  <c r="Y243" i="55"/>
  <c r="Y244" i="55"/>
  <c r="Y245" i="55"/>
  <c r="Y246" i="55"/>
  <c r="Y247" i="55"/>
  <c r="Y248" i="55"/>
  <c r="Y249" i="55"/>
  <c r="Y250" i="55"/>
  <c r="Y251" i="55"/>
  <c r="Y252" i="55"/>
  <c r="Y253" i="55"/>
  <c r="Y254" i="55"/>
  <c r="Y255" i="55"/>
  <c r="Y256" i="55"/>
  <c r="Y257" i="55"/>
  <c r="Y258" i="55"/>
  <c r="Y259" i="55"/>
  <c r="Y260" i="55"/>
  <c r="Y261" i="55"/>
  <c r="Y262" i="55"/>
  <c r="Y263" i="55"/>
  <c r="Y264" i="55"/>
  <c r="Y265" i="55"/>
  <c r="Y266" i="55"/>
  <c r="Y267" i="55"/>
  <c r="Y268" i="55"/>
  <c r="Y269" i="55"/>
  <c r="Y270" i="55"/>
  <c r="Y271" i="55"/>
  <c r="Y272" i="55"/>
  <c r="Y273" i="55"/>
  <c r="Y274" i="55"/>
  <c r="Y275" i="55"/>
  <c r="Y276" i="55"/>
  <c r="Y277" i="55"/>
  <c r="Y278" i="55"/>
  <c r="Y279" i="55"/>
  <c r="Y280" i="55"/>
  <c r="Y281" i="55"/>
  <c r="Y282" i="55"/>
  <c r="Y283" i="55"/>
  <c r="Y284" i="55"/>
  <c r="Y285" i="55"/>
  <c r="Y286" i="55"/>
  <c r="Y287" i="55"/>
  <c r="Y288" i="55"/>
  <c r="Y289" i="55"/>
  <c r="Y290" i="55"/>
  <c r="Y291" i="55"/>
  <c r="Y292" i="55"/>
  <c r="Y293" i="55"/>
  <c r="Y294" i="55"/>
  <c r="Y295" i="55"/>
  <c r="Y296" i="55"/>
  <c r="Y297" i="55"/>
  <c r="Y298" i="55"/>
  <c r="Y299" i="55"/>
  <c r="Y300" i="55"/>
  <c r="Y301" i="55"/>
  <c r="Y302" i="55"/>
  <c r="Y303" i="55"/>
  <c r="Y304" i="55"/>
  <c r="Y305" i="55"/>
  <c r="Y306" i="55"/>
  <c r="Y307" i="55"/>
  <c r="Y308" i="55"/>
  <c r="Y309" i="55"/>
  <c r="Y310" i="55"/>
  <c r="Y311" i="55"/>
  <c r="Y312" i="55"/>
  <c r="Y313" i="55"/>
  <c r="Y314" i="55"/>
  <c r="Y315" i="55"/>
  <c r="Y316" i="55"/>
  <c r="Y317" i="55"/>
  <c r="Y318" i="55"/>
  <c r="Y319" i="55"/>
  <c r="Y320" i="55"/>
  <c r="Y321" i="55"/>
  <c r="Y322" i="55"/>
  <c r="Y323" i="55"/>
  <c r="Y324" i="55"/>
  <c r="Y325" i="55"/>
  <c r="Y326" i="55"/>
  <c r="Y327" i="55"/>
  <c r="Y328" i="55"/>
  <c r="Y329" i="55"/>
  <c r="Y330" i="55"/>
  <c r="Y331" i="55"/>
  <c r="Y332" i="55"/>
  <c r="Y333" i="55"/>
  <c r="Y334" i="55"/>
  <c r="Y335" i="55"/>
  <c r="Y336" i="55"/>
  <c r="Y337" i="55"/>
  <c r="Y338" i="55"/>
  <c r="Y339" i="55"/>
  <c r="Y340" i="55"/>
  <c r="Y341" i="55"/>
  <c r="Y342" i="55"/>
  <c r="Y343" i="55"/>
  <c r="Y344" i="55"/>
  <c r="Y345" i="55"/>
  <c r="Y346" i="55"/>
  <c r="Y347" i="55"/>
  <c r="Y348" i="55"/>
  <c r="Y349" i="55"/>
  <c r="Y350" i="55"/>
  <c r="Y351" i="55"/>
  <c r="Y352" i="55"/>
  <c r="Y353" i="55"/>
  <c r="Y354" i="55"/>
  <c r="Y355" i="55"/>
  <c r="Y356" i="55"/>
  <c r="Y357" i="55"/>
  <c r="Y358" i="55"/>
  <c r="Y359" i="55"/>
  <c r="Y360" i="55"/>
  <c r="Y361" i="55"/>
  <c r="Y362" i="55"/>
  <c r="Y363" i="55"/>
  <c r="Y364" i="55"/>
  <c r="Y365" i="55"/>
  <c r="Y366" i="55"/>
  <c r="Y367" i="55"/>
  <c r="Y368" i="55"/>
  <c r="Y369" i="55"/>
  <c r="Y370" i="55"/>
  <c r="Y371" i="55"/>
  <c r="Y372" i="55"/>
  <c r="Y373" i="55"/>
  <c r="Y374" i="55"/>
  <c r="Y375" i="55"/>
  <c r="Y376" i="55"/>
  <c r="Y377" i="55"/>
  <c r="Y378" i="55"/>
  <c r="Y379" i="55"/>
  <c r="Y380" i="55"/>
  <c r="Y381" i="55"/>
  <c r="Y382" i="55"/>
  <c r="Y383" i="55"/>
  <c r="Y384" i="55"/>
  <c r="Y385" i="55"/>
  <c r="Y386" i="55"/>
  <c r="Y387" i="55"/>
  <c r="Y388" i="55"/>
  <c r="Y389" i="55"/>
  <c r="Y390" i="55"/>
  <c r="Y391" i="55"/>
  <c r="Y392" i="55"/>
  <c r="Y393" i="55"/>
  <c r="Y394" i="55"/>
  <c r="Y395" i="55"/>
  <c r="Y396" i="55"/>
  <c r="Y397" i="55"/>
  <c r="Y398" i="55"/>
  <c r="Y399" i="55"/>
  <c r="Y400" i="55"/>
  <c r="Y401" i="55"/>
  <c r="Y402" i="55"/>
  <c r="Y403" i="55"/>
  <c r="Y404" i="55"/>
  <c r="Y405" i="55"/>
  <c r="Y406" i="55"/>
  <c r="Y407" i="55"/>
  <c r="Y408" i="55"/>
  <c r="Y409" i="55"/>
  <c r="Y410" i="55"/>
  <c r="Y411" i="55"/>
  <c r="Y412" i="55"/>
  <c r="Y413" i="55"/>
  <c r="Y414" i="55"/>
  <c r="Y415" i="55"/>
  <c r="Y416" i="55"/>
  <c r="Y417" i="55"/>
  <c r="Y418" i="55"/>
  <c r="Y419" i="55"/>
  <c r="Y420" i="55"/>
  <c r="Y421" i="55"/>
  <c r="Y422" i="55"/>
  <c r="Y423" i="55"/>
  <c r="Y424" i="55"/>
  <c r="Y425" i="55"/>
  <c r="Y426" i="55"/>
  <c r="Y427" i="55"/>
  <c r="Y428" i="55"/>
  <c r="Y429" i="55"/>
  <c r="Y430" i="55"/>
  <c r="Y431" i="55"/>
  <c r="Y432" i="55"/>
  <c r="Y433" i="55"/>
  <c r="Y434" i="55"/>
  <c r="Y435" i="55"/>
  <c r="Y436" i="55"/>
  <c r="Y437" i="55"/>
  <c r="Y438" i="55"/>
  <c r="Y439" i="55"/>
  <c r="Y440" i="55"/>
  <c r="Y441" i="55"/>
  <c r="Y442" i="55"/>
  <c r="Y443" i="55"/>
  <c r="Y444" i="55"/>
  <c r="Y445" i="55"/>
  <c r="Y446" i="55"/>
  <c r="Y447" i="55"/>
  <c r="Y448" i="55"/>
  <c r="Y449" i="55"/>
  <c r="Y450" i="55"/>
  <c r="Y451" i="55"/>
  <c r="Y452" i="55"/>
  <c r="Y453" i="55"/>
  <c r="Y454" i="55"/>
  <c r="Y455" i="55"/>
  <c r="Y456" i="55"/>
  <c r="Y457" i="55"/>
  <c r="Y458" i="55"/>
  <c r="Y459" i="55"/>
  <c r="Y460" i="55"/>
  <c r="Y461" i="55"/>
  <c r="Y462" i="55"/>
  <c r="Y463" i="55"/>
  <c r="Y464" i="55"/>
  <c r="Y465" i="55"/>
  <c r="Y466" i="55"/>
  <c r="Y467" i="55"/>
  <c r="Y468" i="55"/>
  <c r="Y469" i="55"/>
  <c r="Y470" i="55"/>
  <c r="Y471" i="55"/>
  <c r="Y472" i="55"/>
  <c r="Y473" i="55"/>
  <c r="Y474" i="55"/>
  <c r="Y475" i="55"/>
  <c r="Y476" i="55"/>
  <c r="Y477" i="55"/>
  <c r="Y478" i="55"/>
  <c r="Y479" i="55"/>
  <c r="Y480" i="55"/>
  <c r="Y481" i="55"/>
  <c r="Y482" i="55"/>
  <c r="Y483" i="55"/>
  <c r="Y484" i="55"/>
  <c r="Y485" i="55"/>
  <c r="Y486" i="55"/>
  <c r="Y487" i="55"/>
  <c r="Y488" i="55"/>
  <c r="Y489" i="55"/>
  <c r="Y490" i="55"/>
  <c r="Y491" i="55"/>
  <c r="Y492" i="55"/>
  <c r="Y493" i="55"/>
  <c r="Y494" i="55"/>
  <c r="Y495" i="55"/>
  <c r="Y496" i="55"/>
  <c r="Y497" i="55"/>
  <c r="Y498" i="55"/>
  <c r="Y499" i="55"/>
  <c r="Y500" i="55"/>
  <c r="Y501" i="55"/>
  <c r="Y502" i="55"/>
  <c r="Y503" i="55"/>
  <c r="Y504" i="55"/>
  <c r="Y505" i="55"/>
  <c r="Y506" i="55"/>
  <c r="Y507" i="55"/>
  <c r="Y508" i="55"/>
  <c r="Y509" i="55"/>
  <c r="Y510" i="55"/>
  <c r="Y511" i="55"/>
  <c r="Y512" i="55"/>
  <c r="Y513" i="55"/>
  <c r="Y514" i="55"/>
  <c r="Y515" i="55"/>
  <c r="Y516" i="55"/>
  <c r="Y517" i="55"/>
  <c r="Y518" i="55"/>
  <c r="Y519" i="55"/>
  <c r="Y520" i="55"/>
  <c r="Y521" i="55"/>
  <c r="Y522" i="55"/>
  <c r="Y523" i="55"/>
  <c r="Y524" i="55"/>
  <c r="Y525" i="55"/>
  <c r="Y526" i="55"/>
  <c r="Y527" i="55"/>
  <c r="Y528" i="55"/>
  <c r="Y529" i="55"/>
  <c r="Y530" i="55"/>
  <c r="Y531" i="55"/>
  <c r="Y532" i="55"/>
  <c r="Y533" i="55"/>
  <c r="Y534" i="55"/>
  <c r="Y535" i="55"/>
  <c r="Y536" i="55"/>
  <c r="Y537" i="55"/>
  <c r="Y538" i="55"/>
  <c r="Y539" i="55"/>
  <c r="Y540" i="55"/>
  <c r="Y541" i="55"/>
  <c r="Y542" i="55"/>
  <c r="Y543" i="55"/>
  <c r="Y544" i="55"/>
  <c r="Y545" i="55"/>
  <c r="Y546" i="55"/>
  <c r="Y547" i="55"/>
  <c r="Y548" i="55"/>
  <c r="Y549" i="55"/>
  <c r="Y550" i="55"/>
  <c r="Y551" i="55"/>
  <c r="Y552" i="55"/>
  <c r="Y553" i="55"/>
  <c r="Y554" i="55"/>
  <c r="Y555" i="55"/>
  <c r="Y556" i="55"/>
  <c r="Y557" i="55"/>
  <c r="Y558" i="55"/>
  <c r="Y559" i="55"/>
  <c r="Y560" i="55"/>
  <c r="Y561" i="55"/>
  <c r="Y562" i="55"/>
  <c r="Y563" i="55"/>
  <c r="Y564" i="55"/>
  <c r="Y565" i="55"/>
  <c r="Y566" i="55"/>
  <c r="Y567" i="55"/>
  <c r="Y568" i="55"/>
  <c r="Y569" i="55"/>
  <c r="Y570" i="55"/>
  <c r="Y571" i="55"/>
  <c r="Y572" i="55"/>
  <c r="Y573" i="55"/>
  <c r="Y574" i="55"/>
  <c r="Y575" i="55"/>
  <c r="Y576" i="55"/>
  <c r="Y577" i="55"/>
  <c r="Y578" i="55"/>
  <c r="Y579" i="55"/>
  <c r="Y580" i="55"/>
  <c r="Y581" i="55"/>
  <c r="Y582" i="55"/>
  <c r="Y583" i="55"/>
  <c r="Y584" i="55"/>
  <c r="Y585" i="55"/>
  <c r="Y586" i="55"/>
  <c r="Y587" i="55"/>
  <c r="Y588" i="55"/>
  <c r="Y589" i="55"/>
  <c r="Y590" i="55"/>
  <c r="Y591" i="55"/>
  <c r="Y592" i="55"/>
  <c r="Y593" i="55"/>
  <c r="Y594" i="55"/>
  <c r="Y595" i="55"/>
  <c r="Y596" i="55"/>
  <c r="Y597" i="55"/>
  <c r="Y598" i="55"/>
  <c r="Y599" i="55"/>
  <c r="Y600" i="55"/>
  <c r="Y601" i="55"/>
  <c r="Y602" i="55"/>
  <c r="Y603" i="55"/>
  <c r="Y604" i="55"/>
  <c r="Y605" i="55"/>
  <c r="Y606" i="55"/>
  <c r="Y607" i="55"/>
  <c r="Y608" i="55"/>
  <c r="Y609" i="55"/>
  <c r="Y610" i="55"/>
  <c r="Y611" i="55"/>
  <c r="Y612" i="55"/>
  <c r="Y613" i="55"/>
  <c r="Y614" i="55"/>
  <c r="Y615" i="55"/>
  <c r="Y616" i="55"/>
  <c r="Y617" i="55"/>
  <c r="Y618" i="55"/>
  <c r="Y619" i="55"/>
  <c r="Y620" i="55"/>
  <c r="Y621" i="55"/>
  <c r="Y622" i="55"/>
  <c r="Y623" i="55"/>
  <c r="Y624" i="55"/>
  <c r="Y625" i="55"/>
  <c r="Y626" i="55"/>
  <c r="Y627" i="55"/>
  <c r="Y628" i="55"/>
  <c r="Y629" i="55"/>
  <c r="Y630" i="55"/>
  <c r="Y631" i="55"/>
  <c r="Y632" i="55"/>
  <c r="Y633" i="55"/>
  <c r="Y634" i="55"/>
  <c r="Y635" i="55"/>
  <c r="Y636" i="55"/>
  <c r="Y637" i="55"/>
  <c r="Y638" i="55"/>
  <c r="Y639" i="55"/>
  <c r="Y640" i="55"/>
  <c r="Y641" i="55"/>
  <c r="Y642" i="55"/>
  <c r="Y643" i="55"/>
  <c r="Y644" i="55"/>
  <c r="Y645" i="55"/>
  <c r="Y646" i="55"/>
  <c r="Y647" i="55"/>
  <c r="Y648" i="55"/>
  <c r="Y649" i="55"/>
  <c r="Y650" i="55"/>
  <c r="Y651" i="55"/>
  <c r="Y652" i="55"/>
  <c r="Y653" i="55"/>
  <c r="Y654" i="55"/>
  <c r="Y655" i="55"/>
  <c r="Y656" i="55"/>
  <c r="Y657" i="55"/>
  <c r="Y658" i="55"/>
  <c r="Y659" i="55"/>
  <c r="Y660" i="55"/>
  <c r="Y661" i="55"/>
  <c r="Y662" i="55"/>
  <c r="Y663" i="55"/>
  <c r="Y664" i="55"/>
  <c r="Y665" i="55"/>
  <c r="Y666" i="55"/>
  <c r="Y667" i="55"/>
  <c r="Y668" i="55"/>
  <c r="Y669" i="55"/>
  <c r="Y670" i="55"/>
  <c r="Y671" i="55"/>
  <c r="Y672" i="55"/>
  <c r="Y673" i="55"/>
  <c r="Y674" i="55"/>
  <c r="Y675" i="55"/>
  <c r="Y676" i="55"/>
  <c r="Y677" i="55"/>
  <c r="Y678" i="55"/>
  <c r="Y679" i="55"/>
  <c r="Y680" i="55"/>
  <c r="Y681" i="55"/>
  <c r="Y682" i="55"/>
  <c r="Y683" i="55"/>
  <c r="Y684" i="55"/>
  <c r="Y685" i="55"/>
  <c r="Y686" i="55"/>
  <c r="Y687" i="55"/>
  <c r="Y688" i="55"/>
  <c r="Y689" i="55"/>
  <c r="Y690" i="55"/>
  <c r="Y691" i="55"/>
  <c r="Y692" i="55"/>
  <c r="Y693" i="55"/>
  <c r="Y694" i="55"/>
  <c r="Y695" i="55"/>
  <c r="Y696" i="55"/>
  <c r="Y697" i="55"/>
  <c r="Y698" i="55"/>
  <c r="Y699" i="55"/>
  <c r="Y700" i="55"/>
  <c r="Y701" i="55"/>
  <c r="Y702" i="55"/>
  <c r="Y703" i="55"/>
  <c r="Y704" i="55"/>
  <c r="Y705" i="55"/>
  <c r="Y706" i="55"/>
  <c r="Y707" i="55"/>
  <c r="Y708" i="55"/>
  <c r="Y709" i="55"/>
  <c r="Y710" i="55"/>
  <c r="Y711" i="55"/>
  <c r="Y712" i="55"/>
  <c r="Y713" i="55"/>
  <c r="Y714" i="55"/>
  <c r="Y715" i="55"/>
  <c r="Y716" i="55"/>
  <c r="Y717" i="55"/>
  <c r="Y718" i="55"/>
  <c r="Y719" i="55"/>
  <c r="Y720" i="55"/>
  <c r="Y721" i="55"/>
  <c r="Y722" i="55"/>
  <c r="Y723" i="55"/>
  <c r="Y724" i="55"/>
  <c r="Y725" i="55"/>
  <c r="Y726" i="55"/>
  <c r="Y727" i="55"/>
  <c r="Y728" i="55"/>
  <c r="Y729" i="55"/>
  <c r="Y730" i="55"/>
  <c r="Y731" i="55"/>
  <c r="Y732" i="55"/>
  <c r="Y733" i="55"/>
  <c r="Y734" i="55"/>
  <c r="Y735" i="55"/>
  <c r="Y736" i="55"/>
  <c r="Y737" i="55"/>
  <c r="Y738" i="55"/>
  <c r="Y739" i="55"/>
  <c r="Y740" i="55"/>
  <c r="Y741" i="55"/>
  <c r="Y742" i="55"/>
  <c r="Y743" i="55"/>
  <c r="Y744" i="55"/>
  <c r="Y745" i="55"/>
  <c r="Y746" i="55"/>
  <c r="Y747" i="55"/>
  <c r="Y748" i="55"/>
  <c r="Y749" i="55"/>
  <c r="Y750" i="55"/>
  <c r="Y751" i="55"/>
  <c r="Y752" i="55"/>
  <c r="Y753" i="55"/>
  <c r="Y754" i="55"/>
  <c r="Y755" i="55"/>
  <c r="Y756" i="55"/>
  <c r="Y757" i="55"/>
  <c r="Y758" i="55"/>
  <c r="Y759" i="55"/>
  <c r="Y760" i="55"/>
  <c r="Y761" i="55"/>
  <c r="Y762" i="55"/>
  <c r="Y763" i="55"/>
  <c r="Y764" i="55"/>
  <c r="Y765" i="55"/>
  <c r="Y766" i="55"/>
  <c r="Y767" i="55"/>
  <c r="Y768" i="55"/>
  <c r="Y769" i="55"/>
  <c r="Y770" i="55"/>
  <c r="Y771" i="55"/>
  <c r="Y772" i="55"/>
  <c r="Y773" i="55"/>
  <c r="Y774" i="55"/>
  <c r="Y775" i="55"/>
  <c r="Y776" i="55"/>
  <c r="Y777" i="55"/>
  <c r="Y778" i="55"/>
  <c r="Y779" i="55"/>
  <c r="Y780" i="55"/>
  <c r="Y781" i="55"/>
  <c r="Y782" i="55"/>
  <c r="Y783" i="55"/>
  <c r="Y784" i="55"/>
  <c r="Y785" i="55"/>
  <c r="Y786" i="55"/>
  <c r="Y787" i="55"/>
  <c r="Y788" i="55"/>
  <c r="Y789" i="55"/>
  <c r="Y790" i="55"/>
  <c r="Y791" i="55"/>
  <c r="Y792" i="55"/>
  <c r="Y793" i="55"/>
  <c r="Y794" i="55"/>
  <c r="Y795" i="55"/>
  <c r="Y796" i="55"/>
  <c r="Y797" i="55"/>
  <c r="Y798" i="55"/>
  <c r="Y799" i="55"/>
  <c r="Y800" i="55"/>
  <c r="Y801" i="55"/>
  <c r="Y802" i="55"/>
  <c r="Y803" i="55"/>
  <c r="Y804" i="55"/>
  <c r="Y805" i="55"/>
  <c r="Y806" i="55"/>
  <c r="Y807" i="55"/>
  <c r="Y808" i="55"/>
  <c r="Y809" i="55"/>
  <c r="Y810" i="55"/>
  <c r="Y811" i="55"/>
  <c r="Y812" i="55"/>
  <c r="Y813" i="55"/>
  <c r="Y814" i="55"/>
  <c r="Y815" i="55"/>
  <c r="Y816" i="55"/>
  <c r="Y817" i="55"/>
  <c r="Y818" i="55"/>
  <c r="Y819" i="55"/>
  <c r="Y820" i="55"/>
  <c r="Y821" i="55"/>
  <c r="Y822" i="55"/>
  <c r="Y823" i="55"/>
  <c r="Y824" i="55"/>
  <c r="Y825" i="55"/>
  <c r="Y826" i="55"/>
  <c r="Y827" i="55"/>
  <c r="Y828" i="55"/>
  <c r="Y829" i="55"/>
  <c r="Y830" i="55"/>
  <c r="Y831" i="55"/>
  <c r="Y832" i="55"/>
  <c r="Y833" i="55"/>
  <c r="Y834" i="55"/>
  <c r="Y835" i="55"/>
  <c r="Y836" i="55"/>
  <c r="Y837" i="55"/>
  <c r="Y838" i="55"/>
  <c r="Y839" i="55"/>
  <c r="Y840" i="55"/>
  <c r="Y841" i="55"/>
  <c r="Y842" i="55"/>
  <c r="Y843" i="55"/>
  <c r="Y844" i="55"/>
  <c r="Y845" i="55"/>
  <c r="Y846" i="55"/>
  <c r="Y847" i="55"/>
  <c r="Y848" i="55"/>
  <c r="Y849" i="55"/>
  <c r="Y850" i="55"/>
  <c r="Y851" i="55"/>
  <c r="Y852" i="55"/>
  <c r="Y853" i="55"/>
  <c r="Y854" i="55"/>
  <c r="Y855" i="55"/>
  <c r="Y856" i="55"/>
  <c r="Y857" i="55"/>
  <c r="Y858" i="55"/>
  <c r="Y859" i="55"/>
  <c r="Y860" i="55"/>
  <c r="Y861" i="55"/>
  <c r="Y862" i="55"/>
  <c r="Y863" i="55"/>
  <c r="Y864" i="55"/>
  <c r="Y865" i="55"/>
  <c r="Y866" i="55"/>
  <c r="Y867" i="55"/>
  <c r="Y868" i="55"/>
  <c r="Y869" i="55"/>
  <c r="Y870" i="55"/>
  <c r="Y871" i="55"/>
  <c r="Y872" i="55"/>
  <c r="Y873" i="55"/>
  <c r="Y874" i="55"/>
  <c r="Y875" i="55"/>
  <c r="Y876" i="55"/>
  <c r="Y877" i="55"/>
  <c r="Y878" i="55"/>
  <c r="Y879" i="55"/>
  <c r="Y880" i="55"/>
  <c r="Y881" i="55"/>
  <c r="Y882" i="55"/>
  <c r="Y883" i="55"/>
  <c r="Y884" i="55"/>
  <c r="Y885" i="55"/>
  <c r="Y886" i="55"/>
  <c r="Y887" i="55"/>
  <c r="Y888" i="55"/>
  <c r="Y889" i="55"/>
  <c r="Y890" i="55"/>
  <c r="Y891" i="55"/>
  <c r="Y892" i="55"/>
  <c r="Y893" i="55"/>
  <c r="Y894" i="55"/>
  <c r="Y895" i="55"/>
  <c r="Y896" i="55"/>
  <c r="Y897" i="55"/>
  <c r="Y898" i="55"/>
  <c r="Y899" i="55"/>
  <c r="Y900" i="55"/>
  <c r="Y901" i="55"/>
  <c r="Y902" i="55"/>
  <c r="Y903" i="55"/>
  <c r="Y904" i="55"/>
  <c r="Y905" i="55"/>
  <c r="Y906" i="55"/>
  <c r="Y907" i="55"/>
  <c r="Y908" i="55"/>
  <c r="Y909" i="55"/>
  <c r="Y910" i="55"/>
  <c r="Y911" i="55"/>
  <c r="Y912" i="55"/>
  <c r="Y913" i="55"/>
  <c r="Y914" i="55"/>
  <c r="Y915" i="55"/>
  <c r="Y916" i="55"/>
  <c r="Y917" i="55"/>
  <c r="Y918" i="55"/>
  <c r="Y919" i="55"/>
  <c r="Y920" i="55"/>
  <c r="Y921" i="55"/>
  <c r="Y922" i="55"/>
  <c r="Y923" i="55"/>
  <c r="Y924" i="55"/>
  <c r="Y925" i="55"/>
  <c r="Y926" i="55"/>
  <c r="Y927" i="55"/>
  <c r="Y928" i="55"/>
  <c r="Y929" i="55"/>
  <c r="Y930" i="55"/>
  <c r="Y931" i="55"/>
  <c r="Y932" i="55"/>
  <c r="Y933" i="55"/>
  <c r="Y934" i="55"/>
  <c r="Y935" i="55"/>
  <c r="Y936" i="55"/>
  <c r="Y937" i="55"/>
  <c r="Y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S188" i="55"/>
  <c r="S189" i="55"/>
  <c r="S190" i="55"/>
  <c r="S191" i="55"/>
  <c r="S192" i="55"/>
  <c r="S193" i="55"/>
  <c r="S194" i="55"/>
  <c r="S195" i="55"/>
  <c r="S196" i="55"/>
  <c r="S197" i="55"/>
  <c r="S198" i="55"/>
  <c r="S199" i="55"/>
  <c r="S200" i="55"/>
  <c r="S201" i="55"/>
  <c r="S202" i="55"/>
  <c r="S203" i="55"/>
  <c r="S204" i="55"/>
  <c r="S205" i="55"/>
  <c r="S206" i="55"/>
  <c r="S207" i="55"/>
  <c r="S208" i="55"/>
  <c r="S209" i="55"/>
  <c r="S210" i="55"/>
  <c r="S211" i="55"/>
  <c r="S212" i="55"/>
  <c r="S213" i="55"/>
  <c r="S214" i="55"/>
  <c r="S215" i="55"/>
  <c r="S216" i="55"/>
  <c r="S217" i="55"/>
  <c r="S218" i="55"/>
  <c r="S219" i="55"/>
  <c r="S220" i="55"/>
  <c r="S221" i="55"/>
  <c r="S222" i="55"/>
  <c r="S223" i="55"/>
  <c r="S224" i="55"/>
  <c r="S225" i="55"/>
  <c r="S226" i="55"/>
  <c r="S227" i="55"/>
  <c r="S228" i="55"/>
  <c r="S229" i="55"/>
  <c r="S230" i="55"/>
  <c r="S231" i="55"/>
  <c r="S232" i="55"/>
  <c r="S233" i="55"/>
  <c r="S234" i="55"/>
  <c r="S235" i="55"/>
  <c r="S236" i="55"/>
  <c r="S18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43" i="55"/>
  <c r="Q144" i="55"/>
  <c r="Q145" i="55"/>
  <c r="Q146" i="55"/>
  <c r="Q147" i="55"/>
  <c r="Q148" i="55"/>
  <c r="Q149" i="55"/>
  <c r="Q150" i="55"/>
  <c r="Q151" i="55"/>
  <c r="Q152" i="55"/>
  <c r="Q153" i="55"/>
  <c r="Q154" i="55"/>
  <c r="Q155" i="55"/>
  <c r="Q156" i="55"/>
  <c r="Q157" i="55"/>
  <c r="Q158" i="55"/>
  <c r="Q159" i="55"/>
  <c r="Q160" i="55"/>
  <c r="Q161" i="55"/>
  <c r="Q162" i="55"/>
  <c r="Q163" i="55"/>
  <c r="Q164" i="55"/>
  <c r="Q165" i="55"/>
  <c r="Q166" i="55"/>
  <c r="Q167" i="55"/>
  <c r="Q168" i="55"/>
  <c r="Q169" i="55"/>
  <c r="Q170" i="55"/>
  <c r="Q171" i="55"/>
  <c r="Q172" i="55"/>
  <c r="Q173" i="55"/>
  <c r="Q174" i="55"/>
  <c r="Q175" i="55"/>
  <c r="Q176" i="55"/>
  <c r="Q177" i="55"/>
  <c r="Q178" i="55"/>
  <c r="Q179" i="55"/>
  <c r="Q180" i="55"/>
  <c r="Q181" i="55"/>
  <c r="Q182" i="55"/>
  <c r="Q183" i="55"/>
  <c r="Q184" i="55"/>
  <c r="Q185" i="55"/>
  <c r="Q186" i="55"/>
  <c r="Q187" i="55"/>
  <c r="Q188" i="55"/>
  <c r="Q189" i="55"/>
  <c r="Q190" i="55"/>
  <c r="Q191" i="55"/>
  <c r="Q192" i="55"/>
  <c r="Q193" i="55"/>
  <c r="Q194" i="55"/>
  <c r="Q195" i="55"/>
  <c r="Q196" i="55"/>
  <c r="Q197" i="55"/>
  <c r="Q198" i="55"/>
  <c r="Q199" i="55"/>
  <c r="Q200" i="55"/>
  <c r="Q201" i="55"/>
  <c r="Q202" i="55"/>
  <c r="Q203" i="55"/>
  <c r="Q204" i="55"/>
  <c r="Q205" i="55"/>
  <c r="Q206" i="55"/>
  <c r="Q207" i="55"/>
  <c r="Q208" i="55"/>
  <c r="Q209" i="55"/>
  <c r="Q210" i="55"/>
  <c r="Q211" i="55"/>
  <c r="Q212" i="55"/>
  <c r="Q213" i="55"/>
  <c r="Q214" i="55"/>
  <c r="Q215" i="55"/>
  <c r="Q216" i="55"/>
  <c r="Q217" i="55"/>
  <c r="Q218" i="55"/>
  <c r="Q219" i="55"/>
  <c r="Q220" i="55"/>
  <c r="Q221" i="55"/>
  <c r="Q222" i="55"/>
  <c r="Q223" i="55"/>
  <c r="Q224" i="55"/>
  <c r="Q225" i="55"/>
  <c r="Q226" i="55"/>
  <c r="Q227" i="55"/>
  <c r="Q228" i="55"/>
  <c r="Q229" i="55"/>
  <c r="Q230" i="55"/>
  <c r="Q231" i="55"/>
  <c r="Q232" i="55"/>
  <c r="Q233" i="55"/>
  <c r="Q234" i="55"/>
  <c r="Q235" i="55"/>
  <c r="Q236" i="55"/>
  <c r="Q27" i="55"/>
  <c r="O28" i="55"/>
  <c r="O29" i="55"/>
  <c r="O30" i="55"/>
  <c r="O31" i="55"/>
  <c r="O32" i="55"/>
  <c r="O33" i="55"/>
  <c r="O34" i="55"/>
  <c r="O35" i="55"/>
  <c r="O36" i="55"/>
  <c r="O37" i="55"/>
  <c r="O38" i="55"/>
  <c r="O39" i="55"/>
  <c r="O40" i="55"/>
  <c r="O41" i="55"/>
  <c r="O42" i="55"/>
  <c r="O43" i="55"/>
  <c r="O44" i="55"/>
  <c r="O45" i="55"/>
  <c r="O46" i="55"/>
  <c r="O47" i="55"/>
  <c r="O48" i="55"/>
  <c r="O49" i="55"/>
  <c r="O50" i="55"/>
  <c r="O51" i="55"/>
  <c r="O52" i="55"/>
  <c r="O53" i="55"/>
  <c r="O54" i="55"/>
  <c r="O55" i="55"/>
  <c r="O56" i="55"/>
  <c r="O57" i="55"/>
  <c r="O58" i="55"/>
  <c r="O59" i="55"/>
  <c r="O60" i="55"/>
  <c r="O61" i="55"/>
  <c r="O62" i="55"/>
  <c r="O63" i="55"/>
  <c r="O64" i="55"/>
  <c r="O65" i="55"/>
  <c r="O66" i="55"/>
  <c r="O67" i="55"/>
  <c r="O68" i="55"/>
  <c r="O69" i="55"/>
  <c r="O70" i="55"/>
  <c r="O71" i="55"/>
  <c r="O72" i="55"/>
  <c r="O73" i="55"/>
  <c r="O74" i="55"/>
  <c r="O75" i="55"/>
  <c r="O76" i="55"/>
  <c r="O77" i="55"/>
  <c r="O78" i="55"/>
  <c r="O79" i="55"/>
  <c r="O80" i="55"/>
  <c r="O81" i="55"/>
  <c r="O82" i="55"/>
  <c r="O83" i="55"/>
  <c r="O84" i="55"/>
  <c r="O85" i="55"/>
  <c r="O86" i="55"/>
  <c r="O87" i="55"/>
  <c r="O88" i="55"/>
  <c r="O89" i="55"/>
  <c r="O90" i="55"/>
  <c r="O91" i="55"/>
  <c r="O92" i="55"/>
  <c r="O93" i="55"/>
  <c r="O94" i="55"/>
  <c r="O95" i="55"/>
  <c r="O96" i="55"/>
  <c r="O97" i="55"/>
  <c r="O98" i="55"/>
  <c r="O99" i="55"/>
  <c r="O100" i="55"/>
  <c r="O101" i="55"/>
  <c r="O102" i="55"/>
  <c r="O103" i="55"/>
  <c r="O104" i="55"/>
  <c r="O105" i="55"/>
  <c r="O106" i="55"/>
  <c r="O107" i="55"/>
  <c r="O108" i="55"/>
  <c r="O109" i="55"/>
  <c r="O110" i="55"/>
  <c r="O111" i="55"/>
  <c r="O112" i="55"/>
  <c r="O113" i="55"/>
  <c r="O114" i="55"/>
  <c r="O115" i="55"/>
  <c r="O116" i="55"/>
  <c r="O117" i="55"/>
  <c r="O118" i="55"/>
  <c r="O119" i="55"/>
  <c r="O120" i="55"/>
  <c r="O121" i="55"/>
  <c r="O122" i="55"/>
  <c r="O123" i="55"/>
  <c r="O124" i="55"/>
  <c r="O125" i="55"/>
  <c r="O126" i="55"/>
  <c r="O127" i="55"/>
  <c r="O128" i="55"/>
  <c r="O129" i="55"/>
  <c r="O130" i="55"/>
  <c r="O131" i="55"/>
  <c r="O132" i="55"/>
  <c r="O133" i="55"/>
  <c r="O134" i="55"/>
  <c r="O135" i="55"/>
  <c r="O136" i="55"/>
  <c r="O137" i="55"/>
  <c r="O138" i="55"/>
  <c r="O139" i="55"/>
  <c r="O140" i="55"/>
  <c r="O141" i="55"/>
  <c r="O142" i="55"/>
  <c r="O143" i="55"/>
  <c r="O144" i="55"/>
  <c r="O145" i="55"/>
  <c r="O146" i="55"/>
  <c r="O147" i="55"/>
  <c r="O148" i="55"/>
  <c r="O149" i="55"/>
  <c r="O150" i="55"/>
  <c r="O151" i="55"/>
  <c r="O152" i="55"/>
  <c r="O153" i="55"/>
  <c r="O154" i="55"/>
  <c r="O155" i="55"/>
  <c r="O156" i="55"/>
  <c r="O157" i="55"/>
  <c r="O158" i="55"/>
  <c r="O159" i="55"/>
  <c r="O160" i="55"/>
  <c r="O161" i="55"/>
  <c r="O162" i="55"/>
  <c r="O163" i="55"/>
  <c r="O164" i="55"/>
  <c r="O165" i="55"/>
  <c r="O166" i="55"/>
  <c r="O167" i="55"/>
  <c r="O168" i="55"/>
  <c r="O169" i="55"/>
  <c r="O170" i="55"/>
  <c r="O171" i="55"/>
  <c r="O172" i="55"/>
  <c r="O173" i="55"/>
  <c r="O174" i="55"/>
  <c r="O175" i="55"/>
  <c r="O176" i="55"/>
  <c r="O177" i="55"/>
  <c r="O178" i="55"/>
  <c r="O179" i="55"/>
  <c r="O180" i="55"/>
  <c r="O181" i="55"/>
  <c r="O182" i="55"/>
  <c r="O183" i="55"/>
  <c r="O184" i="55"/>
  <c r="O185" i="55"/>
  <c r="O186" i="55"/>
  <c r="O187" i="55"/>
  <c r="O188" i="55"/>
  <c r="O189" i="55"/>
  <c r="O190" i="55"/>
  <c r="O191" i="55"/>
  <c r="O192" i="55"/>
  <c r="O193" i="55"/>
  <c r="O194" i="55"/>
  <c r="O195" i="55"/>
  <c r="O196" i="55"/>
  <c r="O197" i="55"/>
  <c r="O198" i="55"/>
  <c r="O199" i="55"/>
  <c r="O200" i="55"/>
  <c r="O201" i="55"/>
  <c r="O202" i="55"/>
  <c r="O203" i="55"/>
  <c r="O204" i="55"/>
  <c r="O205" i="55"/>
  <c r="O206" i="55"/>
  <c r="O207" i="55"/>
  <c r="O208" i="55"/>
  <c r="O209" i="55"/>
  <c r="O210" i="55"/>
  <c r="O211" i="55"/>
  <c r="O212" i="55"/>
  <c r="O213" i="55"/>
  <c r="O214" i="55"/>
  <c r="O215" i="55"/>
  <c r="O216" i="55"/>
  <c r="O217" i="55"/>
  <c r="O218" i="55"/>
  <c r="O219" i="55"/>
  <c r="O220" i="55"/>
  <c r="O221" i="55"/>
  <c r="O222" i="55"/>
  <c r="O223" i="55"/>
  <c r="O224" i="55"/>
  <c r="O225" i="55"/>
  <c r="O226" i="55"/>
  <c r="O227" i="55"/>
  <c r="O228" i="55"/>
  <c r="O229" i="55"/>
  <c r="O230" i="55"/>
  <c r="O231" i="55"/>
  <c r="O232" i="55"/>
  <c r="O233" i="55"/>
  <c r="O234" i="55"/>
  <c r="O235" i="55"/>
  <c r="O236" i="55"/>
  <c r="O27" i="55"/>
  <c r="M28" i="55"/>
  <c r="M29" i="55"/>
  <c r="M30" i="55"/>
  <c r="M31" i="55"/>
  <c r="M32" i="55"/>
  <c r="M33" i="55"/>
  <c r="M34" i="55"/>
  <c r="M35" i="55"/>
  <c r="M36" i="55"/>
  <c r="M37" i="55"/>
  <c r="M38" i="55"/>
  <c r="M39" i="55"/>
  <c r="M40" i="55"/>
  <c r="M41" i="55"/>
  <c r="M42" i="55"/>
  <c r="M43" i="55"/>
  <c r="M44" i="55"/>
  <c r="M45" i="55"/>
  <c r="M46" i="55"/>
  <c r="M47" i="55"/>
  <c r="M48" i="55"/>
  <c r="M49" i="55"/>
  <c r="M50" i="55"/>
  <c r="M51" i="55"/>
  <c r="M52" i="55"/>
  <c r="M53" i="55"/>
  <c r="M54" i="55"/>
  <c r="M55" i="55"/>
  <c r="M56" i="55"/>
  <c r="M57" i="55"/>
  <c r="M58" i="55"/>
  <c r="M59" i="55"/>
  <c r="M60" i="55"/>
  <c r="M61" i="55"/>
  <c r="M62" i="55"/>
  <c r="M63" i="55"/>
  <c r="M64" i="55"/>
  <c r="M65" i="55"/>
  <c r="M66" i="55"/>
  <c r="M67" i="55"/>
  <c r="M68" i="55"/>
  <c r="M69" i="55"/>
  <c r="M70" i="55"/>
  <c r="M71" i="55"/>
  <c r="M72" i="55"/>
  <c r="M73" i="55"/>
  <c r="M74" i="55"/>
  <c r="M75" i="55"/>
  <c r="M76" i="55"/>
  <c r="M77" i="55"/>
  <c r="M78" i="55"/>
  <c r="M79" i="55"/>
  <c r="M80" i="55"/>
  <c r="M81" i="55"/>
  <c r="M82" i="55"/>
  <c r="M83" i="55"/>
  <c r="M84" i="55"/>
  <c r="M85" i="55"/>
  <c r="M86" i="55"/>
  <c r="M87" i="55"/>
  <c r="M88" i="55"/>
  <c r="M89" i="55"/>
  <c r="M90" i="55"/>
  <c r="M91" i="55"/>
  <c r="M92" i="55"/>
  <c r="M93" i="55"/>
  <c r="M94" i="55"/>
  <c r="M95" i="55"/>
  <c r="M96" i="55"/>
  <c r="M97" i="55"/>
  <c r="M98" i="55"/>
  <c r="M99" i="55"/>
  <c r="M100" i="55"/>
  <c r="M101" i="55"/>
  <c r="M102" i="55"/>
  <c r="M103" i="55"/>
  <c r="M104" i="55"/>
  <c r="M105" i="55"/>
  <c r="M106" i="55"/>
  <c r="M107" i="55"/>
  <c r="M108" i="55"/>
  <c r="M109" i="55"/>
  <c r="M110" i="55"/>
  <c r="M111" i="55"/>
  <c r="M112" i="55"/>
  <c r="M113" i="55"/>
  <c r="M114" i="55"/>
  <c r="M115" i="55"/>
  <c r="M116" i="55"/>
  <c r="M117" i="55"/>
  <c r="M118" i="55"/>
  <c r="M119" i="55"/>
  <c r="M120" i="55"/>
  <c r="M121" i="55"/>
  <c r="M122" i="55"/>
  <c r="M123" i="55"/>
  <c r="M124" i="55"/>
  <c r="M125" i="55"/>
  <c r="M126" i="55"/>
  <c r="M127" i="55"/>
  <c r="M128" i="55"/>
  <c r="M129" i="55"/>
  <c r="M130" i="55"/>
  <c r="M131" i="55"/>
  <c r="M132" i="55"/>
  <c r="M133" i="55"/>
  <c r="M134" i="55"/>
  <c r="M135" i="55"/>
  <c r="M136" i="55"/>
  <c r="M137" i="55"/>
  <c r="M138" i="55"/>
  <c r="M139" i="55"/>
  <c r="M140" i="55"/>
  <c r="M141" i="55"/>
  <c r="M142" i="55"/>
  <c r="M143" i="55"/>
  <c r="M144" i="55"/>
  <c r="M145" i="55"/>
  <c r="M146" i="55"/>
  <c r="M147" i="55"/>
  <c r="M148" i="55"/>
  <c r="M149" i="55"/>
  <c r="M150" i="55"/>
  <c r="M151" i="55"/>
  <c r="M152" i="55"/>
  <c r="M153" i="55"/>
  <c r="M154" i="55"/>
  <c r="M155" i="55"/>
  <c r="M156" i="55"/>
  <c r="M157" i="55"/>
  <c r="M158" i="55"/>
  <c r="M159" i="55"/>
  <c r="M160" i="55"/>
  <c r="M161" i="55"/>
  <c r="M162" i="55"/>
  <c r="M163" i="55"/>
  <c r="M164" i="55"/>
  <c r="M165" i="55"/>
  <c r="M166" i="55"/>
  <c r="M167" i="55"/>
  <c r="M168" i="55"/>
  <c r="M169" i="55"/>
  <c r="M170" i="55"/>
  <c r="M171" i="55"/>
  <c r="M172" i="55"/>
  <c r="M173" i="55"/>
  <c r="M174" i="55"/>
  <c r="M175" i="55"/>
  <c r="M176" i="55"/>
  <c r="M177" i="55"/>
  <c r="M178" i="55"/>
  <c r="M179" i="55"/>
  <c r="M180" i="55"/>
  <c r="M181" i="55"/>
  <c r="M182" i="55"/>
  <c r="M183" i="55"/>
  <c r="M184" i="55"/>
  <c r="M185" i="55"/>
  <c r="M186" i="55"/>
  <c r="M187" i="55"/>
  <c r="M188" i="55"/>
  <c r="M189" i="55"/>
  <c r="M190" i="55"/>
  <c r="M191" i="55"/>
  <c r="M192" i="55"/>
  <c r="M193" i="55"/>
  <c r="M194" i="55"/>
  <c r="M195" i="55"/>
  <c r="M196" i="55"/>
  <c r="M197" i="55"/>
  <c r="M198" i="55"/>
  <c r="M199" i="55"/>
  <c r="M200" i="55"/>
  <c r="M201" i="55"/>
  <c r="M202" i="55"/>
  <c r="M203" i="55"/>
  <c r="M204" i="55"/>
  <c r="M205" i="55"/>
  <c r="M206" i="55"/>
  <c r="M207" i="55"/>
  <c r="M208" i="55"/>
  <c r="M209" i="55"/>
  <c r="M210" i="55"/>
  <c r="M211" i="55"/>
  <c r="M212" i="55"/>
  <c r="M213" i="55"/>
  <c r="M214" i="55"/>
  <c r="M215" i="55"/>
  <c r="M216" i="55"/>
  <c r="M217" i="55"/>
  <c r="M218" i="55"/>
  <c r="M219" i="55"/>
  <c r="M220" i="55"/>
  <c r="M221" i="55"/>
  <c r="M222" i="55"/>
  <c r="M223" i="55"/>
  <c r="M224" i="55"/>
  <c r="M225" i="55"/>
  <c r="M226" i="55"/>
  <c r="M227" i="55"/>
  <c r="M228" i="55"/>
  <c r="M229" i="55"/>
  <c r="M230" i="55"/>
  <c r="M231" i="55"/>
  <c r="M232" i="55"/>
  <c r="M233" i="55"/>
  <c r="M234" i="55"/>
  <c r="M235" i="55"/>
  <c r="M236" i="55"/>
  <c r="M237" i="55"/>
  <c r="M238" i="55"/>
  <c r="M239" i="55"/>
  <c r="M240" i="55"/>
  <c r="M241" i="55"/>
  <c r="M242" i="55"/>
  <c r="M243" i="55"/>
  <c r="M244" i="55"/>
  <c r="M245" i="55"/>
  <c r="M246" i="55"/>
  <c r="M247" i="55"/>
  <c r="M248" i="55"/>
  <c r="M249" i="55"/>
  <c r="M250" i="55"/>
  <c r="M251" i="55"/>
  <c r="M252" i="55"/>
  <c r="M253" i="55"/>
  <c r="M254" i="55"/>
  <c r="M255" i="55"/>
  <c r="M256" i="55"/>
  <c r="M257" i="55"/>
  <c r="M258" i="55"/>
  <c r="M259" i="55"/>
  <c r="M260" i="55"/>
  <c r="M261" i="55"/>
  <c r="M262" i="55"/>
  <c r="M263" i="55"/>
  <c r="M264" i="55"/>
  <c r="M265" i="55"/>
  <c r="M266" i="55"/>
  <c r="M267" i="55"/>
  <c r="M268" i="55"/>
  <c r="M269" i="55"/>
  <c r="M270" i="55"/>
  <c r="M271" i="55"/>
  <c r="M272" i="55"/>
  <c r="M273" i="55"/>
  <c r="M274" i="55"/>
  <c r="M275" i="55"/>
  <c r="M276" i="55"/>
  <c r="M277" i="55"/>
  <c r="M278" i="55"/>
  <c r="M279" i="55"/>
  <c r="M280" i="55"/>
  <c r="M281" i="55"/>
  <c r="M282" i="55"/>
  <c r="M283" i="55"/>
  <c r="M284" i="55"/>
  <c r="M285" i="55"/>
  <c r="M286" i="55"/>
  <c r="M287" i="55"/>
  <c r="M288" i="55"/>
  <c r="M289" i="55"/>
  <c r="M290" i="55"/>
  <c r="M291" i="55"/>
  <c r="M292" i="55"/>
  <c r="M293" i="55"/>
  <c r="M294" i="55"/>
  <c r="M295" i="55"/>
  <c r="M296" i="55"/>
  <c r="M297" i="55"/>
  <c r="M298" i="55"/>
  <c r="M299" i="55"/>
  <c r="M300" i="55"/>
  <c r="M301" i="55"/>
  <c r="M302" i="55"/>
  <c r="M303" i="55"/>
  <c r="M304" i="55"/>
  <c r="M305" i="55"/>
  <c r="M306" i="55"/>
  <c r="M27" i="55"/>
  <c r="L237" i="55"/>
  <c r="L238" i="55"/>
  <c r="L239" i="55"/>
  <c r="L240" i="55"/>
  <c r="L241" i="55"/>
  <c r="L242" i="55"/>
  <c r="L243" i="55"/>
  <c r="L244" i="55"/>
  <c r="L245" i="55"/>
  <c r="L246" i="55"/>
  <c r="L247" i="55"/>
  <c r="L248" i="55"/>
  <c r="L249" i="55"/>
  <c r="L250" i="55"/>
  <c r="L251" i="55"/>
  <c r="L252" i="55"/>
  <c r="L253" i="55"/>
  <c r="L254" i="55"/>
  <c r="L255" i="55"/>
  <c r="L256" i="55"/>
  <c r="L257" i="55"/>
  <c r="L258" i="55"/>
  <c r="L259" i="55"/>
  <c r="L260" i="55"/>
  <c r="L261" i="55"/>
  <c r="L262" i="55"/>
  <c r="L263" i="55"/>
  <c r="L264" i="55"/>
  <c r="L265" i="55"/>
  <c r="L266" i="55"/>
  <c r="L267" i="55"/>
  <c r="L268" i="55"/>
  <c r="L269" i="55"/>
  <c r="L270" i="55"/>
  <c r="L271" i="55"/>
  <c r="L272" i="55"/>
  <c r="L273" i="55"/>
  <c r="L274" i="55"/>
  <c r="L275" i="55"/>
  <c r="L276" i="55"/>
  <c r="L277" i="55"/>
  <c r="L278" i="55"/>
  <c r="L279" i="55"/>
  <c r="L280" i="55"/>
  <c r="L281" i="55"/>
  <c r="L282" i="55"/>
  <c r="L283" i="55"/>
  <c r="L284" i="55"/>
  <c r="L285" i="55"/>
  <c r="L286" i="55"/>
  <c r="L287" i="55"/>
  <c r="L288" i="55"/>
  <c r="L289" i="55"/>
  <c r="L290" i="55"/>
  <c r="L291" i="55"/>
  <c r="L292" i="55"/>
  <c r="L293" i="55"/>
  <c r="L294" i="55"/>
  <c r="L295" i="55"/>
  <c r="L296" i="55"/>
  <c r="L297" i="55"/>
  <c r="L298" i="55"/>
  <c r="L299" i="55"/>
  <c r="L300" i="55"/>
  <c r="L301" i="55"/>
  <c r="L302" i="55"/>
  <c r="L303" i="55"/>
  <c r="L304" i="55"/>
  <c r="L305" i="55"/>
  <c r="L306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60" i="55"/>
  <c r="L61" i="55"/>
  <c r="L62" i="55"/>
  <c r="L63" i="55"/>
  <c r="L64" i="55"/>
  <c r="L65" i="55"/>
  <c r="L66" i="55"/>
  <c r="L67" i="55"/>
  <c r="L68" i="55"/>
  <c r="L69" i="55"/>
  <c r="L70" i="55"/>
  <c r="L71" i="55"/>
  <c r="L72" i="55"/>
  <c r="L73" i="55"/>
  <c r="L74" i="55"/>
  <c r="L75" i="55"/>
  <c r="L76" i="55"/>
  <c r="L77" i="55"/>
  <c r="L78" i="55"/>
  <c r="L79" i="55"/>
  <c r="L80" i="55"/>
  <c r="L81" i="55"/>
  <c r="L82" i="55"/>
  <c r="L83" i="55"/>
  <c r="L84" i="55"/>
  <c r="L85" i="55"/>
  <c r="L86" i="55"/>
  <c r="L87" i="55"/>
  <c r="L88" i="55"/>
  <c r="L89" i="55"/>
  <c r="L90" i="55"/>
  <c r="L91" i="55"/>
  <c r="L92" i="55"/>
  <c r="L93" i="55"/>
  <c r="L94" i="55"/>
  <c r="L95" i="55"/>
  <c r="L96" i="55"/>
  <c r="L97" i="55"/>
  <c r="L98" i="55"/>
  <c r="L99" i="55"/>
  <c r="L100" i="55"/>
  <c r="L101" i="55"/>
  <c r="L102" i="55"/>
  <c r="L103" i="55"/>
  <c r="L104" i="55"/>
  <c r="L105" i="55"/>
  <c r="L106" i="55"/>
  <c r="L107" i="55"/>
  <c r="L108" i="55"/>
  <c r="L109" i="55"/>
  <c r="L110" i="55"/>
  <c r="L111" i="55"/>
  <c r="L112" i="55"/>
  <c r="L113" i="55"/>
  <c r="L114" i="55"/>
  <c r="L115" i="55"/>
  <c r="L116" i="55"/>
  <c r="L117" i="55"/>
  <c r="L118" i="55"/>
  <c r="L119" i="55"/>
  <c r="L120" i="55"/>
  <c r="L121" i="55"/>
  <c r="L122" i="55"/>
  <c r="L123" i="55"/>
  <c r="L124" i="55"/>
  <c r="L125" i="55"/>
  <c r="L126" i="55"/>
  <c r="L127" i="55"/>
  <c r="L128" i="55"/>
  <c r="L129" i="55"/>
  <c r="L130" i="55"/>
  <c r="L131" i="55"/>
  <c r="L132" i="55"/>
  <c r="L133" i="55"/>
  <c r="L134" i="55"/>
  <c r="L135" i="55"/>
  <c r="L136" i="55"/>
  <c r="L137" i="55"/>
  <c r="L138" i="55"/>
  <c r="L139" i="55"/>
  <c r="L140" i="55"/>
  <c r="L141" i="55"/>
  <c r="L142" i="55"/>
  <c r="L143" i="55"/>
  <c r="L144" i="55"/>
  <c r="L145" i="55"/>
  <c r="L146" i="55"/>
  <c r="L147" i="55"/>
  <c r="L148" i="55"/>
  <c r="L149" i="55"/>
  <c r="L150" i="55"/>
  <c r="L151" i="55"/>
  <c r="L152" i="55"/>
  <c r="L153" i="55"/>
  <c r="L154" i="55"/>
  <c r="L155" i="55"/>
  <c r="L156" i="55"/>
  <c r="L157" i="55"/>
  <c r="L158" i="55"/>
  <c r="L159" i="55"/>
  <c r="L160" i="55"/>
  <c r="L161" i="55"/>
  <c r="L162" i="55"/>
  <c r="L163" i="55"/>
  <c r="L164" i="55"/>
  <c r="L165" i="55"/>
  <c r="L166" i="55"/>
  <c r="L167" i="55"/>
  <c r="L168" i="55"/>
  <c r="L169" i="55"/>
  <c r="L170" i="55"/>
  <c r="L171" i="55"/>
  <c r="L172" i="55"/>
  <c r="L173" i="55"/>
  <c r="L174" i="55"/>
  <c r="L175" i="55"/>
  <c r="L176" i="55"/>
  <c r="L177" i="55"/>
  <c r="L178" i="55"/>
  <c r="L179" i="55"/>
  <c r="L180" i="55"/>
  <c r="L181" i="55"/>
  <c r="L182" i="55"/>
  <c r="L183" i="55"/>
  <c r="L184" i="55"/>
  <c r="L185" i="55"/>
  <c r="L186" i="55"/>
  <c r="L187" i="55"/>
  <c r="L188" i="55"/>
  <c r="L189" i="55"/>
  <c r="L190" i="55"/>
  <c r="L191" i="55"/>
  <c r="L192" i="55"/>
  <c r="L193" i="55"/>
  <c r="L194" i="55"/>
  <c r="L195" i="55"/>
  <c r="L196" i="55"/>
  <c r="L197" i="55"/>
  <c r="L198" i="55"/>
  <c r="L199" i="55"/>
  <c r="L200" i="55"/>
  <c r="L201" i="55"/>
  <c r="L202" i="55"/>
  <c r="L203" i="55"/>
  <c r="L204" i="55"/>
  <c r="L205" i="55"/>
  <c r="L206" i="55"/>
  <c r="L207" i="55"/>
  <c r="L208" i="55"/>
  <c r="L209" i="55"/>
  <c r="L210" i="55"/>
  <c r="L211" i="55"/>
  <c r="L212" i="55"/>
  <c r="L213" i="55"/>
  <c r="L214" i="55"/>
  <c r="L215" i="55"/>
  <c r="L216" i="55"/>
  <c r="L217" i="55"/>
  <c r="L218" i="55"/>
  <c r="L219" i="55"/>
  <c r="L220" i="55"/>
  <c r="L221" i="55"/>
  <c r="L222" i="55"/>
  <c r="L223" i="55"/>
  <c r="L224" i="55"/>
  <c r="L225" i="55"/>
  <c r="L226" i="55"/>
  <c r="L227" i="55"/>
  <c r="L228" i="55"/>
  <c r="L229" i="55"/>
  <c r="L230" i="55"/>
  <c r="L231" i="55"/>
  <c r="L232" i="55"/>
  <c r="L233" i="55"/>
  <c r="L234" i="55"/>
  <c r="L235" i="55"/>
  <c r="L236" i="55"/>
  <c r="L27" i="55"/>
  <c r="K237" i="55"/>
  <c r="K238" i="55"/>
  <c r="K239" i="55"/>
  <c r="K240" i="55"/>
  <c r="K241" i="55"/>
  <c r="K242" i="55"/>
  <c r="K243" i="55"/>
  <c r="K244" i="55"/>
  <c r="K245" i="55"/>
  <c r="K246" i="55"/>
  <c r="K247" i="55"/>
  <c r="K248" i="55"/>
  <c r="K249" i="55"/>
  <c r="K250" i="55"/>
  <c r="K251" i="55"/>
  <c r="K252" i="55"/>
  <c r="K253" i="55"/>
  <c r="K254" i="55"/>
  <c r="K255" i="55"/>
  <c r="K256" i="55"/>
  <c r="K257" i="55"/>
  <c r="K258" i="55"/>
  <c r="K259" i="55"/>
  <c r="K260" i="55"/>
  <c r="K261" i="55"/>
  <c r="K262" i="55"/>
  <c r="K263" i="55"/>
  <c r="K264" i="55"/>
  <c r="K265" i="55"/>
  <c r="K266" i="55"/>
  <c r="K267" i="55"/>
  <c r="K268" i="55"/>
  <c r="K269" i="55"/>
  <c r="K270" i="55"/>
  <c r="K271" i="55"/>
  <c r="K272" i="55"/>
  <c r="K273" i="55"/>
  <c r="K274" i="55"/>
  <c r="K275" i="55"/>
  <c r="K276" i="55"/>
  <c r="K277" i="55"/>
  <c r="K278" i="55"/>
  <c r="K279" i="55"/>
  <c r="K280" i="55"/>
  <c r="K281" i="55"/>
  <c r="K282" i="55"/>
  <c r="K283" i="55"/>
  <c r="K284" i="55"/>
  <c r="K285" i="55"/>
  <c r="K286" i="55"/>
  <c r="K287" i="55"/>
  <c r="K288" i="55"/>
  <c r="K289" i="55"/>
  <c r="K290" i="55"/>
  <c r="K291" i="55"/>
  <c r="K292" i="55"/>
  <c r="K293" i="55"/>
  <c r="K294" i="55"/>
  <c r="K295" i="55"/>
  <c r="K296" i="55"/>
  <c r="K297" i="55"/>
  <c r="K298" i="55"/>
  <c r="K299" i="55"/>
  <c r="K300" i="55"/>
  <c r="K301" i="55"/>
  <c r="K302" i="55"/>
  <c r="K303" i="55"/>
  <c r="K304" i="55"/>
  <c r="K305" i="55"/>
  <c r="K306" i="55"/>
  <c r="K28" i="55"/>
  <c r="K29" i="55"/>
  <c r="K30" i="55"/>
  <c r="K31" i="55"/>
  <c r="K32" i="55"/>
  <c r="K33" i="55"/>
  <c r="K34" i="55"/>
  <c r="K35" i="55"/>
  <c r="K36" i="55"/>
  <c r="K37" i="55"/>
  <c r="K38" i="55"/>
  <c r="K39" i="55"/>
  <c r="K40" i="55"/>
  <c r="K41" i="55"/>
  <c r="K42" i="55"/>
  <c r="K43" i="55"/>
  <c r="K44" i="55"/>
  <c r="K45" i="55"/>
  <c r="K46" i="55"/>
  <c r="K47" i="55"/>
  <c r="K48" i="55"/>
  <c r="K49" i="55"/>
  <c r="K50" i="55"/>
  <c r="K51" i="55"/>
  <c r="K52" i="55"/>
  <c r="K53" i="55"/>
  <c r="K54" i="55"/>
  <c r="K55" i="55"/>
  <c r="K56" i="55"/>
  <c r="K57" i="55"/>
  <c r="K58" i="55"/>
  <c r="K59" i="55"/>
  <c r="K60" i="55"/>
  <c r="K61" i="55"/>
  <c r="K62" i="55"/>
  <c r="K63" i="55"/>
  <c r="K64" i="55"/>
  <c r="K65" i="55"/>
  <c r="K66" i="55"/>
  <c r="K67" i="55"/>
  <c r="K68" i="55"/>
  <c r="K69" i="55"/>
  <c r="K70" i="55"/>
  <c r="K71" i="55"/>
  <c r="K72" i="55"/>
  <c r="K73" i="55"/>
  <c r="K74" i="55"/>
  <c r="K75" i="55"/>
  <c r="K76" i="55"/>
  <c r="K77" i="55"/>
  <c r="K78" i="55"/>
  <c r="K79" i="55"/>
  <c r="K80" i="55"/>
  <c r="K81" i="55"/>
  <c r="K82" i="55"/>
  <c r="K83" i="55"/>
  <c r="K84" i="55"/>
  <c r="K85" i="55"/>
  <c r="K86" i="55"/>
  <c r="K87" i="55"/>
  <c r="K88" i="55"/>
  <c r="K89" i="55"/>
  <c r="K90" i="55"/>
  <c r="K91" i="55"/>
  <c r="K92" i="55"/>
  <c r="K93" i="55"/>
  <c r="K94" i="55"/>
  <c r="K95" i="55"/>
  <c r="K96" i="55"/>
  <c r="K97" i="55"/>
  <c r="K98" i="55"/>
  <c r="K99" i="55"/>
  <c r="K100" i="55"/>
  <c r="K101" i="55"/>
  <c r="K102" i="55"/>
  <c r="K103" i="55"/>
  <c r="K104" i="55"/>
  <c r="K105" i="55"/>
  <c r="K106" i="55"/>
  <c r="K107" i="55"/>
  <c r="K108" i="55"/>
  <c r="K109" i="55"/>
  <c r="K110" i="55"/>
  <c r="K111" i="55"/>
  <c r="K112" i="55"/>
  <c r="K113" i="55"/>
  <c r="K114" i="55"/>
  <c r="K115" i="55"/>
  <c r="K116" i="55"/>
  <c r="K117" i="55"/>
  <c r="K118" i="55"/>
  <c r="K119" i="55"/>
  <c r="K120" i="55"/>
  <c r="K121" i="55"/>
  <c r="K122" i="55"/>
  <c r="K123" i="55"/>
  <c r="K124" i="55"/>
  <c r="K125" i="55"/>
  <c r="K126" i="55"/>
  <c r="K127" i="55"/>
  <c r="K128" i="55"/>
  <c r="K129" i="55"/>
  <c r="K130" i="55"/>
  <c r="K131" i="55"/>
  <c r="K132" i="55"/>
  <c r="K133" i="55"/>
  <c r="K134" i="55"/>
  <c r="K135" i="55"/>
  <c r="K136" i="55"/>
  <c r="K137" i="55"/>
  <c r="K138" i="55"/>
  <c r="K139" i="55"/>
  <c r="K140" i="55"/>
  <c r="K141" i="55"/>
  <c r="K142" i="55"/>
  <c r="K143" i="55"/>
  <c r="K144" i="55"/>
  <c r="K145" i="55"/>
  <c r="K146" i="55"/>
  <c r="K147" i="55"/>
  <c r="K148" i="55"/>
  <c r="K149" i="55"/>
  <c r="K150" i="55"/>
  <c r="K151" i="55"/>
  <c r="K152" i="55"/>
  <c r="K153" i="55"/>
  <c r="K154" i="55"/>
  <c r="K155" i="55"/>
  <c r="K156" i="55"/>
  <c r="K157" i="55"/>
  <c r="K158" i="55"/>
  <c r="K159" i="55"/>
  <c r="K160" i="55"/>
  <c r="K161" i="55"/>
  <c r="K162" i="55"/>
  <c r="K163" i="55"/>
  <c r="K164" i="55"/>
  <c r="K165" i="55"/>
  <c r="K166" i="55"/>
  <c r="K167" i="55"/>
  <c r="K168" i="55"/>
  <c r="K169" i="55"/>
  <c r="K170" i="55"/>
  <c r="K171" i="55"/>
  <c r="K172" i="55"/>
  <c r="K173" i="55"/>
  <c r="K174" i="55"/>
  <c r="K175" i="55"/>
  <c r="K176" i="55"/>
  <c r="K177" i="55"/>
  <c r="K178" i="55"/>
  <c r="K179" i="55"/>
  <c r="K180" i="55"/>
  <c r="K181" i="55"/>
  <c r="K182" i="55"/>
  <c r="K183" i="55"/>
  <c r="K184" i="55"/>
  <c r="K185" i="55"/>
  <c r="K186" i="55"/>
  <c r="K187" i="55"/>
  <c r="K188" i="55"/>
  <c r="K189" i="55"/>
  <c r="K190" i="55"/>
  <c r="K191" i="55"/>
  <c r="K192" i="55"/>
  <c r="K193" i="55"/>
  <c r="K194" i="55"/>
  <c r="K195" i="55"/>
  <c r="K196" i="55"/>
  <c r="K197" i="55"/>
  <c r="K198" i="55"/>
  <c r="K199" i="55"/>
  <c r="K200" i="55"/>
  <c r="K201" i="55"/>
  <c r="K202" i="55"/>
  <c r="K203" i="55"/>
  <c r="K204" i="55"/>
  <c r="K205" i="55"/>
  <c r="K206" i="55"/>
  <c r="K207" i="55"/>
  <c r="K208" i="55"/>
  <c r="K209" i="55"/>
  <c r="K210" i="55"/>
  <c r="K211" i="55"/>
  <c r="K212" i="55"/>
  <c r="K213" i="55"/>
  <c r="K214" i="55"/>
  <c r="K215" i="55"/>
  <c r="K216" i="55"/>
  <c r="K217" i="55"/>
  <c r="K218" i="55"/>
  <c r="K219" i="55"/>
  <c r="K220" i="55"/>
  <c r="K221" i="55"/>
  <c r="K222" i="55"/>
  <c r="K223" i="55"/>
  <c r="K224" i="55"/>
  <c r="K225" i="55"/>
  <c r="K226" i="55"/>
  <c r="K227" i="55"/>
  <c r="K228" i="55"/>
  <c r="K229" i="55"/>
  <c r="K230" i="55"/>
  <c r="K231" i="55"/>
  <c r="K232" i="55"/>
  <c r="K233" i="55"/>
  <c r="K234" i="55"/>
  <c r="K235" i="55"/>
  <c r="K236" i="55"/>
  <c r="K27" i="55"/>
  <c r="E78" i="53"/>
  <c r="F78" i="53"/>
  <c r="G78" i="53"/>
  <c r="L41" i="53" l="1"/>
  <c r="M41" i="53" s="1"/>
  <c r="I42" i="53"/>
  <c r="L42" i="53"/>
  <c r="M42" i="53" s="1"/>
  <c r="I43" i="53"/>
  <c r="K46" i="53"/>
  <c r="K47" i="53" s="1"/>
  <c r="K48" i="53" s="1"/>
  <c r="K49" i="53" s="1"/>
  <c r="K50" i="53" s="1"/>
  <c r="K51" i="53" s="1"/>
  <c r="K52" i="53" s="1"/>
  <c r="K53" i="53" s="1"/>
  <c r="K54" i="53" s="1"/>
  <c r="K55" i="53" s="1"/>
  <c r="K56" i="53" s="1"/>
  <c r="K57" i="53" s="1"/>
  <c r="K58" i="53" s="1"/>
  <c r="K59" i="53" s="1"/>
  <c r="K60" i="53" s="1"/>
  <c r="K61" i="53" s="1"/>
  <c r="N42" i="53"/>
  <c r="J43" i="53"/>
  <c r="AD1222" i="55"/>
  <c r="X1222" i="55"/>
  <c r="AB1222" i="55"/>
  <c r="AD1218" i="55"/>
  <c r="X1218" i="55"/>
  <c r="AB1218" i="55"/>
  <c r="X1212" i="55"/>
  <c r="AB1212" i="55"/>
  <c r="AD1212" i="55"/>
  <c r="AD1194" i="55"/>
  <c r="X1194" i="55"/>
  <c r="AB1194" i="55"/>
  <c r="X1189" i="55"/>
  <c r="AB1189" i="55"/>
  <c r="X1181" i="55"/>
  <c r="AB1181" i="55"/>
  <c r="X1165" i="55"/>
  <c r="AB1165" i="55"/>
  <c r="X1157" i="55"/>
  <c r="AB1157" i="55"/>
  <c r="X1149" i="55"/>
  <c r="AB1149" i="55"/>
  <c r="AD1066" i="55"/>
  <c r="X1066" i="55"/>
  <c r="AB1066" i="55"/>
  <c r="X975" i="55"/>
  <c r="AB975" i="55"/>
  <c r="AD975" i="55"/>
  <c r="X974" i="55"/>
  <c r="AB974" i="55"/>
  <c r="AD974" i="55"/>
  <c r="AD973" i="55"/>
  <c r="X973" i="55"/>
  <c r="AB973" i="55"/>
  <c r="X961" i="55"/>
  <c r="AB961" i="55"/>
  <c r="AD961" i="55"/>
  <c r="X957" i="55"/>
  <c r="AB957" i="55"/>
  <c r="AD957" i="55"/>
  <c r="X953" i="55"/>
  <c r="AB953" i="55"/>
  <c r="AD953" i="55"/>
  <c r="X949" i="55"/>
  <c r="AB949" i="55"/>
  <c r="AD949" i="55"/>
  <c r="X945" i="55"/>
  <c r="AB945" i="55"/>
  <c r="AD945" i="55"/>
  <c r="X941" i="55"/>
  <c r="AB941" i="55"/>
  <c r="AD941" i="55"/>
  <c r="AD1236" i="55"/>
  <c r="AB1233" i="55"/>
  <c r="AB1232" i="55"/>
  <c r="X1232" i="55"/>
  <c r="AB1225" i="55"/>
  <c r="AD1188" i="55"/>
  <c r="X1188" i="55"/>
  <c r="AB1188" i="55"/>
  <c r="X1186" i="55"/>
  <c r="AB1186" i="55"/>
  <c r="AD1186" i="55"/>
  <c r="AD1180" i="55"/>
  <c r="X1180" i="55"/>
  <c r="AB1180" i="55"/>
  <c r="X1178" i="55"/>
  <c r="AB1178" i="55"/>
  <c r="AD1178" i="55"/>
  <c r="AD1172" i="55"/>
  <c r="X1172" i="55"/>
  <c r="AB1172" i="55"/>
  <c r="X1170" i="55"/>
  <c r="AB1170" i="55"/>
  <c r="AD1170" i="55"/>
  <c r="AD1164" i="55"/>
  <c r="X1164" i="55"/>
  <c r="AB1164" i="55"/>
  <c r="X1162" i="55"/>
  <c r="AB1162" i="55"/>
  <c r="AD1162" i="55"/>
  <c r="AD1156" i="55"/>
  <c r="X1156" i="55"/>
  <c r="AB1156" i="55"/>
  <c r="X1154" i="55"/>
  <c r="AB1154" i="55"/>
  <c r="AD1154" i="55"/>
  <c r="AD1148" i="55"/>
  <c r="X1148" i="55"/>
  <c r="AB1148" i="55"/>
  <c r="X1146" i="55"/>
  <c r="AB1146" i="55"/>
  <c r="AD1146" i="55"/>
  <c r="AD1140" i="55"/>
  <c r="X1140" i="55"/>
  <c r="AB1140" i="55"/>
  <c r="X1138" i="55"/>
  <c r="AB1138" i="55"/>
  <c r="AD1138" i="55"/>
  <c r="AD1132" i="55"/>
  <c r="X1132" i="55"/>
  <c r="AB1132" i="55"/>
  <c r="X1102" i="55"/>
  <c r="AB1102" i="55"/>
  <c r="AD1102" i="55"/>
  <c r="X1101" i="55"/>
  <c r="AB1101" i="55"/>
  <c r="AD1101" i="55"/>
  <c r="AD1100" i="55"/>
  <c r="X1100" i="55"/>
  <c r="AB1100" i="55"/>
  <c r="AD1085" i="55"/>
  <c r="X1085" i="55"/>
  <c r="AB1085" i="55"/>
  <c r="X1059" i="55"/>
  <c r="AB1059" i="55"/>
  <c r="AD1059" i="55"/>
  <c r="AD1053" i="55"/>
  <c r="X1053" i="55"/>
  <c r="AB1053" i="55"/>
  <c r="X1224" i="55"/>
  <c r="AB1224" i="55"/>
  <c r="AD1224" i="55"/>
  <c r="X1220" i="55"/>
  <c r="AB1220" i="55"/>
  <c r="AD1220" i="55"/>
  <c r="X1216" i="55"/>
  <c r="AB1216" i="55"/>
  <c r="AD1216" i="55"/>
  <c r="AD1210" i="55"/>
  <c r="X1210" i="55"/>
  <c r="AB1210" i="55"/>
  <c r="X1204" i="55"/>
  <c r="AB1204" i="55"/>
  <c r="AD1204" i="55"/>
  <c r="X1200" i="55"/>
  <c r="AB1200" i="55"/>
  <c r="AD1200" i="55"/>
  <c r="X1173" i="55"/>
  <c r="AB1173" i="55"/>
  <c r="AD1165" i="55"/>
  <c r="AD1157" i="55"/>
  <c r="X1141" i="55"/>
  <c r="AB1141" i="55"/>
  <c r="X1133" i="55"/>
  <c r="AB1133" i="55"/>
  <c r="X1126" i="55"/>
  <c r="AB1126" i="55"/>
  <c r="AD1126" i="55"/>
  <c r="AD1124" i="55"/>
  <c r="X1124" i="55"/>
  <c r="AB1124" i="55"/>
  <c r="X969" i="55"/>
  <c r="AB969" i="55"/>
  <c r="AD969" i="55"/>
  <c r="X965" i="55"/>
  <c r="AB965" i="55"/>
  <c r="AD965" i="55"/>
  <c r="AB1237" i="55"/>
  <c r="X1234" i="55"/>
  <c r="AB1234" i="55"/>
  <c r="AD1229" i="55"/>
  <c r="X1226" i="55"/>
  <c r="AB1226" i="55"/>
  <c r="X1185" i="55"/>
  <c r="AB1185" i="55"/>
  <c r="X1177" i="55"/>
  <c r="AB1177" i="55"/>
  <c r="X1169" i="55"/>
  <c r="AB1169" i="55"/>
  <c r="X1161" i="55"/>
  <c r="AB1161" i="55"/>
  <c r="X1153" i="55"/>
  <c r="AB1153" i="55"/>
  <c r="X1145" i="55"/>
  <c r="AB1145" i="55"/>
  <c r="X1137" i="55"/>
  <c r="AB1137" i="55"/>
  <c r="X1110" i="55"/>
  <c r="AB1110" i="55"/>
  <c r="AD1110" i="55"/>
  <c r="X1109" i="55"/>
  <c r="AB1109" i="55"/>
  <c r="AD1109" i="55"/>
  <c r="AD1108" i="55"/>
  <c r="X1108" i="55"/>
  <c r="AB1108" i="55"/>
  <c r="X1079" i="55"/>
  <c r="AB1079" i="55"/>
  <c r="AD1079" i="55"/>
  <c r="X1230" i="55"/>
  <c r="AB1230" i="55"/>
  <c r="AD1214" i="55"/>
  <c r="X1214" i="55"/>
  <c r="AB1214" i="55"/>
  <c r="X1208" i="55"/>
  <c r="AB1208" i="55"/>
  <c r="AD1208" i="55"/>
  <c r="AD1206" i="55"/>
  <c r="X1206" i="55"/>
  <c r="AB1206" i="55"/>
  <c r="AD1202" i="55"/>
  <c r="X1202" i="55"/>
  <c r="AB1202" i="55"/>
  <c r="AD1198" i="55"/>
  <c r="X1198" i="55"/>
  <c r="AB1198" i="55"/>
  <c r="X1196" i="55"/>
  <c r="AB1196" i="55"/>
  <c r="AD1196" i="55"/>
  <c r="X1192" i="55"/>
  <c r="AB1192" i="55"/>
  <c r="AD1192" i="55"/>
  <c r="AD1189" i="55"/>
  <c r="AD1181" i="55"/>
  <c r="AD1149" i="55"/>
  <c r="X1125" i="55"/>
  <c r="AB1125" i="55"/>
  <c r="AD1125" i="55"/>
  <c r="AB1236" i="55"/>
  <c r="AD1230" i="55"/>
  <c r="AB1229" i="55"/>
  <c r="X1229" i="55"/>
  <c r="AB1228" i="55"/>
  <c r="X1228" i="55"/>
  <c r="X1190" i="55"/>
  <c r="AB1190" i="55"/>
  <c r="AD1190" i="55"/>
  <c r="AD1184" i="55"/>
  <c r="X1184" i="55"/>
  <c r="AB1184" i="55"/>
  <c r="X1182" i="55"/>
  <c r="AB1182" i="55"/>
  <c r="AD1182" i="55"/>
  <c r="AD1176" i="55"/>
  <c r="X1176" i="55"/>
  <c r="AB1176" i="55"/>
  <c r="X1174" i="55"/>
  <c r="AB1174" i="55"/>
  <c r="AD1174" i="55"/>
  <c r="AD1168" i="55"/>
  <c r="X1168" i="55"/>
  <c r="AB1168" i="55"/>
  <c r="X1166" i="55"/>
  <c r="AB1166" i="55"/>
  <c r="AD1166" i="55"/>
  <c r="AD1160" i="55"/>
  <c r="X1160" i="55"/>
  <c r="AB1160" i="55"/>
  <c r="X1158" i="55"/>
  <c r="AB1158" i="55"/>
  <c r="AD1158" i="55"/>
  <c r="AD1152" i="55"/>
  <c r="X1152" i="55"/>
  <c r="AB1152" i="55"/>
  <c r="X1150" i="55"/>
  <c r="AB1150" i="55"/>
  <c r="AD1150" i="55"/>
  <c r="AD1144" i="55"/>
  <c r="X1144" i="55"/>
  <c r="AB1144" i="55"/>
  <c r="X1142" i="55"/>
  <c r="AB1142" i="55"/>
  <c r="AD1142" i="55"/>
  <c r="AD1136" i="55"/>
  <c r="X1136" i="55"/>
  <c r="AB1136" i="55"/>
  <c r="X1134" i="55"/>
  <c r="AB1134" i="55"/>
  <c r="AD1134" i="55"/>
  <c r="X1118" i="55"/>
  <c r="AB1118" i="55"/>
  <c r="AD1118" i="55"/>
  <c r="X1117" i="55"/>
  <c r="AB1117" i="55"/>
  <c r="AD1117" i="55"/>
  <c r="AD1116" i="55"/>
  <c r="X1116" i="55"/>
  <c r="AB1116" i="55"/>
  <c r="AD1077" i="55"/>
  <c r="X1077" i="55"/>
  <c r="AB1077" i="55"/>
  <c r="AB1129" i="55"/>
  <c r="AB1128" i="55"/>
  <c r="X1128" i="55"/>
  <c r="AB1121" i="55"/>
  <c r="AB1120" i="55"/>
  <c r="X1120" i="55"/>
  <c r="AB1113" i="55"/>
  <c r="AB1112" i="55"/>
  <c r="X1112" i="55"/>
  <c r="AB1105" i="55"/>
  <c r="AB1104" i="55"/>
  <c r="X1104" i="55"/>
  <c r="AB1093" i="55"/>
  <c r="AD1092" i="55"/>
  <c r="X1086" i="55"/>
  <c r="AB1086" i="55"/>
  <c r="AD1074" i="55"/>
  <c r="X1071" i="55"/>
  <c r="AB1071" i="55"/>
  <c r="AD1071" i="55"/>
  <c r="AD1065" i="55"/>
  <c r="X1065" i="55"/>
  <c r="AB1065" i="55"/>
  <c r="AD1057" i="55"/>
  <c r="X1057" i="55"/>
  <c r="AB1057" i="55"/>
  <c r="X1055" i="55"/>
  <c r="AB1055" i="55"/>
  <c r="AD1055" i="55"/>
  <c r="X1047" i="55"/>
  <c r="AB1047" i="55"/>
  <c r="AD1047" i="55"/>
  <c r="X1026" i="55"/>
  <c r="AD1026" i="55"/>
  <c r="X1130" i="55"/>
  <c r="AB1130" i="55"/>
  <c r="X1122" i="55"/>
  <c r="AB1122" i="55"/>
  <c r="X1114" i="55"/>
  <c r="AB1114" i="55"/>
  <c r="X1106" i="55"/>
  <c r="AB1106" i="55"/>
  <c r="AD1093" i="55"/>
  <c r="AD1045" i="55"/>
  <c r="X1045" i="55"/>
  <c r="AB1045" i="55"/>
  <c r="AD1037" i="55"/>
  <c r="X1037" i="55"/>
  <c r="AB1037" i="55"/>
  <c r="AD1029" i="55"/>
  <c r="X1029" i="55"/>
  <c r="AB1029" i="55"/>
  <c r="AD1005" i="55"/>
  <c r="X1005" i="55"/>
  <c r="AB1005" i="55"/>
  <c r="X1094" i="55"/>
  <c r="AB1094" i="55"/>
  <c r="X1075" i="55"/>
  <c r="AB1075" i="55"/>
  <c r="X1051" i="55"/>
  <c r="AB1051" i="55"/>
  <c r="AD1042" i="55"/>
  <c r="AD1041" i="55"/>
  <c r="X1041" i="55"/>
  <c r="AB1041" i="55"/>
  <c r="X1039" i="55"/>
  <c r="AB1039" i="55"/>
  <c r="AD1039" i="55"/>
  <c r="AD1034" i="55"/>
  <c r="AD1033" i="55"/>
  <c r="X1033" i="55"/>
  <c r="AB1033" i="55"/>
  <c r="X1031" i="55"/>
  <c r="AB1031" i="55"/>
  <c r="AD1031" i="55"/>
  <c r="AD1025" i="55"/>
  <c r="X1025" i="55"/>
  <c r="AB1025" i="55"/>
  <c r="X998" i="55"/>
  <c r="AB998" i="55"/>
  <c r="X1090" i="55"/>
  <c r="AB1090" i="55"/>
  <c r="AD1073" i="55"/>
  <c r="X1073" i="55"/>
  <c r="AB1073" i="55"/>
  <c r="X1067" i="55"/>
  <c r="AB1067" i="55"/>
  <c r="X1063" i="55"/>
  <c r="AB1063" i="55"/>
  <c r="AD1063" i="55"/>
  <c r="AD1061" i="55"/>
  <c r="X1061" i="55"/>
  <c r="AB1061" i="55"/>
  <c r="AB1058" i="55"/>
  <c r="AD1050" i="55"/>
  <c r="AD1021" i="55"/>
  <c r="X1021" i="55"/>
  <c r="AB1021" i="55"/>
  <c r="X1014" i="55"/>
  <c r="AB1014" i="55"/>
  <c r="AD1001" i="55"/>
  <c r="AD982" i="55"/>
  <c r="X982" i="55"/>
  <c r="AB982" i="55"/>
  <c r="AD981" i="55"/>
  <c r="X981" i="55"/>
  <c r="AB981" i="55"/>
  <c r="AD1069" i="55"/>
  <c r="X1069" i="55"/>
  <c r="AB1069" i="55"/>
  <c r="AD1058" i="55"/>
  <c r="AD1049" i="55"/>
  <c r="X1049" i="55"/>
  <c r="AB1049" i="55"/>
  <c r="AD1017" i="55"/>
  <c r="X1017" i="55"/>
  <c r="AB1017" i="55"/>
  <c r="X1010" i="55"/>
  <c r="AB1010" i="55"/>
  <c r="AD989" i="55"/>
  <c r="X989" i="55"/>
  <c r="AB989" i="55"/>
  <c r="X1043" i="55"/>
  <c r="AB1043" i="55"/>
  <c r="X1035" i="55"/>
  <c r="AB1035" i="55"/>
  <c r="X1027" i="55"/>
  <c r="AB1027" i="55"/>
  <c r="X1022" i="55"/>
  <c r="AB1022" i="55"/>
  <c r="AD1009" i="55"/>
  <c r="X1009" i="55"/>
  <c r="AB1009" i="55"/>
  <c r="X991" i="55"/>
  <c r="AB991" i="55"/>
  <c r="AD990" i="55"/>
  <c r="X990" i="55"/>
  <c r="AB990" i="55"/>
  <c r="X983" i="55"/>
  <c r="AB983" i="55"/>
  <c r="X1083" i="55"/>
  <c r="AB1083" i="55"/>
  <c r="X1078" i="55"/>
  <c r="AB1078" i="55"/>
  <c r="X1070" i="55"/>
  <c r="AB1070" i="55"/>
  <c r="X1062" i="55"/>
  <c r="AB1062" i="55"/>
  <c r="X1054" i="55"/>
  <c r="AB1054" i="55"/>
  <c r="X1046" i="55"/>
  <c r="AB1046" i="55"/>
  <c r="X1038" i="55"/>
  <c r="AB1038" i="55"/>
  <c r="X1030" i="55"/>
  <c r="AB1030" i="55"/>
  <c r="AD1022" i="55"/>
  <c r="X1006" i="55"/>
  <c r="AB1006" i="55"/>
  <c r="AD991" i="55"/>
  <c r="X1018" i="55"/>
  <c r="AB1018" i="55"/>
  <c r="AD1013" i="55"/>
  <c r="X1002" i="55"/>
  <c r="AB1002" i="55"/>
  <c r="AD997" i="55"/>
  <c r="AB1023" i="55"/>
  <c r="AB1019" i="55"/>
  <c r="AB1015" i="55"/>
  <c r="AB1011" i="55"/>
  <c r="AB1007" i="55"/>
  <c r="AB1003" i="55"/>
  <c r="AB999" i="55"/>
  <c r="AB995" i="55"/>
  <c r="AB994" i="55"/>
  <c r="AB993" i="55"/>
  <c r="X993" i="55"/>
  <c r="AB986" i="55"/>
  <c r="AB985" i="55"/>
  <c r="X985" i="55"/>
  <c r="AB978" i="55"/>
  <c r="AB977" i="55"/>
  <c r="X977" i="55"/>
  <c r="X987" i="55"/>
  <c r="AB987" i="55"/>
  <c r="X979" i="55"/>
  <c r="AB979" i="55"/>
  <c r="AB971" i="55"/>
  <c r="AB967" i="55"/>
  <c r="AB963" i="55"/>
  <c r="AB959" i="55"/>
  <c r="AB955" i="55"/>
  <c r="AB951" i="55"/>
  <c r="AB947" i="55"/>
  <c r="AB943" i="55"/>
  <c r="AB939" i="55"/>
  <c r="AB970" i="55"/>
  <c r="AB966" i="55"/>
  <c r="AB962" i="55"/>
  <c r="AB958" i="55"/>
  <c r="AB954" i="55"/>
  <c r="AB950" i="55"/>
  <c r="AB946" i="55"/>
  <c r="AB942" i="55"/>
  <c r="AB938" i="55"/>
  <c r="I44" i="53" l="1"/>
  <c r="L43" i="53"/>
  <c r="M43" i="53" s="1"/>
  <c r="N43" i="53"/>
  <c r="J44" i="53"/>
  <c r="L6" i="54"/>
  <c r="L7" i="54"/>
  <c r="L8" i="54"/>
  <c r="L9" i="54"/>
  <c r="L10" i="54"/>
  <c r="L11" i="54"/>
  <c r="L12" i="54"/>
  <c r="L13" i="54"/>
  <c r="L14" i="54"/>
  <c r="L15" i="54"/>
  <c r="L16" i="54"/>
  <c r="L17" i="54"/>
  <c r="L18" i="54"/>
  <c r="L19" i="54"/>
  <c r="L20" i="54"/>
  <c r="L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39" i="54"/>
  <c r="L40" i="54"/>
  <c r="L41" i="54"/>
  <c r="L42" i="54"/>
  <c r="L43" i="54"/>
  <c r="L44" i="54"/>
  <c r="L45" i="54"/>
  <c r="L46" i="54"/>
  <c r="L47" i="54"/>
  <c r="L48" i="54"/>
  <c r="L49" i="54"/>
  <c r="L50" i="54"/>
  <c r="L51" i="54"/>
  <c r="L52" i="54"/>
  <c r="L53" i="54"/>
  <c r="L54" i="54"/>
  <c r="L55" i="54"/>
  <c r="L56" i="54"/>
  <c r="L57" i="54"/>
  <c r="L58" i="54"/>
  <c r="L59" i="54"/>
  <c r="L60" i="54"/>
  <c r="L61" i="54"/>
  <c r="L62" i="54"/>
  <c r="L63" i="54"/>
  <c r="L64" i="54"/>
  <c r="L65" i="54"/>
  <c r="L66" i="54"/>
  <c r="L67" i="54"/>
  <c r="L68" i="54"/>
  <c r="L69" i="54"/>
  <c r="L70" i="54"/>
  <c r="L71" i="54"/>
  <c r="L72" i="54"/>
  <c r="L73" i="54"/>
  <c r="L74" i="54"/>
  <c r="L75" i="54"/>
  <c r="L76" i="54"/>
  <c r="L77" i="54"/>
  <c r="L78" i="54"/>
  <c r="L79" i="54"/>
  <c r="L80" i="54"/>
  <c r="L81" i="54"/>
  <c r="L82" i="54"/>
  <c r="L83" i="54"/>
  <c r="L84" i="54"/>
  <c r="L85" i="54"/>
  <c r="L86" i="54"/>
  <c r="L87" i="54"/>
  <c r="L88" i="54"/>
  <c r="L89" i="54"/>
  <c r="L90" i="54"/>
  <c r="L91" i="54"/>
  <c r="L92" i="54"/>
  <c r="L93" i="54"/>
  <c r="L94" i="54"/>
  <c r="L95" i="54"/>
  <c r="L96" i="54"/>
  <c r="L97" i="54"/>
  <c r="L98" i="54"/>
  <c r="L99" i="54"/>
  <c r="L100" i="54"/>
  <c r="L101" i="54"/>
  <c r="L102" i="54"/>
  <c r="L103" i="54"/>
  <c r="L104" i="54"/>
  <c r="L105" i="54"/>
  <c r="L106" i="54"/>
  <c r="L107" i="54"/>
  <c r="L108" i="54"/>
  <c r="L109" i="54"/>
  <c r="L110" i="54"/>
  <c r="L111" i="54"/>
  <c r="L112" i="54"/>
  <c r="L113" i="54"/>
  <c r="L114" i="54"/>
  <c r="L115" i="54"/>
  <c r="L116" i="54"/>
  <c r="L117" i="54"/>
  <c r="L118" i="54"/>
  <c r="L119" i="54"/>
  <c r="L120" i="54"/>
  <c r="L121" i="54"/>
  <c r="L122" i="54"/>
  <c r="L123" i="54"/>
  <c r="L124" i="54"/>
  <c r="L125" i="54"/>
  <c r="L126" i="54"/>
  <c r="L127" i="54"/>
  <c r="L128" i="54"/>
  <c r="L129" i="54"/>
  <c r="L130" i="54"/>
  <c r="L131" i="54"/>
  <c r="L132" i="54"/>
  <c r="L133" i="54"/>
  <c r="L134" i="54"/>
  <c r="L135" i="54"/>
  <c r="L136" i="54"/>
  <c r="L137" i="54"/>
  <c r="L138" i="54"/>
  <c r="L139" i="54"/>
  <c r="L140" i="54"/>
  <c r="L141" i="54"/>
  <c r="L142" i="54"/>
  <c r="L143" i="54"/>
  <c r="L144" i="54"/>
  <c r="L145" i="54"/>
  <c r="L146" i="54"/>
  <c r="L147" i="54"/>
  <c r="L148" i="54"/>
  <c r="L149" i="54"/>
  <c r="L150" i="54"/>
  <c r="L151" i="54"/>
  <c r="L152" i="54"/>
  <c r="L153" i="54"/>
  <c r="L154" i="54"/>
  <c r="L155" i="54"/>
  <c r="L156" i="54"/>
  <c r="L157" i="54"/>
  <c r="L158" i="54"/>
  <c r="L159" i="54"/>
  <c r="L160" i="54"/>
  <c r="L161" i="54"/>
  <c r="L162" i="54"/>
  <c r="L163" i="54"/>
  <c r="L164" i="54"/>
  <c r="L165" i="54"/>
  <c r="L166" i="54"/>
  <c r="L167" i="54"/>
  <c r="L168" i="54"/>
  <c r="L169" i="54"/>
  <c r="L170" i="54"/>
  <c r="L171" i="54"/>
  <c r="L172" i="54"/>
  <c r="L173" i="54"/>
  <c r="L174" i="54"/>
  <c r="L175" i="54"/>
  <c r="L176" i="54"/>
  <c r="L177" i="54"/>
  <c r="L178" i="54"/>
  <c r="L179" i="54"/>
  <c r="L180" i="54"/>
  <c r="L181" i="54"/>
  <c r="L182" i="54"/>
  <c r="L183" i="54"/>
  <c r="L184" i="54"/>
  <c r="L185" i="54"/>
  <c r="L186" i="54"/>
  <c r="L187" i="54"/>
  <c r="L188" i="54"/>
  <c r="L189" i="54"/>
  <c r="L190" i="54"/>
  <c r="L191" i="54"/>
  <c r="L192" i="54"/>
  <c r="L193" i="54"/>
  <c r="L194" i="54"/>
  <c r="L195" i="54"/>
  <c r="L196" i="54"/>
  <c r="L197" i="54"/>
  <c r="L198" i="54"/>
  <c r="L199" i="54"/>
  <c r="L200" i="54"/>
  <c r="L201" i="54"/>
  <c r="L202" i="54"/>
  <c r="L203" i="54"/>
  <c r="L204" i="54"/>
  <c r="L205" i="54"/>
  <c r="L206" i="54"/>
  <c r="L207" i="54"/>
  <c r="L208" i="54"/>
  <c r="L209" i="54"/>
  <c r="L210" i="54"/>
  <c r="L211" i="54"/>
  <c r="L212" i="54"/>
  <c r="L213" i="54"/>
  <c r="L214" i="54"/>
  <c r="L215" i="54"/>
  <c r="L216" i="54"/>
  <c r="L217" i="54"/>
  <c r="L218" i="54"/>
  <c r="L219" i="54"/>
  <c r="L220" i="54"/>
  <c r="L221" i="54"/>
  <c r="L222" i="54"/>
  <c r="L223" i="54"/>
  <c r="L224" i="54"/>
  <c r="L225" i="54"/>
  <c r="L226" i="54"/>
  <c r="L227" i="54"/>
  <c r="L228" i="54"/>
  <c r="L229" i="54"/>
  <c r="L230" i="54"/>
  <c r="L231" i="54"/>
  <c r="L232" i="54"/>
  <c r="L233" i="54"/>
  <c r="L234" i="54"/>
  <c r="L235" i="54"/>
  <c r="L236" i="54"/>
  <c r="L237" i="54"/>
  <c r="L238" i="54"/>
  <c r="L239" i="54"/>
  <c r="L240" i="54"/>
  <c r="L241" i="54"/>
  <c r="L242" i="54"/>
  <c r="L243" i="54"/>
  <c r="L244" i="54"/>
  <c r="L245" i="54"/>
  <c r="L246" i="54"/>
  <c r="L247" i="54"/>
  <c r="L248" i="54"/>
  <c r="L249" i="54"/>
  <c r="L250" i="54"/>
  <c r="L251" i="54"/>
  <c r="L252" i="54"/>
  <c r="L253" i="54"/>
  <c r="L254" i="54"/>
  <c r="L255" i="54"/>
  <c r="L256" i="54"/>
  <c r="L257" i="54"/>
  <c r="L258" i="54"/>
  <c r="L259" i="54"/>
  <c r="L260" i="54"/>
  <c r="L261" i="54"/>
  <c r="L262" i="54"/>
  <c r="L263" i="54"/>
  <c r="L264" i="54"/>
  <c r="L265" i="54"/>
  <c r="L266" i="54"/>
  <c r="L267" i="54"/>
  <c r="L268" i="54"/>
  <c r="L269" i="54"/>
  <c r="L270" i="54"/>
  <c r="L271" i="54"/>
  <c r="L272" i="54"/>
  <c r="L273" i="54"/>
  <c r="L274" i="54"/>
  <c r="L275" i="54"/>
  <c r="L276" i="54"/>
  <c r="L277" i="54"/>
  <c r="L278" i="54"/>
  <c r="L279" i="54"/>
  <c r="L280" i="54"/>
  <c r="L281" i="54"/>
  <c r="L282" i="54"/>
  <c r="L283" i="54"/>
  <c r="L284" i="54"/>
  <c r="L285" i="54"/>
  <c r="L286" i="54"/>
  <c r="L287" i="54"/>
  <c r="L288" i="54"/>
  <c r="L289" i="54"/>
  <c r="L290" i="54"/>
  <c r="L291" i="54"/>
  <c r="L292" i="54"/>
  <c r="L293" i="54"/>
  <c r="L294" i="54"/>
  <c r="L295" i="54"/>
  <c r="L296" i="54"/>
  <c r="L297" i="54"/>
  <c r="L298" i="54"/>
  <c r="L299" i="54"/>
  <c r="L300" i="54"/>
  <c r="L301" i="54"/>
  <c r="L302" i="54"/>
  <c r="L303" i="54"/>
  <c r="L304" i="54"/>
  <c r="L305" i="54"/>
  <c r="L306" i="54"/>
  <c r="L307" i="54"/>
  <c r="L308" i="54"/>
  <c r="L309" i="54"/>
  <c r="L310" i="54"/>
  <c r="L311" i="54"/>
  <c r="L312" i="54"/>
  <c r="L313" i="54"/>
  <c r="L314" i="54"/>
  <c r="L315" i="54"/>
  <c r="L316" i="54"/>
  <c r="L317" i="54"/>
  <c r="L318" i="54"/>
  <c r="L319" i="54"/>
  <c r="L320" i="54"/>
  <c r="L321" i="54"/>
  <c r="L322" i="54"/>
  <c r="L323" i="54"/>
  <c r="L324" i="54"/>
  <c r="L325" i="54"/>
  <c r="J45" i="53" l="1"/>
  <c r="N44" i="53"/>
  <c r="I45" i="53"/>
  <c r="L44" i="53"/>
  <c r="M44" i="53" s="1"/>
  <c r="AE38" i="57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I46" i="53" l="1"/>
  <c r="L45" i="53"/>
  <c r="M45" i="53" s="1"/>
  <c r="J46" i="53"/>
  <c r="N45" i="53"/>
  <c r="B5" i="61"/>
  <c r="B6" i="61"/>
  <c r="B7" i="61"/>
  <c r="B8" i="61"/>
  <c r="B9" i="61"/>
  <c r="B10" i="61"/>
  <c r="B11" i="61"/>
  <c r="B12" i="61"/>
  <c r="B13" i="61"/>
  <c r="B14" i="61"/>
  <c r="B15" i="61"/>
  <c r="B16" i="61"/>
  <c r="B17" i="61"/>
  <c r="B18" i="61"/>
  <c r="B4" i="61"/>
  <c r="N46" i="53" l="1"/>
  <c r="J47" i="53"/>
  <c r="I47" i="53"/>
  <c r="L46" i="53"/>
  <c r="M46" i="53" s="1"/>
  <c r="AM23" i="57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L47" i="53" l="1"/>
  <c r="M47" i="53" s="1"/>
  <c r="I48" i="53"/>
  <c r="N47" i="53"/>
  <c r="J48" i="53"/>
  <c r="AI292" i="57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J49" i="53" l="1"/>
  <c r="N48" i="53"/>
  <c r="I49" i="53"/>
  <c r="L48" i="53"/>
  <c r="M48" i="53" s="1"/>
  <c r="Y7" i="57"/>
  <c r="Z7" i="57"/>
  <c r="AA7" i="57"/>
  <c r="AB7" i="57"/>
  <c r="AC7" i="57"/>
  <c r="X7" i="57"/>
  <c r="W7" i="57"/>
  <c r="V7" i="57"/>
  <c r="U7" i="57"/>
  <c r="T7" i="57"/>
  <c r="S7" i="57"/>
  <c r="R7" i="57"/>
  <c r="J50" i="53" l="1"/>
  <c r="N49" i="53"/>
  <c r="I50" i="53"/>
  <c r="L49" i="53"/>
  <c r="M49" i="53" s="1"/>
  <c r="AA96" i="57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I51" i="53" l="1"/>
  <c r="L50" i="53"/>
  <c r="M50" i="53" s="1"/>
  <c r="N50" i="53"/>
  <c r="J51" i="53"/>
  <c r="AC308" i="57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N51" i="53" l="1"/>
  <c r="J52" i="53"/>
  <c r="I52" i="53"/>
  <c r="L51" i="53"/>
  <c r="M51" i="53" s="1"/>
  <c r="F235" i="57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I53" i="53" l="1"/>
  <c r="L52" i="53"/>
  <c r="M52" i="53" s="1"/>
  <c r="J53" i="53"/>
  <c r="N52" i="53"/>
  <c r="D137" i="57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J54" i="53" l="1"/>
  <c r="N53" i="53"/>
  <c r="I54" i="53"/>
  <c r="L53" i="53"/>
  <c r="M53" i="53" s="1"/>
  <c r="E39" i="58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I55" i="53" l="1"/>
  <c r="L54" i="53"/>
  <c r="M54" i="53" s="1"/>
  <c r="N54" i="53"/>
  <c r="J55" i="53"/>
  <c r="AD39" i="55"/>
  <c r="AD38" i="55"/>
  <c r="AB39" i="55"/>
  <c r="AB38" i="55"/>
  <c r="X39" i="55"/>
  <c r="X49" i="55"/>
  <c r="X81" i="55"/>
  <c r="X113" i="55"/>
  <c r="X145" i="55"/>
  <c r="X177" i="55"/>
  <c r="X209" i="55"/>
  <c r="X241" i="55"/>
  <c r="X273" i="55"/>
  <c r="X297" i="55"/>
  <c r="X313" i="55"/>
  <c r="X329" i="55"/>
  <c r="X339" i="55"/>
  <c r="X347" i="55"/>
  <c r="X355" i="55"/>
  <c r="X363" i="55"/>
  <c r="X371" i="55"/>
  <c r="X379" i="55"/>
  <c r="X387" i="55"/>
  <c r="X395" i="55"/>
  <c r="X403" i="55"/>
  <c r="X411" i="55"/>
  <c r="X419" i="55"/>
  <c r="X427" i="55"/>
  <c r="X435" i="55"/>
  <c r="X443" i="55"/>
  <c r="X451" i="55"/>
  <c r="X459" i="55"/>
  <c r="X467" i="55"/>
  <c r="X475" i="55"/>
  <c r="X483" i="55"/>
  <c r="X491" i="55"/>
  <c r="X499" i="55"/>
  <c r="X507" i="55"/>
  <c r="X515" i="55"/>
  <c r="X523" i="55"/>
  <c r="X531" i="55"/>
  <c r="X539" i="55"/>
  <c r="X547" i="55"/>
  <c r="X555" i="55"/>
  <c r="X563" i="55"/>
  <c r="X571" i="55"/>
  <c r="X579" i="55"/>
  <c r="X587" i="55"/>
  <c r="X595" i="55"/>
  <c r="X603" i="55"/>
  <c r="X611" i="55"/>
  <c r="X619" i="55"/>
  <c r="X627" i="55"/>
  <c r="X635" i="55"/>
  <c r="X643" i="55"/>
  <c r="X651" i="55"/>
  <c r="X659" i="55"/>
  <c r="X667" i="55"/>
  <c r="X675" i="55"/>
  <c r="X683" i="55"/>
  <c r="X691" i="55"/>
  <c r="X699" i="55"/>
  <c r="X707" i="55"/>
  <c r="X715" i="55"/>
  <c r="X723" i="55"/>
  <c r="X731" i="55"/>
  <c r="X739" i="55"/>
  <c r="X747" i="55"/>
  <c r="X755" i="55"/>
  <c r="X763" i="55"/>
  <c r="X771" i="55"/>
  <c r="X38" i="55"/>
  <c r="X41" i="55"/>
  <c r="X65" i="55"/>
  <c r="X73" i="55"/>
  <c r="X97" i="55"/>
  <c r="X105" i="55"/>
  <c r="X129" i="55"/>
  <c r="X137" i="55"/>
  <c r="X161" i="55"/>
  <c r="X169" i="55"/>
  <c r="X193" i="55"/>
  <c r="X201" i="55"/>
  <c r="X225" i="55"/>
  <c r="X233" i="55"/>
  <c r="X257" i="55"/>
  <c r="X265" i="55"/>
  <c r="X289" i="55"/>
  <c r="X305" i="55"/>
  <c r="AB309" i="55"/>
  <c r="X321" i="55"/>
  <c r="X338" i="55"/>
  <c r="X346" i="55"/>
  <c r="X354" i="55"/>
  <c r="X362" i="55"/>
  <c r="X370" i="55"/>
  <c r="X378" i="55"/>
  <c r="X386" i="55"/>
  <c r="X394" i="55"/>
  <c r="X402" i="55"/>
  <c r="X410" i="55"/>
  <c r="X418" i="55"/>
  <c r="X426" i="55"/>
  <c r="X434" i="55"/>
  <c r="X442" i="55"/>
  <c r="X450" i="55"/>
  <c r="X458" i="55"/>
  <c r="X466" i="55"/>
  <c r="X474" i="55"/>
  <c r="X482" i="55"/>
  <c r="AB489" i="55"/>
  <c r="X490" i="55"/>
  <c r="X498" i="55"/>
  <c r="X506" i="55"/>
  <c r="X514" i="55"/>
  <c r="X522" i="55"/>
  <c r="X530" i="55"/>
  <c r="X538" i="55"/>
  <c r="X546" i="55"/>
  <c r="AB553" i="55"/>
  <c r="X554" i="55"/>
  <c r="X562" i="55"/>
  <c r="X570" i="55"/>
  <c r="X578" i="55"/>
  <c r="X586" i="55"/>
  <c r="X594" i="55"/>
  <c r="X602" i="55"/>
  <c r="X610" i="55"/>
  <c r="X618" i="55"/>
  <c r="X626" i="55"/>
  <c r="X634" i="55"/>
  <c r="X642" i="55"/>
  <c r="AB645" i="55"/>
  <c r="X650" i="55"/>
  <c r="X658" i="55"/>
  <c r="AB661" i="55"/>
  <c r="X666" i="55"/>
  <c r="X674" i="55"/>
  <c r="AB677" i="55"/>
  <c r="X682" i="55"/>
  <c r="X690" i="55"/>
  <c r="X698" i="55"/>
  <c r="X706" i="55"/>
  <c r="AB709" i="55"/>
  <c r="X714" i="55"/>
  <c r="X722" i="55"/>
  <c r="AB725" i="55"/>
  <c r="X730" i="55"/>
  <c r="X738" i="55"/>
  <c r="AB741" i="55"/>
  <c r="X746" i="55"/>
  <c r="X754" i="55"/>
  <c r="X762" i="55"/>
  <c r="X770" i="55"/>
  <c r="AD773" i="55"/>
  <c r="AD789" i="55"/>
  <c r="AD805" i="55"/>
  <c r="AD821" i="55"/>
  <c r="AD837" i="55"/>
  <c r="AB844" i="55"/>
  <c r="AD853" i="55"/>
  <c r="AD869" i="55"/>
  <c r="AD885" i="55"/>
  <c r="AD901" i="55"/>
  <c r="AD917" i="55"/>
  <c r="AD933" i="55"/>
  <c r="X1" i="55"/>
  <c r="Y6" i="55" s="1"/>
  <c r="J56" i="53" l="1"/>
  <c r="N55" i="53"/>
  <c r="I56" i="53"/>
  <c r="L55" i="53"/>
  <c r="M55" i="53" s="1"/>
  <c r="AD936" i="55"/>
  <c r="AB936" i="55"/>
  <c r="AD932" i="55"/>
  <c r="AB932" i="55"/>
  <c r="AD928" i="55"/>
  <c r="AB928" i="55"/>
  <c r="AD924" i="55"/>
  <c r="AB924" i="55"/>
  <c r="AD920" i="55"/>
  <c r="AB920" i="55"/>
  <c r="AD916" i="55"/>
  <c r="AB916" i="55"/>
  <c r="AD912" i="55"/>
  <c r="AB912" i="55"/>
  <c r="AD908" i="55"/>
  <c r="AB908" i="55"/>
  <c r="AD904" i="55"/>
  <c r="AB904" i="55"/>
  <c r="AD900" i="55"/>
  <c r="AB900" i="55"/>
  <c r="AD896" i="55"/>
  <c r="AB896" i="55"/>
  <c r="AD892" i="55"/>
  <c r="AB892" i="55"/>
  <c r="AD888" i="55"/>
  <c r="AB888" i="55"/>
  <c r="AD884" i="55"/>
  <c r="AB884" i="55"/>
  <c r="AD880" i="55"/>
  <c r="AB880" i="55"/>
  <c r="AD876" i="55"/>
  <c r="AB876" i="55"/>
  <c r="AD872" i="55"/>
  <c r="AB872" i="55"/>
  <c r="AD868" i="55"/>
  <c r="AB868" i="55"/>
  <c r="AD864" i="55"/>
  <c r="AB864" i="55"/>
  <c r="AD860" i="55"/>
  <c r="AB860" i="55"/>
  <c r="AD856" i="55"/>
  <c r="AB856" i="55"/>
  <c r="AD852" i="55"/>
  <c r="AB852" i="55"/>
  <c r="AD848" i="55"/>
  <c r="AB848" i="55"/>
  <c r="AD840" i="55"/>
  <c r="AB840" i="55"/>
  <c r="AD836" i="55"/>
  <c r="AB836" i="55"/>
  <c r="AD832" i="55"/>
  <c r="AB832" i="55"/>
  <c r="AD828" i="55"/>
  <c r="AB828" i="55"/>
  <c r="AD824" i="55"/>
  <c r="AB824" i="55"/>
  <c r="AD820" i="55"/>
  <c r="AB820" i="55"/>
  <c r="AD816" i="55"/>
  <c r="AB816" i="55"/>
  <c r="AD812" i="55"/>
  <c r="AB812" i="55"/>
  <c r="AD808" i="55"/>
  <c r="AB808" i="55"/>
  <c r="AD804" i="55"/>
  <c r="AB804" i="55"/>
  <c r="AD800" i="55"/>
  <c r="AB800" i="55"/>
  <c r="AD796" i="55"/>
  <c r="AB796" i="55"/>
  <c r="AD792" i="55"/>
  <c r="AB792" i="55"/>
  <c r="AD788" i="55"/>
  <c r="AB788" i="55"/>
  <c r="AD784" i="55"/>
  <c r="AB784" i="55"/>
  <c r="AD780" i="55"/>
  <c r="AB780" i="55"/>
  <c r="AD776" i="55"/>
  <c r="AB776" i="55"/>
  <c r="AD772" i="55"/>
  <c r="AB772" i="55"/>
  <c r="X772" i="55"/>
  <c r="AD768" i="55"/>
  <c r="AB768" i="55"/>
  <c r="X768" i="55"/>
  <c r="AD764" i="55"/>
  <c r="AB764" i="55"/>
  <c r="X764" i="55"/>
  <c r="AD760" i="55"/>
  <c r="AB760" i="55"/>
  <c r="X760" i="55"/>
  <c r="AD756" i="55"/>
  <c r="AB756" i="55"/>
  <c r="X756" i="55"/>
  <c r="AD752" i="55"/>
  <c r="AB752" i="55"/>
  <c r="X752" i="55"/>
  <c r="AD748" i="55"/>
  <c r="AB748" i="55"/>
  <c r="X748" i="55"/>
  <c r="AD744" i="55"/>
  <c r="AB744" i="55"/>
  <c r="X744" i="55"/>
  <c r="AD740" i="55"/>
  <c r="AB740" i="55"/>
  <c r="X740" i="55"/>
  <c r="AD736" i="55"/>
  <c r="AB736" i="55"/>
  <c r="X736" i="55"/>
  <c r="AD732" i="55"/>
  <c r="AB732" i="55"/>
  <c r="X732" i="55"/>
  <c r="AD728" i="55"/>
  <c r="AB728" i="55"/>
  <c r="X728" i="55"/>
  <c r="AD724" i="55"/>
  <c r="AB724" i="55"/>
  <c r="X724" i="55"/>
  <c r="AD720" i="55"/>
  <c r="AB720" i="55"/>
  <c r="X720" i="55"/>
  <c r="AB716" i="55"/>
  <c r="X716" i="55"/>
  <c r="AD716" i="55"/>
  <c r="AD712" i="55"/>
  <c r="AB712" i="55"/>
  <c r="X712" i="55"/>
  <c r="AD708" i="55"/>
  <c r="AB708" i="55"/>
  <c r="X708" i="55"/>
  <c r="AD704" i="55"/>
  <c r="AB704" i="55"/>
  <c r="X704" i="55"/>
  <c r="AD700" i="55"/>
  <c r="AB700" i="55"/>
  <c r="X700" i="55"/>
  <c r="AD696" i="55"/>
  <c r="AB696" i="55"/>
  <c r="X696" i="55"/>
  <c r="AD692" i="55"/>
  <c r="AB692" i="55"/>
  <c r="X692" i="55"/>
  <c r="AD688" i="55"/>
  <c r="AB688" i="55"/>
  <c r="X688" i="55"/>
  <c r="AD684" i="55"/>
  <c r="AB684" i="55"/>
  <c r="X684" i="55"/>
  <c r="AD680" i="55"/>
  <c r="AB680" i="55"/>
  <c r="X680" i="55"/>
  <c r="AD676" i="55"/>
  <c r="AB676" i="55"/>
  <c r="X676" i="55"/>
  <c r="AD672" i="55"/>
  <c r="AB672" i="55"/>
  <c r="X672" i="55"/>
  <c r="AD668" i="55"/>
  <c r="AB668" i="55"/>
  <c r="X668" i="55"/>
  <c r="AD664" i="55"/>
  <c r="AB664" i="55"/>
  <c r="X664" i="55"/>
  <c r="AD660" i="55"/>
  <c r="AB660" i="55"/>
  <c r="X660" i="55"/>
  <c r="AD656" i="55"/>
  <c r="AB656" i="55"/>
  <c r="X656" i="55"/>
  <c r="AD652" i="55"/>
  <c r="AB652" i="55"/>
  <c r="X652" i="55"/>
  <c r="AD648" i="55"/>
  <c r="AB648" i="55"/>
  <c r="X648" i="55"/>
  <c r="AD644" i="55"/>
  <c r="AB644" i="55"/>
  <c r="X644" i="55"/>
  <c r="AD640" i="55"/>
  <c r="AB640" i="55"/>
  <c r="X640" i="55"/>
  <c r="AD636" i="55"/>
  <c r="AB636" i="55"/>
  <c r="X636" i="55"/>
  <c r="AD632" i="55"/>
  <c r="AB632" i="55"/>
  <c r="X632" i="55"/>
  <c r="AB628" i="55"/>
  <c r="AD628" i="55"/>
  <c r="X628" i="55"/>
  <c r="AD624" i="55"/>
  <c r="AB624" i="55"/>
  <c r="X624" i="55"/>
  <c r="AB620" i="55"/>
  <c r="AD620" i="55"/>
  <c r="X620" i="55"/>
  <c r="AD616" i="55"/>
  <c r="AB616" i="55"/>
  <c r="X616" i="55"/>
  <c r="AD612" i="55"/>
  <c r="AB612" i="55"/>
  <c r="X612" i="55"/>
  <c r="AD608" i="55"/>
  <c r="AB608" i="55"/>
  <c r="X608" i="55"/>
  <c r="AD604" i="55"/>
  <c r="AB604" i="55"/>
  <c r="X604" i="55"/>
  <c r="AD600" i="55"/>
  <c r="AB600" i="55"/>
  <c r="X600" i="55"/>
  <c r="AD596" i="55"/>
  <c r="AB596" i="55"/>
  <c r="X596" i="55"/>
  <c r="AD592" i="55"/>
  <c r="AB592" i="55"/>
  <c r="X592" i="55"/>
  <c r="AD588" i="55"/>
  <c r="AB588" i="55"/>
  <c r="X588" i="55"/>
  <c r="AD584" i="55"/>
  <c r="AB584" i="55"/>
  <c r="X584" i="55"/>
  <c r="AD580" i="55"/>
  <c r="AB580" i="55"/>
  <c r="X580" i="55"/>
  <c r="AD576" i="55"/>
  <c r="AB576" i="55"/>
  <c r="X576" i="55"/>
  <c r="AD572" i="55"/>
  <c r="AB572" i="55"/>
  <c r="X572" i="55"/>
  <c r="AD568" i="55"/>
  <c r="AB568" i="55"/>
  <c r="X568" i="55"/>
  <c r="AD564" i="55"/>
  <c r="AB564" i="55"/>
  <c r="X564" i="55"/>
  <c r="AD560" i="55"/>
  <c r="AB560" i="55"/>
  <c r="X560" i="55"/>
  <c r="AD556" i="55"/>
  <c r="AB556" i="55"/>
  <c r="X556" i="55"/>
  <c r="AD552" i="55"/>
  <c r="AB552" i="55"/>
  <c r="X552" i="55"/>
  <c r="AD548" i="55"/>
  <c r="AB548" i="55"/>
  <c r="X548" i="55"/>
  <c r="AD544" i="55"/>
  <c r="AB544" i="55"/>
  <c r="X544" i="55"/>
  <c r="AD540" i="55"/>
  <c r="AB540" i="55"/>
  <c r="X540" i="55"/>
  <c r="AD536" i="55"/>
  <c r="AB536" i="55"/>
  <c r="X536" i="55"/>
  <c r="AD532" i="55"/>
  <c r="AB532" i="55"/>
  <c r="X532" i="55"/>
  <c r="AD528" i="55"/>
  <c r="AB528" i="55"/>
  <c r="X528" i="55"/>
  <c r="AD524" i="55"/>
  <c r="AB524" i="55"/>
  <c r="X524" i="55"/>
  <c r="AD520" i="55"/>
  <c r="AB520" i="55"/>
  <c r="X520" i="55"/>
  <c r="AD516" i="55"/>
  <c r="AB516" i="55"/>
  <c r="X516" i="55"/>
  <c r="AD512" i="55"/>
  <c r="AB512" i="55"/>
  <c r="X512" i="55"/>
  <c r="AD508" i="55"/>
  <c r="AB508" i="55"/>
  <c r="X508" i="55"/>
  <c r="AD504" i="55"/>
  <c r="AB504" i="55"/>
  <c r="X504" i="55"/>
  <c r="AD500" i="55"/>
  <c r="AB500" i="55"/>
  <c r="X500" i="55"/>
  <c r="AD496" i="55"/>
  <c r="AB496" i="55"/>
  <c r="X496" i="55"/>
  <c r="AD492" i="55"/>
  <c r="AB492" i="55"/>
  <c r="X492" i="55"/>
  <c r="AD488" i="55"/>
  <c r="AB488" i="55"/>
  <c r="X488" i="55"/>
  <c r="AD484" i="55"/>
  <c r="AB484" i="55"/>
  <c r="X484" i="55"/>
  <c r="AD480" i="55"/>
  <c r="AB480" i="55"/>
  <c r="X480" i="55"/>
  <c r="AD476" i="55"/>
  <c r="AB476" i="55"/>
  <c r="X476" i="55"/>
  <c r="AD472" i="55"/>
  <c r="AB472" i="55"/>
  <c r="X472" i="55"/>
  <c r="AD468" i="55"/>
  <c r="AB468" i="55"/>
  <c r="X468" i="55"/>
  <c r="AD464" i="55"/>
  <c r="AB464" i="55"/>
  <c r="X464" i="55"/>
  <c r="AD460" i="55"/>
  <c r="AB460" i="55"/>
  <c r="X460" i="55"/>
  <c r="AD456" i="55"/>
  <c r="AB456" i="55"/>
  <c r="X456" i="55"/>
  <c r="AD452" i="55"/>
  <c r="AB452" i="55"/>
  <c r="X452" i="55"/>
  <c r="AD448" i="55"/>
  <c r="AB448" i="55"/>
  <c r="X448" i="55"/>
  <c r="AD444" i="55"/>
  <c r="AB444" i="55"/>
  <c r="X444" i="55"/>
  <c r="AD440" i="55"/>
  <c r="AB440" i="55"/>
  <c r="X440" i="55"/>
  <c r="AD436" i="55"/>
  <c r="AB436" i="55"/>
  <c r="X436" i="55"/>
  <c r="AD432" i="55"/>
  <c r="AB432" i="55"/>
  <c r="X432" i="55"/>
  <c r="AD428" i="55"/>
  <c r="AB428" i="55"/>
  <c r="X428" i="55"/>
  <c r="AD424" i="55"/>
  <c r="AB424" i="55"/>
  <c r="X424" i="55"/>
  <c r="AD420" i="55"/>
  <c r="AB420" i="55"/>
  <c r="X420" i="55"/>
  <c r="AD416" i="55"/>
  <c r="AB416" i="55"/>
  <c r="X416" i="55"/>
  <c r="AD412" i="55"/>
  <c r="AB412" i="55"/>
  <c r="X412" i="55"/>
  <c r="AD408" i="55"/>
  <c r="AB408" i="55"/>
  <c r="X408" i="55"/>
  <c r="AD404" i="55"/>
  <c r="AB404" i="55"/>
  <c r="X404" i="55"/>
  <c r="AD400" i="55"/>
  <c r="AB400" i="55"/>
  <c r="X400" i="55"/>
  <c r="AD396" i="55"/>
  <c r="AB396" i="55"/>
  <c r="X396" i="55"/>
  <c r="AD392" i="55"/>
  <c r="AB392" i="55"/>
  <c r="X392" i="55"/>
  <c r="AD388" i="55"/>
  <c r="AB388" i="55"/>
  <c r="X388" i="55"/>
  <c r="AD384" i="55"/>
  <c r="AB384" i="55"/>
  <c r="X384" i="55"/>
  <c r="AD380" i="55"/>
  <c r="AB380" i="55"/>
  <c r="X380" i="55"/>
  <c r="AD376" i="55"/>
  <c r="AB376" i="55"/>
  <c r="X376" i="55"/>
  <c r="AD372" i="55"/>
  <c r="AB372" i="55"/>
  <c r="X372" i="55"/>
  <c r="AD368" i="55"/>
  <c r="AB368" i="55"/>
  <c r="X368" i="55"/>
  <c r="AD364" i="55"/>
  <c r="AB364" i="55"/>
  <c r="X364" i="55"/>
  <c r="AD360" i="55"/>
  <c r="AB360" i="55"/>
  <c r="X360" i="55"/>
  <c r="AD356" i="55"/>
  <c r="AB356" i="55"/>
  <c r="X356" i="55"/>
  <c r="AD352" i="55"/>
  <c r="AB352" i="55"/>
  <c r="X352" i="55"/>
  <c r="AD348" i="55"/>
  <c r="AB348" i="55"/>
  <c r="X348" i="55"/>
  <c r="AD344" i="55"/>
  <c r="AB344" i="55"/>
  <c r="X344" i="55"/>
  <c r="AD340" i="55"/>
  <c r="AB340" i="55"/>
  <c r="X340" i="55"/>
  <c r="AD336" i="55"/>
  <c r="AB336" i="55"/>
  <c r="X336" i="55"/>
  <c r="AD332" i="55"/>
  <c r="AB332" i="55"/>
  <c r="X332" i="55"/>
  <c r="AD328" i="55"/>
  <c r="AB328" i="55"/>
  <c r="X328" i="55"/>
  <c r="AD324" i="55"/>
  <c r="AB324" i="55"/>
  <c r="X324" i="55"/>
  <c r="AD320" i="55"/>
  <c r="AB320" i="55"/>
  <c r="X320" i="55"/>
  <c r="AD316" i="55"/>
  <c r="AB316" i="55"/>
  <c r="X316" i="55"/>
  <c r="AD312" i="55"/>
  <c r="AB312" i="55"/>
  <c r="X312" i="55"/>
  <c r="AD308" i="55"/>
  <c r="AB308" i="55"/>
  <c r="X308" i="55"/>
  <c r="AD304" i="55"/>
  <c r="AB304" i="55"/>
  <c r="X304" i="55"/>
  <c r="AD300" i="55"/>
  <c r="AB300" i="55"/>
  <c r="X300" i="55"/>
  <c r="AD296" i="55"/>
  <c r="AB296" i="55"/>
  <c r="X296" i="55"/>
  <c r="AD292" i="55"/>
  <c r="AB292" i="55"/>
  <c r="X292" i="55"/>
  <c r="AD288" i="55"/>
  <c r="AB288" i="55"/>
  <c r="X288" i="55"/>
  <c r="AD284" i="55"/>
  <c r="AB284" i="55"/>
  <c r="X284" i="55"/>
  <c r="AD280" i="55"/>
  <c r="AB280" i="55"/>
  <c r="X280" i="55"/>
  <c r="AD276" i="55"/>
  <c r="AB276" i="55"/>
  <c r="X276" i="55"/>
  <c r="AD272" i="55"/>
  <c r="AB272" i="55"/>
  <c r="X272" i="55"/>
  <c r="AD268" i="55"/>
  <c r="AB268" i="55"/>
  <c r="X268" i="55"/>
  <c r="AD264" i="55"/>
  <c r="AB264" i="55"/>
  <c r="X264" i="55"/>
  <c r="AD260" i="55"/>
  <c r="AB260" i="55"/>
  <c r="X260" i="55"/>
  <c r="AD256" i="55"/>
  <c r="AB256" i="55"/>
  <c r="X256" i="55"/>
  <c r="AD252" i="55"/>
  <c r="AB252" i="55"/>
  <c r="X252" i="55"/>
  <c r="AD248" i="55"/>
  <c r="AB248" i="55"/>
  <c r="X248" i="55"/>
  <c r="AD244" i="55"/>
  <c r="AB244" i="55"/>
  <c r="X244" i="55"/>
  <c r="AD240" i="55"/>
  <c r="AB240" i="55"/>
  <c r="X240" i="55"/>
  <c r="AD236" i="55"/>
  <c r="AB236" i="55"/>
  <c r="X236" i="55"/>
  <c r="AD232" i="55"/>
  <c r="AB232" i="55"/>
  <c r="X232" i="55"/>
  <c r="AD228" i="55"/>
  <c r="AB228" i="55"/>
  <c r="X228" i="55"/>
  <c r="AD224" i="55"/>
  <c r="AB224" i="55"/>
  <c r="X224" i="55"/>
  <c r="AD220" i="55"/>
  <c r="AB220" i="55"/>
  <c r="X220" i="55"/>
  <c r="AD216" i="55"/>
  <c r="AB216" i="55"/>
  <c r="X216" i="55"/>
  <c r="AD212" i="55"/>
  <c r="AB212" i="55"/>
  <c r="X212" i="55"/>
  <c r="AD208" i="55"/>
  <c r="AB208" i="55"/>
  <c r="X208" i="55"/>
  <c r="AD204" i="55"/>
  <c r="AB204" i="55"/>
  <c r="X204" i="55"/>
  <c r="AD200" i="55"/>
  <c r="AB200" i="55"/>
  <c r="X200" i="55"/>
  <c r="AD196" i="55"/>
  <c r="AB196" i="55"/>
  <c r="X196" i="55"/>
  <c r="AD192" i="55"/>
  <c r="AB192" i="55"/>
  <c r="X192" i="55"/>
  <c r="AD188" i="55"/>
  <c r="AB188" i="55"/>
  <c r="X188" i="55"/>
  <c r="AD184" i="55"/>
  <c r="AB184" i="55"/>
  <c r="X184" i="55"/>
  <c r="AD180" i="55"/>
  <c r="AB180" i="55"/>
  <c r="X180" i="55"/>
  <c r="AD176" i="55"/>
  <c r="AB176" i="55"/>
  <c r="X176" i="55"/>
  <c r="AD172" i="55"/>
  <c r="AB172" i="55"/>
  <c r="X172" i="55"/>
  <c r="AD168" i="55"/>
  <c r="AB168" i="55"/>
  <c r="X168" i="55"/>
  <c r="AD164" i="55"/>
  <c r="AB164" i="55"/>
  <c r="X164" i="55"/>
  <c r="AD160" i="55"/>
  <c r="AB160" i="55"/>
  <c r="X160" i="55"/>
  <c r="AD156" i="55"/>
  <c r="AB156" i="55"/>
  <c r="X156" i="55"/>
  <c r="AD152" i="55"/>
  <c r="AB152" i="55"/>
  <c r="X152" i="55"/>
  <c r="AD148" i="55"/>
  <c r="AB148" i="55"/>
  <c r="X148" i="55"/>
  <c r="AD144" i="55"/>
  <c r="AB144" i="55"/>
  <c r="X144" i="55"/>
  <c r="AD140" i="55"/>
  <c r="AB140" i="55"/>
  <c r="X140" i="55"/>
  <c r="AD136" i="55"/>
  <c r="AB136" i="55"/>
  <c r="X136" i="55"/>
  <c r="AD132" i="55"/>
  <c r="AB132" i="55"/>
  <c r="X132" i="55"/>
  <c r="AD128" i="55"/>
  <c r="AB128" i="55"/>
  <c r="X128" i="55"/>
  <c r="AD124" i="55"/>
  <c r="AB124" i="55"/>
  <c r="X124" i="55"/>
  <c r="AD120" i="55"/>
  <c r="AB120" i="55"/>
  <c r="X120" i="55"/>
  <c r="AD116" i="55"/>
  <c r="AB116" i="55"/>
  <c r="X116" i="55"/>
  <c r="AD112" i="55"/>
  <c r="AB112" i="55"/>
  <c r="X112" i="55"/>
  <c r="AD108" i="55"/>
  <c r="AB108" i="55"/>
  <c r="X108" i="55"/>
  <c r="AD104" i="55"/>
  <c r="AB104" i="55"/>
  <c r="X104" i="55"/>
  <c r="AD100" i="55"/>
  <c r="AB100" i="55"/>
  <c r="X100" i="55"/>
  <c r="AD96" i="55"/>
  <c r="AB96" i="55"/>
  <c r="X96" i="55"/>
  <c r="AD92" i="55"/>
  <c r="AB92" i="55"/>
  <c r="X92" i="55"/>
  <c r="AD88" i="55"/>
  <c r="AB88" i="55"/>
  <c r="X88" i="55"/>
  <c r="AD84" i="55"/>
  <c r="AB84" i="55"/>
  <c r="X84" i="55"/>
  <c r="AD80" i="55"/>
  <c r="AB80" i="55"/>
  <c r="X80" i="55"/>
  <c r="AD76" i="55"/>
  <c r="AB76" i="55"/>
  <c r="X76" i="55"/>
  <c r="AD72" i="55"/>
  <c r="AB72" i="55"/>
  <c r="X72" i="55"/>
  <c r="AD68" i="55"/>
  <c r="AB68" i="55"/>
  <c r="X68" i="55"/>
  <c r="AD64" i="55"/>
  <c r="AB64" i="55"/>
  <c r="X64" i="55"/>
  <c r="AD60" i="55"/>
  <c r="AB60" i="55"/>
  <c r="X60" i="55"/>
  <c r="AD56" i="55"/>
  <c r="AB56" i="55"/>
  <c r="X56" i="55"/>
  <c r="AD52" i="55"/>
  <c r="AB52" i="55"/>
  <c r="X52" i="55"/>
  <c r="AD48" i="55"/>
  <c r="AB48" i="55"/>
  <c r="X48" i="55"/>
  <c r="AD44" i="55"/>
  <c r="AB44" i="55"/>
  <c r="X44" i="55"/>
  <c r="AD40" i="55"/>
  <c r="AB40" i="55"/>
  <c r="X40" i="55"/>
  <c r="X936" i="55"/>
  <c r="X932" i="55"/>
  <c r="X928" i="55"/>
  <c r="X924" i="55"/>
  <c r="X920" i="55"/>
  <c r="X916" i="55"/>
  <c r="X912" i="55"/>
  <c r="X908" i="55"/>
  <c r="X904" i="55"/>
  <c r="X900" i="55"/>
  <c r="X896" i="55"/>
  <c r="X892" i="55"/>
  <c r="X888" i="55"/>
  <c r="X884" i="55"/>
  <c r="X880" i="55"/>
  <c r="X876" i="55"/>
  <c r="X872" i="55"/>
  <c r="X868" i="55"/>
  <c r="X864" i="55"/>
  <c r="X860" i="55"/>
  <c r="X856" i="55"/>
  <c r="X852" i="55"/>
  <c r="X848" i="55"/>
  <c r="X844" i="55"/>
  <c r="X840" i="55"/>
  <c r="X836" i="55"/>
  <c r="X832" i="55"/>
  <c r="X828" i="55"/>
  <c r="X824" i="55"/>
  <c r="X820" i="55"/>
  <c r="X816" i="55"/>
  <c r="X812" i="55"/>
  <c r="X808" i="55"/>
  <c r="X804" i="55"/>
  <c r="X800" i="55"/>
  <c r="X796" i="55"/>
  <c r="X792" i="55"/>
  <c r="X788" i="55"/>
  <c r="X784" i="55"/>
  <c r="X780" i="55"/>
  <c r="X776" i="55"/>
  <c r="AB933" i="55"/>
  <c r="AB869" i="55"/>
  <c r="AB805" i="55"/>
  <c r="AD935" i="55"/>
  <c r="AB935" i="55"/>
  <c r="AD931" i="55"/>
  <c r="AB931" i="55"/>
  <c r="AD927" i="55"/>
  <c r="AB927" i="55"/>
  <c r="AD923" i="55"/>
  <c r="AB923" i="55"/>
  <c r="AD919" i="55"/>
  <c r="AB919" i="55"/>
  <c r="AD915" i="55"/>
  <c r="AB915" i="55"/>
  <c r="AD911" i="55"/>
  <c r="AB911" i="55"/>
  <c r="AD907" i="55"/>
  <c r="AB907" i="55"/>
  <c r="AD903" i="55"/>
  <c r="AB903" i="55"/>
  <c r="AD899" i="55"/>
  <c r="AB899" i="55"/>
  <c r="AD895" i="55"/>
  <c r="AB895" i="55"/>
  <c r="AD891" i="55"/>
  <c r="AB891" i="55"/>
  <c r="AD887" i="55"/>
  <c r="AB887" i="55"/>
  <c r="AD883" i="55"/>
  <c r="AB883" i="55"/>
  <c r="AD879" i="55"/>
  <c r="AB879" i="55"/>
  <c r="AD875" i="55"/>
  <c r="AB875" i="55"/>
  <c r="AD871" i="55"/>
  <c r="AB871" i="55"/>
  <c r="AD867" i="55"/>
  <c r="AB867" i="55"/>
  <c r="AD863" i="55"/>
  <c r="AB863" i="55"/>
  <c r="AD859" i="55"/>
  <c r="AB859" i="55"/>
  <c r="AD855" i="55"/>
  <c r="AB855" i="55"/>
  <c r="AD851" i="55"/>
  <c r="AB851" i="55"/>
  <c r="AD847" i="55"/>
  <c r="AB847" i="55"/>
  <c r="AD843" i="55"/>
  <c r="AB843" i="55"/>
  <c r="AD839" i="55"/>
  <c r="AB839" i="55"/>
  <c r="AD835" i="55"/>
  <c r="AB835" i="55"/>
  <c r="AD831" i="55"/>
  <c r="AB831" i="55"/>
  <c r="AD827" i="55"/>
  <c r="AB827" i="55"/>
  <c r="AD823" i="55"/>
  <c r="AB823" i="55"/>
  <c r="AD819" i="55"/>
  <c r="AB819" i="55"/>
  <c r="AD815" i="55"/>
  <c r="AB815" i="55"/>
  <c r="AD811" i="55"/>
  <c r="AB811" i="55"/>
  <c r="AD807" i="55"/>
  <c r="AB807" i="55"/>
  <c r="AD803" i="55"/>
  <c r="AB803" i="55"/>
  <c r="AD799" i="55"/>
  <c r="AB799" i="55"/>
  <c r="AD795" i="55"/>
  <c r="AB795" i="55"/>
  <c r="AD791" i="55"/>
  <c r="AB791" i="55"/>
  <c r="AD787" i="55"/>
  <c r="AB787" i="55"/>
  <c r="AD783" i="55"/>
  <c r="AB783" i="55"/>
  <c r="AD779" i="55"/>
  <c r="AB779" i="55"/>
  <c r="AD775" i="55"/>
  <c r="AB775" i="55"/>
  <c r="AD771" i="55"/>
  <c r="AB771" i="55"/>
  <c r="AD767" i="55"/>
  <c r="AB767" i="55"/>
  <c r="AD763" i="55"/>
  <c r="AB763" i="55"/>
  <c r="AD759" i="55"/>
  <c r="AB759" i="55"/>
  <c r="AD755" i="55"/>
  <c r="AB755" i="55"/>
  <c r="AD751" i="55"/>
  <c r="AB751" i="55"/>
  <c r="AD747" i="55"/>
  <c r="AB747" i="55"/>
  <c r="AD743" i="55"/>
  <c r="AB743" i="55"/>
  <c r="AD739" i="55"/>
  <c r="AB739" i="55"/>
  <c r="AD735" i="55"/>
  <c r="AB735" i="55"/>
  <c r="AD731" i="55"/>
  <c r="AB731" i="55"/>
  <c r="AD727" i="55"/>
  <c r="AB727" i="55"/>
  <c r="AD723" i="55"/>
  <c r="AB723" i="55"/>
  <c r="AD719" i="55"/>
  <c r="AB719" i="55"/>
  <c r="AD715" i="55"/>
  <c r="AB715" i="55"/>
  <c r="AD711" i="55"/>
  <c r="AB711" i="55"/>
  <c r="AD707" i="55"/>
  <c r="AB707" i="55"/>
  <c r="AD703" i="55"/>
  <c r="AB703" i="55"/>
  <c r="AD699" i="55"/>
  <c r="AB699" i="55"/>
  <c r="AD695" i="55"/>
  <c r="AB695" i="55"/>
  <c r="AD691" i="55"/>
  <c r="AB691" i="55"/>
  <c r="AD687" i="55"/>
  <c r="AB687" i="55"/>
  <c r="AD683" i="55"/>
  <c r="AB683" i="55"/>
  <c r="AD679" i="55"/>
  <c r="AB679" i="55"/>
  <c r="AD675" i="55"/>
  <c r="AB675" i="55"/>
  <c r="AD671" i="55"/>
  <c r="AB671" i="55"/>
  <c r="AD667" i="55"/>
  <c r="AB667" i="55"/>
  <c r="AD663" i="55"/>
  <c r="AB663" i="55"/>
  <c r="AD659" i="55"/>
  <c r="AB659" i="55"/>
  <c r="AD655" i="55"/>
  <c r="AB655" i="55"/>
  <c r="AD651" i="55"/>
  <c r="AB651" i="55"/>
  <c r="AD647" i="55"/>
  <c r="AB647" i="55"/>
  <c r="AD643" i="55"/>
  <c r="AB643" i="55"/>
  <c r="AD639" i="55"/>
  <c r="AB639" i="55"/>
  <c r="AD635" i="55"/>
  <c r="AB635" i="55"/>
  <c r="AD631" i="55"/>
  <c r="AB631" i="55"/>
  <c r="AD627" i="55"/>
  <c r="AB627" i="55"/>
  <c r="AD623" i="55"/>
  <c r="AB623" i="55"/>
  <c r="AD619" i="55"/>
  <c r="AB619" i="55"/>
  <c r="AD615" i="55"/>
  <c r="AB615" i="55"/>
  <c r="AD611" i="55"/>
  <c r="AB611" i="55"/>
  <c r="AD607" i="55"/>
  <c r="AB607" i="55"/>
  <c r="AD603" i="55"/>
  <c r="AB603" i="55"/>
  <c r="AD599" i="55"/>
  <c r="AB599" i="55"/>
  <c r="AB595" i="55"/>
  <c r="AD595" i="55"/>
  <c r="AD591" i="55"/>
  <c r="AB591" i="55"/>
  <c r="AD587" i="55"/>
  <c r="AB587" i="55"/>
  <c r="AD583" i="55"/>
  <c r="AB583" i="55"/>
  <c r="AD579" i="55"/>
  <c r="AB579" i="55"/>
  <c r="AD575" i="55"/>
  <c r="AB575" i="55"/>
  <c r="AD571" i="55"/>
  <c r="AB571" i="55"/>
  <c r="AD567" i="55"/>
  <c r="AB567" i="55"/>
  <c r="AB563" i="55"/>
  <c r="AD563" i="55"/>
  <c r="AD559" i="55"/>
  <c r="AB559" i="55"/>
  <c r="AD555" i="55"/>
  <c r="AB555" i="55"/>
  <c r="AD551" i="55"/>
  <c r="AB551" i="55"/>
  <c r="AD547" i="55"/>
  <c r="AB547" i="55"/>
  <c r="AD543" i="55"/>
  <c r="AB543" i="55"/>
  <c r="AD539" i="55"/>
  <c r="AB539" i="55"/>
  <c r="AD535" i="55"/>
  <c r="AB535" i="55"/>
  <c r="AB531" i="55"/>
  <c r="AD531" i="55"/>
  <c r="AD527" i="55"/>
  <c r="AB527" i="55"/>
  <c r="AD523" i="55"/>
  <c r="AB523" i="55"/>
  <c r="AD519" i="55"/>
  <c r="AB519" i="55"/>
  <c r="AD515" i="55"/>
  <c r="AB515" i="55"/>
  <c r="AD511" i="55"/>
  <c r="AB511" i="55"/>
  <c r="AD507" i="55"/>
  <c r="AB507" i="55"/>
  <c r="AD503" i="55"/>
  <c r="AB503" i="55"/>
  <c r="AD499" i="55"/>
  <c r="AB499" i="55"/>
  <c r="AD495" i="55"/>
  <c r="AB495" i="55"/>
  <c r="AD491" i="55"/>
  <c r="AB491" i="55"/>
  <c r="AD487" i="55"/>
  <c r="AB487" i="55"/>
  <c r="AD483" i="55"/>
  <c r="AB483" i="55"/>
  <c r="AD479" i="55"/>
  <c r="AB479" i="55"/>
  <c r="AD475" i="55"/>
  <c r="AB475" i="55"/>
  <c r="AD471" i="55"/>
  <c r="AB471" i="55"/>
  <c r="AB467" i="55"/>
  <c r="AD467" i="55"/>
  <c r="AD463" i="55"/>
  <c r="AB463" i="55"/>
  <c r="AB459" i="55"/>
  <c r="AD459" i="55"/>
  <c r="AD455" i="55"/>
  <c r="AB455" i="55"/>
  <c r="AD451" i="55"/>
  <c r="AB451" i="55"/>
  <c r="AD447" i="55"/>
  <c r="AB447" i="55"/>
  <c r="AD443" i="55"/>
  <c r="AB443" i="55"/>
  <c r="AD439" i="55"/>
  <c r="AB439" i="55"/>
  <c r="AB435" i="55"/>
  <c r="AD435" i="55"/>
  <c r="AD431" i="55"/>
  <c r="AB431" i="55"/>
  <c r="AB427" i="55"/>
  <c r="AD427" i="55"/>
  <c r="AD423" i="55"/>
  <c r="AB423" i="55"/>
  <c r="AD419" i="55"/>
  <c r="AB419" i="55"/>
  <c r="AD415" i="55"/>
  <c r="AB415" i="55"/>
  <c r="AD411" i="55"/>
  <c r="AB411" i="55"/>
  <c r="AD407" i="55"/>
  <c r="AB407" i="55"/>
  <c r="AB403" i="55"/>
  <c r="AD403" i="55"/>
  <c r="AD399" i="55"/>
  <c r="AB399" i="55"/>
  <c r="AB395" i="55"/>
  <c r="AD395" i="55"/>
  <c r="AD391" i="55"/>
  <c r="AB391" i="55"/>
  <c r="AD387" i="55"/>
  <c r="AB387" i="55"/>
  <c r="AD383" i="55"/>
  <c r="AB383" i="55"/>
  <c r="AD379" i="55"/>
  <c r="AB379" i="55"/>
  <c r="AD375" i="55"/>
  <c r="AB375" i="55"/>
  <c r="AD371" i="55"/>
  <c r="AB371" i="55"/>
  <c r="AD367" i="55"/>
  <c r="AB367" i="55"/>
  <c r="AD363" i="55"/>
  <c r="AB363" i="55"/>
  <c r="AD359" i="55"/>
  <c r="AB359" i="55"/>
  <c r="AD355" i="55"/>
  <c r="AB355" i="55"/>
  <c r="AD351" i="55"/>
  <c r="AB351" i="55"/>
  <c r="AD347" i="55"/>
  <c r="AB347" i="55"/>
  <c r="AD343" i="55"/>
  <c r="AB343" i="55"/>
  <c r="AD339" i="55"/>
  <c r="AB339" i="55"/>
  <c r="AD335" i="55"/>
  <c r="AB335" i="55"/>
  <c r="AD331" i="55"/>
  <c r="AB331" i="55"/>
  <c r="X331" i="55"/>
  <c r="AD327" i="55"/>
  <c r="AB327" i="55"/>
  <c r="AD323" i="55"/>
  <c r="AB323" i="55"/>
  <c r="X323" i="55"/>
  <c r="AD319" i="55"/>
  <c r="AB319" i="55"/>
  <c r="AD315" i="55"/>
  <c r="AB315" i="55"/>
  <c r="X315" i="55"/>
  <c r="AD311" i="55"/>
  <c r="AB311" i="55"/>
  <c r="AD307" i="55"/>
  <c r="AB307" i="55"/>
  <c r="X307" i="55"/>
  <c r="AD303" i="55"/>
  <c r="AB303" i="55"/>
  <c r="AD299" i="55"/>
  <c r="AB299" i="55"/>
  <c r="X299" i="55"/>
  <c r="AD295" i="55"/>
  <c r="AB295" i="55"/>
  <c r="AD291" i="55"/>
  <c r="AB291" i="55"/>
  <c r="X291" i="55"/>
  <c r="AD287" i="55"/>
  <c r="AB287" i="55"/>
  <c r="X287" i="55"/>
  <c r="AD283" i="55"/>
  <c r="AB283" i="55"/>
  <c r="X283" i="55"/>
  <c r="AD279" i="55"/>
  <c r="AB279" i="55"/>
  <c r="X279" i="55"/>
  <c r="AD275" i="55"/>
  <c r="AB275" i="55"/>
  <c r="X275" i="55"/>
  <c r="AD271" i="55"/>
  <c r="AB271" i="55"/>
  <c r="X271" i="55"/>
  <c r="AD267" i="55"/>
  <c r="AB267" i="55"/>
  <c r="X267" i="55"/>
  <c r="AD263" i="55"/>
  <c r="AB263" i="55"/>
  <c r="X263" i="55"/>
  <c r="AD259" i="55"/>
  <c r="AB259" i="55"/>
  <c r="X259" i="55"/>
  <c r="AD255" i="55"/>
  <c r="AB255" i="55"/>
  <c r="X255" i="55"/>
  <c r="AD251" i="55"/>
  <c r="AB251" i="55"/>
  <c r="X251" i="55"/>
  <c r="AD247" i="55"/>
  <c r="AB247" i="55"/>
  <c r="X247" i="55"/>
  <c r="AD243" i="55"/>
  <c r="AB243" i="55"/>
  <c r="X243" i="55"/>
  <c r="AD239" i="55"/>
  <c r="AB239" i="55"/>
  <c r="X239" i="55"/>
  <c r="AD235" i="55"/>
  <c r="AB235" i="55"/>
  <c r="X235" i="55"/>
  <c r="AD231" i="55"/>
  <c r="AB231" i="55"/>
  <c r="X231" i="55"/>
  <c r="AD227" i="55"/>
  <c r="AB227" i="55"/>
  <c r="X227" i="55"/>
  <c r="AD223" i="55"/>
  <c r="AB223" i="55"/>
  <c r="X223" i="55"/>
  <c r="AD219" i="55"/>
  <c r="AB219" i="55"/>
  <c r="X219" i="55"/>
  <c r="AD215" i="55"/>
  <c r="AB215" i="55"/>
  <c r="X215" i="55"/>
  <c r="AD211" i="55"/>
  <c r="AB211" i="55"/>
  <c r="X211" i="55"/>
  <c r="AD207" i="55"/>
  <c r="AB207" i="55"/>
  <c r="X207" i="55"/>
  <c r="AD203" i="55"/>
  <c r="AB203" i="55"/>
  <c r="X203" i="55"/>
  <c r="AD199" i="55"/>
  <c r="AB199" i="55"/>
  <c r="X199" i="55"/>
  <c r="AD195" i="55"/>
  <c r="AB195" i="55"/>
  <c r="X195" i="55"/>
  <c r="AD191" i="55"/>
  <c r="AB191" i="55"/>
  <c r="X191" i="55"/>
  <c r="AD187" i="55"/>
  <c r="AB187" i="55"/>
  <c r="X187" i="55"/>
  <c r="AD183" i="55"/>
  <c r="AB183" i="55"/>
  <c r="X183" i="55"/>
  <c r="AD179" i="55"/>
  <c r="AB179" i="55"/>
  <c r="X179" i="55"/>
  <c r="AD175" i="55"/>
  <c r="AB175" i="55"/>
  <c r="X175" i="55"/>
  <c r="AD171" i="55"/>
  <c r="AB171" i="55"/>
  <c r="X171" i="55"/>
  <c r="AD167" i="55"/>
  <c r="AB167" i="55"/>
  <c r="X167" i="55"/>
  <c r="AD163" i="55"/>
  <c r="AB163" i="55"/>
  <c r="X163" i="55"/>
  <c r="AD159" i="55"/>
  <c r="AB159" i="55"/>
  <c r="X159" i="55"/>
  <c r="AD155" i="55"/>
  <c r="AB155" i="55"/>
  <c r="X155" i="55"/>
  <c r="AD151" i="55"/>
  <c r="AB151" i="55"/>
  <c r="X151" i="55"/>
  <c r="AD147" i="55"/>
  <c r="AB147" i="55"/>
  <c r="X147" i="55"/>
  <c r="AD143" i="55"/>
  <c r="AB143" i="55"/>
  <c r="X143" i="55"/>
  <c r="AD139" i="55"/>
  <c r="AB139" i="55"/>
  <c r="X139" i="55"/>
  <c r="AD135" i="55"/>
  <c r="AB135" i="55"/>
  <c r="X135" i="55"/>
  <c r="AD131" i="55"/>
  <c r="AB131" i="55"/>
  <c r="X131" i="55"/>
  <c r="AD127" i="55"/>
  <c r="AB127" i="55"/>
  <c r="X127" i="55"/>
  <c r="AD123" i="55"/>
  <c r="AB123" i="55"/>
  <c r="X123" i="55"/>
  <c r="AD119" i="55"/>
  <c r="AB119" i="55"/>
  <c r="X119" i="55"/>
  <c r="AD115" i="55"/>
  <c r="AB115" i="55"/>
  <c r="X115" i="55"/>
  <c r="AD111" i="55"/>
  <c r="AB111" i="55"/>
  <c r="X111" i="55"/>
  <c r="AD107" i="55"/>
  <c r="AB107" i="55"/>
  <c r="X107" i="55"/>
  <c r="AD103" i="55"/>
  <c r="AB103" i="55"/>
  <c r="X103" i="55"/>
  <c r="AD99" i="55"/>
  <c r="AB99" i="55"/>
  <c r="X99" i="55"/>
  <c r="AD95" i="55"/>
  <c r="AB95" i="55"/>
  <c r="X95" i="55"/>
  <c r="AD91" i="55"/>
  <c r="AB91" i="55"/>
  <c r="X91" i="55"/>
  <c r="AD87" i="55"/>
  <c r="AB87" i="55"/>
  <c r="X87" i="55"/>
  <c r="AD83" i="55"/>
  <c r="AB83" i="55"/>
  <c r="X83" i="55"/>
  <c r="AD79" i="55"/>
  <c r="AB79" i="55"/>
  <c r="X79" i="55"/>
  <c r="AD75" i="55"/>
  <c r="AB75" i="55"/>
  <c r="X75" i="55"/>
  <c r="AD71" i="55"/>
  <c r="AB71" i="55"/>
  <c r="X71" i="55"/>
  <c r="AD67" i="55"/>
  <c r="AB67" i="55"/>
  <c r="X67" i="55"/>
  <c r="AD63" i="55"/>
  <c r="AB63" i="55"/>
  <c r="X63" i="55"/>
  <c r="AD59" i="55"/>
  <c r="AB59" i="55"/>
  <c r="X59" i="55"/>
  <c r="AD55" i="55"/>
  <c r="AB55" i="55"/>
  <c r="X55" i="55"/>
  <c r="AD51" i="55"/>
  <c r="AB51" i="55"/>
  <c r="X51" i="55"/>
  <c r="AD47" i="55"/>
  <c r="AB47" i="55"/>
  <c r="X47" i="55"/>
  <c r="AD43" i="55"/>
  <c r="AB43" i="55"/>
  <c r="X43" i="55"/>
  <c r="X935" i="55"/>
  <c r="X931" i="55"/>
  <c r="X927" i="55"/>
  <c r="X923" i="55"/>
  <c r="X919" i="55"/>
  <c r="X915" i="55"/>
  <c r="X911" i="55"/>
  <c r="X907" i="55"/>
  <c r="X903" i="55"/>
  <c r="X899" i="55"/>
  <c r="X895" i="55"/>
  <c r="X891" i="55"/>
  <c r="X887" i="55"/>
  <c r="X883" i="55"/>
  <c r="X879" i="55"/>
  <c r="X875" i="55"/>
  <c r="X871" i="55"/>
  <c r="X867" i="55"/>
  <c r="X863" i="55"/>
  <c r="X859" i="55"/>
  <c r="X855" i="55"/>
  <c r="X851" i="55"/>
  <c r="X847" i="55"/>
  <c r="X843" i="55"/>
  <c r="X839" i="55"/>
  <c r="X835" i="55"/>
  <c r="X831" i="55"/>
  <c r="X827" i="55"/>
  <c r="X823" i="55"/>
  <c r="X819" i="55"/>
  <c r="X815" i="55"/>
  <c r="X811" i="55"/>
  <c r="X807" i="55"/>
  <c r="X803" i="55"/>
  <c r="X799" i="55"/>
  <c r="X795" i="55"/>
  <c r="X791" i="55"/>
  <c r="X787" i="55"/>
  <c r="X783" i="55"/>
  <c r="X779" i="55"/>
  <c r="X775" i="55"/>
  <c r="X327" i="55"/>
  <c r="X311" i="55"/>
  <c r="X295" i="55"/>
  <c r="AB917" i="55"/>
  <c r="AB853" i="55"/>
  <c r="AB789" i="55"/>
  <c r="AD934" i="55"/>
  <c r="AB934" i="55"/>
  <c r="AD930" i="55"/>
  <c r="AB930" i="55"/>
  <c r="AD926" i="55"/>
  <c r="AB926" i="55"/>
  <c r="AD922" i="55"/>
  <c r="AB922" i="55"/>
  <c r="AD918" i="55"/>
  <c r="AB918" i="55"/>
  <c r="AD914" i="55"/>
  <c r="AB914" i="55"/>
  <c r="AD910" i="55"/>
  <c r="AB910" i="55"/>
  <c r="AD906" i="55"/>
  <c r="AB906" i="55"/>
  <c r="AD902" i="55"/>
  <c r="AB902" i="55"/>
  <c r="AD898" i="55"/>
  <c r="AB898" i="55"/>
  <c r="AD894" i="55"/>
  <c r="AB894" i="55"/>
  <c r="AD890" i="55"/>
  <c r="AB890" i="55"/>
  <c r="AD886" i="55"/>
  <c r="AB886" i="55"/>
  <c r="AD882" i="55"/>
  <c r="AB882" i="55"/>
  <c r="AD878" i="55"/>
  <c r="AB878" i="55"/>
  <c r="AD874" i="55"/>
  <c r="AB874" i="55"/>
  <c r="AD870" i="55"/>
  <c r="AB870" i="55"/>
  <c r="AD866" i="55"/>
  <c r="AB866" i="55"/>
  <c r="AD862" i="55"/>
  <c r="AB862" i="55"/>
  <c r="AD858" i="55"/>
  <c r="AB858" i="55"/>
  <c r="AD854" i="55"/>
  <c r="AB854" i="55"/>
  <c r="AD850" i="55"/>
  <c r="AB850" i="55"/>
  <c r="AD846" i="55"/>
  <c r="AB846" i="55"/>
  <c r="AD842" i="55"/>
  <c r="AB842" i="55"/>
  <c r="AD838" i="55"/>
  <c r="AB838" i="55"/>
  <c r="AD834" i="55"/>
  <c r="AB834" i="55"/>
  <c r="AD830" i="55"/>
  <c r="AB830" i="55"/>
  <c r="AD826" i="55"/>
  <c r="AB826" i="55"/>
  <c r="AD822" i="55"/>
  <c r="AB822" i="55"/>
  <c r="AD818" i="55"/>
  <c r="AB818" i="55"/>
  <c r="AD814" i="55"/>
  <c r="AB814" i="55"/>
  <c r="AD810" i="55"/>
  <c r="AB810" i="55"/>
  <c r="AD806" i="55"/>
  <c r="AB806" i="55"/>
  <c r="AD802" i="55"/>
  <c r="AB802" i="55"/>
  <c r="AD798" i="55"/>
  <c r="AB798" i="55"/>
  <c r="AD794" i="55"/>
  <c r="AB794" i="55"/>
  <c r="AD790" i="55"/>
  <c r="AB790" i="55"/>
  <c r="AD786" i="55"/>
  <c r="AB786" i="55"/>
  <c r="AD782" i="55"/>
  <c r="AB782" i="55"/>
  <c r="AD778" i="55"/>
  <c r="AB778" i="55"/>
  <c r="AD774" i="55"/>
  <c r="AB774" i="55"/>
  <c r="AD770" i="55"/>
  <c r="AB770" i="55"/>
  <c r="AD766" i="55"/>
  <c r="AB766" i="55"/>
  <c r="AD762" i="55"/>
  <c r="AB762" i="55"/>
  <c r="AD758" i="55"/>
  <c r="AB758" i="55"/>
  <c r="AD754" i="55"/>
  <c r="AB754" i="55"/>
  <c r="AD750" i="55"/>
  <c r="AB750" i="55"/>
  <c r="AD746" i="55"/>
  <c r="AB746" i="55"/>
  <c r="AD742" i="55"/>
  <c r="AB742" i="55"/>
  <c r="AD738" i="55"/>
  <c r="AB738" i="55"/>
  <c r="AD734" i="55"/>
  <c r="AB734" i="55"/>
  <c r="AD730" i="55"/>
  <c r="AB730" i="55"/>
  <c r="AD726" i="55"/>
  <c r="AB726" i="55"/>
  <c r="AD722" i="55"/>
  <c r="AB722" i="55"/>
  <c r="AD718" i="55"/>
  <c r="AB718" i="55"/>
  <c r="AD714" i="55"/>
  <c r="AB714" i="55"/>
  <c r="AD710" i="55"/>
  <c r="AB710" i="55"/>
  <c r="AD706" i="55"/>
  <c r="AB706" i="55"/>
  <c r="AD702" i="55"/>
  <c r="AB702" i="55"/>
  <c r="AD698" i="55"/>
  <c r="AB698" i="55"/>
  <c r="AD694" i="55"/>
  <c r="AB694" i="55"/>
  <c r="AD690" i="55"/>
  <c r="AB690" i="55"/>
  <c r="AD686" i="55"/>
  <c r="AB686" i="55"/>
  <c r="AD682" i="55"/>
  <c r="AB682" i="55"/>
  <c r="AD678" i="55"/>
  <c r="AB678" i="55"/>
  <c r="AD674" i="55"/>
  <c r="AB674" i="55"/>
  <c r="AD670" i="55"/>
  <c r="AB670" i="55"/>
  <c r="AD666" i="55"/>
  <c r="AB666" i="55"/>
  <c r="AD662" i="55"/>
  <c r="AB662" i="55"/>
  <c r="AD658" i="55"/>
  <c r="AB658" i="55"/>
  <c r="AD654" i="55"/>
  <c r="AB654" i="55"/>
  <c r="AD650" i="55"/>
  <c r="AB650" i="55"/>
  <c r="AD646" i="55"/>
  <c r="AB646" i="55"/>
  <c r="AD642" i="55"/>
  <c r="AB642" i="55"/>
  <c r="AD638" i="55"/>
  <c r="AB638" i="55"/>
  <c r="AD634" i="55"/>
  <c r="AB634" i="55"/>
  <c r="AD630" i="55"/>
  <c r="AB630" i="55"/>
  <c r="AD626" i="55"/>
  <c r="AB626" i="55"/>
  <c r="AD622" i="55"/>
  <c r="AB622" i="55"/>
  <c r="AD618" i="55"/>
  <c r="AB618" i="55"/>
  <c r="AD614" i="55"/>
  <c r="AB614" i="55"/>
  <c r="AD610" i="55"/>
  <c r="AB610" i="55"/>
  <c r="AD606" i="55"/>
  <c r="AB606" i="55"/>
  <c r="AD602" i="55"/>
  <c r="AB602" i="55"/>
  <c r="AD598" i="55"/>
  <c r="AB598" i="55"/>
  <c r="AD594" i="55"/>
  <c r="AB594" i="55"/>
  <c r="AD590" i="55"/>
  <c r="AB590" i="55"/>
  <c r="AD586" i="55"/>
  <c r="AB586" i="55"/>
  <c r="AD582" i="55"/>
  <c r="AB582" i="55"/>
  <c r="AD578" i="55"/>
  <c r="AB578" i="55"/>
  <c r="AD574" i="55"/>
  <c r="AB574" i="55"/>
  <c r="AD570" i="55"/>
  <c r="AB570" i="55"/>
  <c r="AD566" i="55"/>
  <c r="AB566" i="55"/>
  <c r="AD562" i="55"/>
  <c r="AB562" i="55"/>
  <c r="AD558" i="55"/>
  <c r="AB558" i="55"/>
  <c r="AD554" i="55"/>
  <c r="AB554" i="55"/>
  <c r="AD550" i="55"/>
  <c r="AB550" i="55"/>
  <c r="AD546" i="55"/>
  <c r="AB546" i="55"/>
  <c r="AD542" i="55"/>
  <c r="AB542" i="55"/>
  <c r="AD538" i="55"/>
  <c r="AB538" i="55"/>
  <c r="AD534" i="55"/>
  <c r="AB534" i="55"/>
  <c r="AD530" i="55"/>
  <c r="AB530" i="55"/>
  <c r="AD526" i="55"/>
  <c r="AB526" i="55"/>
  <c r="AD522" i="55"/>
  <c r="AB522" i="55"/>
  <c r="AD518" i="55"/>
  <c r="AB518" i="55"/>
  <c r="AD514" i="55"/>
  <c r="AB514" i="55"/>
  <c r="AD510" i="55"/>
  <c r="AB510" i="55"/>
  <c r="AD506" i="55"/>
  <c r="AB506" i="55"/>
  <c r="AD502" i="55"/>
  <c r="AB502" i="55"/>
  <c r="AD498" i="55"/>
  <c r="AB498" i="55"/>
  <c r="AD494" i="55"/>
  <c r="AB494" i="55"/>
  <c r="AD490" i="55"/>
  <c r="AB490" i="55"/>
  <c r="AD486" i="55"/>
  <c r="AB486" i="55"/>
  <c r="AD482" i="55"/>
  <c r="AB482" i="55"/>
  <c r="AD478" i="55"/>
  <c r="AB478" i="55"/>
  <c r="AD474" i="55"/>
  <c r="AB474" i="55"/>
  <c r="AD470" i="55"/>
  <c r="AB470" i="55"/>
  <c r="AD466" i="55"/>
  <c r="AB466" i="55"/>
  <c r="AD462" i="55"/>
  <c r="AB462" i="55"/>
  <c r="AD458" i="55"/>
  <c r="AB458" i="55"/>
  <c r="AD454" i="55"/>
  <c r="AB454" i="55"/>
  <c r="AD450" i="55"/>
  <c r="AB450" i="55"/>
  <c r="AD446" i="55"/>
  <c r="AB446" i="55"/>
  <c r="AD442" i="55"/>
  <c r="AB442" i="55"/>
  <c r="AD438" i="55"/>
  <c r="AB438" i="55"/>
  <c r="AD434" i="55"/>
  <c r="AB434" i="55"/>
  <c r="AD430" i="55"/>
  <c r="AB430" i="55"/>
  <c r="AD426" i="55"/>
  <c r="AB426" i="55"/>
  <c r="AD422" i="55"/>
  <c r="AB422" i="55"/>
  <c r="AD418" i="55"/>
  <c r="AB418" i="55"/>
  <c r="AD414" i="55"/>
  <c r="AB414" i="55"/>
  <c r="AD410" i="55"/>
  <c r="AB410" i="55"/>
  <c r="AD406" i="55"/>
  <c r="AB406" i="55"/>
  <c r="AD402" i="55"/>
  <c r="AB402" i="55"/>
  <c r="AD398" i="55"/>
  <c r="AB398" i="55"/>
  <c r="AD394" i="55"/>
  <c r="AB394" i="55"/>
  <c r="AD390" i="55"/>
  <c r="AB390" i="55"/>
  <c r="AD386" i="55"/>
  <c r="AB386" i="55"/>
  <c r="AD382" i="55"/>
  <c r="AB382" i="55"/>
  <c r="AD378" i="55"/>
  <c r="AB378" i="55"/>
  <c r="AD374" i="55"/>
  <c r="AB374" i="55"/>
  <c r="AD370" i="55"/>
  <c r="AB370" i="55"/>
  <c r="AD366" i="55"/>
  <c r="AB366" i="55"/>
  <c r="AB362" i="55"/>
  <c r="AD362" i="55"/>
  <c r="AD358" i="55"/>
  <c r="AB358" i="55"/>
  <c r="AD354" i="55"/>
  <c r="AB354" i="55"/>
  <c r="AD350" i="55"/>
  <c r="AB350" i="55"/>
  <c r="AB346" i="55"/>
  <c r="AD346" i="55"/>
  <c r="AD342" i="55"/>
  <c r="AB342" i="55"/>
  <c r="AD338" i="55"/>
  <c r="AB338" i="55"/>
  <c r="AD334" i="55"/>
  <c r="AB334" i="55"/>
  <c r="AB330" i="55"/>
  <c r="AD330" i="55"/>
  <c r="X330" i="55"/>
  <c r="AD326" i="55"/>
  <c r="AB326" i="55"/>
  <c r="X326" i="55"/>
  <c r="AD322" i="55"/>
  <c r="AB322" i="55"/>
  <c r="X322" i="55"/>
  <c r="AD318" i="55"/>
  <c r="AB318" i="55"/>
  <c r="X318" i="55"/>
  <c r="AD314" i="55"/>
  <c r="AB314" i="55"/>
  <c r="X314" i="55"/>
  <c r="AD310" i="55"/>
  <c r="AB310" i="55"/>
  <c r="X310" i="55"/>
  <c r="AD306" i="55"/>
  <c r="AB306" i="55"/>
  <c r="X306" i="55"/>
  <c r="AD302" i="55"/>
  <c r="AB302" i="55"/>
  <c r="X302" i="55"/>
  <c r="AB298" i="55"/>
  <c r="AD298" i="55"/>
  <c r="X298" i="55"/>
  <c r="AD294" i="55"/>
  <c r="AB294" i="55"/>
  <c r="X294" i="55"/>
  <c r="AD290" i="55"/>
  <c r="AB290" i="55"/>
  <c r="X290" i="55"/>
  <c r="AD286" i="55"/>
  <c r="AB286" i="55"/>
  <c r="X286" i="55"/>
  <c r="AB282" i="55"/>
  <c r="AD282" i="55"/>
  <c r="X282" i="55"/>
  <c r="AD278" i="55"/>
  <c r="AB278" i="55"/>
  <c r="X278" i="55"/>
  <c r="AD274" i="55"/>
  <c r="AB274" i="55"/>
  <c r="X274" i="55"/>
  <c r="AD270" i="55"/>
  <c r="AB270" i="55"/>
  <c r="X270" i="55"/>
  <c r="AB266" i="55"/>
  <c r="AD266" i="55"/>
  <c r="X266" i="55"/>
  <c r="AD262" i="55"/>
  <c r="AB262" i="55"/>
  <c r="X262" i="55"/>
  <c r="AD258" i="55"/>
  <c r="AB258" i="55"/>
  <c r="X258" i="55"/>
  <c r="AD254" i="55"/>
  <c r="AB254" i="55"/>
  <c r="X254" i="55"/>
  <c r="AD250" i="55"/>
  <c r="AB250" i="55"/>
  <c r="X250" i="55"/>
  <c r="AD246" i="55"/>
  <c r="AB246" i="55"/>
  <c r="X246" i="55"/>
  <c r="AD242" i="55"/>
  <c r="AB242" i="55"/>
  <c r="X242" i="55"/>
  <c r="AD238" i="55"/>
  <c r="AB238" i="55"/>
  <c r="X238" i="55"/>
  <c r="AB234" i="55"/>
  <c r="X234" i="55"/>
  <c r="AD234" i="55"/>
  <c r="AD230" i="55"/>
  <c r="AB230" i="55"/>
  <c r="X230" i="55"/>
  <c r="AD226" i="55"/>
  <c r="AB226" i="55"/>
  <c r="X226" i="55"/>
  <c r="AD222" i="55"/>
  <c r="AB222" i="55"/>
  <c r="X222" i="55"/>
  <c r="AD218" i="55"/>
  <c r="AB218" i="55"/>
  <c r="X218" i="55"/>
  <c r="AD214" i="55"/>
  <c r="AB214" i="55"/>
  <c r="X214" i="55"/>
  <c r="AB210" i="55"/>
  <c r="AD210" i="55"/>
  <c r="X210" i="55"/>
  <c r="AD206" i="55"/>
  <c r="AB206" i="55"/>
  <c r="X206" i="55"/>
  <c r="AD202" i="55"/>
  <c r="AB202" i="55"/>
  <c r="X202" i="55"/>
  <c r="AD198" i="55"/>
  <c r="AB198" i="55"/>
  <c r="X198" i="55"/>
  <c r="AD194" i="55"/>
  <c r="AB194" i="55"/>
  <c r="X194" i="55"/>
  <c r="AD190" i="55"/>
  <c r="AB190" i="55"/>
  <c r="X190" i="55"/>
  <c r="AD186" i="55"/>
  <c r="AB186" i="55"/>
  <c r="X186" i="55"/>
  <c r="AD182" i="55"/>
  <c r="AB182" i="55"/>
  <c r="X182" i="55"/>
  <c r="AB178" i="55"/>
  <c r="AD178" i="55"/>
  <c r="X178" i="55"/>
  <c r="AD174" i="55"/>
  <c r="AB174" i="55"/>
  <c r="X174" i="55"/>
  <c r="AD170" i="55"/>
  <c r="AB170" i="55"/>
  <c r="X170" i="55"/>
  <c r="AD166" i="55"/>
  <c r="AB166" i="55"/>
  <c r="X166" i="55"/>
  <c r="AD162" i="55"/>
  <c r="AB162" i="55"/>
  <c r="X162" i="55"/>
  <c r="AD158" i="55"/>
  <c r="AB158" i="55"/>
  <c r="X158" i="55"/>
  <c r="AD154" i="55"/>
  <c r="AB154" i="55"/>
  <c r="X154" i="55"/>
  <c r="AD150" i="55"/>
  <c r="AB150" i="55"/>
  <c r="X150" i="55"/>
  <c r="AD146" i="55"/>
  <c r="AB146" i="55"/>
  <c r="X146" i="55"/>
  <c r="AD142" i="55"/>
  <c r="AB142" i="55"/>
  <c r="X142" i="55"/>
  <c r="AD138" i="55"/>
  <c r="AB138" i="55"/>
  <c r="X138" i="55"/>
  <c r="AD134" i="55"/>
  <c r="AB134" i="55"/>
  <c r="X134" i="55"/>
  <c r="AD130" i="55"/>
  <c r="AB130" i="55"/>
  <c r="X130" i="55"/>
  <c r="AD126" i="55"/>
  <c r="AB126" i="55"/>
  <c r="X126" i="55"/>
  <c r="AD122" i="55"/>
  <c r="AB122" i="55"/>
  <c r="X122" i="55"/>
  <c r="AD118" i="55"/>
  <c r="AB118" i="55"/>
  <c r="X118" i="55"/>
  <c r="AB114" i="55"/>
  <c r="AD114" i="55"/>
  <c r="X114" i="55"/>
  <c r="AD110" i="55"/>
  <c r="AB110" i="55"/>
  <c r="X110" i="55"/>
  <c r="AD106" i="55"/>
  <c r="AB106" i="55"/>
  <c r="X106" i="55"/>
  <c r="AD102" i="55"/>
  <c r="AB102" i="55"/>
  <c r="X102" i="55"/>
  <c r="AD98" i="55"/>
  <c r="AB98" i="55"/>
  <c r="X98" i="55"/>
  <c r="AD94" i="55"/>
  <c r="AB94" i="55"/>
  <c r="X94" i="55"/>
  <c r="AD90" i="55"/>
  <c r="AB90" i="55"/>
  <c r="X90" i="55"/>
  <c r="AD86" i="55"/>
  <c r="AB86" i="55"/>
  <c r="X86" i="55"/>
  <c r="AB82" i="55"/>
  <c r="AD82" i="55"/>
  <c r="X82" i="55"/>
  <c r="AD78" i="55"/>
  <c r="AB78" i="55"/>
  <c r="X78" i="55"/>
  <c r="AD74" i="55"/>
  <c r="AB74" i="55"/>
  <c r="X74" i="55"/>
  <c r="AD70" i="55"/>
  <c r="AB70" i="55"/>
  <c r="X70" i="55"/>
  <c r="AD66" i="55"/>
  <c r="AB66" i="55"/>
  <c r="X66" i="55"/>
  <c r="AD62" i="55"/>
  <c r="AB62" i="55"/>
  <c r="X62" i="55"/>
  <c r="AD58" i="55"/>
  <c r="AB58" i="55"/>
  <c r="X58" i="55"/>
  <c r="AD54" i="55"/>
  <c r="AB54" i="55"/>
  <c r="X54" i="55"/>
  <c r="AB50" i="55"/>
  <c r="AD50" i="55"/>
  <c r="X50" i="55"/>
  <c r="AD46" i="55"/>
  <c r="AB46" i="55"/>
  <c r="X46" i="55"/>
  <c r="AD42" i="55"/>
  <c r="AB42" i="55"/>
  <c r="X42" i="55"/>
  <c r="X934" i="55"/>
  <c r="X930" i="55"/>
  <c r="X926" i="55"/>
  <c r="X922" i="55"/>
  <c r="X918" i="55"/>
  <c r="X914" i="55"/>
  <c r="X910" i="55"/>
  <c r="X906" i="55"/>
  <c r="X902" i="55"/>
  <c r="X898" i="55"/>
  <c r="X894" i="55"/>
  <c r="X890" i="55"/>
  <c r="X886" i="55"/>
  <c r="X882" i="55"/>
  <c r="X878" i="55"/>
  <c r="X874" i="55"/>
  <c r="X870" i="55"/>
  <c r="X866" i="55"/>
  <c r="X862" i="55"/>
  <c r="X858" i="55"/>
  <c r="X854" i="55"/>
  <c r="X850" i="55"/>
  <c r="X846" i="55"/>
  <c r="X842" i="55"/>
  <c r="X838" i="55"/>
  <c r="X834" i="55"/>
  <c r="X830" i="55"/>
  <c r="X826" i="55"/>
  <c r="X822" i="55"/>
  <c r="X818" i="55"/>
  <c r="X814" i="55"/>
  <c r="X810" i="55"/>
  <c r="X806" i="55"/>
  <c r="X802" i="55"/>
  <c r="X798" i="55"/>
  <c r="X794" i="55"/>
  <c r="X790" i="55"/>
  <c r="X786" i="55"/>
  <c r="X782" i="55"/>
  <c r="X778" i="55"/>
  <c r="X774" i="55"/>
  <c r="X767" i="55"/>
  <c r="X759" i="55"/>
  <c r="X751" i="55"/>
  <c r="X743" i="55"/>
  <c r="X735" i="55"/>
  <c r="X727" i="55"/>
  <c r="X719" i="55"/>
  <c r="X711" i="55"/>
  <c r="X703" i="55"/>
  <c r="X695" i="55"/>
  <c r="X687" i="55"/>
  <c r="X679" i="55"/>
  <c r="X671" i="55"/>
  <c r="X663" i="55"/>
  <c r="X655" i="55"/>
  <c r="X647" i="55"/>
  <c r="X639" i="55"/>
  <c r="X631" i="55"/>
  <c r="X623" i="55"/>
  <c r="X615" i="55"/>
  <c r="X607" i="55"/>
  <c r="X599" i="55"/>
  <c r="X591" i="55"/>
  <c r="X583" i="55"/>
  <c r="X575" i="55"/>
  <c r="X567" i="55"/>
  <c r="X559" i="55"/>
  <c r="X551" i="55"/>
  <c r="X543" i="55"/>
  <c r="X535" i="55"/>
  <c r="X527" i="55"/>
  <c r="X519" i="55"/>
  <c r="X511" i="55"/>
  <c r="X503" i="55"/>
  <c r="X495" i="55"/>
  <c r="X487" i="55"/>
  <c r="X479" i="55"/>
  <c r="X471" i="55"/>
  <c r="X463" i="55"/>
  <c r="X455" i="55"/>
  <c r="X447" i="55"/>
  <c r="X439" i="55"/>
  <c r="X431" i="55"/>
  <c r="X423" i="55"/>
  <c r="X415" i="55"/>
  <c r="X407" i="55"/>
  <c r="X399" i="55"/>
  <c r="X391" i="55"/>
  <c r="X383" i="55"/>
  <c r="X375" i="55"/>
  <c r="X367" i="55"/>
  <c r="X359" i="55"/>
  <c r="X351" i="55"/>
  <c r="X343" i="55"/>
  <c r="X335" i="55"/>
  <c r="AB901" i="55"/>
  <c r="AB837" i="55"/>
  <c r="AB773" i="55"/>
  <c r="AD844" i="55"/>
  <c r="AD937" i="55"/>
  <c r="AB937" i="55"/>
  <c r="AD929" i="55"/>
  <c r="AB929" i="55"/>
  <c r="AD925" i="55"/>
  <c r="AB925" i="55"/>
  <c r="AD921" i="55"/>
  <c r="AB921" i="55"/>
  <c r="AD913" i="55"/>
  <c r="AB913" i="55"/>
  <c r="AD909" i="55"/>
  <c r="AB909" i="55"/>
  <c r="AD905" i="55"/>
  <c r="AB905" i="55"/>
  <c r="AD897" i="55"/>
  <c r="AB897" i="55"/>
  <c r="AD893" i="55"/>
  <c r="AB893" i="55"/>
  <c r="AD889" i="55"/>
  <c r="AB889" i="55"/>
  <c r="AD881" i="55"/>
  <c r="AB881" i="55"/>
  <c r="AD877" i="55"/>
  <c r="AB877" i="55"/>
  <c r="AD873" i="55"/>
  <c r="AB873" i="55"/>
  <c r="AD865" i="55"/>
  <c r="AB865" i="55"/>
  <c r="AD861" i="55"/>
  <c r="AB861" i="55"/>
  <c r="AD857" i="55"/>
  <c r="AB857" i="55"/>
  <c r="AD849" i="55"/>
  <c r="AB849" i="55"/>
  <c r="AD845" i="55"/>
  <c r="AB845" i="55"/>
  <c r="AD841" i="55"/>
  <c r="AB841" i="55"/>
  <c r="AD833" i="55"/>
  <c r="AB833" i="55"/>
  <c r="AD829" i="55"/>
  <c r="AB829" i="55"/>
  <c r="AD825" i="55"/>
  <c r="AB825" i="55"/>
  <c r="AD817" i="55"/>
  <c r="AB817" i="55"/>
  <c r="AD813" i="55"/>
  <c r="AB813" i="55"/>
  <c r="AD809" i="55"/>
  <c r="AB809" i="55"/>
  <c r="AD801" i="55"/>
  <c r="AB801" i="55"/>
  <c r="AD797" i="55"/>
  <c r="AB797" i="55"/>
  <c r="AD793" i="55"/>
  <c r="AB793" i="55"/>
  <c r="AD785" i="55"/>
  <c r="AB785" i="55"/>
  <c r="AD781" i="55"/>
  <c r="AB781" i="55"/>
  <c r="AD777" i="55"/>
  <c r="AB777" i="55"/>
  <c r="AD769" i="55"/>
  <c r="X769" i="55"/>
  <c r="AB769" i="55"/>
  <c r="AD765" i="55"/>
  <c r="AB765" i="55"/>
  <c r="X765" i="55"/>
  <c r="AD761" i="55"/>
  <c r="AB761" i="55"/>
  <c r="X761" i="55"/>
  <c r="AD757" i="55"/>
  <c r="X757" i="55"/>
  <c r="AD753" i="55"/>
  <c r="X753" i="55"/>
  <c r="AB753" i="55"/>
  <c r="AD749" i="55"/>
  <c r="AB749" i="55"/>
  <c r="X749" i="55"/>
  <c r="AD745" i="55"/>
  <c r="AB745" i="55"/>
  <c r="X745" i="55"/>
  <c r="AD741" i="55"/>
  <c r="X741" i="55"/>
  <c r="AD737" i="55"/>
  <c r="X737" i="55"/>
  <c r="AB737" i="55"/>
  <c r="AD733" i="55"/>
  <c r="AB733" i="55"/>
  <c r="X733" i="55"/>
  <c r="AD729" i="55"/>
  <c r="AB729" i="55"/>
  <c r="X729" i="55"/>
  <c r="AD725" i="55"/>
  <c r="X725" i="55"/>
  <c r="AD721" i="55"/>
  <c r="X721" i="55"/>
  <c r="AB721" i="55"/>
  <c r="AD717" i="55"/>
  <c r="AB717" i="55"/>
  <c r="X717" i="55"/>
  <c r="AD713" i="55"/>
  <c r="AB713" i="55"/>
  <c r="X713" i="55"/>
  <c r="AD709" i="55"/>
  <c r="X709" i="55"/>
  <c r="AD705" i="55"/>
  <c r="X705" i="55"/>
  <c r="AB705" i="55"/>
  <c r="AD701" i="55"/>
  <c r="AB701" i="55"/>
  <c r="X701" i="55"/>
  <c r="AD697" i="55"/>
  <c r="AB697" i="55"/>
  <c r="X697" i="55"/>
  <c r="AD693" i="55"/>
  <c r="X693" i="55"/>
  <c r="AD689" i="55"/>
  <c r="X689" i="55"/>
  <c r="AB689" i="55"/>
  <c r="AD685" i="55"/>
  <c r="AB685" i="55"/>
  <c r="X685" i="55"/>
  <c r="AD681" i="55"/>
  <c r="AB681" i="55"/>
  <c r="X681" i="55"/>
  <c r="AD677" i="55"/>
  <c r="X677" i="55"/>
  <c r="AD673" i="55"/>
  <c r="X673" i="55"/>
  <c r="AB673" i="55"/>
  <c r="AD669" i="55"/>
  <c r="AB669" i="55"/>
  <c r="X669" i="55"/>
  <c r="AD665" i="55"/>
  <c r="AB665" i="55"/>
  <c r="X665" i="55"/>
  <c r="AD661" i="55"/>
  <c r="X661" i="55"/>
  <c r="AD657" i="55"/>
  <c r="X657" i="55"/>
  <c r="AB657" i="55"/>
  <c r="AD653" i="55"/>
  <c r="AB653" i="55"/>
  <c r="X653" i="55"/>
  <c r="AD649" i="55"/>
  <c r="AB649" i="55"/>
  <c r="X649" i="55"/>
  <c r="AD645" i="55"/>
  <c r="X645" i="55"/>
  <c r="AD641" i="55"/>
  <c r="X641" i="55"/>
  <c r="AB641" i="55"/>
  <c r="AD637" i="55"/>
  <c r="AB637" i="55"/>
  <c r="X637" i="55"/>
  <c r="AD633" i="55"/>
  <c r="AB633" i="55"/>
  <c r="X633" i="55"/>
  <c r="AD629" i="55"/>
  <c r="AB629" i="55"/>
  <c r="X629" i="55"/>
  <c r="AD625" i="55"/>
  <c r="AB625" i="55"/>
  <c r="X625" i="55"/>
  <c r="AD621" i="55"/>
  <c r="AB621" i="55"/>
  <c r="X621" i="55"/>
  <c r="AD617" i="55"/>
  <c r="X617" i="55"/>
  <c r="AD613" i="55"/>
  <c r="AB613" i="55"/>
  <c r="X613" i="55"/>
  <c r="AD609" i="55"/>
  <c r="AB609" i="55"/>
  <c r="X609" i="55"/>
  <c r="AD605" i="55"/>
  <c r="AB605" i="55"/>
  <c r="X605" i="55"/>
  <c r="AD601" i="55"/>
  <c r="X601" i="55"/>
  <c r="AB601" i="55"/>
  <c r="AD597" i="55"/>
  <c r="AB597" i="55"/>
  <c r="X597" i="55"/>
  <c r="AD593" i="55"/>
  <c r="AB593" i="55"/>
  <c r="X593" i="55"/>
  <c r="AD589" i="55"/>
  <c r="AB589" i="55"/>
  <c r="X589" i="55"/>
  <c r="AD585" i="55"/>
  <c r="AB585" i="55"/>
  <c r="X585" i="55"/>
  <c r="AD581" i="55"/>
  <c r="AB581" i="55"/>
  <c r="X581" i="55"/>
  <c r="AD577" i="55"/>
  <c r="AB577" i="55"/>
  <c r="X577" i="55"/>
  <c r="AD573" i="55"/>
  <c r="AB573" i="55"/>
  <c r="X573" i="55"/>
  <c r="AD569" i="55"/>
  <c r="AB569" i="55"/>
  <c r="X569" i="55"/>
  <c r="AD565" i="55"/>
  <c r="AB565" i="55"/>
  <c r="X565" i="55"/>
  <c r="AD561" i="55"/>
  <c r="AB561" i="55"/>
  <c r="X561" i="55"/>
  <c r="AD557" i="55"/>
  <c r="AB557" i="55"/>
  <c r="X557" i="55"/>
  <c r="AD553" i="55"/>
  <c r="X553" i="55"/>
  <c r="AD549" i="55"/>
  <c r="AB549" i="55"/>
  <c r="X549" i="55"/>
  <c r="AD545" i="55"/>
  <c r="AB545" i="55"/>
  <c r="X545" i="55"/>
  <c r="AD541" i="55"/>
  <c r="AB541" i="55"/>
  <c r="X541" i="55"/>
  <c r="AD537" i="55"/>
  <c r="X537" i="55"/>
  <c r="AB537" i="55"/>
  <c r="AD533" i="55"/>
  <c r="AB533" i="55"/>
  <c r="X533" i="55"/>
  <c r="AD529" i="55"/>
  <c r="AB529" i="55"/>
  <c r="X529" i="55"/>
  <c r="AD525" i="55"/>
  <c r="AB525" i="55"/>
  <c r="X525" i="55"/>
  <c r="AD521" i="55"/>
  <c r="AB521" i="55"/>
  <c r="X521" i="55"/>
  <c r="AD517" i="55"/>
  <c r="AB517" i="55"/>
  <c r="X517" i="55"/>
  <c r="AD513" i="55"/>
  <c r="AB513" i="55"/>
  <c r="X513" i="55"/>
  <c r="AD509" i="55"/>
  <c r="AB509" i="55"/>
  <c r="X509" i="55"/>
  <c r="AD505" i="55"/>
  <c r="AB505" i="55"/>
  <c r="X505" i="55"/>
  <c r="AD501" i="55"/>
  <c r="AB501" i="55"/>
  <c r="X501" i="55"/>
  <c r="AD497" i="55"/>
  <c r="AB497" i="55"/>
  <c r="X497" i="55"/>
  <c r="AD493" i="55"/>
  <c r="AB493" i="55"/>
  <c r="X493" i="55"/>
  <c r="AD489" i="55"/>
  <c r="X489" i="55"/>
  <c r="AD485" i="55"/>
  <c r="AB485" i="55"/>
  <c r="X485" i="55"/>
  <c r="AD481" i="55"/>
  <c r="AB481" i="55"/>
  <c r="X481" i="55"/>
  <c r="AD477" i="55"/>
  <c r="AB477" i="55"/>
  <c r="X477" i="55"/>
  <c r="AD473" i="55"/>
  <c r="X473" i="55"/>
  <c r="AB473" i="55"/>
  <c r="AD469" i="55"/>
  <c r="AB469" i="55"/>
  <c r="X469" i="55"/>
  <c r="AD465" i="55"/>
  <c r="AB465" i="55"/>
  <c r="X465" i="55"/>
  <c r="AD461" i="55"/>
  <c r="AB461" i="55"/>
  <c r="X461" i="55"/>
  <c r="AD457" i="55"/>
  <c r="AB457" i="55"/>
  <c r="X457" i="55"/>
  <c r="AD453" i="55"/>
  <c r="AB453" i="55"/>
  <c r="X453" i="55"/>
  <c r="AD449" i="55"/>
  <c r="AB449" i="55"/>
  <c r="X449" i="55"/>
  <c r="AD445" i="55"/>
  <c r="AB445" i="55"/>
  <c r="X445" i="55"/>
  <c r="AD441" i="55"/>
  <c r="AB441" i="55"/>
  <c r="X441" i="55"/>
  <c r="AD437" i="55"/>
  <c r="AB437" i="55"/>
  <c r="X437" i="55"/>
  <c r="AD433" i="55"/>
  <c r="AB433" i="55"/>
  <c r="X433" i="55"/>
  <c r="AD429" i="55"/>
  <c r="AB429" i="55"/>
  <c r="X429" i="55"/>
  <c r="AD425" i="55"/>
  <c r="AB425" i="55"/>
  <c r="X425" i="55"/>
  <c r="AD421" i="55"/>
  <c r="AB421" i="55"/>
  <c r="X421" i="55"/>
  <c r="AD417" i="55"/>
  <c r="AB417" i="55"/>
  <c r="X417" i="55"/>
  <c r="AD413" i="55"/>
  <c r="AB413" i="55"/>
  <c r="X413" i="55"/>
  <c r="AD409" i="55"/>
  <c r="AB409" i="55"/>
  <c r="X409" i="55"/>
  <c r="AD405" i="55"/>
  <c r="AB405" i="55"/>
  <c r="X405" i="55"/>
  <c r="AD401" i="55"/>
  <c r="AB401" i="55"/>
  <c r="X401" i="55"/>
  <c r="AD397" i="55"/>
  <c r="AB397" i="55"/>
  <c r="X397" i="55"/>
  <c r="AD393" i="55"/>
  <c r="AB393" i="55"/>
  <c r="X393" i="55"/>
  <c r="AD389" i="55"/>
  <c r="AB389" i="55"/>
  <c r="X389" i="55"/>
  <c r="AD385" i="55"/>
  <c r="AB385" i="55"/>
  <c r="X385" i="55"/>
  <c r="AD381" i="55"/>
  <c r="AB381" i="55"/>
  <c r="X381" i="55"/>
  <c r="AD377" i="55"/>
  <c r="AB377" i="55"/>
  <c r="X377" i="55"/>
  <c r="AD373" i="55"/>
  <c r="AB373" i="55"/>
  <c r="X373" i="55"/>
  <c r="AD369" i="55"/>
  <c r="AB369" i="55"/>
  <c r="X369" i="55"/>
  <c r="AD365" i="55"/>
  <c r="AB365" i="55"/>
  <c r="X365" i="55"/>
  <c r="AD361" i="55"/>
  <c r="AB361" i="55"/>
  <c r="X361" i="55"/>
  <c r="AD357" i="55"/>
  <c r="AB357" i="55"/>
  <c r="X357" i="55"/>
  <c r="AD353" i="55"/>
  <c r="AB353" i="55"/>
  <c r="X353" i="55"/>
  <c r="AD349" i="55"/>
  <c r="AB349" i="55"/>
  <c r="X349" i="55"/>
  <c r="AD345" i="55"/>
  <c r="AB345" i="55"/>
  <c r="X345" i="55"/>
  <c r="AD341" i="55"/>
  <c r="AB341" i="55"/>
  <c r="X341" i="55"/>
  <c r="AD337" i="55"/>
  <c r="AB337" i="55"/>
  <c r="X337" i="55"/>
  <c r="AD333" i="55"/>
  <c r="AB333" i="55"/>
  <c r="X333" i="55"/>
  <c r="AD329" i="55"/>
  <c r="AB329" i="55"/>
  <c r="AD325" i="55"/>
  <c r="AB325" i="55"/>
  <c r="X325" i="55"/>
  <c r="AD321" i="55"/>
  <c r="AB321" i="55"/>
  <c r="AD317" i="55"/>
  <c r="AB317" i="55"/>
  <c r="X317" i="55"/>
  <c r="AD313" i="55"/>
  <c r="AB313" i="55"/>
  <c r="AD309" i="55"/>
  <c r="X309" i="55"/>
  <c r="AD305" i="55"/>
  <c r="AB305" i="55"/>
  <c r="AD301" i="55"/>
  <c r="AB301" i="55"/>
  <c r="X301" i="55"/>
  <c r="AD297" i="55"/>
  <c r="AB297" i="55"/>
  <c r="AD293" i="55"/>
  <c r="AB293" i="55"/>
  <c r="X293" i="55"/>
  <c r="AD289" i="55"/>
  <c r="AB289" i="55"/>
  <c r="AD285" i="55"/>
  <c r="AB285" i="55"/>
  <c r="X285" i="55"/>
  <c r="AD281" i="55"/>
  <c r="AB281" i="55"/>
  <c r="AD277" i="55"/>
  <c r="AB277" i="55"/>
  <c r="X277" i="55"/>
  <c r="AD273" i="55"/>
  <c r="AB273" i="55"/>
  <c r="AD269" i="55"/>
  <c r="AB269" i="55"/>
  <c r="X269" i="55"/>
  <c r="AD265" i="55"/>
  <c r="AB265" i="55"/>
  <c r="AD261" i="55"/>
  <c r="AB261" i="55"/>
  <c r="X261" i="55"/>
  <c r="AD257" i="55"/>
  <c r="AB257" i="55"/>
  <c r="AD253" i="55"/>
  <c r="AB253" i="55"/>
  <c r="X253" i="55"/>
  <c r="AD249" i="55"/>
  <c r="AB249" i="55"/>
  <c r="AD245" i="55"/>
  <c r="X245" i="55"/>
  <c r="AB245" i="55"/>
  <c r="AD241" i="55"/>
  <c r="AB241" i="55"/>
  <c r="AD237" i="55"/>
  <c r="AB237" i="55"/>
  <c r="X237" i="55"/>
  <c r="AD233" i="55"/>
  <c r="AB233" i="55"/>
  <c r="AD229" i="55"/>
  <c r="AB229" i="55"/>
  <c r="X229" i="55"/>
  <c r="AD225" i="55"/>
  <c r="AB225" i="55"/>
  <c r="AD221" i="55"/>
  <c r="AB221" i="55"/>
  <c r="X221" i="55"/>
  <c r="AD217" i="55"/>
  <c r="AB217" i="55"/>
  <c r="AD213" i="55"/>
  <c r="AB213" i="55"/>
  <c r="X213" i="55"/>
  <c r="AD209" i="55"/>
  <c r="AB209" i="55"/>
  <c r="AD205" i="55"/>
  <c r="AB205" i="55"/>
  <c r="X205" i="55"/>
  <c r="AD201" i="55"/>
  <c r="AB201" i="55"/>
  <c r="AD197" i="55"/>
  <c r="AB197" i="55"/>
  <c r="X197" i="55"/>
  <c r="AD193" i="55"/>
  <c r="AB193" i="55"/>
  <c r="AD189" i="55"/>
  <c r="AB189" i="55"/>
  <c r="X189" i="55"/>
  <c r="AD185" i="55"/>
  <c r="AB185" i="55"/>
  <c r="AD181" i="55"/>
  <c r="AB181" i="55"/>
  <c r="X181" i="55"/>
  <c r="AD177" i="55"/>
  <c r="AB177" i="55"/>
  <c r="AD173" i="55"/>
  <c r="AB173" i="55"/>
  <c r="X173" i="55"/>
  <c r="AD169" i="55"/>
  <c r="AB169" i="55"/>
  <c r="AD165" i="55"/>
  <c r="AB165" i="55"/>
  <c r="X165" i="55"/>
  <c r="AD161" i="55"/>
  <c r="AB161" i="55"/>
  <c r="AD157" i="55"/>
  <c r="AB157" i="55"/>
  <c r="X157" i="55"/>
  <c r="AD153" i="55"/>
  <c r="AB153" i="55"/>
  <c r="AD149" i="55"/>
  <c r="AB149" i="55"/>
  <c r="X149" i="55"/>
  <c r="AD145" i="55"/>
  <c r="AB145" i="55"/>
  <c r="AD141" i="55"/>
  <c r="AB141" i="55"/>
  <c r="X141" i="55"/>
  <c r="AD137" i="55"/>
  <c r="AB137" i="55"/>
  <c r="AD133" i="55"/>
  <c r="AB133" i="55"/>
  <c r="X133" i="55"/>
  <c r="AD129" i="55"/>
  <c r="AB129" i="55"/>
  <c r="AD125" i="55"/>
  <c r="AB125" i="55"/>
  <c r="X125" i="55"/>
  <c r="AD121" i="55"/>
  <c r="AB121" i="55"/>
  <c r="AD117" i="55"/>
  <c r="AB117" i="55"/>
  <c r="X117" i="55"/>
  <c r="AD113" i="55"/>
  <c r="AB113" i="55"/>
  <c r="AD109" i="55"/>
  <c r="AB109" i="55"/>
  <c r="X109" i="55"/>
  <c r="AD105" i="55"/>
  <c r="AB105" i="55"/>
  <c r="AD101" i="55"/>
  <c r="AB101" i="55"/>
  <c r="X101" i="55"/>
  <c r="AD97" i="55"/>
  <c r="AB97" i="55"/>
  <c r="AD93" i="55"/>
  <c r="AB93" i="55"/>
  <c r="X93" i="55"/>
  <c r="AD89" i="55"/>
  <c r="AB89" i="55"/>
  <c r="AD85" i="55"/>
  <c r="AB85" i="55"/>
  <c r="X85" i="55"/>
  <c r="AD81" i="55"/>
  <c r="AB81" i="55"/>
  <c r="AD77" i="55"/>
  <c r="AB77" i="55"/>
  <c r="X77" i="55"/>
  <c r="AD73" i="55"/>
  <c r="AB73" i="55"/>
  <c r="AD69" i="55"/>
  <c r="AB69" i="55"/>
  <c r="X69" i="55"/>
  <c r="AD65" i="55"/>
  <c r="AB65" i="55"/>
  <c r="AD61" i="55"/>
  <c r="AB61" i="55"/>
  <c r="X61" i="55"/>
  <c r="AD57" i="55"/>
  <c r="AB57" i="55"/>
  <c r="AD53" i="55"/>
  <c r="X53" i="55"/>
  <c r="AD49" i="55"/>
  <c r="AB49" i="55"/>
  <c r="AD45" i="55"/>
  <c r="AB45" i="55"/>
  <c r="X45" i="55"/>
  <c r="AD41" i="55"/>
  <c r="AB41" i="55"/>
  <c r="X937" i="55"/>
  <c r="X933" i="55"/>
  <c r="X929" i="55"/>
  <c r="X925" i="55"/>
  <c r="X921" i="55"/>
  <c r="X917" i="55"/>
  <c r="X913" i="55"/>
  <c r="X909" i="55"/>
  <c r="X905" i="55"/>
  <c r="X901" i="55"/>
  <c r="X897" i="55"/>
  <c r="X893" i="55"/>
  <c r="X889" i="55"/>
  <c r="X885" i="55"/>
  <c r="X881" i="55"/>
  <c r="X877" i="55"/>
  <c r="X873" i="55"/>
  <c r="X869" i="55"/>
  <c r="X865" i="55"/>
  <c r="X861" i="55"/>
  <c r="X857" i="55"/>
  <c r="X853" i="55"/>
  <c r="X849" i="55"/>
  <c r="X845" i="55"/>
  <c r="X841" i="55"/>
  <c r="X837" i="55"/>
  <c r="X833" i="55"/>
  <c r="X829" i="55"/>
  <c r="X825" i="55"/>
  <c r="X821" i="55"/>
  <c r="X817" i="55"/>
  <c r="X813" i="55"/>
  <c r="X809" i="55"/>
  <c r="X805" i="55"/>
  <c r="X801" i="55"/>
  <c r="X797" i="55"/>
  <c r="X793" i="55"/>
  <c r="X789" i="55"/>
  <c r="X785" i="55"/>
  <c r="X781" i="55"/>
  <c r="X777" i="55"/>
  <c r="X773" i="55"/>
  <c r="X766" i="55"/>
  <c r="X758" i="55"/>
  <c r="X750" i="55"/>
  <c r="X742" i="55"/>
  <c r="X734" i="55"/>
  <c r="X726" i="55"/>
  <c r="X718" i="55"/>
  <c r="X710" i="55"/>
  <c r="X702" i="55"/>
  <c r="X694" i="55"/>
  <c r="X686" i="55"/>
  <c r="X678" i="55"/>
  <c r="X670" i="55"/>
  <c r="X662" i="55"/>
  <c r="X654" i="55"/>
  <c r="X646" i="55"/>
  <c r="X638" i="55"/>
  <c r="X630" i="55"/>
  <c r="X622" i="55"/>
  <c r="X614" i="55"/>
  <c r="X606" i="55"/>
  <c r="X598" i="55"/>
  <c r="X590" i="55"/>
  <c r="X582" i="55"/>
  <c r="X574" i="55"/>
  <c r="X566" i="55"/>
  <c r="X558" i="55"/>
  <c r="X550" i="55"/>
  <c r="X542" i="55"/>
  <c r="X534" i="55"/>
  <c r="X526" i="55"/>
  <c r="X518" i="55"/>
  <c r="X510" i="55"/>
  <c r="X502" i="55"/>
  <c r="X494" i="55"/>
  <c r="X486" i="55"/>
  <c r="X478" i="55"/>
  <c r="X470" i="55"/>
  <c r="X462" i="55"/>
  <c r="X454" i="55"/>
  <c r="X446" i="55"/>
  <c r="X438" i="55"/>
  <c r="X430" i="55"/>
  <c r="X422" i="55"/>
  <c r="X414" i="55"/>
  <c r="X406" i="55"/>
  <c r="X398" i="55"/>
  <c r="X390" i="55"/>
  <c r="X382" i="55"/>
  <c r="X374" i="55"/>
  <c r="X366" i="55"/>
  <c r="X358" i="55"/>
  <c r="X350" i="55"/>
  <c r="X342" i="55"/>
  <c r="X334" i="55"/>
  <c r="X319" i="55"/>
  <c r="X303" i="55"/>
  <c r="X281" i="55"/>
  <c r="X249" i="55"/>
  <c r="X217" i="55"/>
  <c r="X185" i="55"/>
  <c r="X153" i="55"/>
  <c r="X121" i="55"/>
  <c r="X89" i="55"/>
  <c r="X57" i="55"/>
  <c r="AB885" i="55"/>
  <c r="AB821" i="55"/>
  <c r="AB757" i="55"/>
  <c r="AB693" i="55"/>
  <c r="AB617" i="55"/>
  <c r="AB53" i="55"/>
  <c r="Y28" i="55"/>
  <c r="Y20" i="55"/>
  <c r="Y12" i="55"/>
  <c r="Y33" i="55"/>
  <c r="Y25" i="55"/>
  <c r="Y17" i="55"/>
  <c r="Y9" i="55"/>
  <c r="Y32" i="55"/>
  <c r="Y24" i="55"/>
  <c r="Y16" i="55"/>
  <c r="Y8" i="55"/>
  <c r="Y29" i="55"/>
  <c r="Y21" i="55"/>
  <c r="Y13" i="55"/>
  <c r="Y5" i="55"/>
  <c r="Y31" i="55"/>
  <c r="Y27" i="55"/>
  <c r="Y23" i="55"/>
  <c r="Y19" i="55"/>
  <c r="Y15" i="55"/>
  <c r="Y11" i="55"/>
  <c r="Y7" i="55"/>
  <c r="Y4" i="55"/>
  <c r="Y30" i="55"/>
  <c r="Y26" i="55"/>
  <c r="Y22" i="55"/>
  <c r="Y18" i="55"/>
  <c r="Y14" i="55"/>
  <c r="Y10" i="55"/>
  <c r="L13" i="55"/>
  <c r="M21" i="55" s="1"/>
  <c r="B13" i="55"/>
  <c r="C18" i="55" s="1"/>
  <c r="I57" i="53" l="1"/>
  <c r="L56" i="53"/>
  <c r="M56" i="53" s="1"/>
  <c r="N56" i="53"/>
  <c r="J57" i="53"/>
  <c r="M18" i="55"/>
  <c r="C17" i="55"/>
  <c r="C21" i="55"/>
  <c r="M22" i="55"/>
  <c r="C20" i="55"/>
  <c r="M19" i="55"/>
  <c r="C16" i="55"/>
  <c r="C19" i="55"/>
  <c r="M16" i="55"/>
  <c r="M20" i="55"/>
  <c r="C22" i="55"/>
  <c r="M17" i="55"/>
  <c r="E79" i="53"/>
  <c r="B4" i="55" s="1"/>
  <c r="J58" i="53" l="1"/>
  <c r="N57" i="53"/>
  <c r="I58" i="53"/>
  <c r="L57" i="53"/>
  <c r="M57" i="53" s="1"/>
  <c r="B9" i="55"/>
  <c r="B10" i="55"/>
  <c r="B11" i="55"/>
  <c r="L326" i="54"/>
  <c r="L327" i="54"/>
  <c r="L4" i="54"/>
  <c r="L5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4"/>
  <c r="G27" i="57" l="1"/>
  <c r="O669" i="54"/>
  <c r="S674" i="54"/>
  <c r="U675" i="54"/>
  <c r="U678" i="54"/>
  <c r="Q681" i="54"/>
  <c r="U682" i="54"/>
  <c r="Y669" i="54"/>
  <c r="S670" i="54"/>
  <c r="O674" i="54"/>
  <c r="Q667" i="54"/>
  <c r="O677" i="54"/>
  <c r="Q679" i="54"/>
  <c r="W682" i="54"/>
  <c r="Q669" i="54"/>
  <c r="Y677" i="54"/>
  <c r="O678" i="54"/>
  <c r="U669" i="54"/>
  <c r="S676" i="54"/>
  <c r="U674" i="54"/>
  <c r="W681" i="54"/>
  <c r="Y679" i="54"/>
  <c r="Y667" i="54"/>
  <c r="Y683" i="54"/>
  <c r="O680" i="54"/>
  <c r="O668" i="54"/>
  <c r="Y664" i="54"/>
  <c r="Y673" i="54"/>
  <c r="O670" i="54"/>
  <c r="S682" i="54"/>
  <c r="Q675" i="54"/>
  <c r="W668" i="54"/>
  <c r="Q672" i="54"/>
  <c r="Y666" i="54"/>
  <c r="U676" i="54"/>
  <c r="U673" i="54"/>
  <c r="S683" i="54"/>
  <c r="O679" i="54"/>
  <c r="Q677" i="54"/>
  <c r="O667" i="54"/>
  <c r="O665" i="54"/>
  <c r="Y671" i="54"/>
  <c r="W678" i="54"/>
  <c r="W677" i="54"/>
  <c r="U666" i="54"/>
  <c r="S672" i="54"/>
  <c r="U680" i="54"/>
  <c r="S680" i="54"/>
  <c r="Q668" i="54"/>
  <c r="O664" i="54"/>
  <c r="Q670" i="54"/>
  <c r="S664" i="54"/>
  <c r="Q682" i="54"/>
  <c r="O675" i="54"/>
  <c r="S675" i="54"/>
  <c r="Q665" i="54"/>
  <c r="Y672" i="54"/>
  <c r="O666" i="54"/>
  <c r="O676" i="54"/>
  <c r="Q673" i="54"/>
  <c r="S681" i="54"/>
  <c r="W679" i="54"/>
  <c r="Q676" i="54"/>
  <c r="Q680" i="54"/>
  <c r="U668" i="54"/>
  <c r="Y670" i="54"/>
  <c r="W675" i="54"/>
  <c r="Q664" i="54"/>
  <c r="S666" i="54"/>
  <c r="W673" i="54"/>
  <c r="O681" i="54"/>
  <c r="O671" i="54"/>
  <c r="S667" i="54"/>
  <c r="U683" i="54"/>
  <c r="Y678" i="54"/>
  <c r="U671" i="54"/>
  <c r="U665" i="54"/>
  <c r="S673" i="54"/>
  <c r="Y668" i="54"/>
  <c r="W680" i="54"/>
  <c r="W672" i="54"/>
  <c r="S671" i="54"/>
  <c r="Y676" i="54"/>
  <c r="U679" i="54"/>
  <c r="Y665" i="54"/>
  <c r="O673" i="54"/>
  <c r="S668" i="54"/>
  <c r="W670" i="54"/>
  <c r="Y675" i="54"/>
  <c r="U672" i="54"/>
  <c r="Q683" i="54"/>
  <c r="Y681" i="54"/>
  <c r="W671" i="54"/>
  <c r="S665" i="54"/>
  <c r="U681" i="54"/>
  <c r="S678" i="54"/>
  <c r="S669" i="54"/>
  <c r="U664" i="54"/>
  <c r="Y682" i="54"/>
  <c r="O672" i="54"/>
  <c r="O683" i="54"/>
  <c r="Q671" i="54"/>
  <c r="W664" i="54"/>
  <c r="O682" i="54"/>
  <c r="S677" i="54"/>
  <c r="S679" i="54"/>
  <c r="W669" i="54"/>
  <c r="Y680" i="54"/>
  <c r="W666" i="54"/>
  <c r="U670" i="54"/>
  <c r="W676" i="54"/>
  <c r="W667" i="54"/>
  <c r="Q678" i="54"/>
  <c r="U667" i="54"/>
  <c r="W683" i="54"/>
  <c r="Q666" i="54"/>
  <c r="U677" i="54"/>
  <c r="Q674" i="54"/>
  <c r="W674" i="54"/>
  <c r="Y674" i="54"/>
  <c r="W665" i="54"/>
  <c r="G19" i="57"/>
  <c r="S508" i="54"/>
  <c r="Q509" i="54"/>
  <c r="S512" i="54"/>
  <c r="O504" i="54"/>
  <c r="O506" i="54"/>
  <c r="W508" i="54"/>
  <c r="Y509" i="54"/>
  <c r="W512" i="54"/>
  <c r="U519" i="54"/>
  <c r="O520" i="54"/>
  <c r="O522" i="54"/>
  <c r="O514" i="54"/>
  <c r="W516" i="54"/>
  <c r="Y517" i="54"/>
  <c r="W522" i="54"/>
  <c r="S504" i="54"/>
  <c r="U511" i="54"/>
  <c r="O512" i="54"/>
  <c r="S516" i="54"/>
  <c r="S520" i="54"/>
  <c r="W504" i="54"/>
  <c r="W520" i="54"/>
  <c r="W506" i="54"/>
  <c r="W514" i="54"/>
  <c r="Q517" i="54"/>
  <c r="Q519" i="54"/>
  <c r="Q511" i="54"/>
  <c r="Y510" i="54"/>
  <c r="W510" i="54"/>
  <c r="S513" i="54"/>
  <c r="U513" i="54"/>
  <c r="U518" i="54"/>
  <c r="O516" i="54"/>
  <c r="U510" i="54"/>
  <c r="O513" i="54"/>
  <c r="Y513" i="54"/>
  <c r="Q518" i="54"/>
  <c r="W518" i="54"/>
  <c r="S521" i="54"/>
  <c r="U521" i="54"/>
  <c r="W505" i="54"/>
  <c r="Q515" i="54"/>
  <c r="U507" i="54"/>
  <c r="U520" i="54"/>
  <c r="W515" i="54"/>
  <c r="Y512" i="54"/>
  <c r="U504" i="54"/>
  <c r="U522" i="54"/>
  <c r="Q514" i="54"/>
  <c r="O509" i="54"/>
  <c r="U506" i="54"/>
  <c r="S522" i="54"/>
  <c r="U517" i="54"/>
  <c r="S514" i="54"/>
  <c r="U509" i="54"/>
  <c r="S506" i="54"/>
  <c r="Y511" i="54"/>
  <c r="W513" i="54"/>
  <c r="Q510" i="54"/>
  <c r="Y518" i="54"/>
  <c r="O521" i="54"/>
  <c r="Y521" i="54"/>
  <c r="Q505" i="54"/>
  <c r="Q523" i="54"/>
  <c r="U515" i="54"/>
  <c r="Y507" i="54"/>
  <c r="O523" i="54"/>
  <c r="Q520" i="54"/>
  <c r="S515" i="54"/>
  <c r="O507" i="54"/>
  <c r="Q504" i="54"/>
  <c r="S517" i="54"/>
  <c r="Y514" i="54"/>
  <c r="W509" i="54"/>
  <c r="O519" i="54"/>
  <c r="U516" i="54"/>
  <c r="O511" i="54"/>
  <c r="U508" i="54"/>
  <c r="O510" i="54"/>
  <c r="O508" i="54"/>
  <c r="O518" i="54"/>
  <c r="W521" i="54"/>
  <c r="U505" i="54"/>
  <c r="U523" i="54"/>
  <c r="W523" i="54"/>
  <c r="U512" i="54"/>
  <c r="Y504" i="54"/>
  <c r="O517" i="54"/>
  <c r="Q506" i="54"/>
  <c r="W519" i="54"/>
  <c r="W511" i="54"/>
  <c r="S518" i="54"/>
  <c r="Q521" i="54"/>
  <c r="Y505" i="54"/>
  <c r="Y523" i="54"/>
  <c r="S523" i="54"/>
  <c r="Q512" i="54"/>
  <c r="W517" i="54"/>
  <c r="Y506" i="54"/>
  <c r="S519" i="54"/>
  <c r="S511" i="54"/>
  <c r="Q508" i="54"/>
  <c r="O515" i="54"/>
  <c r="S509" i="54"/>
  <c r="Y508" i="54"/>
  <c r="Y519" i="54"/>
  <c r="S510" i="54"/>
  <c r="S505" i="54"/>
  <c r="Y515" i="54"/>
  <c r="Y520" i="54"/>
  <c r="W507" i="54"/>
  <c r="Q522" i="54"/>
  <c r="U514" i="54"/>
  <c r="Q516" i="54"/>
  <c r="Q513" i="54"/>
  <c r="Q507" i="54"/>
  <c r="S507" i="54"/>
  <c r="Y522" i="54"/>
  <c r="O505" i="54"/>
  <c r="Y516" i="54"/>
  <c r="G11" i="57"/>
  <c r="W344" i="54"/>
  <c r="W350" i="54"/>
  <c r="W352" i="54"/>
  <c r="W358" i="54"/>
  <c r="W360" i="54"/>
  <c r="W346" i="54"/>
  <c r="Y347" i="54"/>
  <c r="W348" i="54"/>
  <c r="S350" i="54"/>
  <c r="W362" i="54"/>
  <c r="Y363" i="54"/>
  <c r="O344" i="54"/>
  <c r="S354" i="54"/>
  <c r="Q355" i="54"/>
  <c r="U357" i="54"/>
  <c r="O358" i="54"/>
  <c r="Y359" i="54"/>
  <c r="O360" i="54"/>
  <c r="W354" i="54"/>
  <c r="W356" i="54"/>
  <c r="S346" i="54"/>
  <c r="O350" i="54"/>
  <c r="S362" i="54"/>
  <c r="Y355" i="54"/>
  <c r="S358" i="54"/>
  <c r="U349" i="54"/>
  <c r="O352" i="54"/>
  <c r="Q347" i="54"/>
  <c r="Y351" i="54"/>
  <c r="Q363" i="54"/>
  <c r="Y349" i="54"/>
  <c r="Q357" i="54"/>
  <c r="Q361" i="54"/>
  <c r="U353" i="54"/>
  <c r="Y345" i="54"/>
  <c r="O359" i="54"/>
  <c r="Q356" i="54"/>
  <c r="S356" i="54"/>
  <c r="Q351" i="54"/>
  <c r="U348" i="54"/>
  <c r="W361" i="54"/>
  <c r="Y358" i="54"/>
  <c r="U350" i="54"/>
  <c r="W345" i="54"/>
  <c r="S363" i="54"/>
  <c r="O354" i="54"/>
  <c r="U361" i="54"/>
  <c r="Y353" i="54"/>
  <c r="W359" i="54"/>
  <c r="Y356" i="54"/>
  <c r="S351" i="54"/>
  <c r="U351" i="54"/>
  <c r="O348" i="54"/>
  <c r="S361" i="54"/>
  <c r="O353" i="54"/>
  <c r="Q350" i="54"/>
  <c r="S345" i="54"/>
  <c r="Q349" i="54"/>
  <c r="Y361" i="54"/>
  <c r="Q345" i="54"/>
  <c r="Q359" i="54"/>
  <c r="U356" i="54"/>
  <c r="O351" i="54"/>
  <c r="Q348" i="54"/>
  <c r="S348" i="54"/>
  <c r="U358" i="54"/>
  <c r="W353" i="54"/>
  <c r="Y350" i="54"/>
  <c r="S359" i="54"/>
  <c r="Y348" i="54"/>
  <c r="O345" i="54"/>
  <c r="W363" i="54"/>
  <c r="S355" i="54"/>
  <c r="Y352" i="54"/>
  <c r="W347" i="54"/>
  <c r="U363" i="54"/>
  <c r="S360" i="54"/>
  <c r="U355" i="54"/>
  <c r="S352" i="54"/>
  <c r="U347" i="54"/>
  <c r="S344" i="54"/>
  <c r="O363" i="54"/>
  <c r="U360" i="54"/>
  <c r="U344" i="54"/>
  <c r="Y362" i="54"/>
  <c r="S349" i="54"/>
  <c r="Y357" i="54"/>
  <c r="O362" i="54"/>
  <c r="Q353" i="54"/>
  <c r="U359" i="54"/>
  <c r="O361" i="54"/>
  <c r="Q360" i="54"/>
  <c r="O355" i="54"/>
  <c r="U352" i="54"/>
  <c r="Q344" i="54"/>
  <c r="U362" i="54"/>
  <c r="O357" i="54"/>
  <c r="U354" i="54"/>
  <c r="O349" i="54"/>
  <c r="U346" i="54"/>
  <c r="S353" i="54"/>
  <c r="Q352" i="54"/>
  <c r="S357" i="54"/>
  <c r="Y346" i="54"/>
  <c r="O346" i="54"/>
  <c r="U345" i="54"/>
  <c r="O356" i="54"/>
  <c r="Q358" i="54"/>
  <c r="Y360" i="54"/>
  <c r="W355" i="54"/>
  <c r="S347" i="54"/>
  <c r="Y344" i="54"/>
  <c r="Q362" i="54"/>
  <c r="W357" i="54"/>
  <c r="Q354" i="54"/>
  <c r="W349" i="54"/>
  <c r="Q346" i="54"/>
  <c r="W351" i="54"/>
  <c r="O347" i="54"/>
  <c r="Y354" i="54"/>
  <c r="Y41" i="54"/>
  <c r="Q41" i="54"/>
  <c r="U37" i="54"/>
  <c r="Y33" i="54"/>
  <c r="O33" i="54"/>
  <c r="U29" i="54"/>
  <c r="Y25" i="54"/>
  <c r="O25" i="54"/>
  <c r="W41" i="54"/>
  <c r="AB41" i="54" s="1"/>
  <c r="U41" i="54"/>
  <c r="O37" i="54"/>
  <c r="W33" i="54"/>
  <c r="Q33" i="54"/>
  <c r="Q29" i="54"/>
  <c r="W25" i="54"/>
  <c r="Q25" i="54"/>
  <c r="S41" i="54"/>
  <c r="Y37" i="54"/>
  <c r="S37" i="54"/>
  <c r="U33" i="54"/>
  <c r="Y29" i="54"/>
  <c r="O29" i="54"/>
  <c r="U25" i="54"/>
  <c r="Q37" i="54"/>
  <c r="S25" i="54"/>
  <c r="Q40" i="54"/>
  <c r="Y36" i="54"/>
  <c r="S36" i="54"/>
  <c r="Q32" i="54"/>
  <c r="Y28" i="54"/>
  <c r="W28" i="54"/>
  <c r="Q24" i="54"/>
  <c r="Y43" i="54"/>
  <c r="Q43" i="54"/>
  <c r="S39" i="54"/>
  <c r="Y35" i="54"/>
  <c r="Q35" i="54"/>
  <c r="W31" i="54"/>
  <c r="Y27" i="54"/>
  <c r="S27" i="54"/>
  <c r="W42" i="54"/>
  <c r="AB42" i="54" s="1"/>
  <c r="W38" i="54"/>
  <c r="O38" i="54"/>
  <c r="W34" i="54"/>
  <c r="W30" i="54"/>
  <c r="AB30" i="54" s="1"/>
  <c r="Q30" i="54"/>
  <c r="W26" i="54"/>
  <c r="Y26" i="54"/>
  <c r="S29" i="54"/>
  <c r="S33" i="54"/>
  <c r="U40" i="54"/>
  <c r="Q36" i="54"/>
  <c r="O36" i="54"/>
  <c r="U32" i="54"/>
  <c r="U28" i="54"/>
  <c r="O28" i="54"/>
  <c r="U24" i="54"/>
  <c r="U43" i="54"/>
  <c r="S43" i="54"/>
  <c r="Q39" i="54"/>
  <c r="U35" i="54"/>
  <c r="O35" i="54"/>
  <c r="S31" i="54"/>
  <c r="U27" i="54"/>
  <c r="Q27" i="54"/>
  <c r="U42" i="54"/>
  <c r="Y38" i="54"/>
  <c r="Q38" i="54"/>
  <c r="Q34" i="54"/>
  <c r="S30" i="54"/>
  <c r="O30" i="54"/>
  <c r="U26" i="54"/>
  <c r="Q42" i="54"/>
  <c r="Y34" i="54"/>
  <c r="U30" i="54"/>
  <c r="W37" i="54"/>
  <c r="O41" i="54"/>
  <c r="W29" i="54"/>
  <c r="Y40" i="54"/>
  <c r="S40" i="54"/>
  <c r="U36" i="54"/>
  <c r="Y32" i="54"/>
  <c r="O32" i="54"/>
  <c r="Q28" i="54"/>
  <c r="Y24" i="54"/>
  <c r="S24" i="54"/>
  <c r="W43" i="54"/>
  <c r="Y39" i="54"/>
  <c r="W39" i="54"/>
  <c r="AB39" i="54" s="1"/>
  <c r="W35" i="54"/>
  <c r="Y31" i="54"/>
  <c r="Q31" i="54"/>
  <c r="W27" i="54"/>
  <c r="AB27" i="54" s="1"/>
  <c r="Y42" i="54"/>
  <c r="U38" i="54"/>
  <c r="U34" i="54"/>
  <c r="Q26" i="54"/>
  <c r="W32" i="54"/>
  <c r="O24" i="54"/>
  <c r="S35" i="54"/>
  <c r="S42" i="54"/>
  <c r="O34" i="54"/>
  <c r="W24" i="54"/>
  <c r="O27" i="54"/>
  <c r="O26" i="54"/>
  <c r="W40" i="54"/>
  <c r="S32" i="54"/>
  <c r="O43" i="54"/>
  <c r="U31" i="54"/>
  <c r="O42" i="54"/>
  <c r="Y30" i="54"/>
  <c r="O39" i="54"/>
  <c r="S34" i="54"/>
  <c r="O40" i="54"/>
  <c r="S28" i="54"/>
  <c r="U39" i="54"/>
  <c r="O31" i="54"/>
  <c r="S38" i="54"/>
  <c r="S26" i="54"/>
  <c r="W36" i="54"/>
  <c r="G26" i="57"/>
  <c r="U646" i="54"/>
  <c r="Q649" i="54"/>
  <c r="U650" i="54"/>
  <c r="Y652" i="54"/>
  <c r="Q653" i="54"/>
  <c r="S658" i="54"/>
  <c r="O662" i="54"/>
  <c r="S644" i="54"/>
  <c r="Y645" i="54"/>
  <c r="O646" i="54"/>
  <c r="O653" i="54"/>
  <c r="W652" i="54"/>
  <c r="U653" i="54"/>
  <c r="Q660" i="54"/>
  <c r="O645" i="54"/>
  <c r="Q647" i="54"/>
  <c r="W650" i="54"/>
  <c r="Y653" i="54"/>
  <c r="U654" i="54"/>
  <c r="S655" i="54"/>
  <c r="S656" i="54"/>
  <c r="O657" i="54"/>
  <c r="U662" i="54"/>
  <c r="W656" i="54"/>
  <c r="Y657" i="54"/>
  <c r="O658" i="54"/>
  <c r="U658" i="54"/>
  <c r="W661" i="54"/>
  <c r="W648" i="54"/>
  <c r="Q648" i="54"/>
  <c r="U660" i="54"/>
  <c r="U657" i="54"/>
  <c r="Y659" i="54"/>
  <c r="Y661" i="54"/>
  <c r="Q656" i="54"/>
  <c r="S652" i="54"/>
  <c r="Y650" i="54"/>
  <c r="Q654" i="54"/>
  <c r="Q651" i="54"/>
  <c r="W644" i="54"/>
  <c r="U663" i="54"/>
  <c r="W655" i="54"/>
  <c r="S651" i="54"/>
  <c r="O647" i="54"/>
  <c r="Q645" i="54"/>
  <c r="W649" i="54"/>
  <c r="S654" i="54"/>
  <c r="Y648" i="54"/>
  <c r="O660" i="54"/>
  <c r="Q657" i="54"/>
  <c r="Q659" i="54"/>
  <c r="S660" i="54"/>
  <c r="Y656" i="54"/>
  <c r="O652" i="54"/>
  <c r="O650" i="54"/>
  <c r="Y654" i="54"/>
  <c r="U644" i="54"/>
  <c r="W662" i="54"/>
  <c r="Y663" i="54"/>
  <c r="Y651" i="54"/>
  <c r="O648" i="54"/>
  <c r="Y660" i="54"/>
  <c r="O659" i="54"/>
  <c r="O656" i="54"/>
  <c r="S650" i="54"/>
  <c r="O644" i="54"/>
  <c r="W663" i="54"/>
  <c r="Q655" i="54"/>
  <c r="O649" i="54"/>
  <c r="S645" i="54"/>
  <c r="S662" i="54"/>
  <c r="S653" i="54"/>
  <c r="S647" i="54"/>
  <c r="U645" i="54"/>
  <c r="W646" i="54"/>
  <c r="S659" i="54"/>
  <c r="Q652" i="54"/>
  <c r="W651" i="54"/>
  <c r="Y647" i="54"/>
  <c r="Q644" i="54"/>
  <c r="Y655" i="54"/>
  <c r="S648" i="54"/>
  <c r="W660" i="54"/>
  <c r="W659" i="54"/>
  <c r="Q663" i="54"/>
  <c r="U652" i="54"/>
  <c r="O661" i="54"/>
  <c r="Y644" i="54"/>
  <c r="S661" i="54"/>
  <c r="O651" i="54"/>
  <c r="Y649" i="54"/>
  <c r="S663" i="54"/>
  <c r="U661" i="54"/>
  <c r="W653" i="54"/>
  <c r="Q646" i="54"/>
  <c r="Q658" i="54"/>
  <c r="W657" i="54"/>
  <c r="U659" i="54"/>
  <c r="W654" i="54"/>
  <c r="Q661" i="54"/>
  <c r="W647" i="54"/>
  <c r="W645" i="54"/>
  <c r="S649" i="54"/>
  <c r="W658" i="54"/>
  <c r="Y646" i="54"/>
  <c r="Y658" i="54"/>
  <c r="U647" i="54"/>
  <c r="U655" i="54"/>
  <c r="S646" i="54"/>
  <c r="S657" i="54"/>
  <c r="Y662" i="54"/>
  <c r="U656" i="54"/>
  <c r="O654" i="54"/>
  <c r="O663" i="54"/>
  <c r="Q662" i="54"/>
  <c r="U651" i="54"/>
  <c r="U648" i="54"/>
  <c r="Q650" i="54"/>
  <c r="O655" i="54"/>
  <c r="U649" i="54"/>
  <c r="G18" i="57"/>
  <c r="U484" i="54"/>
  <c r="O485" i="54"/>
  <c r="Y489" i="54"/>
  <c r="O490" i="54"/>
  <c r="S492" i="54"/>
  <c r="Q493" i="54"/>
  <c r="S496" i="54"/>
  <c r="W498" i="54"/>
  <c r="S485" i="54"/>
  <c r="Y486" i="54"/>
  <c r="O487" i="54"/>
  <c r="S488" i="54"/>
  <c r="S490" i="54"/>
  <c r="W492" i="54"/>
  <c r="Y493" i="54"/>
  <c r="W496" i="54"/>
  <c r="U503" i="54"/>
  <c r="U495" i="54"/>
  <c r="O496" i="54"/>
  <c r="S500" i="54"/>
  <c r="Q501" i="54"/>
  <c r="W500" i="54"/>
  <c r="W487" i="54"/>
  <c r="W490" i="54"/>
  <c r="W485" i="54"/>
  <c r="O498" i="54"/>
  <c r="Y501" i="54"/>
  <c r="Q490" i="54"/>
  <c r="O492" i="54"/>
  <c r="Q489" i="54"/>
  <c r="O494" i="54"/>
  <c r="W497" i="54"/>
  <c r="Q502" i="54"/>
  <c r="S502" i="54"/>
  <c r="Q484" i="54"/>
  <c r="Q495" i="54"/>
  <c r="Q494" i="54"/>
  <c r="S494" i="54"/>
  <c r="Q497" i="54"/>
  <c r="Y487" i="54"/>
  <c r="Y494" i="54"/>
  <c r="S497" i="54"/>
  <c r="W502" i="54"/>
  <c r="Y499" i="54"/>
  <c r="W499" i="54"/>
  <c r="Y496" i="54"/>
  <c r="Q498" i="54"/>
  <c r="O493" i="54"/>
  <c r="W488" i="54"/>
  <c r="O486" i="54"/>
  <c r="U501" i="54"/>
  <c r="S498" i="54"/>
  <c r="U493" i="54"/>
  <c r="S489" i="54"/>
  <c r="U490" i="54"/>
  <c r="S487" i="54"/>
  <c r="W494" i="54"/>
  <c r="Y484" i="54"/>
  <c r="Y495" i="54"/>
  <c r="U494" i="54"/>
  <c r="O497" i="54"/>
  <c r="Y502" i="54"/>
  <c r="Q491" i="54"/>
  <c r="S499" i="54"/>
  <c r="O491" i="54"/>
  <c r="S501" i="54"/>
  <c r="Y498" i="54"/>
  <c r="W493" i="54"/>
  <c r="Q488" i="54"/>
  <c r="W486" i="54"/>
  <c r="O503" i="54"/>
  <c r="U500" i="54"/>
  <c r="O495" i="54"/>
  <c r="U492" i="54"/>
  <c r="U489" i="54"/>
  <c r="U485" i="54"/>
  <c r="Q487" i="54"/>
  <c r="O484" i="54"/>
  <c r="Y503" i="54"/>
  <c r="U497" i="54"/>
  <c r="O500" i="54"/>
  <c r="Y497" i="54"/>
  <c r="Q499" i="54"/>
  <c r="W491" i="54"/>
  <c r="U498" i="54"/>
  <c r="Y488" i="54"/>
  <c r="W503" i="54"/>
  <c r="W495" i="54"/>
  <c r="O489" i="54"/>
  <c r="Q485" i="54"/>
  <c r="U487" i="54"/>
  <c r="Q503" i="54"/>
  <c r="U499" i="54"/>
  <c r="O499" i="54"/>
  <c r="S491" i="54"/>
  <c r="S493" i="54"/>
  <c r="S486" i="54"/>
  <c r="S503" i="54"/>
  <c r="S495" i="54"/>
  <c r="W489" i="54"/>
  <c r="Y485" i="54"/>
  <c r="Y490" i="54"/>
  <c r="Q500" i="54"/>
  <c r="Q492" i="54"/>
  <c r="Y491" i="54"/>
  <c r="U486" i="54"/>
  <c r="S484" i="54"/>
  <c r="U502" i="54"/>
  <c r="U491" i="54"/>
  <c r="U496" i="54"/>
  <c r="O501" i="54"/>
  <c r="U488" i="54"/>
  <c r="Q486" i="54"/>
  <c r="W484" i="54"/>
  <c r="O502" i="54"/>
  <c r="O488" i="54"/>
  <c r="Y500" i="54"/>
  <c r="Q496" i="54"/>
  <c r="W501" i="54"/>
  <c r="Y492" i="54"/>
  <c r="G10" i="57"/>
  <c r="W328" i="54"/>
  <c r="W334" i="54"/>
  <c r="W336" i="54"/>
  <c r="W342" i="54"/>
  <c r="O328" i="54"/>
  <c r="W330" i="54"/>
  <c r="Y331" i="54"/>
  <c r="W332" i="54"/>
  <c r="S334" i="54"/>
  <c r="S328" i="54"/>
  <c r="S338" i="54"/>
  <c r="Q339" i="54"/>
  <c r="U341" i="54"/>
  <c r="O342" i="54"/>
  <c r="Y343" i="54"/>
  <c r="W338" i="54"/>
  <c r="W340" i="54"/>
  <c r="S330" i="54"/>
  <c r="O334" i="54"/>
  <c r="Y339" i="54"/>
  <c r="S342" i="54"/>
  <c r="U333" i="54"/>
  <c r="O336" i="54"/>
  <c r="Q331" i="54"/>
  <c r="Y335" i="54"/>
  <c r="Q341" i="54"/>
  <c r="Q328" i="54"/>
  <c r="Q329" i="54"/>
  <c r="O343" i="54"/>
  <c r="Q340" i="54"/>
  <c r="S340" i="54"/>
  <c r="Q335" i="54"/>
  <c r="U332" i="54"/>
  <c r="Y342" i="54"/>
  <c r="U334" i="54"/>
  <c r="W329" i="54"/>
  <c r="Y341" i="54"/>
  <c r="O338" i="54"/>
  <c r="Q337" i="54"/>
  <c r="U329" i="54"/>
  <c r="W343" i="54"/>
  <c r="Y340" i="54"/>
  <c r="S335" i="54"/>
  <c r="U335" i="54"/>
  <c r="O332" i="54"/>
  <c r="Y333" i="54"/>
  <c r="Q333" i="54"/>
  <c r="U337" i="54"/>
  <c r="Y329" i="54"/>
  <c r="Q343" i="54"/>
  <c r="U340" i="54"/>
  <c r="O335" i="54"/>
  <c r="Q332" i="54"/>
  <c r="S332" i="54"/>
  <c r="W335" i="54"/>
  <c r="W337" i="54"/>
  <c r="O329" i="54"/>
  <c r="S339" i="54"/>
  <c r="Y336" i="54"/>
  <c r="W331" i="54"/>
  <c r="U339" i="54"/>
  <c r="S336" i="54"/>
  <c r="U331" i="54"/>
  <c r="U328" i="54"/>
  <c r="O330" i="54"/>
  <c r="O337" i="54"/>
  <c r="Y338" i="54"/>
  <c r="S343" i="54"/>
  <c r="Y332" i="54"/>
  <c r="U342" i="54"/>
  <c r="S337" i="54"/>
  <c r="S329" i="54"/>
  <c r="O339" i="54"/>
  <c r="U336" i="54"/>
  <c r="O341" i="54"/>
  <c r="U338" i="54"/>
  <c r="O333" i="54"/>
  <c r="U330" i="54"/>
  <c r="Y328" i="54"/>
  <c r="Y337" i="54"/>
  <c r="O340" i="54"/>
  <c r="Q336" i="54"/>
  <c r="S333" i="54"/>
  <c r="U343" i="54"/>
  <c r="Q342" i="54"/>
  <c r="Q334" i="54"/>
  <c r="W339" i="54"/>
  <c r="S331" i="54"/>
  <c r="W341" i="54"/>
  <c r="Q338" i="54"/>
  <c r="W333" i="54"/>
  <c r="Q330" i="54"/>
  <c r="Y334" i="54"/>
  <c r="O331" i="54"/>
  <c r="S341" i="54"/>
  <c r="Y330" i="54"/>
  <c r="O325" i="54"/>
  <c r="S324" i="54"/>
  <c r="U325" i="54"/>
  <c r="Y324" i="54"/>
  <c r="W325" i="54"/>
  <c r="Q325" i="54"/>
  <c r="U324" i="54"/>
  <c r="Q324" i="54"/>
  <c r="S325" i="54"/>
  <c r="O324" i="54"/>
  <c r="Y325" i="54"/>
  <c r="W324" i="54"/>
  <c r="Y183" i="54"/>
  <c r="U183" i="54"/>
  <c r="Q167" i="54"/>
  <c r="O181" i="54"/>
  <c r="Y177" i="54"/>
  <c r="O177" i="54"/>
  <c r="O173" i="54"/>
  <c r="Y169" i="54"/>
  <c r="O169" i="54"/>
  <c r="U165" i="54"/>
  <c r="W180" i="54"/>
  <c r="W176" i="54"/>
  <c r="S176" i="54"/>
  <c r="S172" i="54"/>
  <c r="Y168" i="54"/>
  <c r="S168" i="54"/>
  <c r="Q164" i="54"/>
  <c r="S183" i="54"/>
  <c r="O183" i="54"/>
  <c r="W167" i="54"/>
  <c r="Y181" i="54"/>
  <c r="W177" i="54"/>
  <c r="Q177" i="54"/>
  <c r="S173" i="54"/>
  <c r="W169" i="54"/>
  <c r="Q169" i="54"/>
  <c r="O165" i="54"/>
  <c r="S180" i="54"/>
  <c r="Y176" i="54"/>
  <c r="Q176" i="54"/>
  <c r="W172" i="54"/>
  <c r="W168" i="54"/>
  <c r="O168" i="54"/>
  <c r="W164" i="54"/>
  <c r="W183" i="54"/>
  <c r="Y167" i="54"/>
  <c r="U167" i="54"/>
  <c r="W181" i="54"/>
  <c r="Q181" i="54"/>
  <c r="S177" i="54"/>
  <c r="W173" i="54"/>
  <c r="Q173" i="54"/>
  <c r="U169" i="54"/>
  <c r="W165" i="54"/>
  <c r="S165" i="54"/>
  <c r="O167" i="54"/>
  <c r="Y173" i="54"/>
  <c r="Q165" i="54"/>
  <c r="Y180" i="54"/>
  <c r="U176" i="54"/>
  <c r="Q172" i="54"/>
  <c r="Y164" i="54"/>
  <c r="W175" i="54"/>
  <c r="Y179" i="54"/>
  <c r="S179" i="54"/>
  <c r="U171" i="54"/>
  <c r="Y182" i="54"/>
  <c r="O182" i="54"/>
  <c r="Q178" i="54"/>
  <c r="Y174" i="54"/>
  <c r="Q174" i="54"/>
  <c r="U170" i="54"/>
  <c r="Y166" i="54"/>
  <c r="O166" i="54"/>
  <c r="S167" i="54"/>
  <c r="Q168" i="54"/>
  <c r="U181" i="54"/>
  <c r="U173" i="54"/>
  <c r="U180" i="54"/>
  <c r="O176" i="54"/>
  <c r="O172" i="54"/>
  <c r="U164" i="54"/>
  <c r="S175" i="54"/>
  <c r="W179" i="54"/>
  <c r="O179" i="54"/>
  <c r="Q171" i="54"/>
  <c r="W182" i="54"/>
  <c r="Q182" i="54"/>
  <c r="W178" i="54"/>
  <c r="W174" i="54"/>
  <c r="O174" i="54"/>
  <c r="Y170" i="54"/>
  <c r="W166" i="54"/>
  <c r="Q166" i="54"/>
  <c r="Y165" i="54"/>
  <c r="O180" i="54"/>
  <c r="Q183" i="54"/>
  <c r="S181" i="54"/>
  <c r="S169" i="54"/>
  <c r="Q180" i="54"/>
  <c r="Y172" i="54"/>
  <c r="U168" i="54"/>
  <c r="S164" i="54"/>
  <c r="Y175" i="54"/>
  <c r="Q175" i="54"/>
  <c r="U179" i="54"/>
  <c r="Y171" i="54"/>
  <c r="O171" i="54"/>
  <c r="S182" i="54"/>
  <c r="Y178" i="54"/>
  <c r="O178" i="54"/>
  <c r="S174" i="54"/>
  <c r="S170" i="54"/>
  <c r="Q170" i="54"/>
  <c r="S166" i="54"/>
  <c r="U177" i="54"/>
  <c r="U172" i="54"/>
  <c r="O164" i="54"/>
  <c r="U175" i="54"/>
  <c r="U182" i="54"/>
  <c r="W170" i="54"/>
  <c r="U174" i="54"/>
  <c r="O175" i="54"/>
  <c r="Q179" i="54"/>
  <c r="S178" i="54"/>
  <c r="O170" i="54"/>
  <c r="S171" i="54"/>
  <c r="W171" i="54"/>
  <c r="U178" i="54"/>
  <c r="U166" i="54"/>
  <c r="Y704" i="54"/>
  <c r="Q705" i="54"/>
  <c r="W706" i="54"/>
  <c r="S707" i="54"/>
  <c r="Q715" i="54"/>
  <c r="Q716" i="54"/>
  <c r="Q717" i="54"/>
  <c r="U719" i="54"/>
  <c r="O722" i="54"/>
  <c r="U723" i="54"/>
  <c r="O704" i="54"/>
  <c r="W705" i="54"/>
  <c r="Y715" i="54"/>
  <c r="Y716" i="54"/>
  <c r="S717" i="54"/>
  <c r="O718" i="54"/>
  <c r="Q722" i="54"/>
  <c r="W723" i="54"/>
  <c r="S706" i="54"/>
  <c r="Y722" i="54"/>
  <c r="O723" i="54"/>
  <c r="Y709" i="54"/>
  <c r="O710" i="54"/>
  <c r="Q711" i="54"/>
  <c r="S704" i="54"/>
  <c r="O705" i="54"/>
  <c r="W710" i="54"/>
  <c r="S711" i="54"/>
  <c r="Q712" i="54"/>
  <c r="W718" i="54"/>
  <c r="W704" i="54"/>
  <c r="Y705" i="54"/>
  <c r="O706" i="54"/>
  <c r="Y717" i="54"/>
  <c r="Y718" i="54"/>
  <c r="O719" i="54"/>
  <c r="W722" i="54"/>
  <c r="S723" i="54"/>
  <c r="S719" i="54"/>
  <c r="U705" i="54"/>
  <c r="U713" i="54"/>
  <c r="Y721" i="54"/>
  <c r="O707" i="54"/>
  <c r="Q720" i="54"/>
  <c r="O714" i="54"/>
  <c r="W714" i="54"/>
  <c r="Q713" i="54"/>
  <c r="Y712" i="54"/>
  <c r="S720" i="54"/>
  <c r="U717" i="54"/>
  <c r="W713" i="54"/>
  <c r="U711" i="54"/>
  <c r="U708" i="54"/>
  <c r="S716" i="54"/>
  <c r="O715" i="54"/>
  <c r="S709" i="54"/>
  <c r="S715" i="54"/>
  <c r="Y706" i="54"/>
  <c r="O716" i="54"/>
  <c r="U715" i="54"/>
  <c r="U704" i="54"/>
  <c r="U710" i="54"/>
  <c r="U721" i="54"/>
  <c r="S721" i="54"/>
  <c r="W707" i="54"/>
  <c r="Y720" i="54"/>
  <c r="S714" i="54"/>
  <c r="U720" i="54"/>
  <c r="S713" i="54"/>
  <c r="U712" i="54"/>
  <c r="W709" i="54"/>
  <c r="W719" i="54"/>
  <c r="O717" i="54"/>
  <c r="S712" i="54"/>
  <c r="Y711" i="54"/>
  <c r="O708" i="54"/>
  <c r="W716" i="54"/>
  <c r="W715" i="54"/>
  <c r="U709" i="54"/>
  <c r="Q721" i="54"/>
  <c r="Y707" i="54"/>
  <c r="O720" i="54"/>
  <c r="O713" i="54"/>
  <c r="W708" i="54"/>
  <c r="Q719" i="54"/>
  <c r="O711" i="54"/>
  <c r="Q709" i="54"/>
  <c r="Q714" i="54"/>
  <c r="W712" i="54"/>
  <c r="S722" i="54"/>
  <c r="O709" i="54"/>
  <c r="Y708" i="54"/>
  <c r="U706" i="54"/>
  <c r="Q707" i="54"/>
  <c r="W720" i="54"/>
  <c r="Y713" i="54"/>
  <c r="Q718" i="54"/>
  <c r="W711" i="54"/>
  <c r="U716" i="54"/>
  <c r="Y723" i="54"/>
  <c r="Q706" i="54"/>
  <c r="O721" i="54"/>
  <c r="S718" i="54"/>
  <c r="W717" i="54"/>
  <c r="Q710" i="54"/>
  <c r="W721" i="54"/>
  <c r="U718" i="54"/>
  <c r="U714" i="54"/>
  <c r="Y719" i="54"/>
  <c r="Q723" i="54"/>
  <c r="O712" i="54"/>
  <c r="U707" i="54"/>
  <c r="Q708" i="54"/>
  <c r="S710" i="54"/>
  <c r="S708" i="54"/>
  <c r="Y714" i="54"/>
  <c r="U722" i="54"/>
  <c r="Q704" i="54"/>
  <c r="Y710" i="54"/>
  <c r="S705" i="54"/>
  <c r="U544" i="54"/>
  <c r="Y546" i="54"/>
  <c r="U547" i="54"/>
  <c r="O551" i="54"/>
  <c r="S552" i="54"/>
  <c r="Q562" i="54"/>
  <c r="S546" i="54"/>
  <c r="W547" i="54"/>
  <c r="U551" i="54"/>
  <c r="Q547" i="54"/>
  <c r="Y551" i="54"/>
  <c r="O552" i="54"/>
  <c r="O546" i="54"/>
  <c r="U552" i="54"/>
  <c r="O556" i="54"/>
  <c r="Q557" i="54"/>
  <c r="W556" i="54"/>
  <c r="Q551" i="54"/>
  <c r="S557" i="54"/>
  <c r="Q558" i="54"/>
  <c r="Q563" i="54"/>
  <c r="U546" i="54"/>
  <c r="Q560" i="54"/>
  <c r="U560" i="54"/>
  <c r="Q549" i="54"/>
  <c r="W555" i="54"/>
  <c r="O554" i="54"/>
  <c r="W554" i="54"/>
  <c r="S559" i="54"/>
  <c r="W559" i="54"/>
  <c r="Y553" i="54"/>
  <c r="U561" i="54"/>
  <c r="S550" i="54"/>
  <c r="Q545" i="54"/>
  <c r="O563" i="54"/>
  <c r="W562" i="54"/>
  <c r="S547" i="54"/>
  <c r="S551" i="54"/>
  <c r="Y560" i="54"/>
  <c r="W560" i="54"/>
  <c r="S549" i="54"/>
  <c r="Q555" i="54"/>
  <c r="Y555" i="54"/>
  <c r="Y554" i="54"/>
  <c r="O559" i="54"/>
  <c r="U559" i="54"/>
  <c r="Q553" i="54"/>
  <c r="O561" i="54"/>
  <c r="Q561" i="54"/>
  <c r="O550" i="54"/>
  <c r="S545" i="54"/>
  <c r="O560" i="54"/>
  <c r="U549" i="54"/>
  <c r="Q554" i="54"/>
  <c r="Y559" i="54"/>
  <c r="U553" i="54"/>
  <c r="W561" i="54"/>
  <c r="O545" i="54"/>
  <c r="S563" i="54"/>
  <c r="S562" i="54"/>
  <c r="U558" i="54"/>
  <c r="S558" i="54"/>
  <c r="Q548" i="54"/>
  <c r="S548" i="54"/>
  <c r="W557" i="54"/>
  <c r="Y544" i="54"/>
  <c r="W551" i="54"/>
  <c r="O549" i="54"/>
  <c r="U545" i="54"/>
  <c r="W552" i="54"/>
  <c r="S560" i="54"/>
  <c r="Y549" i="54"/>
  <c r="S554" i="54"/>
  <c r="Q559" i="54"/>
  <c r="S553" i="54"/>
  <c r="S561" i="54"/>
  <c r="W545" i="54"/>
  <c r="W563" i="54"/>
  <c r="O562" i="54"/>
  <c r="U563" i="54"/>
  <c r="W558" i="54"/>
  <c r="S556" i="54"/>
  <c r="Y548" i="54"/>
  <c r="U548" i="54"/>
  <c r="U557" i="54"/>
  <c r="W544" i="54"/>
  <c r="Q556" i="54"/>
  <c r="Y547" i="54"/>
  <c r="Q552" i="54"/>
  <c r="Q546" i="54"/>
  <c r="U555" i="54"/>
  <c r="O553" i="54"/>
  <c r="U550" i="54"/>
  <c r="U554" i="54"/>
  <c r="W553" i="54"/>
  <c r="Q550" i="54"/>
  <c r="Y550" i="54"/>
  <c r="Y562" i="54"/>
  <c r="U556" i="54"/>
  <c r="O544" i="54"/>
  <c r="Y556" i="54"/>
  <c r="W549" i="54"/>
  <c r="Y545" i="54"/>
  <c r="Y561" i="54"/>
  <c r="W550" i="54"/>
  <c r="O557" i="54"/>
  <c r="S544" i="54"/>
  <c r="S555" i="54"/>
  <c r="O547" i="54"/>
  <c r="U562" i="54"/>
  <c r="O548" i="54"/>
  <c r="O555" i="54"/>
  <c r="Y563" i="54"/>
  <c r="O558" i="54"/>
  <c r="W548" i="54"/>
  <c r="Y557" i="54"/>
  <c r="Y552" i="54"/>
  <c r="Y558" i="54"/>
  <c r="Q544" i="54"/>
  <c r="W546" i="54"/>
  <c r="U385" i="54"/>
  <c r="O386" i="54"/>
  <c r="S390" i="54"/>
  <c r="Q391" i="54"/>
  <c r="U393" i="54"/>
  <c r="O394" i="54"/>
  <c r="S398" i="54"/>
  <c r="Q399" i="54"/>
  <c r="U401" i="54"/>
  <c r="O402" i="54"/>
  <c r="W390" i="54"/>
  <c r="W398" i="54"/>
  <c r="W388" i="54"/>
  <c r="Y391" i="54"/>
  <c r="W400" i="54"/>
  <c r="S386" i="54"/>
  <c r="Y387" i="54"/>
  <c r="O388" i="54"/>
  <c r="S394" i="54"/>
  <c r="Y395" i="54"/>
  <c r="O396" i="54"/>
  <c r="S402" i="54"/>
  <c r="Y403" i="54"/>
  <c r="W386" i="54"/>
  <c r="W396" i="54"/>
  <c r="W384" i="54"/>
  <c r="Y399" i="54"/>
  <c r="W394" i="54"/>
  <c r="W402" i="54"/>
  <c r="W392" i="54"/>
  <c r="O390" i="54"/>
  <c r="Q385" i="54"/>
  <c r="Q389" i="54"/>
  <c r="Y401" i="54"/>
  <c r="O403" i="54"/>
  <c r="Q400" i="54"/>
  <c r="S395" i="54"/>
  <c r="O387" i="54"/>
  <c r="Q384" i="54"/>
  <c r="U403" i="54"/>
  <c r="S400" i="54"/>
  <c r="W397" i="54"/>
  <c r="U394" i="54"/>
  <c r="O389" i="54"/>
  <c r="Y386" i="54"/>
  <c r="Q403" i="54"/>
  <c r="S399" i="54"/>
  <c r="Y396" i="54"/>
  <c r="W391" i="54"/>
  <c r="Q388" i="54"/>
  <c r="W401" i="54"/>
  <c r="U398" i="54"/>
  <c r="W393" i="54"/>
  <c r="U390" i="54"/>
  <c r="W385" i="54"/>
  <c r="Y393" i="54"/>
  <c r="W403" i="54"/>
  <c r="Y400" i="54"/>
  <c r="U392" i="54"/>
  <c r="W387" i="54"/>
  <c r="Y384" i="54"/>
  <c r="Q402" i="54"/>
  <c r="Y397" i="54"/>
  <c r="U395" i="54"/>
  <c r="S392" i="54"/>
  <c r="W389" i="54"/>
  <c r="U386" i="54"/>
  <c r="O400" i="54"/>
  <c r="U397" i="54"/>
  <c r="Q395" i="54"/>
  <c r="S391" i="54"/>
  <c r="Y388" i="54"/>
  <c r="U399" i="54"/>
  <c r="S396" i="54"/>
  <c r="U391" i="54"/>
  <c r="S388" i="54"/>
  <c r="O398" i="54"/>
  <c r="Q401" i="54"/>
  <c r="Y385" i="54"/>
  <c r="S403" i="54"/>
  <c r="O395" i="54"/>
  <c r="Q392" i="54"/>
  <c r="S387" i="54"/>
  <c r="Y402" i="54"/>
  <c r="S397" i="54"/>
  <c r="Q394" i="54"/>
  <c r="Y389" i="54"/>
  <c r="U387" i="54"/>
  <c r="S384" i="54"/>
  <c r="O399" i="54"/>
  <c r="U396" i="54"/>
  <c r="O392" i="54"/>
  <c r="U389" i="54"/>
  <c r="Q387" i="54"/>
  <c r="S401" i="54"/>
  <c r="Q398" i="54"/>
  <c r="S393" i="54"/>
  <c r="Q390" i="54"/>
  <c r="S385" i="54"/>
  <c r="Q397" i="54"/>
  <c r="Y392" i="54"/>
  <c r="S389" i="54"/>
  <c r="Q396" i="54"/>
  <c r="Y398" i="54"/>
  <c r="W399" i="54"/>
  <c r="O385" i="54"/>
  <c r="U384" i="54"/>
  <c r="U402" i="54"/>
  <c r="Q386" i="54"/>
  <c r="O391" i="54"/>
  <c r="O393" i="54"/>
  <c r="W395" i="54"/>
  <c r="O384" i="54"/>
  <c r="O401" i="54"/>
  <c r="Q393" i="54"/>
  <c r="U400" i="54"/>
  <c r="O397" i="54"/>
  <c r="U388" i="54"/>
  <c r="Y390" i="54"/>
  <c r="Y394" i="54"/>
  <c r="Y319" i="54"/>
  <c r="U319" i="54"/>
  <c r="U307" i="54"/>
  <c r="W322" i="54"/>
  <c r="Y314" i="54"/>
  <c r="O314" i="54"/>
  <c r="W310" i="54"/>
  <c r="Y321" i="54"/>
  <c r="S321" i="54"/>
  <c r="O317" i="54"/>
  <c r="W313" i="54"/>
  <c r="O313" i="54"/>
  <c r="Y309" i="54"/>
  <c r="Y305" i="54"/>
  <c r="S305" i="54"/>
  <c r="U320" i="54"/>
  <c r="Q320" i="54"/>
  <c r="W316" i="54"/>
  <c r="Y312" i="54"/>
  <c r="Q312" i="54"/>
  <c r="W308" i="54"/>
  <c r="Y304" i="54"/>
  <c r="O304" i="54"/>
  <c r="W319" i="54"/>
  <c r="O319" i="54"/>
  <c r="Q307" i="54"/>
  <c r="Q322" i="54"/>
  <c r="S314" i="54"/>
  <c r="W314" i="54"/>
  <c r="U310" i="54"/>
  <c r="W321" i="54"/>
  <c r="Q321" i="54"/>
  <c r="Q317" i="54"/>
  <c r="Y313" i="54"/>
  <c r="Q313" i="54"/>
  <c r="U309" i="54"/>
  <c r="W305" i="54"/>
  <c r="Q305" i="54"/>
  <c r="Y320" i="54"/>
  <c r="O320" i="54"/>
  <c r="S316" i="54"/>
  <c r="W312" i="54"/>
  <c r="O312" i="54"/>
  <c r="S308" i="54"/>
  <c r="U304" i="54"/>
  <c r="S304" i="54"/>
  <c r="S319" i="54"/>
  <c r="Y307" i="54"/>
  <c r="S307" i="54"/>
  <c r="Y322" i="54"/>
  <c r="U322" i="54"/>
  <c r="U314" i="54"/>
  <c r="Y310" i="54"/>
  <c r="Q310" i="54"/>
  <c r="U321" i="54"/>
  <c r="W317" i="54"/>
  <c r="U317" i="54"/>
  <c r="U313" i="54"/>
  <c r="W309" i="54"/>
  <c r="S309" i="54"/>
  <c r="U305" i="54"/>
  <c r="W320" i="54"/>
  <c r="Y316" i="54"/>
  <c r="Q316" i="54"/>
  <c r="U312" i="54"/>
  <c r="Y308" i="54"/>
  <c r="Q319" i="54"/>
  <c r="Q314" i="54"/>
  <c r="S313" i="54"/>
  <c r="S312" i="54"/>
  <c r="W304" i="54"/>
  <c r="Y311" i="54"/>
  <c r="U311" i="54"/>
  <c r="Y323" i="54"/>
  <c r="S323" i="54"/>
  <c r="U315" i="54"/>
  <c r="S318" i="54"/>
  <c r="S306" i="54"/>
  <c r="W306" i="54"/>
  <c r="O316" i="54"/>
  <c r="W307" i="54"/>
  <c r="S310" i="54"/>
  <c r="O321" i="54"/>
  <c r="O309" i="54"/>
  <c r="S320" i="54"/>
  <c r="U308" i="54"/>
  <c r="Q304" i="54"/>
  <c r="W311" i="54"/>
  <c r="S311" i="54"/>
  <c r="W323" i="54"/>
  <c r="O323" i="54"/>
  <c r="Q315" i="54"/>
  <c r="U318" i="54"/>
  <c r="Y306" i="54"/>
  <c r="O306" i="54"/>
  <c r="O322" i="54"/>
  <c r="S317" i="54"/>
  <c r="O307" i="54"/>
  <c r="S322" i="54"/>
  <c r="O310" i="54"/>
  <c r="Y317" i="54"/>
  <c r="Q309" i="54"/>
  <c r="U316" i="54"/>
  <c r="Q308" i="54"/>
  <c r="Q311" i="54"/>
  <c r="U323" i="54"/>
  <c r="Y315" i="54"/>
  <c r="S315" i="54"/>
  <c r="Y318" i="54"/>
  <c r="O318" i="54"/>
  <c r="Q306" i="54"/>
  <c r="O305" i="54"/>
  <c r="O308" i="54"/>
  <c r="Q323" i="54"/>
  <c r="W318" i="54"/>
  <c r="O311" i="54"/>
  <c r="W315" i="54"/>
  <c r="Q318" i="54"/>
  <c r="O315" i="54"/>
  <c r="U306" i="54"/>
  <c r="U243" i="54"/>
  <c r="Y227" i="54"/>
  <c r="S227" i="54"/>
  <c r="Q242" i="54"/>
  <c r="S234" i="54"/>
  <c r="Q234" i="54"/>
  <c r="Y241" i="54"/>
  <c r="S241" i="54"/>
  <c r="O237" i="54"/>
  <c r="W233" i="54"/>
  <c r="O233" i="54"/>
  <c r="U229" i="54"/>
  <c r="Y225" i="54"/>
  <c r="S225" i="54"/>
  <c r="W240" i="54"/>
  <c r="Q240" i="54"/>
  <c r="W236" i="54"/>
  <c r="W232" i="54"/>
  <c r="O232" i="54"/>
  <c r="W228" i="54"/>
  <c r="W224" i="54"/>
  <c r="S224" i="54"/>
  <c r="Q243" i="54"/>
  <c r="W227" i="54"/>
  <c r="O227" i="54"/>
  <c r="W242" i="54"/>
  <c r="W234" i="54"/>
  <c r="O234" i="54"/>
  <c r="W241" i="54"/>
  <c r="Q241" i="54"/>
  <c r="Q237" i="54"/>
  <c r="Y233" i="54"/>
  <c r="Q233" i="54"/>
  <c r="O229" i="54"/>
  <c r="W225" i="54"/>
  <c r="Q225" i="54"/>
  <c r="Y240" i="54"/>
  <c r="S240" i="54"/>
  <c r="S236" i="54"/>
  <c r="U232" i="54"/>
  <c r="S232" i="54"/>
  <c r="S228" i="54"/>
  <c r="U224" i="54"/>
  <c r="Q224" i="54"/>
  <c r="Y243" i="54"/>
  <c r="S243" i="54"/>
  <c r="U227" i="54"/>
  <c r="S242" i="54"/>
  <c r="U242" i="54"/>
  <c r="U234" i="54"/>
  <c r="U241" i="54"/>
  <c r="W237" i="54"/>
  <c r="U237" i="54"/>
  <c r="U233" i="54"/>
  <c r="W229" i="54"/>
  <c r="S229" i="54"/>
  <c r="U225" i="54"/>
  <c r="Q227" i="54"/>
  <c r="Y242" i="54"/>
  <c r="Y237" i="54"/>
  <c r="Q229" i="54"/>
  <c r="U240" i="54"/>
  <c r="Q236" i="54"/>
  <c r="U228" i="54"/>
  <c r="O224" i="54"/>
  <c r="U235" i="54"/>
  <c r="Y239" i="54"/>
  <c r="Q239" i="54"/>
  <c r="U231" i="54"/>
  <c r="U238" i="54"/>
  <c r="Y230" i="54"/>
  <c r="O230" i="54"/>
  <c r="W226" i="54"/>
  <c r="Q232" i="54"/>
  <c r="O242" i="54"/>
  <c r="S237" i="54"/>
  <c r="O225" i="54"/>
  <c r="O240" i="54"/>
  <c r="O236" i="54"/>
  <c r="Y228" i="54"/>
  <c r="Y224" i="54"/>
  <c r="Q235" i="54"/>
  <c r="U239" i="54"/>
  <c r="O239" i="54"/>
  <c r="W231" i="54"/>
  <c r="Q238" i="54"/>
  <c r="W230" i="54"/>
  <c r="Q230" i="54"/>
  <c r="U226" i="54"/>
  <c r="O241" i="54"/>
  <c r="U236" i="54"/>
  <c r="W243" i="54"/>
  <c r="Y234" i="54"/>
  <c r="S233" i="54"/>
  <c r="Y236" i="54"/>
  <c r="Y232" i="54"/>
  <c r="Q228" i="54"/>
  <c r="Y235" i="54"/>
  <c r="S235" i="54"/>
  <c r="W239" i="54"/>
  <c r="Y231" i="54"/>
  <c r="S231" i="54"/>
  <c r="W238" i="54"/>
  <c r="O238" i="54"/>
  <c r="S230" i="54"/>
  <c r="Y226" i="54"/>
  <c r="Q226" i="54"/>
  <c r="O243" i="54"/>
  <c r="Y229" i="54"/>
  <c r="O228" i="54"/>
  <c r="S239" i="54"/>
  <c r="S238" i="54"/>
  <c r="O226" i="54"/>
  <c r="Q231" i="54"/>
  <c r="Y238" i="54"/>
  <c r="O235" i="54"/>
  <c r="S226" i="54"/>
  <c r="W235" i="54"/>
  <c r="O231" i="54"/>
  <c r="U230" i="54"/>
  <c r="Y161" i="54"/>
  <c r="O161" i="54"/>
  <c r="Q157" i="54"/>
  <c r="Y153" i="54"/>
  <c r="O153" i="54"/>
  <c r="U149" i="54"/>
  <c r="Y145" i="54"/>
  <c r="O145" i="54"/>
  <c r="W160" i="54"/>
  <c r="O160" i="54"/>
  <c r="Q156" i="54"/>
  <c r="Y152" i="54"/>
  <c r="S152" i="54"/>
  <c r="Q148" i="54"/>
  <c r="W144" i="54"/>
  <c r="O144" i="54"/>
  <c r="W161" i="54"/>
  <c r="Q161" i="54"/>
  <c r="O157" i="54"/>
  <c r="W153" i="54"/>
  <c r="Q153" i="54"/>
  <c r="O149" i="54"/>
  <c r="W145" i="54"/>
  <c r="Q145" i="54"/>
  <c r="U160" i="54"/>
  <c r="S160" i="54"/>
  <c r="S156" i="54"/>
  <c r="W152" i="54"/>
  <c r="O152" i="54"/>
  <c r="W148" i="54"/>
  <c r="Y144" i="54"/>
  <c r="S144" i="54"/>
  <c r="S161" i="54"/>
  <c r="W157" i="54"/>
  <c r="S157" i="54"/>
  <c r="U153" i="54"/>
  <c r="W149" i="54"/>
  <c r="Q149" i="54"/>
  <c r="S145" i="54"/>
  <c r="S153" i="54"/>
  <c r="Q160" i="54"/>
  <c r="O156" i="54"/>
  <c r="Y148" i="54"/>
  <c r="U144" i="54"/>
  <c r="Y159" i="54"/>
  <c r="O159" i="54"/>
  <c r="W151" i="54"/>
  <c r="Y147" i="54"/>
  <c r="S147" i="54"/>
  <c r="Y163" i="54"/>
  <c r="Q163" i="54"/>
  <c r="U155" i="54"/>
  <c r="W162" i="54"/>
  <c r="Y158" i="54"/>
  <c r="Q158" i="54"/>
  <c r="U154" i="54"/>
  <c r="Y150" i="54"/>
  <c r="O150" i="54"/>
  <c r="Q146" i="54"/>
  <c r="U157" i="54"/>
  <c r="U161" i="54"/>
  <c r="Y149" i="54"/>
  <c r="Y160" i="54"/>
  <c r="W156" i="54"/>
  <c r="U148" i="54"/>
  <c r="Q144" i="54"/>
  <c r="W159" i="54"/>
  <c r="Q159" i="54"/>
  <c r="Q151" i="54"/>
  <c r="W147" i="54"/>
  <c r="O147" i="54"/>
  <c r="W163" i="54"/>
  <c r="O163" i="54"/>
  <c r="O155" i="54"/>
  <c r="Q162" i="54"/>
  <c r="W158" i="54"/>
  <c r="O158" i="54"/>
  <c r="W154" i="54"/>
  <c r="W150" i="54"/>
  <c r="Q150" i="54"/>
  <c r="U146" i="54"/>
  <c r="Y157" i="54"/>
  <c r="S149" i="54"/>
  <c r="Y156" i="54"/>
  <c r="U152" i="54"/>
  <c r="S148" i="54"/>
  <c r="U159" i="54"/>
  <c r="Y151" i="54"/>
  <c r="U151" i="54"/>
  <c r="U147" i="54"/>
  <c r="U163" i="54"/>
  <c r="Y155" i="54"/>
  <c r="S155" i="54"/>
  <c r="Y162" i="54"/>
  <c r="U162" i="54"/>
  <c r="S158" i="54"/>
  <c r="Y154" i="54"/>
  <c r="Q154" i="54"/>
  <c r="S150" i="54"/>
  <c r="Y146" i="54"/>
  <c r="W146" i="54"/>
  <c r="U145" i="54"/>
  <c r="O151" i="54"/>
  <c r="S163" i="54"/>
  <c r="O162" i="54"/>
  <c r="U150" i="54"/>
  <c r="O148" i="54"/>
  <c r="U156" i="54"/>
  <c r="Q147" i="54"/>
  <c r="W155" i="54"/>
  <c r="U158" i="54"/>
  <c r="S146" i="54"/>
  <c r="S162" i="54"/>
  <c r="Q152" i="54"/>
  <c r="S159" i="54"/>
  <c r="Q155" i="54"/>
  <c r="S154" i="54"/>
  <c r="O146" i="54"/>
  <c r="S151" i="54"/>
  <c r="O154" i="54"/>
  <c r="Y81" i="54"/>
  <c r="O81" i="54"/>
  <c r="Q77" i="54"/>
  <c r="Y73" i="54"/>
  <c r="O73" i="54"/>
  <c r="O69" i="54"/>
  <c r="Y65" i="54"/>
  <c r="O65" i="54"/>
  <c r="W80" i="54"/>
  <c r="O80" i="54"/>
  <c r="Q76" i="54"/>
  <c r="Y72" i="54"/>
  <c r="S72" i="54"/>
  <c r="W68" i="54"/>
  <c r="AB68" i="54" s="1"/>
  <c r="Y64" i="54"/>
  <c r="O64" i="54"/>
  <c r="W81" i="54"/>
  <c r="Q81" i="54"/>
  <c r="O77" i="54"/>
  <c r="W73" i="54"/>
  <c r="Q73" i="54"/>
  <c r="Q69" i="54"/>
  <c r="W65" i="54"/>
  <c r="Q65" i="54"/>
  <c r="Y80" i="54"/>
  <c r="S80" i="54"/>
  <c r="S76" i="54"/>
  <c r="W72" i="54"/>
  <c r="O72" i="54"/>
  <c r="U68" i="54"/>
  <c r="W64" i="54"/>
  <c r="S64" i="54"/>
  <c r="U81" i="54"/>
  <c r="W77" i="54"/>
  <c r="AB77" i="54" s="1"/>
  <c r="S77" i="54"/>
  <c r="U73" i="54"/>
  <c r="W69" i="54"/>
  <c r="S69" i="54"/>
  <c r="U65" i="54"/>
  <c r="Y77" i="54"/>
  <c r="U69" i="54"/>
  <c r="Q80" i="54"/>
  <c r="W76" i="54"/>
  <c r="Y68" i="54"/>
  <c r="Q64" i="54"/>
  <c r="Y83" i="54"/>
  <c r="S83" i="54"/>
  <c r="W79" i="54"/>
  <c r="Y75" i="54"/>
  <c r="O75" i="54"/>
  <c r="S71" i="54"/>
  <c r="Y67" i="54"/>
  <c r="O67" i="54"/>
  <c r="U82" i="54"/>
  <c r="Y78" i="54"/>
  <c r="Q78" i="54"/>
  <c r="Y74" i="54"/>
  <c r="Y70" i="54"/>
  <c r="O70" i="54"/>
  <c r="W66" i="54"/>
  <c r="U77" i="54"/>
  <c r="S65" i="54"/>
  <c r="U80" i="54"/>
  <c r="O76" i="54"/>
  <c r="Q68" i="54"/>
  <c r="U64" i="54"/>
  <c r="U83" i="54"/>
  <c r="O83" i="54"/>
  <c r="S79" i="54"/>
  <c r="U75" i="54"/>
  <c r="S75" i="54"/>
  <c r="Q71" i="54"/>
  <c r="U67" i="54"/>
  <c r="Q67" i="54"/>
  <c r="Q82" i="54"/>
  <c r="W78" i="54"/>
  <c r="O78" i="54"/>
  <c r="U74" i="54"/>
  <c r="W70" i="54"/>
  <c r="Q70" i="54"/>
  <c r="U66" i="54"/>
  <c r="O74" i="54"/>
  <c r="Y69" i="54"/>
  <c r="S73" i="54"/>
  <c r="Y76" i="54"/>
  <c r="Q72" i="54"/>
  <c r="S68" i="54"/>
  <c r="W83" i="54"/>
  <c r="Y79" i="54"/>
  <c r="Q79" i="54"/>
  <c r="W75" i="54"/>
  <c r="Y71" i="54"/>
  <c r="W71" i="54"/>
  <c r="W67" i="54"/>
  <c r="AB67" i="54" s="1"/>
  <c r="Y82" i="54"/>
  <c r="W82" i="54"/>
  <c r="S78" i="54"/>
  <c r="S74" i="54"/>
  <c r="U70" i="54"/>
  <c r="Y66" i="54"/>
  <c r="Q66" i="54"/>
  <c r="S81" i="54"/>
  <c r="U76" i="54"/>
  <c r="O79" i="54"/>
  <c r="S67" i="54"/>
  <c r="W74" i="54"/>
  <c r="AB74" i="54" s="1"/>
  <c r="O66" i="54"/>
  <c r="U78" i="54"/>
  <c r="U72" i="54"/>
  <c r="Q75" i="54"/>
  <c r="S82" i="54"/>
  <c r="Q74" i="54"/>
  <c r="O71" i="54"/>
  <c r="S66" i="54"/>
  <c r="O68" i="54"/>
  <c r="Q83" i="54"/>
  <c r="U71" i="54"/>
  <c r="O82" i="54"/>
  <c r="S70" i="54"/>
  <c r="U79" i="54"/>
  <c r="G23" i="57"/>
  <c r="U589" i="54"/>
  <c r="S591" i="54"/>
  <c r="S594" i="54"/>
  <c r="U595" i="54"/>
  <c r="Q601" i="54"/>
  <c r="W588" i="54"/>
  <c r="O589" i="54"/>
  <c r="Y597" i="54"/>
  <c r="O598" i="54"/>
  <c r="Q599" i="54"/>
  <c r="Q603" i="54"/>
  <c r="Y588" i="54"/>
  <c r="Y589" i="54"/>
  <c r="O593" i="54"/>
  <c r="Q585" i="54"/>
  <c r="W586" i="54"/>
  <c r="Q587" i="54"/>
  <c r="Y593" i="54"/>
  <c r="O594" i="54"/>
  <c r="O597" i="54"/>
  <c r="U598" i="54"/>
  <c r="Q589" i="54"/>
  <c r="Y603" i="54"/>
  <c r="W592" i="54"/>
  <c r="Y591" i="54"/>
  <c r="W597" i="54"/>
  <c r="Q586" i="54"/>
  <c r="U586" i="54"/>
  <c r="Y602" i="54"/>
  <c r="U584" i="54"/>
  <c r="Q584" i="54"/>
  <c r="S584" i="54"/>
  <c r="Y600" i="54"/>
  <c r="O596" i="54"/>
  <c r="U592" i="54"/>
  <c r="S592" i="54"/>
  <c r="O590" i="54"/>
  <c r="W595" i="54"/>
  <c r="O603" i="54"/>
  <c r="O601" i="54"/>
  <c r="U599" i="54"/>
  <c r="W593" i="54"/>
  <c r="Q588" i="54"/>
  <c r="S585" i="54"/>
  <c r="U593" i="54"/>
  <c r="W601" i="54"/>
  <c r="U590" i="54"/>
  <c r="Y586" i="54"/>
  <c r="O602" i="54"/>
  <c r="W584" i="54"/>
  <c r="O600" i="54"/>
  <c r="Y596" i="54"/>
  <c r="Q592" i="54"/>
  <c r="Q590" i="54"/>
  <c r="S590" i="54"/>
  <c r="Y595" i="54"/>
  <c r="W598" i="54"/>
  <c r="Y587" i="54"/>
  <c r="O586" i="54"/>
  <c r="Y584" i="54"/>
  <c r="Q600" i="54"/>
  <c r="Y592" i="54"/>
  <c r="W603" i="54"/>
  <c r="O599" i="54"/>
  <c r="S595" i="54"/>
  <c r="O587" i="54"/>
  <c r="Y585" i="54"/>
  <c r="U601" i="54"/>
  <c r="S598" i="54"/>
  <c r="Q593" i="54"/>
  <c r="O588" i="54"/>
  <c r="W596" i="54"/>
  <c r="U594" i="54"/>
  <c r="W585" i="54"/>
  <c r="S586" i="54"/>
  <c r="Q602" i="54"/>
  <c r="O584" i="54"/>
  <c r="U596" i="54"/>
  <c r="O592" i="54"/>
  <c r="O595" i="54"/>
  <c r="S603" i="54"/>
  <c r="W599" i="54"/>
  <c r="O591" i="54"/>
  <c r="W587" i="54"/>
  <c r="S599" i="54"/>
  <c r="U597" i="54"/>
  <c r="U591" i="54"/>
  <c r="U587" i="54"/>
  <c r="Q594" i="54"/>
  <c r="S602" i="54"/>
  <c r="U600" i="54"/>
  <c r="Y590" i="54"/>
  <c r="U588" i="54"/>
  <c r="W602" i="54"/>
  <c r="W600" i="54"/>
  <c r="S601" i="54"/>
  <c r="W591" i="54"/>
  <c r="Q595" i="54"/>
  <c r="U585" i="54"/>
  <c r="Q596" i="54"/>
  <c r="Y601" i="54"/>
  <c r="Q591" i="54"/>
  <c r="U603" i="54"/>
  <c r="W594" i="54"/>
  <c r="Q597" i="54"/>
  <c r="Y599" i="54"/>
  <c r="S600" i="54"/>
  <c r="U602" i="54"/>
  <c r="W590" i="54"/>
  <c r="S588" i="54"/>
  <c r="S597" i="54"/>
  <c r="S587" i="54"/>
  <c r="Q598" i="54"/>
  <c r="S589" i="54"/>
  <c r="Y594" i="54"/>
  <c r="S596" i="54"/>
  <c r="Y598" i="54"/>
  <c r="S593" i="54"/>
  <c r="O585" i="54"/>
  <c r="W589" i="54"/>
  <c r="G15" i="57"/>
  <c r="W424" i="54"/>
  <c r="W426" i="54"/>
  <c r="Y427" i="54"/>
  <c r="W430" i="54"/>
  <c r="Y432" i="54"/>
  <c r="W433" i="54"/>
  <c r="S434" i="54"/>
  <c r="W436" i="54"/>
  <c r="U437" i="54"/>
  <c r="S439" i="54"/>
  <c r="S440" i="54"/>
  <c r="Q441" i="54"/>
  <c r="W434" i="54"/>
  <c r="U435" i="54"/>
  <c r="Y437" i="54"/>
  <c r="O438" i="54"/>
  <c r="Y440" i="54"/>
  <c r="W441" i="54"/>
  <c r="W442" i="54"/>
  <c r="Q443" i="54"/>
  <c r="S430" i="54"/>
  <c r="O437" i="54"/>
  <c r="O426" i="54"/>
  <c r="Q427" i="54"/>
  <c r="O432" i="54"/>
  <c r="Q433" i="54"/>
  <c r="S426" i="54"/>
  <c r="S432" i="54"/>
  <c r="U429" i="54"/>
  <c r="O430" i="54"/>
  <c r="O424" i="54"/>
  <c r="O433" i="54"/>
  <c r="Q429" i="54"/>
  <c r="Y429" i="54"/>
  <c r="U434" i="54"/>
  <c r="O434" i="54"/>
  <c r="S442" i="54"/>
  <c r="Q440" i="54"/>
  <c r="Q431" i="54"/>
  <c r="U428" i="54"/>
  <c r="Y425" i="54"/>
  <c r="O443" i="54"/>
  <c r="O442" i="54"/>
  <c r="U439" i="54"/>
  <c r="S438" i="54"/>
  <c r="Y435" i="54"/>
  <c r="Y441" i="54"/>
  <c r="U438" i="54"/>
  <c r="Q436" i="54"/>
  <c r="W437" i="54"/>
  <c r="Q430" i="54"/>
  <c r="S425" i="54"/>
  <c r="Q424" i="54"/>
  <c r="S433" i="54"/>
  <c r="S429" i="54"/>
  <c r="Y426" i="54"/>
  <c r="U433" i="54"/>
  <c r="S437" i="54"/>
  <c r="U432" i="54"/>
  <c r="S431" i="54"/>
  <c r="U431" i="54"/>
  <c r="O428" i="54"/>
  <c r="W443" i="54"/>
  <c r="U442" i="54"/>
  <c r="Q439" i="54"/>
  <c r="W438" i="54"/>
  <c r="Q435" i="54"/>
  <c r="U441" i="54"/>
  <c r="U436" i="54"/>
  <c r="S436" i="54"/>
  <c r="Q442" i="54"/>
  <c r="Y433" i="54"/>
  <c r="Y430" i="54"/>
  <c r="S427" i="54"/>
  <c r="Y424" i="54"/>
  <c r="Q437" i="54"/>
  <c r="Q432" i="54"/>
  <c r="U427" i="54"/>
  <c r="Q425" i="54"/>
  <c r="U440" i="54"/>
  <c r="Q428" i="54"/>
  <c r="S443" i="54"/>
  <c r="Q438" i="54"/>
  <c r="S435" i="54"/>
  <c r="U443" i="54"/>
  <c r="O436" i="54"/>
  <c r="W432" i="54"/>
  <c r="O427" i="54"/>
  <c r="O429" i="54"/>
  <c r="S424" i="54"/>
  <c r="W440" i="54"/>
  <c r="Y428" i="54"/>
  <c r="Y443" i="54"/>
  <c r="Y438" i="54"/>
  <c r="O441" i="54"/>
  <c r="Y436" i="54"/>
  <c r="U430" i="54"/>
  <c r="W427" i="54"/>
  <c r="W429" i="54"/>
  <c r="O431" i="54"/>
  <c r="S428" i="54"/>
  <c r="O435" i="54"/>
  <c r="O440" i="54"/>
  <c r="Y442" i="54"/>
  <c r="U424" i="54"/>
  <c r="U426" i="54"/>
  <c r="W428" i="54"/>
  <c r="O439" i="54"/>
  <c r="Y431" i="54"/>
  <c r="O425" i="54"/>
  <c r="Q434" i="54"/>
  <c r="W431" i="54"/>
  <c r="W435" i="54"/>
  <c r="Y439" i="54"/>
  <c r="W425" i="54"/>
  <c r="Q426" i="54"/>
  <c r="U425" i="54"/>
  <c r="W439" i="54"/>
  <c r="S441" i="54"/>
  <c r="Y434" i="54"/>
  <c r="Y275" i="54"/>
  <c r="O275" i="54"/>
  <c r="W282" i="54"/>
  <c r="S274" i="54"/>
  <c r="W274" i="54"/>
  <c r="Y270" i="54"/>
  <c r="W281" i="54"/>
  <c r="Q281" i="54"/>
  <c r="O277" i="54"/>
  <c r="Y273" i="54"/>
  <c r="S273" i="54"/>
  <c r="O269" i="54"/>
  <c r="W265" i="54"/>
  <c r="O265" i="54"/>
  <c r="Y280" i="54"/>
  <c r="S280" i="54"/>
  <c r="W276" i="54"/>
  <c r="Y272" i="54"/>
  <c r="S272" i="54"/>
  <c r="W268" i="54"/>
  <c r="W264" i="54"/>
  <c r="S264" i="54"/>
  <c r="W275" i="54"/>
  <c r="S275" i="54"/>
  <c r="U282" i="54"/>
  <c r="Y274" i="54"/>
  <c r="O274" i="54"/>
  <c r="U270" i="54"/>
  <c r="U281" i="54"/>
  <c r="Y281" i="54"/>
  <c r="S277" i="54"/>
  <c r="W273" i="54"/>
  <c r="Q273" i="54"/>
  <c r="S269" i="54"/>
  <c r="Y265" i="54"/>
  <c r="Q265" i="54"/>
  <c r="W280" i="54"/>
  <c r="O280" i="54"/>
  <c r="S276" i="54"/>
  <c r="W272" i="54"/>
  <c r="Q272" i="54"/>
  <c r="S268" i="54"/>
  <c r="U264" i="54"/>
  <c r="O264" i="54"/>
  <c r="U275" i="54"/>
  <c r="Y282" i="54"/>
  <c r="Q282" i="54"/>
  <c r="Q274" i="54"/>
  <c r="W270" i="54"/>
  <c r="Q270" i="54"/>
  <c r="S281" i="54"/>
  <c r="W277" i="54"/>
  <c r="U277" i="54"/>
  <c r="U273" i="54"/>
  <c r="W269" i="54"/>
  <c r="Q269" i="54"/>
  <c r="U265" i="54"/>
  <c r="O282" i="54"/>
  <c r="O281" i="54"/>
  <c r="Y269" i="54"/>
  <c r="Y276" i="54"/>
  <c r="U272" i="54"/>
  <c r="Q268" i="54"/>
  <c r="Y279" i="54"/>
  <c r="U279" i="54"/>
  <c r="U267" i="54"/>
  <c r="Y283" i="54"/>
  <c r="O283" i="54"/>
  <c r="S271" i="54"/>
  <c r="S278" i="54"/>
  <c r="S266" i="54"/>
  <c r="Q266" i="54"/>
  <c r="S282" i="54"/>
  <c r="Q280" i="54"/>
  <c r="Q264" i="54"/>
  <c r="U274" i="54"/>
  <c r="Y277" i="54"/>
  <c r="U269" i="54"/>
  <c r="U276" i="54"/>
  <c r="O272" i="54"/>
  <c r="O268" i="54"/>
  <c r="W279" i="54"/>
  <c r="O279" i="54"/>
  <c r="Q267" i="54"/>
  <c r="W283" i="54"/>
  <c r="S283" i="54"/>
  <c r="Q271" i="54"/>
  <c r="U278" i="54"/>
  <c r="W266" i="54"/>
  <c r="O266" i="54"/>
  <c r="O270" i="54"/>
  <c r="U268" i="54"/>
  <c r="Q275" i="54"/>
  <c r="S270" i="54"/>
  <c r="Q277" i="54"/>
  <c r="S265" i="54"/>
  <c r="U280" i="54"/>
  <c r="Q276" i="54"/>
  <c r="Y268" i="54"/>
  <c r="Y264" i="54"/>
  <c r="Q279" i="54"/>
  <c r="Y267" i="54"/>
  <c r="O267" i="54"/>
  <c r="U283" i="54"/>
  <c r="Y271" i="54"/>
  <c r="U271" i="54"/>
  <c r="Y278" i="54"/>
  <c r="O278" i="54"/>
  <c r="Y266" i="54"/>
  <c r="O273" i="54"/>
  <c r="O276" i="54"/>
  <c r="S267" i="54"/>
  <c r="O271" i="54"/>
  <c r="U266" i="54"/>
  <c r="W271" i="54"/>
  <c r="Q278" i="54"/>
  <c r="S279" i="54"/>
  <c r="Q283" i="54"/>
  <c r="W278" i="54"/>
  <c r="W267" i="54"/>
  <c r="Y203" i="54"/>
  <c r="O203" i="54"/>
  <c r="U195" i="54"/>
  <c r="Y201" i="54"/>
  <c r="O201" i="54"/>
  <c r="U197" i="54"/>
  <c r="Y193" i="54"/>
  <c r="S193" i="54"/>
  <c r="O189" i="54"/>
  <c r="Y185" i="54"/>
  <c r="O185" i="54"/>
  <c r="Y200" i="54"/>
  <c r="S200" i="54"/>
  <c r="W196" i="54"/>
  <c r="W192" i="54"/>
  <c r="O192" i="54"/>
  <c r="W188" i="54"/>
  <c r="Y184" i="54"/>
  <c r="Q184" i="54"/>
  <c r="W203" i="54"/>
  <c r="S203" i="54"/>
  <c r="Q195" i="54"/>
  <c r="W201" i="54"/>
  <c r="Q201" i="54"/>
  <c r="O197" i="54"/>
  <c r="W193" i="54"/>
  <c r="Q193" i="54"/>
  <c r="Q189" i="54"/>
  <c r="W185" i="54"/>
  <c r="Q185" i="54"/>
  <c r="W200" i="54"/>
  <c r="O200" i="54"/>
  <c r="S196" i="54"/>
  <c r="U192" i="54"/>
  <c r="Q192" i="54"/>
  <c r="S188" i="54"/>
  <c r="W184" i="54"/>
  <c r="O184" i="54"/>
  <c r="U203" i="54"/>
  <c r="Y195" i="54"/>
  <c r="S195" i="54"/>
  <c r="U201" i="54"/>
  <c r="W197" i="54"/>
  <c r="Q197" i="54"/>
  <c r="U193" i="54"/>
  <c r="W189" i="54"/>
  <c r="U189" i="54"/>
  <c r="U185" i="54"/>
  <c r="W195" i="54"/>
  <c r="S197" i="54"/>
  <c r="S185" i="54"/>
  <c r="Y196" i="54"/>
  <c r="Y192" i="54"/>
  <c r="Q188" i="54"/>
  <c r="Y191" i="54"/>
  <c r="Q191" i="54"/>
  <c r="Y199" i="54"/>
  <c r="O199" i="54"/>
  <c r="U187" i="54"/>
  <c r="U202" i="54"/>
  <c r="Y198" i="54"/>
  <c r="O198" i="54"/>
  <c r="W194" i="54"/>
  <c r="Y190" i="54"/>
  <c r="Q190" i="54"/>
  <c r="U186" i="54"/>
  <c r="S189" i="54"/>
  <c r="Q200" i="54"/>
  <c r="S184" i="54"/>
  <c r="O195" i="54"/>
  <c r="O193" i="54"/>
  <c r="U196" i="54"/>
  <c r="S192" i="54"/>
  <c r="O188" i="54"/>
  <c r="W191" i="54"/>
  <c r="O191" i="54"/>
  <c r="Q199" i="54"/>
  <c r="U199" i="54"/>
  <c r="Q187" i="54"/>
  <c r="Y202" i="54"/>
  <c r="W198" i="54"/>
  <c r="Q198" i="54"/>
  <c r="Q194" i="54"/>
  <c r="W190" i="54"/>
  <c r="O190" i="54"/>
  <c r="W186" i="54"/>
  <c r="Q203" i="54"/>
  <c r="Y197" i="54"/>
  <c r="O196" i="54"/>
  <c r="S201" i="54"/>
  <c r="Y189" i="54"/>
  <c r="U200" i="54"/>
  <c r="Q196" i="54"/>
  <c r="Y188" i="54"/>
  <c r="U184" i="54"/>
  <c r="U191" i="54"/>
  <c r="S199" i="54"/>
  <c r="Y187" i="54"/>
  <c r="O187" i="54"/>
  <c r="S202" i="54"/>
  <c r="Q202" i="54"/>
  <c r="S198" i="54"/>
  <c r="Y194" i="54"/>
  <c r="U194" i="54"/>
  <c r="S190" i="54"/>
  <c r="Y186" i="54"/>
  <c r="Q186" i="54"/>
  <c r="U188" i="54"/>
  <c r="S187" i="54"/>
  <c r="W202" i="54"/>
  <c r="O194" i="54"/>
  <c r="S191" i="54"/>
  <c r="O202" i="54"/>
  <c r="U190" i="54"/>
  <c r="S194" i="54"/>
  <c r="W199" i="54"/>
  <c r="U198" i="54"/>
  <c r="S186" i="54"/>
  <c r="W187" i="54"/>
  <c r="O186" i="54"/>
  <c r="Y121" i="54"/>
  <c r="O121" i="54"/>
  <c r="U117" i="54"/>
  <c r="Y113" i="54"/>
  <c r="O113" i="54"/>
  <c r="U109" i="54"/>
  <c r="Y105" i="54"/>
  <c r="Q105" i="54"/>
  <c r="Y120" i="54"/>
  <c r="U120" i="54"/>
  <c r="W116" i="54"/>
  <c r="W112" i="54"/>
  <c r="AB112" i="54" s="1"/>
  <c r="O112" i="54"/>
  <c r="Q108" i="54"/>
  <c r="Y104" i="54"/>
  <c r="S104" i="54"/>
  <c r="W121" i="54"/>
  <c r="Q121" i="54"/>
  <c r="O117" i="54"/>
  <c r="W113" i="54"/>
  <c r="AB113" i="54" s="1"/>
  <c r="Q113" i="54"/>
  <c r="Q109" i="54"/>
  <c r="W105" i="54"/>
  <c r="U105" i="54"/>
  <c r="W120" i="54"/>
  <c r="O120" i="54"/>
  <c r="U116" i="54"/>
  <c r="Y112" i="54"/>
  <c r="S112" i="54"/>
  <c r="S108" i="54"/>
  <c r="W104" i="54"/>
  <c r="O104" i="54"/>
  <c r="U121" i="54"/>
  <c r="W117" i="54"/>
  <c r="Q117" i="54"/>
  <c r="U113" i="54"/>
  <c r="W109" i="54"/>
  <c r="O109" i="54"/>
  <c r="S105" i="54"/>
  <c r="S121" i="54"/>
  <c r="Y109" i="54"/>
  <c r="Y116" i="54"/>
  <c r="Q112" i="54"/>
  <c r="W108" i="54"/>
  <c r="AB108" i="54" s="1"/>
  <c r="Y123" i="54"/>
  <c r="S123" i="54"/>
  <c r="S119" i="54"/>
  <c r="Y115" i="54"/>
  <c r="Q115" i="54"/>
  <c r="W111" i="54"/>
  <c r="Y107" i="54"/>
  <c r="Q107" i="54"/>
  <c r="U122" i="54"/>
  <c r="Y118" i="54"/>
  <c r="Q118" i="54"/>
  <c r="U114" i="54"/>
  <c r="Y110" i="54"/>
  <c r="O110" i="54"/>
  <c r="W106" i="54"/>
  <c r="Y117" i="54"/>
  <c r="S109" i="54"/>
  <c r="Q116" i="54"/>
  <c r="U112" i="54"/>
  <c r="O108" i="54"/>
  <c r="U123" i="54"/>
  <c r="Q123" i="54"/>
  <c r="W119" i="54"/>
  <c r="U115" i="54"/>
  <c r="O115" i="54"/>
  <c r="S111" i="54"/>
  <c r="U107" i="54"/>
  <c r="S107" i="54"/>
  <c r="W122" i="54"/>
  <c r="W118" i="54"/>
  <c r="O118" i="54"/>
  <c r="Q114" i="54"/>
  <c r="W110" i="54"/>
  <c r="Q110" i="54"/>
  <c r="U106" i="54"/>
  <c r="S117" i="54"/>
  <c r="O105" i="54"/>
  <c r="Q120" i="54"/>
  <c r="S116" i="54"/>
  <c r="Y108" i="54"/>
  <c r="Q104" i="54"/>
  <c r="W123" i="54"/>
  <c r="Y119" i="54"/>
  <c r="Q119" i="54"/>
  <c r="W115" i="54"/>
  <c r="Y111" i="54"/>
  <c r="Q111" i="54"/>
  <c r="W107" i="54"/>
  <c r="AB107" i="54" s="1"/>
  <c r="Y122" i="54"/>
  <c r="Q122" i="54"/>
  <c r="U118" i="54"/>
  <c r="Y114" i="54"/>
  <c r="O114" i="54"/>
  <c r="S110" i="54"/>
  <c r="S106" i="54"/>
  <c r="Q106" i="54"/>
  <c r="S113" i="54"/>
  <c r="S120" i="54"/>
  <c r="U119" i="54"/>
  <c r="O111" i="54"/>
  <c r="S118" i="54"/>
  <c r="Y106" i="54"/>
  <c r="O123" i="54"/>
  <c r="U110" i="54"/>
  <c r="O116" i="54"/>
  <c r="O119" i="54"/>
  <c r="O107" i="54"/>
  <c r="S114" i="54"/>
  <c r="O106" i="54"/>
  <c r="U108" i="54"/>
  <c r="S115" i="54"/>
  <c r="S122" i="54"/>
  <c r="W114" i="54"/>
  <c r="U104" i="54"/>
  <c r="U111" i="54"/>
  <c r="O122" i="54"/>
  <c r="U21" i="54"/>
  <c r="Y17" i="54"/>
  <c r="O17" i="54"/>
  <c r="Q13" i="54"/>
  <c r="Y9" i="54"/>
  <c r="O9" i="54"/>
  <c r="O21" i="54"/>
  <c r="W17" i="54"/>
  <c r="AB17" i="54" s="1"/>
  <c r="Q17" i="54"/>
  <c r="O13" i="54"/>
  <c r="W9" i="54"/>
  <c r="Q9" i="54"/>
  <c r="Y21" i="54"/>
  <c r="Q21" i="54"/>
  <c r="U17" i="54"/>
  <c r="Y13" i="54"/>
  <c r="S13" i="54"/>
  <c r="U9" i="54"/>
  <c r="W13" i="54"/>
  <c r="Y20" i="54"/>
  <c r="U20" i="54"/>
  <c r="U16" i="54"/>
  <c r="Y12" i="54"/>
  <c r="W12" i="54"/>
  <c r="AB12" i="54" s="1"/>
  <c r="U8" i="54"/>
  <c r="S23" i="54"/>
  <c r="Y19" i="54"/>
  <c r="S19" i="54"/>
  <c r="U15" i="54"/>
  <c r="Y11" i="54"/>
  <c r="O11" i="54"/>
  <c r="W7" i="54"/>
  <c r="AB7" i="54" s="1"/>
  <c r="W22" i="54"/>
  <c r="O22" i="54"/>
  <c r="S18" i="54"/>
  <c r="W14" i="54"/>
  <c r="AB14" i="54" s="1"/>
  <c r="Q14" i="54"/>
  <c r="S10" i="54"/>
  <c r="Y6" i="54"/>
  <c r="O6" i="54"/>
  <c r="Q10" i="54"/>
  <c r="W21" i="54"/>
  <c r="U13" i="54"/>
  <c r="W20" i="54"/>
  <c r="AB20" i="54" s="1"/>
  <c r="O20" i="54"/>
  <c r="O16" i="54"/>
  <c r="U12" i="54"/>
  <c r="O12" i="54"/>
  <c r="W8" i="54"/>
  <c r="W23" i="54"/>
  <c r="U19" i="54"/>
  <c r="O19" i="54"/>
  <c r="S15" i="54"/>
  <c r="U11" i="54"/>
  <c r="S11" i="54"/>
  <c r="S7" i="54"/>
  <c r="Y22" i="54"/>
  <c r="Q22" i="54"/>
  <c r="U18" i="54"/>
  <c r="S14" i="54"/>
  <c r="O14" i="54"/>
  <c r="U10" i="54"/>
  <c r="U6" i="54"/>
  <c r="Q6" i="54"/>
  <c r="U22" i="54"/>
  <c r="Q18" i="54"/>
  <c r="U14" i="54"/>
  <c r="S6" i="54"/>
  <c r="S21" i="54"/>
  <c r="S9" i="54"/>
  <c r="Q20" i="54"/>
  <c r="Y16" i="54"/>
  <c r="S16" i="54"/>
  <c r="Q12" i="54"/>
  <c r="Y8" i="54"/>
  <c r="S8" i="54"/>
  <c r="Y23" i="54"/>
  <c r="Q23" i="54"/>
  <c r="W19" i="54"/>
  <c r="Y15" i="54"/>
  <c r="Q15" i="54"/>
  <c r="W11" i="54"/>
  <c r="Y7" i="54"/>
  <c r="Q7" i="54"/>
  <c r="Y18" i="54"/>
  <c r="W10" i="54"/>
  <c r="S17" i="54"/>
  <c r="S12" i="54"/>
  <c r="U23" i="54"/>
  <c r="O15" i="54"/>
  <c r="S22" i="54"/>
  <c r="Y10" i="54"/>
  <c r="S20" i="54"/>
  <c r="Q8" i="54"/>
  <c r="O23" i="54"/>
  <c r="Q11" i="54"/>
  <c r="W18" i="54"/>
  <c r="O10" i="54"/>
  <c r="W16" i="54"/>
  <c r="O7" i="54"/>
  <c r="Q16" i="54"/>
  <c r="O8" i="54"/>
  <c r="Q19" i="54"/>
  <c r="U7" i="54"/>
  <c r="O18" i="54"/>
  <c r="W6" i="54"/>
  <c r="W15" i="54"/>
  <c r="Y14" i="54"/>
  <c r="G22" i="57"/>
  <c r="U564" i="54"/>
  <c r="O567" i="54"/>
  <c r="S568" i="54"/>
  <c r="S570" i="54"/>
  <c r="Y573" i="54"/>
  <c r="O581" i="54"/>
  <c r="U567" i="54"/>
  <c r="O577" i="54"/>
  <c r="U582" i="54"/>
  <c r="U568" i="54"/>
  <c r="Y571" i="54"/>
  <c r="Y572" i="54"/>
  <c r="Q573" i="54"/>
  <c r="S575" i="54"/>
  <c r="Y581" i="54"/>
  <c r="O582" i="54"/>
  <c r="U573" i="54"/>
  <c r="Y567" i="54"/>
  <c r="O568" i="54"/>
  <c r="Q583" i="54"/>
  <c r="O573" i="54"/>
  <c r="Y577" i="54"/>
  <c r="O578" i="54"/>
  <c r="W572" i="54"/>
  <c r="S578" i="54"/>
  <c r="U579" i="54"/>
  <c r="S564" i="54"/>
  <c r="Q567" i="54"/>
  <c r="U570" i="54"/>
  <c r="Q571" i="54"/>
  <c r="W581" i="54"/>
  <c r="W568" i="54"/>
  <c r="U578" i="54"/>
  <c r="O576" i="54"/>
  <c r="Q565" i="54"/>
  <c r="W580" i="54"/>
  <c r="W574" i="54"/>
  <c r="Y569" i="54"/>
  <c r="O579" i="54"/>
  <c r="S572" i="54"/>
  <c r="W566" i="54"/>
  <c r="W583" i="54"/>
  <c r="S579" i="54"/>
  <c r="Q575" i="54"/>
  <c r="S571" i="54"/>
  <c r="S567" i="54"/>
  <c r="Y583" i="54"/>
  <c r="U576" i="54"/>
  <c r="S576" i="54"/>
  <c r="S565" i="54"/>
  <c r="U580" i="54"/>
  <c r="Q580" i="54"/>
  <c r="O574" i="54"/>
  <c r="S580" i="54"/>
  <c r="Q569" i="54"/>
  <c r="W579" i="54"/>
  <c r="U566" i="54"/>
  <c r="Y575" i="54"/>
  <c r="W582" i="54"/>
  <c r="O565" i="54"/>
  <c r="Q574" i="54"/>
  <c r="W576" i="54"/>
  <c r="O569" i="54"/>
  <c r="Y579" i="54"/>
  <c r="Q581" i="54"/>
  <c r="Q572" i="54"/>
  <c r="Q582" i="54"/>
  <c r="Q579" i="54"/>
  <c r="S573" i="54"/>
  <c r="O566" i="54"/>
  <c r="Q578" i="54"/>
  <c r="W570" i="54"/>
  <c r="Y564" i="54"/>
  <c r="W567" i="54"/>
  <c r="Y568" i="54"/>
  <c r="Q576" i="54"/>
  <c r="O580" i="54"/>
  <c r="S569" i="54"/>
  <c r="Q566" i="54"/>
  <c r="U577" i="54"/>
  <c r="W565" i="54"/>
  <c r="Y574" i="54"/>
  <c r="U574" i="54"/>
  <c r="W569" i="54"/>
  <c r="U572" i="54"/>
  <c r="O583" i="54"/>
  <c r="W577" i="54"/>
  <c r="O571" i="54"/>
  <c r="Y582" i="54"/>
  <c r="W578" i="54"/>
  <c r="W573" i="54"/>
  <c r="Y578" i="54"/>
  <c r="Q570" i="54"/>
  <c r="W564" i="54"/>
  <c r="Y565" i="54"/>
  <c r="S574" i="54"/>
  <c r="U565" i="54"/>
  <c r="U583" i="54"/>
  <c r="W571" i="54"/>
  <c r="Q577" i="54"/>
  <c r="S577" i="54"/>
  <c r="O564" i="54"/>
  <c r="S581" i="54"/>
  <c r="Y566" i="54"/>
  <c r="S583" i="54"/>
  <c r="U575" i="54"/>
  <c r="O570" i="54"/>
  <c r="Q568" i="54"/>
  <c r="Y576" i="54"/>
  <c r="U569" i="54"/>
  <c r="U581" i="54"/>
  <c r="Q564" i="54"/>
  <c r="O575" i="54"/>
  <c r="S582" i="54"/>
  <c r="O572" i="54"/>
  <c r="Y570" i="54"/>
  <c r="W575" i="54"/>
  <c r="U571" i="54"/>
  <c r="Y580" i="54"/>
  <c r="S566" i="54"/>
  <c r="G14" i="57"/>
  <c r="W420" i="54"/>
  <c r="O423" i="54"/>
  <c r="S406" i="54"/>
  <c r="Q407" i="54"/>
  <c r="S409" i="54"/>
  <c r="W411" i="54"/>
  <c r="W412" i="54"/>
  <c r="Q413" i="54"/>
  <c r="O418" i="54"/>
  <c r="U423" i="54"/>
  <c r="W406" i="54"/>
  <c r="U415" i="54"/>
  <c r="U416" i="54"/>
  <c r="S410" i="54"/>
  <c r="Y418" i="54"/>
  <c r="Y423" i="54"/>
  <c r="O404" i="54"/>
  <c r="W404" i="54"/>
  <c r="S418" i="54"/>
  <c r="W408" i="54"/>
  <c r="W419" i="54"/>
  <c r="Y409" i="54"/>
  <c r="Q419" i="54"/>
  <c r="Y407" i="54"/>
  <c r="U413" i="54"/>
  <c r="S420" i="54"/>
  <c r="U420" i="54"/>
  <c r="U418" i="54"/>
  <c r="U419" i="54"/>
  <c r="O412" i="54"/>
  <c r="Q422" i="54"/>
  <c r="W417" i="54"/>
  <c r="Y417" i="54"/>
  <c r="O414" i="54"/>
  <c r="Y416" i="54"/>
  <c r="S421" i="54"/>
  <c r="Q415" i="54"/>
  <c r="U411" i="54"/>
  <c r="Y405" i="54"/>
  <c r="O416" i="54"/>
  <c r="S412" i="54"/>
  <c r="O408" i="54"/>
  <c r="U405" i="54"/>
  <c r="Q423" i="54"/>
  <c r="S419" i="54"/>
  <c r="S413" i="54"/>
  <c r="W409" i="54"/>
  <c r="U406" i="54"/>
  <c r="S423" i="54"/>
  <c r="O406" i="54"/>
  <c r="Q409" i="54"/>
  <c r="S415" i="54"/>
  <c r="O411" i="54"/>
  <c r="U422" i="54"/>
  <c r="S422" i="54"/>
  <c r="Q417" i="54"/>
  <c r="U414" i="54"/>
  <c r="Y414" i="54"/>
  <c r="U408" i="54"/>
  <c r="Y419" i="54"/>
  <c r="U412" i="54"/>
  <c r="S411" i="54"/>
  <c r="S405" i="54"/>
  <c r="O415" i="54"/>
  <c r="Q411" i="54"/>
  <c r="O407" i="54"/>
  <c r="U404" i="54"/>
  <c r="O421" i="54"/>
  <c r="Y421" i="54"/>
  <c r="Q418" i="54"/>
  <c r="Y411" i="54"/>
  <c r="U407" i="54"/>
  <c r="S404" i="54"/>
  <c r="Q421" i="54"/>
  <c r="Q405" i="54"/>
  <c r="U410" i="54"/>
  <c r="O422" i="54"/>
  <c r="W422" i="54"/>
  <c r="S417" i="54"/>
  <c r="S414" i="54"/>
  <c r="Q414" i="54"/>
  <c r="Q408" i="54"/>
  <c r="W418" i="54"/>
  <c r="Q412" i="54"/>
  <c r="Q410" i="54"/>
  <c r="O405" i="54"/>
  <c r="O413" i="54"/>
  <c r="Y410" i="54"/>
  <c r="W407" i="54"/>
  <c r="Q404" i="54"/>
  <c r="W421" i="54"/>
  <c r="Q420" i="54"/>
  <c r="W416" i="54"/>
  <c r="W410" i="54"/>
  <c r="Q406" i="54"/>
  <c r="Y413" i="54"/>
  <c r="Y422" i="54"/>
  <c r="Q416" i="54"/>
  <c r="W423" i="54"/>
  <c r="W405" i="54"/>
  <c r="O410" i="54"/>
  <c r="W415" i="54"/>
  <c r="W414" i="54"/>
  <c r="S408" i="54"/>
  <c r="O417" i="54"/>
  <c r="Y408" i="54"/>
  <c r="S416" i="54"/>
  <c r="S407" i="54"/>
  <c r="O409" i="54"/>
  <c r="O420" i="54"/>
  <c r="O419" i="54"/>
  <c r="U417" i="54"/>
  <c r="Y412" i="54"/>
  <c r="U421" i="54"/>
  <c r="Y404" i="54"/>
  <c r="Y415" i="54"/>
  <c r="Y406" i="54"/>
  <c r="U409" i="54"/>
  <c r="W413" i="54"/>
  <c r="Y420" i="54"/>
  <c r="S263" i="54"/>
  <c r="Y251" i="54"/>
  <c r="O251" i="54"/>
  <c r="Y262" i="54"/>
  <c r="O262" i="54"/>
  <c r="W258" i="54"/>
  <c r="Y250" i="54"/>
  <c r="Q250" i="54"/>
  <c r="O261" i="54"/>
  <c r="Y257" i="54"/>
  <c r="S257" i="54"/>
  <c r="Y253" i="54"/>
  <c r="W249" i="54"/>
  <c r="O249" i="54"/>
  <c r="U245" i="54"/>
  <c r="W260" i="54"/>
  <c r="W256" i="54"/>
  <c r="O256" i="54"/>
  <c r="W252" i="54"/>
  <c r="Y248" i="54"/>
  <c r="Q248" i="54"/>
  <c r="W244" i="54"/>
  <c r="W263" i="54"/>
  <c r="W251" i="54"/>
  <c r="S251" i="54"/>
  <c r="W262" i="54"/>
  <c r="Q262" i="54"/>
  <c r="Q258" i="54"/>
  <c r="S250" i="54"/>
  <c r="O250" i="54"/>
  <c r="U261" i="54"/>
  <c r="W257" i="54"/>
  <c r="Q257" i="54"/>
  <c r="Q253" i="54"/>
  <c r="U249" i="54"/>
  <c r="Q249" i="54"/>
  <c r="O245" i="54"/>
  <c r="S260" i="54"/>
  <c r="U256" i="54"/>
  <c r="Q256" i="54"/>
  <c r="S252" i="54"/>
  <c r="W248" i="54"/>
  <c r="O248" i="54"/>
  <c r="S244" i="54"/>
  <c r="Y263" i="54"/>
  <c r="U263" i="54"/>
  <c r="U251" i="54"/>
  <c r="S262" i="54"/>
  <c r="Y258" i="54"/>
  <c r="U258" i="54"/>
  <c r="U250" i="54"/>
  <c r="W261" i="54"/>
  <c r="Q261" i="54"/>
  <c r="U257" i="54"/>
  <c r="W253" i="54"/>
  <c r="U253" i="54"/>
  <c r="Y249" i="54"/>
  <c r="W245" i="54"/>
  <c r="S245" i="54"/>
  <c r="O263" i="54"/>
  <c r="U262" i="54"/>
  <c r="S261" i="54"/>
  <c r="S249" i="54"/>
  <c r="U260" i="54"/>
  <c r="Y256" i="54"/>
  <c r="Q252" i="54"/>
  <c r="Y244" i="54"/>
  <c r="Y255" i="54"/>
  <c r="U255" i="54"/>
  <c r="Y259" i="54"/>
  <c r="S259" i="54"/>
  <c r="Q247" i="54"/>
  <c r="S254" i="54"/>
  <c r="Y246" i="54"/>
  <c r="O246" i="54"/>
  <c r="S253" i="54"/>
  <c r="S248" i="54"/>
  <c r="Q251" i="54"/>
  <c r="S258" i="54"/>
  <c r="O257" i="54"/>
  <c r="Y245" i="54"/>
  <c r="Y260" i="54"/>
  <c r="S256" i="54"/>
  <c r="O252" i="54"/>
  <c r="U244" i="54"/>
  <c r="W255" i="54"/>
  <c r="O255" i="54"/>
  <c r="W259" i="54"/>
  <c r="O259" i="54"/>
  <c r="U247" i="54"/>
  <c r="U254" i="54"/>
  <c r="W246" i="54"/>
  <c r="Q246" i="54"/>
  <c r="Q263" i="54"/>
  <c r="Y261" i="54"/>
  <c r="U252" i="54"/>
  <c r="O258" i="54"/>
  <c r="O253" i="54"/>
  <c r="Q245" i="54"/>
  <c r="Q260" i="54"/>
  <c r="Y252" i="54"/>
  <c r="U248" i="54"/>
  <c r="Q244" i="54"/>
  <c r="S255" i="54"/>
  <c r="U259" i="54"/>
  <c r="Y247" i="54"/>
  <c r="S247" i="54"/>
  <c r="Y254" i="54"/>
  <c r="Q254" i="54"/>
  <c r="S246" i="54"/>
  <c r="W250" i="54"/>
  <c r="O260" i="54"/>
  <c r="O244" i="54"/>
  <c r="U246" i="54"/>
  <c r="Q255" i="54"/>
  <c r="Q259" i="54"/>
  <c r="W254" i="54"/>
  <c r="W247" i="54"/>
  <c r="O254" i="54"/>
  <c r="O247" i="54"/>
  <c r="U101" i="54"/>
  <c r="Y97" i="54"/>
  <c r="O97" i="54"/>
  <c r="U93" i="54"/>
  <c r="Y89" i="54"/>
  <c r="O89" i="54"/>
  <c r="Y85" i="54"/>
  <c r="U100" i="54"/>
  <c r="W96" i="54"/>
  <c r="Y96" i="54"/>
  <c r="Q92" i="54"/>
  <c r="Y88" i="54"/>
  <c r="S88" i="54"/>
  <c r="W84" i="54"/>
  <c r="AB84" i="54" s="1"/>
  <c r="O101" i="54"/>
  <c r="W97" i="54"/>
  <c r="Q97" i="54"/>
  <c r="Q93" i="54"/>
  <c r="W89" i="54"/>
  <c r="Q89" i="54"/>
  <c r="O85" i="54"/>
  <c r="W100" i="54"/>
  <c r="AB100" i="54" s="1"/>
  <c r="Q96" i="54"/>
  <c r="S96" i="54"/>
  <c r="S92" i="54"/>
  <c r="W88" i="54"/>
  <c r="AB88" i="54" s="1"/>
  <c r="O88" i="54"/>
  <c r="S84" i="54"/>
  <c r="W101" i="54"/>
  <c r="S101" i="54"/>
  <c r="U97" i="54"/>
  <c r="W93" i="54"/>
  <c r="O93" i="54"/>
  <c r="U89" i="54"/>
  <c r="W85" i="54"/>
  <c r="Q85" i="54"/>
  <c r="Q101" i="54"/>
  <c r="S89" i="54"/>
  <c r="Y100" i="54"/>
  <c r="U96" i="54"/>
  <c r="W92" i="54"/>
  <c r="Y84" i="54"/>
  <c r="S103" i="54"/>
  <c r="Y99" i="54"/>
  <c r="Q99" i="54"/>
  <c r="W95" i="54"/>
  <c r="AB95" i="54" s="1"/>
  <c r="Y91" i="54"/>
  <c r="S91" i="54"/>
  <c r="S87" i="54"/>
  <c r="Y102" i="54"/>
  <c r="O102" i="54"/>
  <c r="W98" i="54"/>
  <c r="Y94" i="54"/>
  <c r="Q94" i="54"/>
  <c r="W90" i="54"/>
  <c r="Y86" i="54"/>
  <c r="O86" i="54"/>
  <c r="S93" i="54"/>
  <c r="S97" i="54"/>
  <c r="U85" i="54"/>
  <c r="Q100" i="54"/>
  <c r="O96" i="54"/>
  <c r="O92" i="54"/>
  <c r="Q84" i="54"/>
  <c r="Q103" i="54"/>
  <c r="U99" i="54"/>
  <c r="O99" i="54"/>
  <c r="S95" i="54"/>
  <c r="U91" i="54"/>
  <c r="Q91" i="54"/>
  <c r="W87" i="54"/>
  <c r="W102" i="54"/>
  <c r="Q102" i="54"/>
  <c r="Q98" i="54"/>
  <c r="W94" i="54"/>
  <c r="O94" i="54"/>
  <c r="Q90" i="54"/>
  <c r="W86" i="54"/>
  <c r="AB86" i="54" s="1"/>
  <c r="Q86" i="54"/>
  <c r="Y101" i="54"/>
  <c r="Y93" i="54"/>
  <c r="S85" i="54"/>
  <c r="S100" i="54"/>
  <c r="Y92" i="54"/>
  <c r="Q88" i="54"/>
  <c r="U84" i="54"/>
  <c r="Y103" i="54"/>
  <c r="W103" i="54"/>
  <c r="W99" i="54"/>
  <c r="Y95" i="54"/>
  <c r="Q95" i="54"/>
  <c r="W91" i="54"/>
  <c r="Y87" i="54"/>
  <c r="Q87" i="54"/>
  <c r="U102" i="54"/>
  <c r="Y98" i="54"/>
  <c r="U98" i="54"/>
  <c r="S94" i="54"/>
  <c r="Y90" i="54"/>
  <c r="U90" i="54"/>
  <c r="U86" i="54"/>
  <c r="O100" i="54"/>
  <c r="S99" i="54"/>
  <c r="U87" i="54"/>
  <c r="O98" i="54"/>
  <c r="S86" i="54"/>
  <c r="O91" i="54"/>
  <c r="U92" i="54"/>
  <c r="U95" i="54"/>
  <c r="O87" i="54"/>
  <c r="U94" i="54"/>
  <c r="O103" i="54"/>
  <c r="S98" i="54"/>
  <c r="U88" i="54"/>
  <c r="U103" i="54"/>
  <c r="O95" i="54"/>
  <c r="S102" i="54"/>
  <c r="S90" i="54"/>
  <c r="O84" i="54"/>
  <c r="O90" i="54"/>
  <c r="S626" i="54"/>
  <c r="O630" i="54"/>
  <c r="O637" i="54"/>
  <c r="S642" i="54"/>
  <c r="U643" i="54"/>
  <c r="O625" i="54"/>
  <c r="Q637" i="54"/>
  <c r="W624" i="54"/>
  <c r="Y625" i="54"/>
  <c r="O626" i="54"/>
  <c r="U630" i="54"/>
  <c r="U637" i="54"/>
  <c r="Q628" i="54"/>
  <c r="Y637" i="54"/>
  <c r="S638" i="54"/>
  <c r="O642" i="54"/>
  <c r="Q635" i="54"/>
  <c r="Y631" i="54"/>
  <c r="O641" i="54"/>
  <c r="U642" i="54"/>
  <c r="W633" i="54"/>
  <c r="U636" i="54"/>
  <c r="Q634" i="54"/>
  <c r="U632" i="54"/>
  <c r="O627" i="54"/>
  <c r="S627" i="54"/>
  <c r="Q638" i="54"/>
  <c r="Y636" i="54"/>
  <c r="O628" i="54"/>
  <c r="Q625" i="54"/>
  <c r="Y624" i="54"/>
  <c r="Q640" i="54"/>
  <c r="W643" i="54"/>
  <c r="S640" i="54"/>
  <c r="U634" i="54"/>
  <c r="Y629" i="54"/>
  <c r="O629" i="54"/>
  <c r="O635" i="54"/>
  <c r="O633" i="54"/>
  <c r="U631" i="54"/>
  <c r="Y639" i="54"/>
  <c r="W629" i="54"/>
  <c r="S636" i="54"/>
  <c r="Y634" i="54"/>
  <c r="W632" i="54"/>
  <c r="W627" i="54"/>
  <c r="Y638" i="54"/>
  <c r="W634" i="54"/>
  <c r="Y628" i="54"/>
  <c r="W625" i="54"/>
  <c r="O624" i="54"/>
  <c r="Y640" i="54"/>
  <c r="Y643" i="54"/>
  <c r="S639" i="54"/>
  <c r="Q633" i="54"/>
  <c r="S628" i="54"/>
  <c r="U641" i="54"/>
  <c r="O634" i="54"/>
  <c r="Y627" i="54"/>
  <c r="W638" i="54"/>
  <c r="W628" i="54"/>
  <c r="S624" i="54"/>
  <c r="O640" i="54"/>
  <c r="U638" i="54"/>
  <c r="U627" i="54"/>
  <c r="W635" i="54"/>
  <c r="O631" i="54"/>
  <c r="W637" i="54"/>
  <c r="Q630" i="54"/>
  <c r="W626" i="54"/>
  <c r="Q642" i="54"/>
  <c r="Y626" i="54"/>
  <c r="Y635" i="54"/>
  <c r="W630" i="54"/>
  <c r="O636" i="54"/>
  <c r="S632" i="54"/>
  <c r="Q632" i="54"/>
  <c r="Q641" i="54"/>
  <c r="W640" i="54"/>
  <c r="S634" i="54"/>
  <c r="Q627" i="54"/>
  <c r="O638" i="54"/>
  <c r="U625" i="54"/>
  <c r="O643" i="54"/>
  <c r="W636" i="54"/>
  <c r="O639" i="54"/>
  <c r="S635" i="54"/>
  <c r="W631" i="54"/>
  <c r="W642" i="54"/>
  <c r="U635" i="54"/>
  <c r="Y630" i="54"/>
  <c r="Y642" i="54"/>
  <c r="S625" i="54"/>
  <c r="Y632" i="54"/>
  <c r="U624" i="54"/>
  <c r="Q643" i="54"/>
  <c r="Q624" i="54"/>
  <c r="S643" i="54"/>
  <c r="S633" i="54"/>
  <c r="U633" i="54"/>
  <c r="U626" i="54"/>
  <c r="Q636" i="54"/>
  <c r="U640" i="54"/>
  <c r="Q631" i="54"/>
  <c r="Y633" i="54"/>
  <c r="S631" i="54"/>
  <c r="Q629" i="54"/>
  <c r="U629" i="54"/>
  <c r="O632" i="54"/>
  <c r="Y641" i="54"/>
  <c r="W639" i="54"/>
  <c r="S629" i="54"/>
  <c r="U639" i="54"/>
  <c r="S630" i="54"/>
  <c r="S641" i="54"/>
  <c r="U628" i="54"/>
  <c r="W641" i="54"/>
  <c r="Q639" i="54"/>
  <c r="S637" i="54"/>
  <c r="Q626" i="54"/>
  <c r="O464" i="54"/>
  <c r="S473" i="54"/>
  <c r="Q474" i="54"/>
  <c r="U476" i="54"/>
  <c r="O477" i="54"/>
  <c r="S481" i="54"/>
  <c r="Q482" i="54"/>
  <c r="S464" i="54"/>
  <c r="Q465" i="54"/>
  <c r="W473" i="54"/>
  <c r="Y474" i="54"/>
  <c r="W475" i="54"/>
  <c r="S477" i="54"/>
  <c r="Y478" i="54"/>
  <c r="O479" i="54"/>
  <c r="W481" i="54"/>
  <c r="Y482" i="54"/>
  <c r="W483" i="54"/>
  <c r="Y464" i="54"/>
  <c r="O470" i="54"/>
  <c r="Y472" i="54"/>
  <c r="O473" i="54"/>
  <c r="W477" i="54"/>
  <c r="W479" i="54"/>
  <c r="S471" i="54"/>
  <c r="S472" i="54"/>
  <c r="O481" i="54"/>
  <c r="U465" i="54"/>
  <c r="S469" i="54"/>
  <c r="U469" i="54"/>
  <c r="Y467" i="54"/>
  <c r="O465" i="54"/>
  <c r="Y476" i="54"/>
  <c r="Q476" i="54"/>
  <c r="Q469" i="54"/>
  <c r="Y469" i="54"/>
  <c r="S467" i="54"/>
  <c r="W469" i="54"/>
  <c r="Q467" i="54"/>
  <c r="Q480" i="54"/>
  <c r="Q483" i="54"/>
  <c r="S483" i="54"/>
  <c r="Q478" i="54"/>
  <c r="U475" i="54"/>
  <c r="O468" i="54"/>
  <c r="W468" i="54"/>
  <c r="O480" i="54"/>
  <c r="Q477" i="54"/>
  <c r="Q472" i="54"/>
  <c r="O482" i="54"/>
  <c r="U479" i="54"/>
  <c r="O471" i="54"/>
  <c r="Q470" i="54"/>
  <c r="U482" i="54"/>
  <c r="S479" i="54"/>
  <c r="U474" i="54"/>
  <c r="O472" i="54"/>
  <c r="U464" i="54"/>
  <c r="Y465" i="54"/>
  <c r="Y466" i="54"/>
  <c r="O467" i="54"/>
  <c r="O469" i="54"/>
  <c r="U467" i="54"/>
  <c r="U480" i="54"/>
  <c r="Y483" i="54"/>
  <c r="S478" i="54"/>
  <c r="U478" i="54"/>
  <c r="O475" i="54"/>
  <c r="Y468" i="54"/>
  <c r="U466" i="54"/>
  <c r="W480" i="54"/>
  <c r="Y477" i="54"/>
  <c r="O466" i="54"/>
  <c r="W482" i="54"/>
  <c r="S474" i="54"/>
  <c r="W471" i="54"/>
  <c r="Y470" i="54"/>
  <c r="U481" i="54"/>
  <c r="O476" i="54"/>
  <c r="U473" i="54"/>
  <c r="Y471" i="54"/>
  <c r="Q464" i="54"/>
  <c r="S465" i="54"/>
  <c r="U483" i="54"/>
  <c r="Q475" i="54"/>
  <c r="S468" i="54"/>
  <c r="U472" i="54"/>
  <c r="O474" i="54"/>
  <c r="S470" i="54"/>
  <c r="Q481" i="54"/>
  <c r="Q473" i="54"/>
  <c r="W464" i="54"/>
  <c r="W467" i="54"/>
  <c r="O483" i="54"/>
  <c r="Y475" i="54"/>
  <c r="Q468" i="54"/>
  <c r="W472" i="54"/>
  <c r="S482" i="54"/>
  <c r="W474" i="54"/>
  <c r="W470" i="54"/>
  <c r="Y481" i="54"/>
  <c r="Y473" i="54"/>
  <c r="S480" i="54"/>
  <c r="Q479" i="54"/>
  <c r="U471" i="54"/>
  <c r="W476" i="54"/>
  <c r="W466" i="54"/>
  <c r="Y479" i="54"/>
  <c r="Q466" i="54"/>
  <c r="Y480" i="54"/>
  <c r="O478" i="54"/>
  <c r="S475" i="54"/>
  <c r="S466" i="54"/>
  <c r="U470" i="54"/>
  <c r="U468" i="54"/>
  <c r="Q471" i="54"/>
  <c r="S476" i="54"/>
  <c r="W478" i="54"/>
  <c r="U477" i="54"/>
  <c r="W465" i="54"/>
  <c r="Y684" i="54"/>
  <c r="Q685" i="54"/>
  <c r="Y685" i="54"/>
  <c r="U686" i="54"/>
  <c r="U687" i="54"/>
  <c r="Y688" i="54"/>
  <c r="Q689" i="54"/>
  <c r="W690" i="54"/>
  <c r="O694" i="54"/>
  <c r="S695" i="54"/>
  <c r="Y687" i="54"/>
  <c r="O688" i="54"/>
  <c r="W689" i="54"/>
  <c r="W694" i="54"/>
  <c r="U697" i="54"/>
  <c r="U701" i="54"/>
  <c r="S702" i="54"/>
  <c r="S688" i="54"/>
  <c r="O689" i="54"/>
  <c r="S692" i="54"/>
  <c r="W697" i="54"/>
  <c r="O685" i="54"/>
  <c r="W688" i="54"/>
  <c r="Y689" i="54"/>
  <c r="O690" i="54"/>
  <c r="W684" i="54"/>
  <c r="U685" i="54"/>
  <c r="S690" i="54"/>
  <c r="U702" i="54"/>
  <c r="U703" i="54"/>
  <c r="W696" i="54"/>
  <c r="Q696" i="54"/>
  <c r="Q691" i="54"/>
  <c r="O703" i="54"/>
  <c r="Y699" i="54"/>
  <c r="Y692" i="54"/>
  <c r="Q698" i="54"/>
  <c r="Y703" i="54"/>
  <c r="O702" i="54"/>
  <c r="O697" i="54"/>
  <c r="W692" i="54"/>
  <c r="S687" i="54"/>
  <c r="Q684" i="54"/>
  <c r="U700" i="54"/>
  <c r="O701" i="54"/>
  <c r="U695" i="54"/>
  <c r="Y686" i="54"/>
  <c r="Y694" i="54"/>
  <c r="S694" i="54"/>
  <c r="S686" i="54"/>
  <c r="O700" i="54"/>
  <c r="O696" i="54"/>
  <c r="O691" i="54"/>
  <c r="U691" i="54"/>
  <c r="W703" i="54"/>
  <c r="Y693" i="54"/>
  <c r="Q692" i="54"/>
  <c r="Y698" i="54"/>
  <c r="Q702" i="54"/>
  <c r="Q699" i="54"/>
  <c r="Y697" i="54"/>
  <c r="O687" i="54"/>
  <c r="U684" i="54"/>
  <c r="S700" i="54"/>
  <c r="Y701" i="54"/>
  <c r="Y695" i="54"/>
  <c r="W686" i="54"/>
  <c r="O699" i="54"/>
  <c r="S693" i="54"/>
  <c r="Q695" i="54"/>
  <c r="Q701" i="54"/>
  <c r="U689" i="54"/>
  <c r="W691" i="54"/>
  <c r="U692" i="54"/>
  <c r="Y702" i="54"/>
  <c r="Q697" i="54"/>
  <c r="S684" i="54"/>
  <c r="W700" i="54"/>
  <c r="O695" i="54"/>
  <c r="O686" i="54"/>
  <c r="W699" i="54"/>
  <c r="S699" i="54"/>
  <c r="S689" i="54"/>
  <c r="S691" i="54"/>
  <c r="W687" i="54"/>
  <c r="S701" i="54"/>
  <c r="U688" i="54"/>
  <c r="U694" i="54"/>
  <c r="U696" i="54"/>
  <c r="Y691" i="54"/>
  <c r="Y700" i="54"/>
  <c r="O692" i="54"/>
  <c r="Q700" i="54"/>
  <c r="W702" i="54"/>
  <c r="W693" i="54"/>
  <c r="O684" i="54"/>
  <c r="W695" i="54"/>
  <c r="Q694" i="54"/>
  <c r="Q693" i="54"/>
  <c r="Q688" i="54"/>
  <c r="U698" i="54"/>
  <c r="U699" i="54"/>
  <c r="Y696" i="54"/>
  <c r="Q703" i="54"/>
  <c r="O698" i="54"/>
  <c r="W698" i="54"/>
  <c r="O693" i="54"/>
  <c r="U693" i="54"/>
  <c r="S703" i="54"/>
  <c r="Q686" i="54"/>
  <c r="Q690" i="54"/>
  <c r="Y690" i="54"/>
  <c r="U690" i="54"/>
  <c r="S696" i="54"/>
  <c r="S698" i="54"/>
  <c r="S697" i="54"/>
  <c r="S685" i="54"/>
  <c r="Q687" i="54"/>
  <c r="W701" i="54"/>
  <c r="W685" i="54"/>
  <c r="U605" i="54"/>
  <c r="O609" i="54"/>
  <c r="O613" i="54"/>
  <c r="Y604" i="54"/>
  <c r="Q605" i="54"/>
  <c r="Y609" i="54"/>
  <c r="O610" i="54"/>
  <c r="S612" i="54"/>
  <c r="U614" i="54"/>
  <c r="W620" i="54"/>
  <c r="O621" i="54"/>
  <c r="O605" i="54"/>
  <c r="Y613" i="54"/>
  <c r="O614" i="54"/>
  <c r="Y620" i="54"/>
  <c r="U621" i="54"/>
  <c r="W604" i="54"/>
  <c r="Y605" i="54"/>
  <c r="U606" i="54"/>
  <c r="S607" i="54"/>
  <c r="W608" i="54"/>
  <c r="Q619" i="54"/>
  <c r="Y621" i="54"/>
  <c r="U622" i="54"/>
  <c r="S623" i="54"/>
  <c r="S610" i="54"/>
  <c r="U611" i="54"/>
  <c r="Q621" i="54"/>
  <c r="Q617" i="54"/>
  <c r="Q615" i="54"/>
  <c r="S616" i="54"/>
  <c r="Y623" i="54"/>
  <c r="W614" i="54"/>
  <c r="Y622" i="54"/>
  <c r="W616" i="54"/>
  <c r="U612" i="54"/>
  <c r="Q612" i="54"/>
  <c r="O608" i="54"/>
  <c r="W606" i="54"/>
  <c r="S618" i="54"/>
  <c r="U620" i="54"/>
  <c r="Y611" i="54"/>
  <c r="W623" i="54"/>
  <c r="W619" i="54"/>
  <c r="Y617" i="54"/>
  <c r="S613" i="54"/>
  <c r="O607" i="54"/>
  <c r="W613" i="54"/>
  <c r="U610" i="54"/>
  <c r="W622" i="54"/>
  <c r="Y616" i="54"/>
  <c r="O612" i="54"/>
  <c r="U608" i="54"/>
  <c r="S608" i="54"/>
  <c r="O606" i="54"/>
  <c r="Q618" i="54"/>
  <c r="U618" i="54"/>
  <c r="S620" i="54"/>
  <c r="U604" i="54"/>
  <c r="Y612" i="54"/>
  <c r="Q606" i="54"/>
  <c r="Y618" i="54"/>
  <c r="S604" i="54"/>
  <c r="O623" i="54"/>
  <c r="S619" i="54"/>
  <c r="W615" i="54"/>
  <c r="W609" i="54"/>
  <c r="O620" i="54"/>
  <c r="Q614" i="54"/>
  <c r="Q611" i="54"/>
  <c r="S605" i="54"/>
  <c r="S609" i="54"/>
  <c r="W617" i="54"/>
  <c r="O622" i="54"/>
  <c r="Q608" i="54"/>
  <c r="O611" i="54"/>
  <c r="Y615" i="54"/>
  <c r="Q622" i="54"/>
  <c r="U616" i="54"/>
  <c r="W612" i="54"/>
  <c r="Y606" i="54"/>
  <c r="O618" i="54"/>
  <c r="Q623" i="54"/>
  <c r="S617" i="54"/>
  <c r="U615" i="54"/>
  <c r="W607" i="54"/>
  <c r="U623" i="54"/>
  <c r="U619" i="54"/>
  <c r="Y614" i="54"/>
  <c r="W610" i="54"/>
  <c r="W605" i="54"/>
  <c r="U609" i="54"/>
  <c r="Y619" i="54"/>
  <c r="Y607" i="54"/>
  <c r="O616" i="54"/>
  <c r="S606" i="54"/>
  <c r="W618" i="54"/>
  <c r="Q620" i="54"/>
  <c r="Q613" i="54"/>
  <c r="S621" i="54"/>
  <c r="S614" i="54"/>
  <c r="O604" i="54"/>
  <c r="Q610" i="54"/>
  <c r="S622" i="54"/>
  <c r="W611" i="54"/>
  <c r="O619" i="54"/>
  <c r="S611" i="54"/>
  <c r="W621" i="54"/>
  <c r="U613" i="54"/>
  <c r="Y610" i="54"/>
  <c r="Y608" i="54"/>
  <c r="U607" i="54"/>
  <c r="Q616" i="54"/>
  <c r="O617" i="54"/>
  <c r="Q607" i="54"/>
  <c r="U617" i="54"/>
  <c r="Q609" i="54"/>
  <c r="Q604" i="54"/>
  <c r="O615" i="54"/>
  <c r="S615" i="54"/>
  <c r="W524" i="54"/>
  <c r="Y525" i="54"/>
  <c r="W528" i="54"/>
  <c r="Y530" i="54"/>
  <c r="W531" i="54"/>
  <c r="S532" i="54"/>
  <c r="Y535" i="54"/>
  <c r="O536" i="54"/>
  <c r="U543" i="54"/>
  <c r="S528" i="54"/>
  <c r="W534" i="54"/>
  <c r="U535" i="54"/>
  <c r="U536" i="54"/>
  <c r="W539" i="54"/>
  <c r="W540" i="54"/>
  <c r="Q541" i="54"/>
  <c r="Q542" i="54"/>
  <c r="S524" i="54"/>
  <c r="S530" i="54"/>
  <c r="U541" i="54"/>
  <c r="U527" i="54"/>
  <c r="O528" i="54"/>
  <c r="Q531" i="54"/>
  <c r="W532" i="54"/>
  <c r="O535" i="54"/>
  <c r="O530" i="54"/>
  <c r="Q525" i="54"/>
  <c r="Y541" i="54"/>
  <c r="Q526" i="54"/>
  <c r="S526" i="54"/>
  <c r="Y537" i="54"/>
  <c r="U538" i="54"/>
  <c r="Q538" i="54"/>
  <c r="W529" i="54"/>
  <c r="S540" i="54"/>
  <c r="Q539" i="54"/>
  <c r="U532" i="54"/>
  <c r="O532" i="54"/>
  <c r="S535" i="54"/>
  <c r="Y526" i="54"/>
  <c r="W526" i="54"/>
  <c r="O537" i="54"/>
  <c r="Q537" i="54"/>
  <c r="W538" i="54"/>
  <c r="S538" i="54"/>
  <c r="Q529" i="54"/>
  <c r="W536" i="54"/>
  <c r="S537" i="54"/>
  <c r="O538" i="54"/>
  <c r="U529" i="54"/>
  <c r="U540" i="54"/>
  <c r="Y533" i="54"/>
  <c r="U542" i="54"/>
  <c r="Y542" i="54"/>
  <c r="Q534" i="54"/>
  <c r="S543" i="54"/>
  <c r="Q543" i="54"/>
  <c r="Q540" i="54"/>
  <c r="Y531" i="54"/>
  <c r="Y528" i="54"/>
  <c r="W541" i="54"/>
  <c r="O525" i="54"/>
  <c r="Q535" i="54"/>
  <c r="Q530" i="54"/>
  <c r="U525" i="54"/>
  <c r="O531" i="54"/>
  <c r="U530" i="54"/>
  <c r="W537" i="54"/>
  <c r="Y538" i="54"/>
  <c r="Y529" i="54"/>
  <c r="O539" i="54"/>
  <c r="Q533" i="54"/>
  <c r="S542" i="54"/>
  <c r="U534" i="54"/>
  <c r="S534" i="54"/>
  <c r="W543" i="54"/>
  <c r="Y540" i="54"/>
  <c r="W530" i="54"/>
  <c r="Q536" i="54"/>
  <c r="W525" i="54"/>
  <c r="Q532" i="54"/>
  <c r="O527" i="54"/>
  <c r="U524" i="54"/>
  <c r="U531" i="54"/>
  <c r="Y527" i="54"/>
  <c r="U526" i="54"/>
  <c r="S529" i="54"/>
  <c r="O533" i="54"/>
  <c r="O534" i="54"/>
  <c r="S539" i="54"/>
  <c r="Y536" i="54"/>
  <c r="S541" i="54"/>
  <c r="W527" i="54"/>
  <c r="O524" i="54"/>
  <c r="U537" i="54"/>
  <c r="O540" i="54"/>
  <c r="W533" i="54"/>
  <c r="Y534" i="54"/>
  <c r="W535" i="54"/>
  <c r="S525" i="54"/>
  <c r="S536" i="54"/>
  <c r="S527" i="54"/>
  <c r="O542" i="54"/>
  <c r="Y543" i="54"/>
  <c r="S531" i="54"/>
  <c r="O526" i="54"/>
  <c r="O529" i="54"/>
  <c r="Y539" i="54"/>
  <c r="S533" i="54"/>
  <c r="W542" i="54"/>
  <c r="O543" i="54"/>
  <c r="U528" i="54"/>
  <c r="Y532" i="54"/>
  <c r="Q524" i="54"/>
  <c r="U533" i="54"/>
  <c r="Q528" i="54"/>
  <c r="Y524" i="54"/>
  <c r="Q527" i="54"/>
  <c r="U539" i="54"/>
  <c r="O541" i="54"/>
  <c r="Q444" i="54"/>
  <c r="Y445" i="54"/>
  <c r="O454" i="54"/>
  <c r="Y456" i="54"/>
  <c r="W457" i="54"/>
  <c r="W458" i="54"/>
  <c r="Q459" i="54"/>
  <c r="O448" i="54"/>
  <c r="Y448" i="54"/>
  <c r="Q457" i="54"/>
  <c r="O461" i="54"/>
  <c r="O445" i="54"/>
  <c r="Q449" i="54"/>
  <c r="S455" i="54"/>
  <c r="S456" i="54"/>
  <c r="Q460" i="54"/>
  <c r="Y461" i="54"/>
  <c r="S448" i="54"/>
  <c r="W453" i="54"/>
  <c r="W451" i="54"/>
  <c r="U451" i="54"/>
  <c r="O449" i="54"/>
  <c r="O453" i="54"/>
  <c r="Y451" i="54"/>
  <c r="U449" i="54"/>
  <c r="S453" i="54"/>
  <c r="S451" i="54"/>
  <c r="Y462" i="54"/>
  <c r="U462" i="54"/>
  <c r="S446" i="54"/>
  <c r="U452" i="54"/>
  <c r="Q452" i="54"/>
  <c r="W450" i="54"/>
  <c r="O463" i="54"/>
  <c r="S463" i="54"/>
  <c r="Q447" i="54"/>
  <c r="Q456" i="54"/>
  <c r="S461" i="54"/>
  <c r="S460" i="54"/>
  <c r="W459" i="54"/>
  <c r="U458" i="54"/>
  <c r="Q455" i="54"/>
  <c r="W454" i="54"/>
  <c r="U444" i="54"/>
  <c r="W460" i="54"/>
  <c r="U457" i="54"/>
  <c r="W449" i="54"/>
  <c r="U445" i="54"/>
  <c r="Y449" i="54"/>
  <c r="S449" i="54"/>
  <c r="U453" i="54"/>
  <c r="Q453" i="54"/>
  <c r="Q451" i="54"/>
  <c r="W462" i="54"/>
  <c r="Q446" i="54"/>
  <c r="O446" i="54"/>
  <c r="O452" i="54"/>
  <c r="W452" i="54"/>
  <c r="W463" i="54"/>
  <c r="Y463" i="54"/>
  <c r="U447" i="54"/>
  <c r="O450" i="54"/>
  <c r="W461" i="54"/>
  <c r="O460" i="54"/>
  <c r="S459" i="54"/>
  <c r="O455" i="54"/>
  <c r="Q454" i="54"/>
  <c r="S445" i="54"/>
  <c r="S444" i="54"/>
  <c r="U459" i="54"/>
  <c r="O456" i="54"/>
  <c r="U448" i="54"/>
  <c r="W444" i="54"/>
  <c r="Q458" i="54"/>
  <c r="S458" i="54"/>
  <c r="S462" i="54"/>
  <c r="U446" i="54"/>
  <c r="Y452" i="54"/>
  <c r="O447" i="54"/>
  <c r="Y460" i="54"/>
  <c r="W455" i="54"/>
  <c r="W445" i="54"/>
  <c r="Y455" i="54"/>
  <c r="Y458" i="54"/>
  <c r="Q450" i="54"/>
  <c r="O462" i="54"/>
  <c r="S452" i="54"/>
  <c r="W447" i="54"/>
  <c r="O459" i="54"/>
  <c r="U455" i="54"/>
  <c r="Q445" i="54"/>
  <c r="U461" i="54"/>
  <c r="U454" i="54"/>
  <c r="S457" i="54"/>
  <c r="Y450" i="54"/>
  <c r="Q463" i="54"/>
  <c r="S447" i="54"/>
  <c r="U456" i="54"/>
  <c r="Q461" i="54"/>
  <c r="O444" i="54"/>
  <c r="O457" i="54"/>
  <c r="W446" i="54"/>
  <c r="U463" i="54"/>
  <c r="W456" i="54"/>
  <c r="O458" i="54"/>
  <c r="Y457" i="54"/>
  <c r="Y446" i="54"/>
  <c r="U450" i="54"/>
  <c r="Y459" i="54"/>
  <c r="Q448" i="54"/>
  <c r="O451" i="54"/>
  <c r="Q462" i="54"/>
  <c r="Y447" i="54"/>
  <c r="Y444" i="54"/>
  <c r="Y454" i="54"/>
  <c r="Y453" i="54"/>
  <c r="S450" i="54"/>
  <c r="U460" i="54"/>
  <c r="S454" i="54"/>
  <c r="W448" i="54"/>
  <c r="W366" i="54"/>
  <c r="W368" i="54"/>
  <c r="W372" i="54"/>
  <c r="W374" i="54"/>
  <c r="U377" i="54"/>
  <c r="O378" i="54"/>
  <c r="S382" i="54"/>
  <c r="Q383" i="54"/>
  <c r="W364" i="54"/>
  <c r="S366" i="54"/>
  <c r="O374" i="54"/>
  <c r="W382" i="54"/>
  <c r="S370" i="54"/>
  <c r="Q371" i="54"/>
  <c r="Y371" i="54"/>
  <c r="W378" i="54"/>
  <c r="O366" i="54"/>
  <c r="W376" i="54"/>
  <c r="S374" i="54"/>
  <c r="S378" i="54"/>
  <c r="Y379" i="54"/>
  <c r="O380" i="54"/>
  <c r="O372" i="54"/>
  <c r="W380" i="54"/>
  <c r="U365" i="54"/>
  <c r="O368" i="54"/>
  <c r="W370" i="54"/>
  <c r="Y367" i="54"/>
  <c r="Y383" i="54"/>
  <c r="O376" i="54"/>
  <c r="S379" i="54"/>
  <c r="U375" i="54"/>
  <c r="S381" i="54"/>
  <c r="Q378" i="54"/>
  <c r="Q373" i="54"/>
  <c r="S372" i="54"/>
  <c r="Q367" i="54"/>
  <c r="U364" i="54"/>
  <c r="O383" i="54"/>
  <c r="U380" i="54"/>
  <c r="Q375" i="54"/>
  <c r="U382" i="54"/>
  <c r="W377" i="54"/>
  <c r="Y376" i="54"/>
  <c r="Y374" i="54"/>
  <c r="U366" i="54"/>
  <c r="W371" i="54"/>
  <c r="Q377" i="54"/>
  <c r="Q381" i="54"/>
  <c r="O370" i="54"/>
  <c r="S375" i="54"/>
  <c r="Q369" i="54"/>
  <c r="O381" i="54"/>
  <c r="Y378" i="54"/>
  <c r="Q372" i="54"/>
  <c r="S367" i="54"/>
  <c r="U367" i="54"/>
  <c r="O364" i="54"/>
  <c r="W383" i="54"/>
  <c r="Q380" i="54"/>
  <c r="U383" i="54"/>
  <c r="S380" i="54"/>
  <c r="Q376" i="54"/>
  <c r="U373" i="54"/>
  <c r="O369" i="54"/>
  <c r="Q366" i="54"/>
  <c r="Y373" i="54"/>
  <c r="Y365" i="54"/>
  <c r="Q365" i="54"/>
  <c r="O379" i="54"/>
  <c r="O375" i="54"/>
  <c r="U369" i="54"/>
  <c r="W381" i="54"/>
  <c r="U378" i="54"/>
  <c r="Y372" i="54"/>
  <c r="O367" i="54"/>
  <c r="Q364" i="54"/>
  <c r="S364" i="54"/>
  <c r="S383" i="54"/>
  <c r="Y380" i="54"/>
  <c r="Q382" i="54"/>
  <c r="S377" i="54"/>
  <c r="U376" i="54"/>
  <c r="U374" i="54"/>
  <c r="W369" i="54"/>
  <c r="Y366" i="54"/>
  <c r="Y377" i="54"/>
  <c r="Y369" i="54"/>
  <c r="Y375" i="54"/>
  <c r="U381" i="54"/>
  <c r="Y382" i="54"/>
  <c r="S369" i="54"/>
  <c r="Q368" i="54"/>
  <c r="U371" i="54"/>
  <c r="S368" i="54"/>
  <c r="Y364" i="54"/>
  <c r="S373" i="54"/>
  <c r="O382" i="54"/>
  <c r="U372" i="54"/>
  <c r="Q379" i="54"/>
  <c r="O377" i="54"/>
  <c r="Y368" i="54"/>
  <c r="O373" i="54"/>
  <c r="U370" i="54"/>
  <c r="O365" i="54"/>
  <c r="U379" i="54"/>
  <c r="O371" i="54"/>
  <c r="Y370" i="54"/>
  <c r="W379" i="54"/>
  <c r="Y381" i="54"/>
  <c r="W367" i="54"/>
  <c r="S376" i="54"/>
  <c r="S371" i="54"/>
  <c r="U368" i="54"/>
  <c r="W373" i="54"/>
  <c r="Q370" i="54"/>
  <c r="W365" i="54"/>
  <c r="W375" i="54"/>
  <c r="Q374" i="54"/>
  <c r="S365" i="54"/>
  <c r="Y295" i="54"/>
  <c r="S295" i="54"/>
  <c r="S287" i="54"/>
  <c r="W302" i="54"/>
  <c r="Q302" i="54"/>
  <c r="W294" i="54"/>
  <c r="Y290" i="54"/>
  <c r="O290" i="54"/>
  <c r="O301" i="54"/>
  <c r="W297" i="54"/>
  <c r="O297" i="54"/>
  <c r="O293" i="54"/>
  <c r="Y289" i="54"/>
  <c r="S289" i="54"/>
  <c r="O285" i="54"/>
  <c r="W300" i="54"/>
  <c r="W296" i="54"/>
  <c r="S296" i="54"/>
  <c r="S292" i="54"/>
  <c r="U288" i="54"/>
  <c r="Q288" i="54"/>
  <c r="S284" i="54"/>
  <c r="W295" i="54"/>
  <c r="O295" i="54"/>
  <c r="Q287" i="54"/>
  <c r="S302" i="54"/>
  <c r="O302" i="54"/>
  <c r="U294" i="54"/>
  <c r="S290" i="54"/>
  <c r="U290" i="54"/>
  <c r="Q301" i="54"/>
  <c r="Y297" i="54"/>
  <c r="Q297" i="54"/>
  <c r="U293" i="54"/>
  <c r="W289" i="54"/>
  <c r="Q289" i="54"/>
  <c r="Q285" i="54"/>
  <c r="S300" i="54"/>
  <c r="U296" i="54"/>
  <c r="Y296" i="54"/>
  <c r="W292" i="54"/>
  <c r="Y288" i="54"/>
  <c r="O288" i="54"/>
  <c r="O284" i="54"/>
  <c r="Q295" i="54"/>
  <c r="Y287" i="54"/>
  <c r="U287" i="54"/>
  <c r="U302" i="54"/>
  <c r="Y294" i="54"/>
  <c r="Q294" i="54"/>
  <c r="W290" i="54"/>
  <c r="W301" i="54"/>
  <c r="S301" i="54"/>
  <c r="U297" i="54"/>
  <c r="W293" i="54"/>
  <c r="S293" i="54"/>
  <c r="U289" i="54"/>
  <c r="W285" i="54"/>
  <c r="U285" i="54"/>
  <c r="W287" i="54"/>
  <c r="S294" i="54"/>
  <c r="Y301" i="54"/>
  <c r="Q293" i="54"/>
  <c r="Q300" i="54"/>
  <c r="U292" i="54"/>
  <c r="W288" i="54"/>
  <c r="W284" i="54"/>
  <c r="Q299" i="54"/>
  <c r="Y303" i="54"/>
  <c r="U303" i="54"/>
  <c r="U291" i="54"/>
  <c r="W298" i="54"/>
  <c r="Y286" i="54"/>
  <c r="Q286" i="54"/>
  <c r="U295" i="54"/>
  <c r="S285" i="54"/>
  <c r="O296" i="54"/>
  <c r="O287" i="54"/>
  <c r="O294" i="54"/>
  <c r="U301" i="54"/>
  <c r="O289" i="54"/>
  <c r="O300" i="54"/>
  <c r="Y292" i="54"/>
  <c r="S288" i="54"/>
  <c r="Q284" i="54"/>
  <c r="S299" i="54"/>
  <c r="W303" i="54"/>
  <c r="O303" i="54"/>
  <c r="Q291" i="54"/>
  <c r="U298" i="54"/>
  <c r="W286" i="54"/>
  <c r="O286" i="54"/>
  <c r="Y293" i="54"/>
  <c r="U300" i="54"/>
  <c r="U284" i="54"/>
  <c r="Q290" i="54"/>
  <c r="S297" i="54"/>
  <c r="Y285" i="54"/>
  <c r="Y300" i="54"/>
  <c r="Q296" i="54"/>
  <c r="Q292" i="54"/>
  <c r="Y284" i="54"/>
  <c r="Y299" i="54"/>
  <c r="W299" i="54"/>
  <c r="S303" i="54"/>
  <c r="Y291" i="54"/>
  <c r="S291" i="54"/>
  <c r="S298" i="54"/>
  <c r="Q298" i="54"/>
  <c r="S286" i="54"/>
  <c r="Y302" i="54"/>
  <c r="O292" i="54"/>
  <c r="U299" i="54"/>
  <c r="W291" i="54"/>
  <c r="O298" i="54"/>
  <c r="Q303" i="54"/>
  <c r="O299" i="54"/>
  <c r="O291" i="54"/>
  <c r="U286" i="54"/>
  <c r="Y298" i="54"/>
  <c r="Q215" i="54"/>
  <c r="O221" i="54"/>
  <c r="W217" i="54"/>
  <c r="O217" i="54"/>
  <c r="U213" i="54"/>
  <c r="Y209" i="54"/>
  <c r="S209" i="54"/>
  <c r="O205" i="54"/>
  <c r="S220" i="54"/>
  <c r="Y216" i="54"/>
  <c r="S216" i="54"/>
  <c r="W212" i="54"/>
  <c r="W208" i="54"/>
  <c r="S208" i="54"/>
  <c r="W204" i="54"/>
  <c r="S215" i="54"/>
  <c r="Q221" i="54"/>
  <c r="U217" i="54"/>
  <c r="Q217" i="54"/>
  <c r="O213" i="54"/>
  <c r="W209" i="54"/>
  <c r="Q209" i="54"/>
  <c r="U205" i="54"/>
  <c r="W220" i="54"/>
  <c r="W216" i="54"/>
  <c r="O216" i="54"/>
  <c r="S212" i="54"/>
  <c r="U208" i="54"/>
  <c r="Q208" i="54"/>
  <c r="S204" i="54"/>
  <c r="Y215" i="54"/>
  <c r="U215" i="54"/>
  <c r="W221" i="54"/>
  <c r="S221" i="54"/>
  <c r="Y217" i="54"/>
  <c r="W213" i="54"/>
  <c r="S213" i="54"/>
  <c r="U209" i="54"/>
  <c r="W205" i="54"/>
  <c r="S205" i="54"/>
  <c r="S217" i="54"/>
  <c r="Y205" i="54"/>
  <c r="O220" i="54"/>
  <c r="Y212" i="54"/>
  <c r="O208" i="54"/>
  <c r="Q204" i="54"/>
  <c r="Y223" i="54"/>
  <c r="Q223" i="54"/>
  <c r="W207" i="54"/>
  <c r="Y219" i="54"/>
  <c r="O219" i="54"/>
  <c r="U211" i="54"/>
  <c r="Y222" i="54"/>
  <c r="Q222" i="54"/>
  <c r="U218" i="54"/>
  <c r="Y214" i="54"/>
  <c r="O214" i="54"/>
  <c r="W210" i="54"/>
  <c r="Y206" i="54"/>
  <c r="Q206" i="54"/>
  <c r="U221" i="54"/>
  <c r="Q216" i="54"/>
  <c r="W215" i="54"/>
  <c r="Y213" i="54"/>
  <c r="Q205" i="54"/>
  <c r="Q220" i="54"/>
  <c r="U212" i="54"/>
  <c r="Y208" i="54"/>
  <c r="O204" i="54"/>
  <c r="W223" i="54"/>
  <c r="O223" i="54"/>
  <c r="S207" i="54"/>
  <c r="W219" i="54"/>
  <c r="S219" i="54"/>
  <c r="Q211" i="54"/>
  <c r="W222" i="54"/>
  <c r="O222" i="54"/>
  <c r="W218" i="54"/>
  <c r="W214" i="54"/>
  <c r="Q214" i="54"/>
  <c r="Q210" i="54"/>
  <c r="W206" i="54"/>
  <c r="O206" i="54"/>
  <c r="U220" i="54"/>
  <c r="U204" i="54"/>
  <c r="O215" i="54"/>
  <c r="Y221" i="54"/>
  <c r="Q213" i="54"/>
  <c r="Y220" i="54"/>
  <c r="U216" i="54"/>
  <c r="Q212" i="54"/>
  <c r="Y204" i="54"/>
  <c r="U223" i="54"/>
  <c r="Y207" i="54"/>
  <c r="Q207" i="54"/>
  <c r="U219" i="54"/>
  <c r="Y211" i="54"/>
  <c r="O211" i="54"/>
  <c r="S222" i="54"/>
  <c r="Y218" i="54"/>
  <c r="Q218" i="54"/>
  <c r="S214" i="54"/>
  <c r="Y210" i="54"/>
  <c r="U210" i="54"/>
  <c r="S206" i="54"/>
  <c r="O209" i="54"/>
  <c r="O212" i="54"/>
  <c r="S223" i="54"/>
  <c r="W211" i="54"/>
  <c r="U214" i="54"/>
  <c r="Q219" i="54"/>
  <c r="U206" i="54"/>
  <c r="U207" i="54"/>
  <c r="S211" i="54"/>
  <c r="U222" i="54"/>
  <c r="S210" i="54"/>
  <c r="O207" i="54"/>
  <c r="S218" i="54"/>
  <c r="O210" i="54"/>
  <c r="O218" i="54"/>
  <c r="Y135" i="54"/>
  <c r="W135" i="54"/>
  <c r="AB135" i="54" s="1"/>
  <c r="Q141" i="54"/>
  <c r="Y137" i="54"/>
  <c r="O137" i="54"/>
  <c r="O133" i="54"/>
  <c r="Y129" i="54"/>
  <c r="O129" i="54"/>
  <c r="U125" i="54"/>
  <c r="Q140" i="54"/>
  <c r="Y136" i="54"/>
  <c r="S136" i="54"/>
  <c r="W132" i="54"/>
  <c r="W128" i="54"/>
  <c r="AB128" i="54" s="1"/>
  <c r="O128" i="54"/>
  <c r="Q124" i="54"/>
  <c r="U135" i="54"/>
  <c r="O135" i="54"/>
  <c r="O141" i="54"/>
  <c r="W137" i="54"/>
  <c r="Q137" i="54"/>
  <c r="Q133" i="54"/>
  <c r="W129" i="54"/>
  <c r="Q129" i="54"/>
  <c r="Q125" i="54"/>
  <c r="S140" i="54"/>
  <c r="W136" i="54"/>
  <c r="O136" i="54"/>
  <c r="U132" i="54"/>
  <c r="Q128" i="54"/>
  <c r="S128" i="54"/>
  <c r="S124" i="54"/>
  <c r="S135" i="54"/>
  <c r="W141" i="54"/>
  <c r="U141" i="54"/>
  <c r="U137" i="54"/>
  <c r="W133" i="54"/>
  <c r="S133" i="54"/>
  <c r="U129" i="54"/>
  <c r="W125" i="54"/>
  <c r="O125" i="54"/>
  <c r="Y141" i="54"/>
  <c r="U133" i="54"/>
  <c r="W140" i="54"/>
  <c r="Y132" i="54"/>
  <c r="U128" i="54"/>
  <c r="W124" i="54"/>
  <c r="W143" i="54"/>
  <c r="Y131" i="54"/>
  <c r="O131" i="54"/>
  <c r="W127" i="54"/>
  <c r="Y139" i="54"/>
  <c r="O139" i="54"/>
  <c r="Y142" i="54"/>
  <c r="Q142" i="54"/>
  <c r="U138" i="54"/>
  <c r="Y134" i="54"/>
  <c r="O134" i="54"/>
  <c r="W130" i="54"/>
  <c r="Y126" i="54"/>
  <c r="U126" i="54"/>
  <c r="S125" i="54"/>
  <c r="Q135" i="54"/>
  <c r="S141" i="54"/>
  <c r="S129" i="54"/>
  <c r="O140" i="54"/>
  <c r="Q132" i="54"/>
  <c r="Y128" i="54"/>
  <c r="O124" i="54"/>
  <c r="S143" i="54"/>
  <c r="U131" i="54"/>
  <c r="Q131" i="54"/>
  <c r="S127" i="54"/>
  <c r="U139" i="54"/>
  <c r="S139" i="54"/>
  <c r="W142" i="54"/>
  <c r="O142" i="54"/>
  <c r="Q138" i="54"/>
  <c r="W134" i="54"/>
  <c r="Q134" i="54"/>
  <c r="U130" i="54"/>
  <c r="W126" i="54"/>
  <c r="AB126" i="54" s="1"/>
  <c r="O126" i="54"/>
  <c r="Y133" i="54"/>
  <c r="S137" i="54"/>
  <c r="Y125" i="54"/>
  <c r="Y140" i="54"/>
  <c r="Q136" i="54"/>
  <c r="S132" i="54"/>
  <c r="Y124" i="54"/>
  <c r="Y143" i="54"/>
  <c r="Q143" i="54"/>
  <c r="W131" i="54"/>
  <c r="Y127" i="54"/>
  <c r="Q127" i="54"/>
  <c r="W139" i="54"/>
  <c r="S142" i="54"/>
  <c r="S138" i="54"/>
  <c r="Y138" i="54"/>
  <c r="U134" i="54"/>
  <c r="Y130" i="54"/>
  <c r="Q130" i="54"/>
  <c r="S126" i="54"/>
  <c r="U140" i="54"/>
  <c r="S131" i="54"/>
  <c r="W138" i="54"/>
  <c r="AB138" i="54" s="1"/>
  <c r="O130" i="54"/>
  <c r="Q139" i="54"/>
  <c r="U142" i="54"/>
  <c r="U136" i="54"/>
  <c r="U127" i="54"/>
  <c r="O138" i="54"/>
  <c r="Q126" i="54"/>
  <c r="U124" i="54"/>
  <c r="O143" i="54"/>
  <c r="S130" i="54"/>
  <c r="O132" i="54"/>
  <c r="U143" i="54"/>
  <c r="O127" i="54"/>
  <c r="S134" i="54"/>
  <c r="U61" i="54"/>
  <c r="Y57" i="54"/>
  <c r="O57" i="54"/>
  <c r="U53" i="54"/>
  <c r="Y49" i="54"/>
  <c r="O49" i="54"/>
  <c r="U45" i="54"/>
  <c r="Q60" i="54"/>
  <c r="Y56" i="54"/>
  <c r="S56" i="54"/>
  <c r="Q61" i="54"/>
  <c r="W57" i="54"/>
  <c r="Q57" i="54"/>
  <c r="O53" i="54"/>
  <c r="W49" i="54"/>
  <c r="Q49" i="54"/>
  <c r="Q45" i="54"/>
  <c r="S60" i="54"/>
  <c r="W56" i="54"/>
  <c r="O56" i="54"/>
  <c r="Y61" i="54"/>
  <c r="O61" i="54"/>
  <c r="U57" i="54"/>
  <c r="Y53" i="54"/>
  <c r="Q53" i="54"/>
  <c r="U49" i="54"/>
  <c r="Y45" i="54"/>
  <c r="O45" i="54"/>
  <c r="S57" i="54"/>
  <c r="W45" i="54"/>
  <c r="AB45" i="54" s="1"/>
  <c r="W60" i="54"/>
  <c r="Y52" i="54"/>
  <c r="S52" i="54"/>
  <c r="Q48" i="54"/>
  <c r="Y44" i="54"/>
  <c r="W44" i="54"/>
  <c r="W63" i="54"/>
  <c r="Y59" i="54"/>
  <c r="S59" i="54"/>
  <c r="S55" i="54"/>
  <c r="Y51" i="54"/>
  <c r="Q51" i="54"/>
  <c r="W47" i="54"/>
  <c r="W62" i="54"/>
  <c r="U62" i="54"/>
  <c r="U58" i="54"/>
  <c r="W54" i="54"/>
  <c r="Q54" i="54"/>
  <c r="U50" i="54"/>
  <c r="W46" i="54"/>
  <c r="AB46" i="54" s="1"/>
  <c r="O46" i="54"/>
  <c r="S61" i="54"/>
  <c r="W53" i="54"/>
  <c r="S45" i="54"/>
  <c r="O60" i="54"/>
  <c r="Q52" i="54"/>
  <c r="O52" i="54"/>
  <c r="O48" i="54"/>
  <c r="U44" i="54"/>
  <c r="O44" i="54"/>
  <c r="S63" i="54"/>
  <c r="U59" i="54"/>
  <c r="Q59" i="54"/>
  <c r="W55" i="54"/>
  <c r="U51" i="54"/>
  <c r="O51" i="54"/>
  <c r="S47" i="54"/>
  <c r="S62" i="54"/>
  <c r="O62" i="54"/>
  <c r="W58" i="54"/>
  <c r="AB58" i="54" s="1"/>
  <c r="Y54" i="54"/>
  <c r="O54" i="54"/>
  <c r="Q50" i="54"/>
  <c r="S46" i="54"/>
  <c r="Q46" i="54"/>
  <c r="Y62" i="54"/>
  <c r="Q58" i="54"/>
  <c r="Y50" i="54"/>
  <c r="U46" i="54"/>
  <c r="W61" i="54"/>
  <c r="S53" i="54"/>
  <c r="Y60" i="54"/>
  <c r="Q56" i="54"/>
  <c r="W52" i="54"/>
  <c r="Y48" i="54"/>
  <c r="S48" i="54"/>
  <c r="Q44" i="54"/>
  <c r="Y63" i="54"/>
  <c r="Q63" i="54"/>
  <c r="W59" i="54"/>
  <c r="AB59" i="54" s="1"/>
  <c r="Y55" i="54"/>
  <c r="Q55" i="54"/>
  <c r="W51" i="54"/>
  <c r="Y47" i="54"/>
  <c r="Q47" i="54"/>
  <c r="Y58" i="54"/>
  <c r="U54" i="54"/>
  <c r="W50" i="54"/>
  <c r="AB50" i="54" s="1"/>
  <c r="S49" i="54"/>
  <c r="U56" i="54"/>
  <c r="S44" i="54"/>
  <c r="U55" i="54"/>
  <c r="O47" i="54"/>
  <c r="S54" i="54"/>
  <c r="U60" i="54"/>
  <c r="O59" i="54"/>
  <c r="O58" i="54"/>
  <c r="U52" i="54"/>
  <c r="U63" i="54"/>
  <c r="O55" i="54"/>
  <c r="Q62" i="54"/>
  <c r="S50" i="54"/>
  <c r="U48" i="54"/>
  <c r="W48" i="54"/>
  <c r="AB48" i="54" s="1"/>
  <c r="O63" i="54"/>
  <c r="S51" i="54"/>
  <c r="S58" i="54"/>
  <c r="O50" i="54"/>
  <c r="U47" i="54"/>
  <c r="Y46" i="54"/>
  <c r="Y327" i="54"/>
  <c r="Q327" i="54"/>
  <c r="S327" i="54"/>
  <c r="W327" i="54"/>
  <c r="U327" i="54"/>
  <c r="O327" i="54"/>
  <c r="Y326" i="54"/>
  <c r="S326" i="54"/>
  <c r="W326" i="54"/>
  <c r="U326" i="54"/>
  <c r="Q326" i="54"/>
  <c r="O326" i="54"/>
  <c r="W4" i="54"/>
  <c r="O4" i="54"/>
  <c r="S4" i="54"/>
  <c r="Y4" i="54"/>
  <c r="U4" i="54"/>
  <c r="Q4" i="54"/>
  <c r="U5" i="54"/>
  <c r="W5" i="54"/>
  <c r="O5" i="54"/>
  <c r="Q5" i="54"/>
  <c r="S5" i="54"/>
  <c r="Y5" i="54"/>
  <c r="I59" i="53"/>
  <c r="L58" i="53"/>
  <c r="M58" i="53" s="1"/>
  <c r="N58" i="53"/>
  <c r="J59" i="53"/>
  <c r="AB117" i="54"/>
  <c r="AB118" i="54"/>
  <c r="AB115" i="54"/>
  <c r="AB119" i="54"/>
  <c r="AB116" i="54"/>
  <c r="AB120" i="54"/>
  <c r="AB114" i="54"/>
  <c r="AB81" i="54"/>
  <c r="AB82" i="54"/>
  <c r="AB79" i="54"/>
  <c r="AB83" i="54"/>
  <c r="AB76" i="54"/>
  <c r="AB80" i="54"/>
  <c r="AB78" i="54"/>
  <c r="AB43" i="54"/>
  <c r="AB47" i="54"/>
  <c r="AB40" i="54"/>
  <c r="AB44" i="54"/>
  <c r="AB5" i="54"/>
  <c r="AB85" i="54"/>
  <c r="AB89" i="54"/>
  <c r="AB93" i="54"/>
  <c r="AB90" i="54"/>
  <c r="AB87" i="54"/>
  <c r="AB91" i="54"/>
  <c r="AB92" i="54"/>
  <c r="AB13" i="54"/>
  <c r="AB21" i="54"/>
  <c r="AB15" i="54"/>
  <c r="AB19" i="54"/>
  <c r="AB16" i="54"/>
  <c r="AB18" i="54"/>
  <c r="AB105" i="54"/>
  <c r="AB109" i="54"/>
  <c r="AB106" i="54"/>
  <c r="AB103" i="54"/>
  <c r="AB111" i="54"/>
  <c r="AB110" i="54"/>
  <c r="AB104" i="54"/>
  <c r="AB69" i="54"/>
  <c r="AB73" i="54"/>
  <c r="AB70" i="54"/>
  <c r="AB71" i="54"/>
  <c r="AB75" i="54"/>
  <c r="AB72" i="54"/>
  <c r="AB33" i="54"/>
  <c r="AB37" i="54"/>
  <c r="AB31" i="54"/>
  <c r="AB35" i="54"/>
  <c r="AB34" i="54"/>
  <c r="AB32" i="54"/>
  <c r="AB36" i="54"/>
  <c r="AB38" i="54"/>
  <c r="AB4" i="54"/>
  <c r="AF4" i="54" s="1"/>
  <c r="AB121" i="54"/>
  <c r="AB125" i="54"/>
  <c r="AB129" i="54"/>
  <c r="AB123" i="54"/>
  <c r="AB127" i="54"/>
  <c r="AB122" i="54"/>
  <c r="AB124" i="54"/>
  <c r="AB49" i="54"/>
  <c r="AB53" i="54"/>
  <c r="AB57" i="54"/>
  <c r="AB54" i="54"/>
  <c r="AB51" i="54"/>
  <c r="AB55" i="54"/>
  <c r="AB52" i="54"/>
  <c r="AB56" i="54"/>
  <c r="AB9" i="54"/>
  <c r="AB6" i="54"/>
  <c r="AB11" i="54"/>
  <c r="AB10" i="54"/>
  <c r="AB8" i="54"/>
  <c r="AB133" i="54"/>
  <c r="AB137" i="54"/>
  <c r="AB130" i="54"/>
  <c r="AB131" i="54"/>
  <c r="AB134" i="54"/>
  <c r="AB132" i="54"/>
  <c r="AB136" i="54"/>
  <c r="AB97" i="54"/>
  <c r="AB101" i="54"/>
  <c r="AB99" i="54"/>
  <c r="AB98" i="54"/>
  <c r="AB96" i="54"/>
  <c r="AB94" i="54"/>
  <c r="AB102" i="54"/>
  <c r="AB61" i="54"/>
  <c r="AB65" i="54"/>
  <c r="AB63" i="54"/>
  <c r="AB66" i="54"/>
  <c r="AB60" i="54"/>
  <c r="AB64" i="54"/>
  <c r="AB62" i="54"/>
  <c r="AB25" i="54"/>
  <c r="AB29" i="54"/>
  <c r="AB26" i="54"/>
  <c r="AB23" i="54"/>
  <c r="AB22" i="54"/>
  <c r="AB24" i="54"/>
  <c r="AB28" i="54"/>
  <c r="G28" i="57"/>
  <c r="G20" i="57"/>
  <c r="G12" i="57"/>
  <c r="G24" i="57"/>
  <c r="G16" i="57"/>
  <c r="G29" i="57"/>
  <c r="G25" i="57"/>
  <c r="G21" i="57"/>
  <c r="G17" i="57"/>
  <c r="G13" i="57"/>
  <c r="G9" i="57"/>
  <c r="D20" i="55"/>
  <c r="D19" i="55"/>
  <c r="D18" i="55"/>
  <c r="D22" i="55"/>
  <c r="D17" i="55"/>
  <c r="D21" i="55"/>
  <c r="D16" i="55"/>
  <c r="F79" i="53"/>
  <c r="C4" i="55" s="1"/>
  <c r="G79" i="53"/>
  <c r="D4" i="55" s="1"/>
  <c r="F77" i="53"/>
  <c r="G77" i="53"/>
  <c r="E77" i="53"/>
  <c r="J60" i="53" l="1"/>
  <c r="N59" i="53"/>
  <c r="I60" i="53"/>
  <c r="L59" i="53"/>
  <c r="M59" i="53" s="1"/>
  <c r="AF5" i="54"/>
  <c r="E65" i="55"/>
  <c r="E63" i="55"/>
  <c r="E29" i="55"/>
  <c r="E27" i="55"/>
  <c r="E41" i="55"/>
  <c r="E39" i="55"/>
  <c r="D9" i="55"/>
  <c r="D10" i="55"/>
  <c r="D11" i="55"/>
  <c r="E45" i="55"/>
  <c r="E47" i="55"/>
  <c r="C9" i="55"/>
  <c r="C10" i="55"/>
  <c r="C11" i="55"/>
  <c r="E33" i="55"/>
  <c r="E35" i="55"/>
  <c r="E53" i="55"/>
  <c r="E51" i="55"/>
  <c r="Q14" i="53"/>
  <c r="I14" i="53"/>
  <c r="P14" i="53" s="1"/>
  <c r="J14" i="53"/>
  <c r="I61" i="53" l="1"/>
  <c r="L60" i="53"/>
  <c r="M60" i="53" s="1"/>
  <c r="N60" i="53"/>
  <c r="J61" i="53"/>
  <c r="N61" i="53" s="1"/>
  <c r="R14" i="53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C22" i="53"/>
  <c r="F22" i="53" s="1"/>
  <c r="C21" i="53"/>
  <c r="F21" i="53" s="1"/>
  <c r="C20" i="53"/>
  <c r="F20" i="53" s="1"/>
  <c r="C19" i="53"/>
  <c r="F19" i="53" s="1"/>
  <c r="C18" i="53"/>
  <c r="F18" i="53" s="1"/>
  <c r="C17" i="53"/>
  <c r="F17" i="53" s="1"/>
  <c r="C16" i="53"/>
  <c r="F16" i="53" s="1"/>
  <c r="J15" i="53"/>
  <c r="C15" i="53"/>
  <c r="K14" i="53"/>
  <c r="C14" i="53"/>
  <c r="H2" i="53"/>
  <c r="AA15" i="54" l="1"/>
  <c r="AA51" i="54"/>
  <c r="AA87" i="54"/>
  <c r="AA6" i="54"/>
  <c r="AA33" i="54"/>
  <c r="AA60" i="54"/>
  <c r="AA24" i="54"/>
  <c r="AA114" i="54"/>
  <c r="AA123" i="54"/>
  <c r="AA105" i="54"/>
  <c r="AA132" i="54"/>
  <c r="AA42" i="54"/>
  <c r="AA96" i="54"/>
  <c r="AA78" i="54"/>
  <c r="AA69" i="54"/>
  <c r="AA19" i="54"/>
  <c r="AA55" i="54"/>
  <c r="AA91" i="54"/>
  <c r="AA28" i="54"/>
  <c r="AA118" i="54"/>
  <c r="AA82" i="54"/>
  <c r="AA109" i="54"/>
  <c r="AA127" i="54"/>
  <c r="AA73" i="54"/>
  <c r="AA10" i="54"/>
  <c r="AA64" i="54"/>
  <c r="AA100" i="54"/>
  <c r="AA136" i="54"/>
  <c r="AA37" i="54"/>
  <c r="AA46" i="54"/>
  <c r="AA39" i="54"/>
  <c r="AA75" i="54"/>
  <c r="AA111" i="54"/>
  <c r="AA12" i="54"/>
  <c r="AA102" i="54"/>
  <c r="AA138" i="54"/>
  <c r="AA66" i="54"/>
  <c r="AA93" i="54"/>
  <c r="AA30" i="54"/>
  <c r="AA84" i="54"/>
  <c r="AA21" i="54"/>
  <c r="AA57" i="54"/>
  <c r="AA120" i="54"/>
  <c r="AA48" i="54"/>
  <c r="AA129" i="54"/>
  <c r="AA31" i="54"/>
  <c r="AA67" i="54"/>
  <c r="AA103" i="54"/>
  <c r="AA22" i="54"/>
  <c r="AA49" i="54"/>
  <c r="AA76" i="54"/>
  <c r="AA130" i="54"/>
  <c r="AA13" i="54"/>
  <c r="AA40" i="54"/>
  <c r="AA94" i="54"/>
  <c r="AA85" i="54"/>
  <c r="AA4" i="54"/>
  <c r="AE4" i="54" s="1"/>
  <c r="AA112" i="54"/>
  <c r="AA58" i="54"/>
  <c r="AA121" i="54"/>
  <c r="AA35" i="54"/>
  <c r="AA71" i="54"/>
  <c r="AA107" i="54"/>
  <c r="AA17" i="54"/>
  <c r="AA44" i="54"/>
  <c r="AA134" i="54"/>
  <c r="AA8" i="54"/>
  <c r="AA98" i="54"/>
  <c r="AA62" i="54"/>
  <c r="AA116" i="54"/>
  <c r="AA53" i="54"/>
  <c r="AA125" i="54"/>
  <c r="AA26" i="54"/>
  <c r="AA80" i="54"/>
  <c r="AA89" i="54"/>
  <c r="AA23" i="54"/>
  <c r="AA59" i="54"/>
  <c r="AA95" i="54"/>
  <c r="AA86" i="54"/>
  <c r="AA113" i="54"/>
  <c r="AA122" i="54"/>
  <c r="AA50" i="54"/>
  <c r="AA77" i="54"/>
  <c r="AA104" i="54"/>
  <c r="AA131" i="54"/>
  <c r="AA41" i="54"/>
  <c r="AA32" i="54"/>
  <c r="AA14" i="54"/>
  <c r="AA68" i="54"/>
  <c r="AA5" i="54"/>
  <c r="AA7" i="54"/>
  <c r="AA43" i="54"/>
  <c r="AA79" i="54"/>
  <c r="AA115" i="54"/>
  <c r="AA70" i="54"/>
  <c r="AA97" i="54"/>
  <c r="AA34" i="54"/>
  <c r="AA61" i="54"/>
  <c r="AA88" i="54"/>
  <c r="AA52" i="54"/>
  <c r="AA124" i="54"/>
  <c r="AA106" i="54"/>
  <c r="AA133" i="54"/>
  <c r="AA16" i="54"/>
  <c r="AA25" i="54"/>
  <c r="AA27" i="54"/>
  <c r="AA63" i="54"/>
  <c r="AA99" i="54"/>
  <c r="AA54" i="54"/>
  <c r="AA81" i="54"/>
  <c r="AA108" i="54"/>
  <c r="AA126" i="54"/>
  <c r="AA18" i="54"/>
  <c r="AA45" i="54"/>
  <c r="AA72" i="54"/>
  <c r="AA135" i="54"/>
  <c r="AA9" i="54"/>
  <c r="AA117" i="54"/>
  <c r="AA36" i="54"/>
  <c r="AA90" i="54"/>
  <c r="AA11" i="54"/>
  <c r="AA47" i="54"/>
  <c r="AA83" i="54"/>
  <c r="AA38" i="54"/>
  <c r="AA65" i="54"/>
  <c r="AA92" i="54"/>
  <c r="AA29" i="54"/>
  <c r="AA56" i="54"/>
  <c r="AA119" i="54"/>
  <c r="AA20" i="54"/>
  <c r="AA74" i="54"/>
  <c r="AA101" i="54"/>
  <c r="AA137" i="54"/>
  <c r="AA110" i="54"/>
  <c r="AA128" i="54"/>
  <c r="E67" i="55"/>
  <c r="G65" i="55"/>
  <c r="E49" i="55"/>
  <c r="G47" i="55"/>
  <c r="E37" i="55"/>
  <c r="G35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G55" i="55"/>
  <c r="G51" i="55"/>
  <c r="G43" i="55"/>
  <c r="G39" i="55"/>
  <c r="J16" i="53"/>
  <c r="N15" i="53"/>
  <c r="L14" i="53"/>
  <c r="M14" i="53" s="1"/>
  <c r="E14" i="53"/>
  <c r="E19" i="53"/>
  <c r="H19" i="53" s="1"/>
  <c r="E18" i="53"/>
  <c r="H18" i="53" s="1"/>
  <c r="E20" i="53"/>
  <c r="H20" i="53" s="1"/>
  <c r="E21" i="53"/>
  <c r="H21" i="53" s="1"/>
  <c r="E22" i="53"/>
  <c r="H22" i="53" s="1"/>
  <c r="E17" i="53"/>
  <c r="H17" i="53" s="1"/>
  <c r="E16" i="53"/>
  <c r="H16" i="53" s="1"/>
  <c r="E15" i="53"/>
  <c r="P15" i="53"/>
  <c r="AE5" i="54" l="1"/>
  <c r="AC21" i="54"/>
  <c r="AC57" i="54"/>
  <c r="AC93" i="54"/>
  <c r="AC129" i="54"/>
  <c r="AC30" i="54"/>
  <c r="AC66" i="54"/>
  <c r="AC102" i="54"/>
  <c r="AC138" i="54"/>
  <c r="AC39" i="54"/>
  <c r="AC75" i="54"/>
  <c r="AC111" i="54"/>
  <c r="AC12" i="54"/>
  <c r="AC48" i="54"/>
  <c r="AC84" i="54"/>
  <c r="AC120" i="54"/>
  <c r="AC5" i="54"/>
  <c r="AC41" i="54"/>
  <c r="AC77" i="54"/>
  <c r="AC113" i="54"/>
  <c r="AC14" i="54"/>
  <c r="AC50" i="54"/>
  <c r="AC86" i="54"/>
  <c r="AC122" i="54"/>
  <c r="AC23" i="54"/>
  <c r="AC59" i="54"/>
  <c r="AC95" i="54"/>
  <c r="AC131" i="54"/>
  <c r="AC32" i="54"/>
  <c r="AC68" i="54"/>
  <c r="AC104" i="54"/>
  <c r="AC25" i="54"/>
  <c r="AC61" i="54"/>
  <c r="AC97" i="54"/>
  <c r="AC133" i="54"/>
  <c r="AC34" i="54"/>
  <c r="AC70" i="54"/>
  <c r="AC106" i="54"/>
  <c r="AC7" i="54"/>
  <c r="AC43" i="54"/>
  <c r="AC79" i="54"/>
  <c r="AC115" i="54"/>
  <c r="AC16" i="54"/>
  <c r="AC52" i="54"/>
  <c r="AC88" i="54"/>
  <c r="AC124" i="54"/>
  <c r="AC17" i="54"/>
  <c r="AC53" i="54"/>
  <c r="AC89" i="54"/>
  <c r="AC125" i="54"/>
  <c r="AC26" i="54"/>
  <c r="AC62" i="54"/>
  <c r="AC98" i="54"/>
  <c r="AC134" i="54"/>
  <c r="AC35" i="54"/>
  <c r="AC71" i="54"/>
  <c r="AC107" i="54"/>
  <c r="AC8" i="54"/>
  <c r="AC44" i="54"/>
  <c r="AC80" i="54"/>
  <c r="AC116" i="54"/>
  <c r="AC9" i="54"/>
  <c r="AC45" i="54"/>
  <c r="AC81" i="54"/>
  <c r="AC117" i="54"/>
  <c r="AC18" i="54"/>
  <c r="AC54" i="54"/>
  <c r="AC90" i="54"/>
  <c r="AC126" i="54"/>
  <c r="AC27" i="54"/>
  <c r="AC63" i="54"/>
  <c r="AC99" i="54"/>
  <c r="AC135" i="54"/>
  <c r="AC36" i="54"/>
  <c r="AC72" i="54"/>
  <c r="AC108" i="54"/>
  <c r="AC29" i="54"/>
  <c r="AC65" i="54"/>
  <c r="AC101" i="54"/>
  <c r="AC137" i="54"/>
  <c r="AC38" i="54"/>
  <c r="AC74" i="54"/>
  <c r="AC110" i="54"/>
  <c r="AC11" i="54"/>
  <c r="AC47" i="54"/>
  <c r="AC83" i="54"/>
  <c r="AC119" i="54"/>
  <c r="AC20" i="54"/>
  <c r="AC56" i="54"/>
  <c r="AC92" i="54"/>
  <c r="AC128" i="54"/>
  <c r="AC33" i="54"/>
  <c r="AC69" i="54"/>
  <c r="AC105" i="54"/>
  <c r="AC6" i="54"/>
  <c r="AC42" i="54"/>
  <c r="AC78" i="54"/>
  <c r="AC114" i="54"/>
  <c r="AC15" i="54"/>
  <c r="AC51" i="54"/>
  <c r="AC87" i="54"/>
  <c r="AC123" i="54"/>
  <c r="AC24" i="54"/>
  <c r="AC60" i="54"/>
  <c r="AC96" i="54"/>
  <c r="AC132" i="54"/>
  <c r="AC37" i="54"/>
  <c r="AC73" i="54"/>
  <c r="AC109" i="54"/>
  <c r="AC10" i="54"/>
  <c r="AC46" i="54"/>
  <c r="AC82" i="54"/>
  <c r="AC118" i="54"/>
  <c r="AC19" i="54"/>
  <c r="AC55" i="54"/>
  <c r="AC91" i="54"/>
  <c r="AC127" i="54"/>
  <c r="AC28" i="54"/>
  <c r="AC64" i="54"/>
  <c r="AC100" i="54"/>
  <c r="AC136" i="54"/>
  <c r="AC13" i="54"/>
  <c r="AC49" i="54"/>
  <c r="AC85" i="54"/>
  <c r="AC121" i="54"/>
  <c r="AC22" i="54"/>
  <c r="AC58" i="54"/>
  <c r="AC94" i="54"/>
  <c r="AC130" i="54"/>
  <c r="AC31" i="54"/>
  <c r="AC67" i="54"/>
  <c r="AC103" i="54"/>
  <c r="AC40" i="54"/>
  <c r="AC76" i="54"/>
  <c r="AC112" i="54"/>
  <c r="AC4" i="54"/>
  <c r="AG4" i="54" s="1"/>
  <c r="K15" i="53"/>
  <c r="I16" i="53"/>
  <c r="P16" i="53" s="1"/>
  <c r="N16" i="53"/>
  <c r="J17" i="53"/>
  <c r="Q15" i="53"/>
  <c r="R15" i="53" s="1"/>
  <c r="L15" i="53"/>
  <c r="M15" i="53" s="1"/>
  <c r="AG5" i="54" l="1"/>
  <c r="I17" i="53"/>
  <c r="P17" i="53" s="1"/>
  <c r="K16" i="53"/>
  <c r="Q16" i="53"/>
  <c r="R16" i="53" s="1"/>
  <c r="J18" i="53"/>
  <c r="N17" i="53"/>
  <c r="L16" i="53"/>
  <c r="M16" i="53" s="1"/>
  <c r="I18" i="53" l="1"/>
  <c r="P18" i="53" s="1"/>
  <c r="K17" i="53"/>
  <c r="J19" i="53"/>
  <c r="N18" i="53"/>
  <c r="Q17" i="53"/>
  <c r="R17" i="53" s="1"/>
  <c r="L17" i="53"/>
  <c r="M17" i="53" s="1"/>
  <c r="I19" i="53" l="1"/>
  <c r="P19" i="53" s="1"/>
  <c r="K18" i="53"/>
  <c r="Q18" i="53"/>
  <c r="R18" i="53" s="1"/>
  <c r="J20" i="53"/>
  <c r="N19" i="53"/>
  <c r="L18" i="53"/>
  <c r="M18" i="53" s="1"/>
  <c r="I20" i="53" l="1"/>
  <c r="P20" i="53" s="1"/>
  <c r="K19" i="53"/>
  <c r="J21" i="53"/>
  <c r="N20" i="53"/>
  <c r="Q19" i="53"/>
  <c r="R19" i="53" s="1"/>
  <c r="L19" i="53"/>
  <c r="M19" i="53" s="1"/>
  <c r="I21" i="53" l="1"/>
  <c r="P21" i="53" s="1"/>
  <c r="K20" i="53"/>
  <c r="Q20" i="53"/>
  <c r="R20" i="53" s="1"/>
  <c r="J22" i="53"/>
  <c r="J23" i="53" s="1"/>
  <c r="N21" i="53"/>
  <c r="L20" i="53"/>
  <c r="M20" i="53" s="1"/>
  <c r="J24" i="53" l="1"/>
  <c r="N23" i="53"/>
  <c r="I22" i="53"/>
  <c r="N22" i="53"/>
  <c r="K21" i="53"/>
  <c r="Q21" i="53"/>
  <c r="R21" i="53" s="1"/>
  <c r="L21" i="53"/>
  <c r="M21" i="53" s="1"/>
  <c r="P22" i="53" l="1"/>
  <c r="I23" i="53"/>
  <c r="N24" i="53"/>
  <c r="J25" i="53"/>
  <c r="K22" i="53"/>
  <c r="K23" i="53" s="1"/>
  <c r="K24" i="53" s="1"/>
  <c r="K25" i="53" s="1"/>
  <c r="K26" i="53" s="1"/>
  <c r="K27" i="53" s="1"/>
  <c r="K28" i="53" s="1"/>
  <c r="K29" i="53" s="1"/>
  <c r="K30" i="53" s="1"/>
  <c r="K31" i="53" s="1"/>
  <c r="K32" i="53" s="1"/>
  <c r="K33" i="53" s="1"/>
  <c r="K34" i="53" s="1"/>
  <c r="K35" i="53" s="1"/>
  <c r="U67" i="53"/>
  <c r="U78" i="53" s="1"/>
  <c r="B4" i="57" s="1"/>
  <c r="O77" i="53"/>
  <c r="Q22" i="53"/>
  <c r="R22" i="53" s="1"/>
  <c r="L22" i="53"/>
  <c r="M22" i="53" s="1"/>
  <c r="J26" i="53" l="1"/>
  <c r="N25" i="53"/>
  <c r="I24" i="53"/>
  <c r="L23" i="53"/>
  <c r="M23" i="53" s="1"/>
  <c r="D67" i="5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N26" i="53" l="1"/>
  <c r="J27" i="53"/>
  <c r="I25" i="53"/>
  <c r="L24" i="53"/>
  <c r="M24" i="53" s="1"/>
  <c r="T67" i="53"/>
  <c r="T78" i="53" s="1"/>
  <c r="A4" i="57" s="1"/>
  <c r="J67" i="53"/>
  <c r="D77" i="53"/>
  <c r="P79" i="53"/>
  <c r="P77" i="53"/>
  <c r="V67" i="53"/>
  <c r="V78" i="53" s="1"/>
  <c r="C4" i="57" s="1"/>
  <c r="I26" i="53" l="1"/>
  <c r="L25" i="53"/>
  <c r="M25" i="53" s="1"/>
  <c r="J28" i="53"/>
  <c r="N27" i="53"/>
  <c r="N77" i="53"/>
  <c r="J79" i="53"/>
  <c r="G4" i="55" s="1"/>
  <c r="J78" i="53"/>
  <c r="M10" i="57"/>
  <c r="M14" i="57"/>
  <c r="M18" i="57"/>
  <c r="M22" i="57"/>
  <c r="M26" i="57"/>
  <c r="M9" i="57"/>
  <c r="K13" i="57"/>
  <c r="K17" i="57"/>
  <c r="K21" i="57"/>
  <c r="K25" i="57"/>
  <c r="K29" i="57"/>
  <c r="I12" i="57"/>
  <c r="I16" i="57"/>
  <c r="I20" i="57"/>
  <c r="I24" i="57"/>
  <c r="I28" i="57"/>
  <c r="M11" i="57"/>
  <c r="M15" i="57"/>
  <c r="M19" i="57"/>
  <c r="M23" i="57"/>
  <c r="M27" i="57"/>
  <c r="K10" i="57"/>
  <c r="K14" i="57"/>
  <c r="K18" i="57"/>
  <c r="K22" i="57"/>
  <c r="K26" i="57"/>
  <c r="K9" i="57"/>
  <c r="I13" i="57"/>
  <c r="I17" i="57"/>
  <c r="I21" i="57"/>
  <c r="I25" i="57"/>
  <c r="I29" i="57"/>
  <c r="M13" i="57"/>
  <c r="M21" i="57"/>
  <c r="M25" i="57"/>
  <c r="K12" i="57"/>
  <c r="K20" i="57"/>
  <c r="K28" i="57"/>
  <c r="I15" i="57"/>
  <c r="I23" i="57"/>
  <c r="M12" i="57"/>
  <c r="M16" i="57"/>
  <c r="M20" i="57"/>
  <c r="M24" i="57"/>
  <c r="M28" i="57"/>
  <c r="K11" i="57"/>
  <c r="K15" i="57"/>
  <c r="K19" i="57"/>
  <c r="K23" i="57"/>
  <c r="K27" i="57"/>
  <c r="I10" i="57"/>
  <c r="I14" i="57"/>
  <c r="I18" i="57"/>
  <c r="I22" i="57"/>
  <c r="I26" i="57"/>
  <c r="I9" i="57"/>
  <c r="M17" i="57"/>
  <c r="M29" i="57"/>
  <c r="K16" i="57"/>
  <c r="K24" i="57"/>
  <c r="I11" i="57"/>
  <c r="I19" i="57"/>
  <c r="I27" i="57"/>
  <c r="J29" i="53" l="1"/>
  <c r="N28" i="53"/>
  <c r="I27" i="53"/>
  <c r="L26" i="53"/>
  <c r="M26" i="53" s="1"/>
  <c r="G11" i="55"/>
  <c r="G9" i="55"/>
  <c r="G10" i="55"/>
  <c r="I28" i="53" l="1"/>
  <c r="L27" i="53"/>
  <c r="M27" i="53" s="1"/>
  <c r="N29" i="53"/>
  <c r="J30" i="53"/>
  <c r="AE986" i="55"/>
  <c r="AE1081" i="55"/>
  <c r="AE1130" i="55"/>
  <c r="AE993" i="55"/>
  <c r="AE1090" i="55"/>
  <c r="AE977" i="55"/>
  <c r="AE994" i="55"/>
  <c r="AE1098" i="55"/>
  <c r="AE1089" i="55"/>
  <c r="AE1114" i="55"/>
  <c r="AE985" i="55"/>
  <c r="AE1097" i="55"/>
  <c r="AE1234" i="55"/>
  <c r="AE958" i="55"/>
  <c r="AE1083" i="55"/>
  <c r="AE1054" i="55"/>
  <c r="AE996" i="55"/>
  <c r="AE971" i="55"/>
  <c r="AE1231" i="55"/>
  <c r="AE1088" i="55"/>
  <c r="AE1233" i="55"/>
  <c r="AE974" i="55"/>
  <c r="AE1228" i="55"/>
  <c r="AE1221" i="55"/>
  <c r="AE1213" i="55"/>
  <c r="AE1205" i="55"/>
  <c r="AE1100" i="55"/>
  <c r="AE967" i="55"/>
  <c r="AE984" i="55"/>
  <c r="AE1087" i="55"/>
  <c r="AE970" i="55"/>
  <c r="AE1082" i="55"/>
  <c r="AE973" i="55"/>
  <c r="AE1227" i="55"/>
  <c r="AE1219" i="55"/>
  <c r="AE1211" i="55"/>
  <c r="AE1203" i="55"/>
  <c r="AE1085" i="55"/>
  <c r="AE966" i="55"/>
  <c r="AE1237" i="55"/>
  <c r="AE1075" i="55"/>
  <c r="AE1232" i="55"/>
  <c r="AE1046" i="55"/>
  <c r="AE1070" i="55"/>
  <c r="AE1043" i="55"/>
  <c r="AE979" i="55"/>
  <c r="AE963" i="55"/>
  <c r="AE1106" i="55"/>
  <c r="AE1080" i="55"/>
  <c r="AE1051" i="55"/>
  <c r="AE992" i="55"/>
  <c r="AE1217" i="55"/>
  <c r="AE1209" i="55"/>
  <c r="AE1201" i="55"/>
  <c r="AE1156" i="55"/>
  <c r="AE1132" i="55"/>
  <c r="AE1124" i="55"/>
  <c r="AE1225" i="55"/>
  <c r="AE1226" i="55"/>
  <c r="AE978" i="55"/>
  <c r="AE1096" i="55"/>
  <c r="AE1215" i="55"/>
  <c r="AE1218" i="55"/>
  <c r="AE1204" i="55"/>
  <c r="AE1077" i="55"/>
  <c r="AE1131" i="55"/>
  <c r="AE1123" i="55"/>
  <c r="AE1115" i="55"/>
  <c r="AE1107" i="55"/>
  <c r="AE1099" i="55"/>
  <c r="AE1076" i="55"/>
  <c r="AE1047" i="55"/>
  <c r="AE1129" i="55"/>
  <c r="AE1120" i="55"/>
  <c r="AE1111" i="55"/>
  <c r="AE1044" i="55"/>
  <c r="AE1122" i="55"/>
  <c r="AE1068" i="55"/>
  <c r="AE976" i="55"/>
  <c r="AE1078" i="55"/>
  <c r="AE1235" i="55"/>
  <c r="AE1229" i="55"/>
  <c r="AE1207" i="55"/>
  <c r="AE1140" i="55"/>
  <c r="AE1133" i="55"/>
  <c r="AE1137" i="55"/>
  <c r="AE1216" i="55"/>
  <c r="AE1200" i="55"/>
  <c r="AE1155" i="55"/>
  <c r="AE1091" i="55"/>
  <c r="AE1045" i="55"/>
  <c r="AE1151" i="55"/>
  <c r="AE1128" i="55"/>
  <c r="AE1119" i="55"/>
  <c r="AE1105" i="55"/>
  <c r="AE1041" i="55"/>
  <c r="AE1073" i="55"/>
  <c r="AE1052" i="55"/>
  <c r="AE1060" i="55"/>
  <c r="AE1095" i="55"/>
  <c r="AE1062" i="55"/>
  <c r="AE962" i="55"/>
  <c r="AE1038" i="55"/>
  <c r="AE1199" i="55"/>
  <c r="AE1053" i="55"/>
  <c r="AE1141" i="55"/>
  <c r="AE1145" i="55"/>
  <c r="AE1222" i="55"/>
  <c r="AE1212" i="55"/>
  <c r="AE1198" i="55"/>
  <c r="AE1147" i="55"/>
  <c r="AE1086" i="55"/>
  <c r="AE1071" i="55"/>
  <c r="AE1143" i="55"/>
  <c r="AE1127" i="55"/>
  <c r="AE1113" i="55"/>
  <c r="AE1104" i="55"/>
  <c r="AE1094" i="55"/>
  <c r="AE1042" i="55"/>
  <c r="AE1223" i="55"/>
  <c r="AE1103" i="55"/>
  <c r="AE981" i="55"/>
  <c r="AE1056" i="55"/>
  <c r="AE968" i="55"/>
  <c r="AE987" i="55"/>
  <c r="AE1210" i="55"/>
  <c r="AE988" i="55"/>
  <c r="AE959" i="55"/>
  <c r="AE1084" i="55"/>
  <c r="AE1135" i="55"/>
  <c r="AE983" i="55"/>
  <c r="AE1048" i="55"/>
  <c r="AE964" i="55"/>
  <c r="AE1139" i="55"/>
  <c r="AE982" i="55"/>
  <c r="AE1058" i="55"/>
  <c r="AE972" i="55"/>
  <c r="AE975" i="55"/>
  <c r="AE1153" i="55"/>
  <c r="AE1220" i="55"/>
  <c r="AE1067" i="55"/>
  <c r="AE1121" i="55"/>
  <c r="AE1049" i="55"/>
  <c r="AE1072" i="55"/>
  <c r="AE1040" i="55"/>
  <c r="AE960" i="55"/>
  <c r="AE1112" i="55"/>
  <c r="AE1064" i="55"/>
  <c r="AE995" i="55"/>
  <c r="AE980" i="55"/>
  <c r="AE1079" i="55"/>
  <c r="AE1092" i="55"/>
  <c r="AE1136" i="55"/>
  <c r="AE1117" i="55"/>
  <c r="AE1224" i="55"/>
  <c r="AE1149" i="55"/>
  <c r="AE1126" i="55"/>
  <c r="AE1138" i="55"/>
  <c r="AE1157" i="55"/>
  <c r="AE961" i="55"/>
  <c r="AE1059" i="55"/>
  <c r="AE991" i="55"/>
  <c r="AE990" i="55"/>
  <c r="AE1074" i="55"/>
  <c r="AE1208" i="55"/>
  <c r="AE1146" i="55"/>
  <c r="AE1065" i="55"/>
  <c r="AE1125" i="55"/>
  <c r="AE997" i="55"/>
  <c r="AE1050" i="55"/>
  <c r="AE1116" i="55"/>
  <c r="AE1061" i="55"/>
  <c r="AE1230" i="55"/>
  <c r="AE1109" i="55"/>
  <c r="AE965" i="55"/>
  <c r="AE1093" i="55"/>
  <c r="AE1144" i="55"/>
  <c r="AE1236" i="55"/>
  <c r="AE969" i="55"/>
  <c r="AE1154" i="55"/>
  <c r="AE1101" i="55"/>
  <c r="AE989" i="55"/>
  <c r="AE1206" i="55"/>
  <c r="AE1134" i="55"/>
  <c r="AE1039" i="55"/>
  <c r="AE1118" i="55"/>
  <c r="AE1202" i="55"/>
  <c r="AE1108" i="55"/>
  <c r="AE1142" i="55"/>
  <c r="AE1063" i="55"/>
  <c r="AE1055" i="55"/>
  <c r="AE1214" i="55"/>
  <c r="AE1102" i="55"/>
  <c r="AE1066" i="55"/>
  <c r="AE1148" i="55"/>
  <c r="AE1069" i="55"/>
  <c r="AE1057" i="55"/>
  <c r="AE1150" i="55"/>
  <c r="AE1152" i="55"/>
  <c r="AE1110" i="55"/>
  <c r="AE105" i="55"/>
  <c r="AE167" i="55"/>
  <c r="AE183" i="55"/>
  <c r="AE289" i="55"/>
  <c r="AE305" i="55"/>
  <c r="AE413" i="55"/>
  <c r="AE581" i="55"/>
  <c r="AE597" i="55"/>
  <c r="AE719" i="55"/>
  <c r="AE887" i="55"/>
  <c r="AE903" i="55"/>
  <c r="AE102" i="55"/>
  <c r="AE164" i="55"/>
  <c r="AE180" i="55"/>
  <c r="AE286" i="55"/>
  <c r="AE302" i="55"/>
  <c r="AE410" i="55"/>
  <c r="AE426" i="55"/>
  <c r="AE578" i="55"/>
  <c r="AE594" i="55"/>
  <c r="AE884" i="55"/>
  <c r="AE900" i="55"/>
  <c r="AE99" i="55"/>
  <c r="AE115" i="55"/>
  <c r="AE161" i="55"/>
  <c r="AE177" i="55"/>
  <c r="AE283" i="55"/>
  <c r="AE299" i="55"/>
  <c r="AE407" i="55"/>
  <c r="AE423" i="55"/>
  <c r="AE591" i="55"/>
  <c r="AE607" i="55"/>
  <c r="AE881" i="55"/>
  <c r="AE897" i="55"/>
  <c r="AE104" i="55"/>
  <c r="AE288" i="55"/>
  <c r="AE412" i="55"/>
  <c r="AE596" i="55"/>
  <c r="AE424" i="55"/>
  <c r="AE170" i="55"/>
  <c r="AE722" i="55"/>
  <c r="AE906" i="55"/>
  <c r="AE162" i="55"/>
  <c r="AE158" i="55"/>
  <c r="AE894" i="55"/>
  <c r="AE116" i="55"/>
  <c r="AE109" i="55"/>
  <c r="AE171" i="55"/>
  <c r="AE187" i="55"/>
  <c r="AE293" i="55"/>
  <c r="AE401" i="55"/>
  <c r="AE417" i="55"/>
  <c r="AE585" i="55"/>
  <c r="AE601" i="55"/>
  <c r="AE723" i="55"/>
  <c r="AE891" i="55"/>
  <c r="AE907" i="55"/>
  <c r="AE106" i="55"/>
  <c r="AE168" i="55"/>
  <c r="AE184" i="55"/>
  <c r="AE290" i="55"/>
  <c r="AE306" i="55"/>
  <c r="AE398" i="55"/>
  <c r="AE414" i="55"/>
  <c r="AE582" i="55"/>
  <c r="AE598" i="55"/>
  <c r="AE720" i="55"/>
  <c r="AE888" i="55"/>
  <c r="AE904" i="55"/>
  <c r="AE103" i="55"/>
  <c r="AE165" i="55"/>
  <c r="AE181" i="55"/>
  <c r="AE287" i="55"/>
  <c r="AE303" i="55"/>
  <c r="AE411" i="55"/>
  <c r="AE427" i="55"/>
  <c r="AE579" i="55"/>
  <c r="AE595" i="55"/>
  <c r="AE885" i="55"/>
  <c r="AE901" i="55"/>
  <c r="AE304" i="55"/>
  <c r="AE886" i="55"/>
  <c r="AE100" i="55"/>
  <c r="AE186" i="55"/>
  <c r="AE400" i="55"/>
  <c r="AE584" i="55"/>
  <c r="AE300" i="55"/>
  <c r="AE174" i="55"/>
  <c r="AE726" i="55"/>
  <c r="AE284" i="55"/>
  <c r="AE113" i="55"/>
  <c r="AE159" i="55"/>
  <c r="AE175" i="55"/>
  <c r="AE281" i="55"/>
  <c r="AE297" i="55"/>
  <c r="AE405" i="55"/>
  <c r="AE421" i="55"/>
  <c r="AE589" i="55"/>
  <c r="AE605" i="55"/>
  <c r="AE727" i="55"/>
  <c r="AE879" i="55"/>
  <c r="AE895" i="55"/>
  <c r="AE110" i="55"/>
  <c r="AE172" i="55"/>
  <c r="AE278" i="55"/>
  <c r="AE294" i="55"/>
  <c r="AE402" i="55"/>
  <c r="AE418" i="55"/>
  <c r="AE586" i="55"/>
  <c r="AE602" i="55"/>
  <c r="AE724" i="55"/>
  <c r="AE892" i="55"/>
  <c r="AE107" i="55"/>
  <c r="AE169" i="55"/>
  <c r="AE185" i="55"/>
  <c r="AE291" i="55"/>
  <c r="AE307" i="55"/>
  <c r="AE399" i="55"/>
  <c r="AE415" i="55"/>
  <c r="AE583" i="55"/>
  <c r="AE599" i="55"/>
  <c r="AE721" i="55"/>
  <c r="AE889" i="55"/>
  <c r="AE905" i="55"/>
  <c r="AE166" i="55"/>
  <c r="AE718" i="55"/>
  <c r="AE902" i="55"/>
  <c r="AE178" i="55"/>
  <c r="AE108" i="55"/>
  <c r="AE292" i="55"/>
  <c r="AE416" i="55"/>
  <c r="AE600" i="55"/>
  <c r="AE408" i="55"/>
  <c r="AE280" i="55"/>
  <c r="AE404" i="55"/>
  <c r="AE588" i="55"/>
  <c r="AE898" i="55"/>
  <c r="AE101" i="55"/>
  <c r="AE117" i="55"/>
  <c r="AE163" i="55"/>
  <c r="AE179" i="55"/>
  <c r="AE285" i="55"/>
  <c r="AE301" i="55"/>
  <c r="AE409" i="55"/>
  <c r="AE425" i="55"/>
  <c r="AE593" i="55"/>
  <c r="AE883" i="55"/>
  <c r="AE899" i="55"/>
  <c r="AE98" i="55"/>
  <c r="AE114" i="55"/>
  <c r="AE160" i="55"/>
  <c r="AE176" i="55"/>
  <c r="AE282" i="55"/>
  <c r="AE298" i="55"/>
  <c r="AE406" i="55"/>
  <c r="AE422" i="55"/>
  <c r="AE590" i="55"/>
  <c r="AE606" i="55"/>
  <c r="AE880" i="55"/>
  <c r="AE896" i="55"/>
  <c r="AE111" i="55"/>
  <c r="AE173" i="55"/>
  <c r="AE279" i="55"/>
  <c r="AE295" i="55"/>
  <c r="AE403" i="55"/>
  <c r="AE419" i="55"/>
  <c r="AE587" i="55"/>
  <c r="AE603" i="55"/>
  <c r="AE725" i="55"/>
  <c r="AE893" i="55"/>
  <c r="AE182" i="55"/>
  <c r="AE580" i="55"/>
  <c r="AE882" i="55"/>
  <c r="AE890" i="55"/>
  <c r="AE592" i="55"/>
  <c r="AE112" i="55"/>
  <c r="AE296" i="55"/>
  <c r="AE420" i="55"/>
  <c r="AE604" i="55"/>
  <c r="AE878" i="55"/>
  <c r="AE79" i="55"/>
  <c r="AE83" i="55"/>
  <c r="AE87" i="55"/>
  <c r="AE91" i="55"/>
  <c r="AE95" i="55"/>
  <c r="AE191" i="55"/>
  <c r="AE195" i="55"/>
  <c r="AE239" i="55"/>
  <c r="AE243" i="55"/>
  <c r="AE247" i="55"/>
  <c r="AE251" i="55"/>
  <c r="AE255" i="55"/>
  <c r="AE259" i="55"/>
  <c r="AE263" i="55"/>
  <c r="AE267" i="55"/>
  <c r="AE271" i="55"/>
  <c r="AE275" i="55"/>
  <c r="AE311" i="55"/>
  <c r="AE315" i="55"/>
  <c r="AE319" i="55"/>
  <c r="AE323" i="55"/>
  <c r="AE327" i="55"/>
  <c r="AE331" i="55"/>
  <c r="AE335" i="55"/>
  <c r="AE339" i="55"/>
  <c r="AE343" i="55"/>
  <c r="AE347" i="55"/>
  <c r="AE351" i="55"/>
  <c r="AE355" i="55"/>
  <c r="AE431" i="55"/>
  <c r="AE435" i="55"/>
  <c r="AE439" i="55"/>
  <c r="AE443" i="55"/>
  <c r="AE447" i="55"/>
  <c r="AE451" i="55"/>
  <c r="AE455" i="55"/>
  <c r="AE459" i="55"/>
  <c r="AE463" i="55"/>
  <c r="AE467" i="55"/>
  <c r="AE471" i="55"/>
  <c r="AE475" i="55"/>
  <c r="AE80" i="55"/>
  <c r="AE84" i="55"/>
  <c r="AE88" i="55"/>
  <c r="AE92" i="55"/>
  <c r="AE96" i="55"/>
  <c r="AE188" i="55"/>
  <c r="AE192" i="55"/>
  <c r="AE196" i="55"/>
  <c r="AE240" i="55"/>
  <c r="AE244" i="55"/>
  <c r="AE248" i="55"/>
  <c r="AE252" i="55"/>
  <c r="AE256" i="55"/>
  <c r="AE260" i="55"/>
  <c r="AE264" i="55"/>
  <c r="AE268" i="55"/>
  <c r="AE272" i="55"/>
  <c r="AE276" i="55"/>
  <c r="AE308" i="55"/>
  <c r="AE312" i="55"/>
  <c r="AE316" i="55"/>
  <c r="AE320" i="55"/>
  <c r="AE324" i="55"/>
  <c r="AE328" i="55"/>
  <c r="AE332" i="55"/>
  <c r="AE336" i="55"/>
  <c r="AE340" i="55"/>
  <c r="AE344" i="55"/>
  <c r="AE348" i="55"/>
  <c r="AE352" i="55"/>
  <c r="AE356" i="55"/>
  <c r="AE428" i="55"/>
  <c r="AE432" i="55"/>
  <c r="AE436" i="55"/>
  <c r="AE440" i="55"/>
  <c r="AE444" i="55"/>
  <c r="AE448" i="55"/>
  <c r="AE452" i="55"/>
  <c r="AE456" i="55"/>
  <c r="AE460" i="55"/>
  <c r="AE464" i="55"/>
  <c r="AE468" i="55"/>
  <c r="AE472" i="55"/>
  <c r="AE476" i="55"/>
  <c r="AE560" i="55"/>
  <c r="AE564" i="55"/>
  <c r="AE81" i="55"/>
  <c r="AE85" i="55"/>
  <c r="AE89" i="55"/>
  <c r="AE93" i="55"/>
  <c r="AE97" i="55"/>
  <c r="AE189" i="55"/>
  <c r="AE193" i="55"/>
  <c r="AE197" i="55"/>
  <c r="AE241" i="55"/>
  <c r="AE245" i="55"/>
  <c r="AE249" i="55"/>
  <c r="AE253" i="55"/>
  <c r="AE257" i="55"/>
  <c r="AE261" i="55"/>
  <c r="AE265" i="55"/>
  <c r="AE269" i="55"/>
  <c r="AE273" i="55"/>
  <c r="AE277" i="55"/>
  <c r="AE309" i="55"/>
  <c r="AE313" i="55"/>
  <c r="AE317" i="55"/>
  <c r="AE321" i="55"/>
  <c r="AE325" i="55"/>
  <c r="AE329" i="55"/>
  <c r="AE333" i="55"/>
  <c r="AE337" i="55"/>
  <c r="AE341" i="55"/>
  <c r="AE345" i="55"/>
  <c r="AE349" i="55"/>
  <c r="AE353" i="55"/>
  <c r="AE357" i="55"/>
  <c r="AE429" i="55"/>
  <c r="AE433" i="55"/>
  <c r="AE437" i="55"/>
  <c r="AE441" i="55"/>
  <c r="AE445" i="55"/>
  <c r="AE449" i="55"/>
  <c r="AE453" i="55"/>
  <c r="AE457" i="55"/>
  <c r="AE461" i="55"/>
  <c r="AE465" i="55"/>
  <c r="AE469" i="55"/>
  <c r="AE473" i="55"/>
  <c r="AE477" i="55"/>
  <c r="AE561" i="55"/>
  <c r="AE565" i="55"/>
  <c r="AE569" i="55"/>
  <c r="AE573" i="55"/>
  <c r="AE577" i="55"/>
  <c r="AE78" i="55"/>
  <c r="AE82" i="55"/>
  <c r="AE86" i="55"/>
  <c r="AE90" i="55"/>
  <c r="AE94" i="55"/>
  <c r="AE190" i="55"/>
  <c r="AE194" i="55"/>
  <c r="AE238" i="55"/>
  <c r="AE242" i="55"/>
  <c r="AE246" i="55"/>
  <c r="AE250" i="55"/>
  <c r="AE254" i="55"/>
  <c r="AE258" i="55"/>
  <c r="AE262" i="55"/>
  <c r="AE266" i="55"/>
  <c r="AE270" i="55"/>
  <c r="AE274" i="55"/>
  <c r="AE310" i="55"/>
  <c r="AE314" i="55"/>
  <c r="AE318" i="55"/>
  <c r="AE322" i="55"/>
  <c r="AE326" i="55"/>
  <c r="AE330" i="55"/>
  <c r="AE334" i="55"/>
  <c r="AE338" i="55"/>
  <c r="AE342" i="55"/>
  <c r="AE346" i="55"/>
  <c r="AE350" i="55"/>
  <c r="AE354" i="55"/>
  <c r="AE430" i="55"/>
  <c r="AE434" i="55"/>
  <c r="AE438" i="55"/>
  <c r="AE442" i="55"/>
  <c r="AE446" i="55"/>
  <c r="AE450" i="55"/>
  <c r="AE454" i="55"/>
  <c r="AE458" i="55"/>
  <c r="AE462" i="55"/>
  <c r="AE466" i="55"/>
  <c r="AE470" i="55"/>
  <c r="AE474" i="55"/>
  <c r="AE558" i="55"/>
  <c r="AE562" i="55"/>
  <c r="AE568" i="55"/>
  <c r="AE574" i="55"/>
  <c r="AE611" i="55"/>
  <c r="AE615" i="55"/>
  <c r="AE619" i="55"/>
  <c r="AE623" i="55"/>
  <c r="AE627" i="55"/>
  <c r="AE631" i="55"/>
  <c r="AE635" i="55"/>
  <c r="AE639" i="55"/>
  <c r="AE643" i="55"/>
  <c r="AE647" i="55"/>
  <c r="AE651" i="55"/>
  <c r="AE655" i="55"/>
  <c r="AE659" i="55"/>
  <c r="AE663" i="55"/>
  <c r="AE667" i="55"/>
  <c r="AE671" i="55"/>
  <c r="AE675" i="55"/>
  <c r="AE731" i="55"/>
  <c r="AE735" i="55"/>
  <c r="AE739" i="55"/>
  <c r="AE743" i="55"/>
  <c r="AE747" i="55"/>
  <c r="AE751" i="55"/>
  <c r="AE755" i="55"/>
  <c r="AE799" i="55"/>
  <c r="AE803" i="55"/>
  <c r="AE807" i="55"/>
  <c r="AE811" i="55"/>
  <c r="AE815" i="55"/>
  <c r="AE819" i="55"/>
  <c r="AE823" i="55"/>
  <c r="AE827" i="55"/>
  <c r="AE831" i="55"/>
  <c r="AE835" i="55"/>
  <c r="AE839" i="55"/>
  <c r="AE843" i="55"/>
  <c r="AE847" i="55"/>
  <c r="AE851" i="55"/>
  <c r="AE855" i="55"/>
  <c r="AE859" i="55"/>
  <c r="AE863" i="55"/>
  <c r="AE867" i="55"/>
  <c r="AE871" i="55"/>
  <c r="AE875" i="55"/>
  <c r="AE911" i="55"/>
  <c r="AE915" i="55"/>
  <c r="AE563" i="55"/>
  <c r="AE570" i="55"/>
  <c r="AE575" i="55"/>
  <c r="AE608" i="55"/>
  <c r="AE612" i="55"/>
  <c r="AE616" i="55"/>
  <c r="AE620" i="55"/>
  <c r="AE624" i="55"/>
  <c r="AE628" i="55"/>
  <c r="AE632" i="55"/>
  <c r="AE636" i="55"/>
  <c r="AE640" i="55"/>
  <c r="AE644" i="55"/>
  <c r="AE648" i="55"/>
  <c r="AE652" i="55"/>
  <c r="AE656" i="55"/>
  <c r="AE660" i="55"/>
  <c r="AE664" i="55"/>
  <c r="AE668" i="55"/>
  <c r="AE672" i="55"/>
  <c r="AE676" i="55"/>
  <c r="AE728" i="55"/>
  <c r="AE732" i="55"/>
  <c r="AE736" i="55"/>
  <c r="AE740" i="55"/>
  <c r="AE744" i="55"/>
  <c r="AE748" i="55"/>
  <c r="AE752" i="55"/>
  <c r="AE756" i="55"/>
  <c r="AE800" i="55"/>
  <c r="AE804" i="55"/>
  <c r="AE808" i="55"/>
  <c r="AE812" i="55"/>
  <c r="AE816" i="55"/>
  <c r="AE820" i="55"/>
  <c r="AE824" i="55"/>
  <c r="AE828" i="55"/>
  <c r="AE832" i="55"/>
  <c r="AE836" i="55"/>
  <c r="AE840" i="55"/>
  <c r="AE844" i="55"/>
  <c r="AE848" i="55"/>
  <c r="AE852" i="55"/>
  <c r="AE856" i="55"/>
  <c r="AE860" i="55"/>
  <c r="AE864" i="55"/>
  <c r="AE868" i="55"/>
  <c r="AE872" i="55"/>
  <c r="AE876" i="55"/>
  <c r="AE908" i="55"/>
  <c r="AE912" i="55"/>
  <c r="AE916" i="55"/>
  <c r="AE566" i="55"/>
  <c r="AE571" i="55"/>
  <c r="AE576" i="55"/>
  <c r="AE609" i="55"/>
  <c r="AE613" i="55"/>
  <c r="AE617" i="55"/>
  <c r="AE621" i="55"/>
  <c r="AE625" i="55"/>
  <c r="AE629" i="55"/>
  <c r="AE633" i="55"/>
  <c r="AE637" i="55"/>
  <c r="AE641" i="55"/>
  <c r="AE645" i="55"/>
  <c r="AE649" i="55"/>
  <c r="AE653" i="55"/>
  <c r="AE657" i="55"/>
  <c r="AE661" i="55"/>
  <c r="AE665" i="55"/>
  <c r="AE669" i="55"/>
  <c r="AE673" i="55"/>
  <c r="AE677" i="55"/>
  <c r="AE729" i="55"/>
  <c r="AE733" i="55"/>
  <c r="AE737" i="55"/>
  <c r="AE741" i="55"/>
  <c r="AE745" i="55"/>
  <c r="AE749" i="55"/>
  <c r="AE753" i="55"/>
  <c r="AE757" i="55"/>
  <c r="AE801" i="55"/>
  <c r="AE805" i="55"/>
  <c r="AE809" i="55"/>
  <c r="AE813" i="55"/>
  <c r="AE817" i="55"/>
  <c r="AE821" i="55"/>
  <c r="AE825" i="55"/>
  <c r="AE829" i="55"/>
  <c r="AE833" i="55"/>
  <c r="AE837" i="55"/>
  <c r="AE841" i="55"/>
  <c r="AE845" i="55"/>
  <c r="AE849" i="55"/>
  <c r="AE853" i="55"/>
  <c r="AE857" i="55"/>
  <c r="AE861" i="55"/>
  <c r="AE865" i="55"/>
  <c r="AE869" i="55"/>
  <c r="AE873" i="55"/>
  <c r="AE877" i="55"/>
  <c r="AE909" i="55"/>
  <c r="AE913" i="55"/>
  <c r="AE917" i="55"/>
  <c r="AE559" i="55"/>
  <c r="AE567" i="55"/>
  <c r="AE572" i="55"/>
  <c r="AE610" i="55"/>
  <c r="AE614" i="55"/>
  <c r="AE618" i="55"/>
  <c r="AE622" i="55"/>
  <c r="AE626" i="55"/>
  <c r="AE630" i="55"/>
  <c r="AE634" i="55"/>
  <c r="AE638" i="55"/>
  <c r="AE642" i="55"/>
  <c r="AE646" i="55"/>
  <c r="AE650" i="55"/>
  <c r="AE654" i="55"/>
  <c r="AE658" i="55"/>
  <c r="AE662" i="55"/>
  <c r="AE666" i="55"/>
  <c r="AE670" i="55"/>
  <c r="AE674" i="55"/>
  <c r="AE730" i="55"/>
  <c r="AE734" i="55"/>
  <c r="AE738" i="55"/>
  <c r="AE742" i="55"/>
  <c r="AE746" i="55"/>
  <c r="AE750" i="55"/>
  <c r="AE754" i="55"/>
  <c r="AE798" i="55"/>
  <c r="AE802" i="55"/>
  <c r="AE806" i="55"/>
  <c r="AE810" i="55"/>
  <c r="AE814" i="55"/>
  <c r="AE818" i="55"/>
  <c r="AE822" i="55"/>
  <c r="AE826" i="55"/>
  <c r="AE830" i="55"/>
  <c r="AE834" i="55"/>
  <c r="AE838" i="55"/>
  <c r="AE842" i="55"/>
  <c r="AE846" i="55"/>
  <c r="AE850" i="55"/>
  <c r="AE854" i="55"/>
  <c r="AE858" i="55"/>
  <c r="AE862" i="55"/>
  <c r="AE866" i="55"/>
  <c r="AE870" i="55"/>
  <c r="AE874" i="55"/>
  <c r="AE910" i="55"/>
  <c r="AE914" i="55"/>
  <c r="P16" i="55"/>
  <c r="P22" i="55"/>
  <c r="P21" i="55"/>
  <c r="P17" i="55"/>
  <c r="P20" i="55"/>
  <c r="T187" i="55" s="1"/>
  <c r="P18" i="55"/>
  <c r="P19" i="55"/>
  <c r="J31" i="53" l="1"/>
  <c r="N30" i="53"/>
  <c r="I29" i="53"/>
  <c r="L28" i="53"/>
  <c r="M28" i="53" s="1"/>
  <c r="T300" i="55"/>
  <c r="T304" i="55"/>
  <c r="T280" i="55"/>
  <c r="T284" i="55"/>
  <c r="T288" i="55"/>
  <c r="T292" i="55"/>
  <c r="T296" i="55"/>
  <c r="T272" i="55"/>
  <c r="T276" i="55"/>
  <c r="T268" i="55"/>
  <c r="T279" i="55"/>
  <c r="T274" i="55"/>
  <c r="T294" i="55"/>
  <c r="T286" i="55"/>
  <c r="T278" i="55"/>
  <c r="T302" i="55"/>
  <c r="T275" i="55"/>
  <c r="T293" i="55"/>
  <c r="T277" i="55"/>
  <c r="T270" i="55"/>
  <c r="T295" i="55"/>
  <c r="T299" i="55"/>
  <c r="T267" i="55"/>
  <c r="T305" i="55"/>
  <c r="T289" i="55"/>
  <c r="T273" i="55"/>
  <c r="T291" i="55"/>
  <c r="T287" i="55"/>
  <c r="T303" i="55"/>
  <c r="T290" i="55"/>
  <c r="T282" i="55"/>
  <c r="T306" i="55"/>
  <c r="T298" i="55"/>
  <c r="T301" i="55"/>
  <c r="T285" i="55"/>
  <c r="T269" i="55"/>
  <c r="T283" i="55"/>
  <c r="T297" i="55"/>
  <c r="T271" i="55"/>
  <c r="T281" i="55"/>
  <c r="R104" i="55"/>
  <c r="R90" i="55"/>
  <c r="R92" i="55"/>
  <c r="R94" i="55"/>
  <c r="R91" i="55"/>
  <c r="R98" i="55"/>
  <c r="R101" i="55"/>
  <c r="R100" i="55"/>
  <c r="R105" i="55"/>
  <c r="R102" i="55"/>
  <c r="R88" i="55"/>
  <c r="R87" i="55"/>
  <c r="R106" i="55"/>
  <c r="R89" i="55"/>
  <c r="R103" i="55"/>
  <c r="R96" i="55"/>
  <c r="R93" i="55"/>
  <c r="R95" i="55"/>
  <c r="R97" i="55"/>
  <c r="R99" i="55"/>
  <c r="R185" i="55"/>
  <c r="R168" i="55"/>
  <c r="R159" i="55"/>
  <c r="R172" i="55"/>
  <c r="R155" i="55"/>
  <c r="R158" i="55"/>
  <c r="R170" i="55"/>
  <c r="R154" i="55"/>
  <c r="R153" i="55"/>
  <c r="R183" i="55"/>
  <c r="R177" i="55"/>
  <c r="R181" i="55"/>
  <c r="R182" i="55"/>
  <c r="R167" i="55"/>
  <c r="R173" i="55"/>
  <c r="R160" i="55"/>
  <c r="R150" i="55"/>
  <c r="R147" i="55"/>
  <c r="R151" i="55"/>
  <c r="R169" i="55"/>
  <c r="R178" i="55"/>
  <c r="R164" i="55"/>
  <c r="R171" i="55"/>
  <c r="R166" i="55"/>
  <c r="R176" i="55"/>
  <c r="R165" i="55"/>
  <c r="R163" i="55"/>
  <c r="R149" i="55"/>
  <c r="R180" i="55"/>
  <c r="R186" i="55"/>
  <c r="R184" i="55"/>
  <c r="R179" i="55"/>
  <c r="R157" i="55"/>
  <c r="R152" i="55"/>
  <c r="R175" i="55"/>
  <c r="R162" i="55"/>
  <c r="R148" i="55"/>
  <c r="R174" i="55"/>
  <c r="R161" i="55"/>
  <c r="R156" i="55"/>
  <c r="T244" i="55"/>
  <c r="T248" i="55"/>
  <c r="T252" i="55"/>
  <c r="T256" i="55"/>
  <c r="T241" i="55"/>
  <c r="T264" i="55"/>
  <c r="T240" i="55"/>
  <c r="T260" i="55"/>
  <c r="T251" i="55"/>
  <c r="T263" i="55"/>
  <c r="T250" i="55"/>
  <c r="T242" i="55"/>
  <c r="T262" i="55"/>
  <c r="T261" i="55"/>
  <c r="T245" i="55"/>
  <c r="T255" i="55"/>
  <c r="T257" i="55"/>
  <c r="T237" i="55"/>
  <c r="T243" i="55"/>
  <c r="T254" i="55"/>
  <c r="T246" i="55"/>
  <c r="T266" i="55"/>
  <c r="T258" i="55"/>
  <c r="T253" i="55"/>
  <c r="T238" i="55"/>
  <c r="T247" i="55"/>
  <c r="T259" i="55"/>
  <c r="T265" i="55"/>
  <c r="T239" i="55"/>
  <c r="T249" i="55"/>
  <c r="T189" i="55"/>
  <c r="T205" i="55"/>
  <c r="T192" i="55"/>
  <c r="T195" i="55"/>
  <c r="T206" i="55"/>
  <c r="T202" i="55"/>
  <c r="T193" i="55"/>
  <c r="T196" i="55"/>
  <c r="T199" i="55"/>
  <c r="T198" i="55"/>
  <c r="T197" i="55"/>
  <c r="T200" i="55"/>
  <c r="T203" i="55"/>
  <c r="T194" i="55"/>
  <c r="T201" i="55"/>
  <c r="T188" i="55"/>
  <c r="T204" i="55"/>
  <c r="T191" i="55"/>
  <c r="T190" i="55"/>
  <c r="T221" i="55"/>
  <c r="T208" i="55"/>
  <c r="T224" i="55"/>
  <c r="T207" i="55"/>
  <c r="T223" i="55"/>
  <c r="T218" i="55"/>
  <c r="T214" i="55"/>
  <c r="T209" i="55"/>
  <c r="T225" i="55"/>
  <c r="T212" i="55"/>
  <c r="T228" i="55"/>
  <c r="T211" i="55"/>
  <c r="T227" i="55"/>
  <c r="T234" i="55"/>
  <c r="T230" i="55"/>
  <c r="T213" i="55"/>
  <c r="T229" i="55"/>
  <c r="T216" i="55"/>
  <c r="T232" i="55"/>
  <c r="T215" i="55"/>
  <c r="T231" i="55"/>
  <c r="T226" i="55"/>
  <c r="T210" i="55"/>
  <c r="T217" i="55"/>
  <c r="T233" i="55"/>
  <c r="T220" i="55"/>
  <c r="T236" i="55"/>
  <c r="T219" i="55"/>
  <c r="T235" i="55"/>
  <c r="T222" i="55"/>
  <c r="R70" i="55"/>
  <c r="R86" i="55"/>
  <c r="R84" i="55"/>
  <c r="R81" i="55"/>
  <c r="R71" i="55"/>
  <c r="R69" i="55"/>
  <c r="R74" i="55"/>
  <c r="R75" i="55"/>
  <c r="R72" i="55"/>
  <c r="R77" i="55"/>
  <c r="R78" i="55"/>
  <c r="R68" i="55"/>
  <c r="R79" i="55"/>
  <c r="R80" i="55"/>
  <c r="R85" i="55"/>
  <c r="R82" i="55"/>
  <c r="R76" i="55"/>
  <c r="R73" i="55"/>
  <c r="R67" i="55"/>
  <c r="R83" i="55"/>
  <c r="I30" i="53" l="1"/>
  <c r="L29" i="53"/>
  <c r="M29" i="53" s="1"/>
  <c r="J32" i="53"/>
  <c r="N31" i="53"/>
  <c r="N32" i="53" l="1"/>
  <c r="J33" i="53"/>
  <c r="L30" i="53"/>
  <c r="M30" i="53" s="1"/>
  <c r="I31" i="53"/>
  <c r="L31" i="53" l="1"/>
  <c r="M31" i="53" s="1"/>
  <c r="I32" i="53"/>
  <c r="N33" i="53"/>
  <c r="J34" i="53"/>
  <c r="N34" i="53" l="1"/>
  <c r="J35" i="53"/>
  <c r="I33" i="53"/>
  <c r="L32" i="53"/>
  <c r="M32" i="53" s="1"/>
  <c r="I34" i="53" l="1"/>
  <c r="L33" i="53"/>
  <c r="M33" i="53" s="1"/>
  <c r="C67" i="53"/>
  <c r="N35" i="53"/>
  <c r="C77" i="53" l="1"/>
  <c r="I67" i="53"/>
  <c r="O79" i="53"/>
  <c r="L34" i="53"/>
  <c r="M34" i="53" s="1"/>
  <c r="I35" i="53"/>
  <c r="I78" i="53" l="1"/>
  <c r="I79" i="53"/>
  <c r="F4" i="55" s="1"/>
  <c r="B67" i="53"/>
  <c r="H67" i="53" l="1"/>
  <c r="B77" i="53"/>
  <c r="N79" i="53"/>
  <c r="F10" i="55"/>
  <c r="F11" i="55"/>
  <c r="F9" i="55"/>
  <c r="O21" i="55" l="1"/>
  <c r="O22" i="55"/>
  <c r="O16" i="55"/>
  <c r="O17" i="55"/>
  <c r="O20" i="55"/>
  <c r="O18" i="55"/>
  <c r="O19" i="55"/>
  <c r="AE1018" i="55"/>
  <c r="AC1139" i="55"/>
  <c r="AC1060" i="55"/>
  <c r="AC1064" i="55"/>
  <c r="AE939" i="55"/>
  <c r="AE1172" i="55"/>
  <c r="AC1056" i="55"/>
  <c r="AC1131" i="55"/>
  <c r="AE950" i="55"/>
  <c r="AE1193" i="55"/>
  <c r="AE1160" i="55"/>
  <c r="AE1034" i="55"/>
  <c r="AE1192" i="55"/>
  <c r="AE1029" i="55"/>
  <c r="AE1010" i="55"/>
  <c r="AE1179" i="55"/>
  <c r="AE946" i="55"/>
  <c r="AE1007" i="55"/>
  <c r="AC1070" i="55"/>
  <c r="AE1185" i="55"/>
  <c r="AE1008" i="55"/>
  <c r="AE1171" i="55"/>
  <c r="AC1062" i="55"/>
  <c r="AE1014" i="55"/>
  <c r="AE1009" i="55"/>
  <c r="AE1170" i="55"/>
  <c r="AE1001" i="55"/>
  <c r="AE1174" i="55"/>
  <c r="AC1154" i="55"/>
  <c r="AC1134" i="55"/>
  <c r="AE941" i="55"/>
  <c r="AE1022" i="55"/>
  <c r="AC1137" i="55"/>
  <c r="AE1166" i="55"/>
  <c r="AC1057" i="55"/>
  <c r="AC1049" i="55"/>
  <c r="AC1133" i="55"/>
  <c r="AC1061" i="55"/>
  <c r="AC1122" i="55"/>
  <c r="AC1067" i="55"/>
  <c r="AC1146" i="55"/>
  <c r="AE953" i="55"/>
  <c r="AE957" i="55"/>
  <c r="AE1017" i="55"/>
  <c r="AC1136" i="55"/>
  <c r="AE51" i="55"/>
  <c r="AE67" i="55"/>
  <c r="AE373" i="55"/>
  <c r="AE389" i="55"/>
  <c r="AE523" i="55"/>
  <c r="AE539" i="55"/>
  <c r="AE703" i="55"/>
  <c r="AE761" i="55"/>
  <c r="AE777" i="55"/>
  <c r="AE44" i="55"/>
  <c r="AE60" i="55"/>
  <c r="AE126" i="55"/>
  <c r="AE382" i="55"/>
  <c r="AE520" i="55"/>
  <c r="AE536" i="55"/>
  <c r="AE704" i="55"/>
  <c r="AE758" i="55"/>
  <c r="AE774" i="55"/>
  <c r="AE38" i="55"/>
  <c r="AE53" i="55"/>
  <c r="AE119" i="55"/>
  <c r="AE375" i="55"/>
  <c r="AE391" i="55"/>
  <c r="AE529" i="55"/>
  <c r="AE545" i="55"/>
  <c r="AE713" i="55"/>
  <c r="AE767" i="55"/>
  <c r="AE783" i="55"/>
  <c r="AE120" i="55"/>
  <c r="AE534" i="55"/>
  <c r="AC1048" i="55"/>
  <c r="AC1147" i="55"/>
  <c r="AE942" i="55"/>
  <c r="AE1030" i="55"/>
  <c r="AC1068" i="55"/>
  <c r="AC1143" i="55"/>
  <c r="AC1044" i="55"/>
  <c r="AC1052" i="55"/>
  <c r="AE1023" i="55"/>
  <c r="AE943" i="55"/>
  <c r="AE1163" i="55"/>
  <c r="AE1036" i="55"/>
  <c r="AE1187" i="55"/>
  <c r="AE1183" i="55"/>
  <c r="AE1035" i="55"/>
  <c r="AE1175" i="55"/>
  <c r="AE1196" i="55"/>
  <c r="AE1019" i="55"/>
  <c r="AE956" i="55"/>
  <c r="AE1024" i="55"/>
  <c r="AE1011" i="55"/>
  <c r="AC1058" i="55"/>
  <c r="AE1016" i="55"/>
  <c r="AE940" i="55"/>
  <c r="AE1013" i="55"/>
  <c r="AC1039" i="55"/>
  <c r="AC1045" i="55"/>
  <c r="AE1162" i="55"/>
  <c r="AC1063" i="55"/>
  <c r="AC1153" i="55"/>
  <c r="AC1038" i="55"/>
  <c r="AC1077" i="55"/>
  <c r="AE1033" i="55"/>
  <c r="AE1189" i="55"/>
  <c r="AC1118" i="55"/>
  <c r="AE1021" i="55"/>
  <c r="AC1140" i="55"/>
  <c r="AC1055" i="55"/>
  <c r="AC1065" i="55"/>
  <c r="AC1059" i="55"/>
  <c r="AC1157" i="55"/>
  <c r="AC1149" i="55"/>
  <c r="AC1054" i="55"/>
  <c r="AC1129" i="55"/>
  <c r="AC1072" i="55"/>
  <c r="AC1119" i="55"/>
  <c r="AC1155" i="55"/>
  <c r="AC1123" i="55"/>
  <c r="AE1012" i="55"/>
  <c r="AE1027" i="55"/>
  <c r="AE951" i="55"/>
  <c r="AE954" i="55"/>
  <c r="AE999" i="55"/>
  <c r="AE1003" i="55"/>
  <c r="AE1161" i="55"/>
  <c r="AC1121" i="55"/>
  <c r="AE1173" i="55"/>
  <c r="AC1074" i="55"/>
  <c r="AC1042" i="55"/>
  <c r="AE1164" i="55"/>
  <c r="AE998" i="55"/>
  <c r="AE1167" i="55"/>
  <c r="AE1000" i="55"/>
  <c r="AE1191" i="55"/>
  <c r="AE1004" i="55"/>
  <c r="AE948" i="55"/>
  <c r="AE1006" i="55"/>
  <c r="AE944" i="55"/>
  <c r="AC1041" i="55"/>
  <c r="AC1128" i="55"/>
  <c r="AC1130" i="55"/>
  <c r="AC1071" i="55"/>
  <c r="AC1138" i="55"/>
  <c r="AE1181" i="55"/>
  <c r="AE1186" i="55"/>
  <c r="AE1031" i="55"/>
  <c r="AC1051" i="55"/>
  <c r="AC1047" i="55"/>
  <c r="AE1165" i="55"/>
  <c r="AE1168" i="55"/>
  <c r="AE1190" i="55"/>
  <c r="AE949" i="55"/>
  <c r="AE1176" i="55"/>
  <c r="AC1150" i="55"/>
  <c r="AC1069" i="55"/>
  <c r="AC1124" i="55"/>
  <c r="AE1158" i="55"/>
  <c r="AE1026" i="55"/>
  <c r="AC1141" i="55"/>
  <c r="AE43" i="55"/>
  <c r="AE59" i="55"/>
  <c r="AE125" i="55"/>
  <c r="AE381" i="55"/>
  <c r="AE397" i="55"/>
  <c r="AE531" i="55"/>
  <c r="AE547" i="55"/>
  <c r="AE711" i="55"/>
  <c r="AE769" i="55"/>
  <c r="AE785" i="55"/>
  <c r="AE52" i="55"/>
  <c r="AE118" i="55"/>
  <c r="AE374" i="55"/>
  <c r="AE390" i="55"/>
  <c r="AE528" i="55"/>
  <c r="AE544" i="55"/>
  <c r="AE712" i="55"/>
  <c r="AE766" i="55"/>
  <c r="AE782" i="55"/>
  <c r="AE45" i="55"/>
  <c r="AE61" i="55"/>
  <c r="AE127" i="55"/>
  <c r="AE383" i="55"/>
  <c r="AE521" i="55"/>
  <c r="AE537" i="55"/>
  <c r="AE705" i="55"/>
  <c r="AE759" i="55"/>
  <c r="AE775" i="55"/>
  <c r="AE42" i="55"/>
  <c r="AE396" i="55"/>
  <c r="AE764" i="55"/>
  <c r="AC259" i="55"/>
  <c r="AC275" i="55"/>
  <c r="AC805" i="55"/>
  <c r="AE376" i="55"/>
  <c r="AE62" i="55"/>
  <c r="AE522" i="55"/>
  <c r="AE1002" i="55"/>
  <c r="AC1127" i="55"/>
  <c r="AC1151" i="55"/>
  <c r="AC1135" i="55"/>
  <c r="AE955" i="55"/>
  <c r="AE1197" i="55"/>
  <c r="AC1076" i="55"/>
  <c r="AE938" i="55"/>
  <c r="AE1195" i="55"/>
  <c r="AE947" i="55"/>
  <c r="AE1194" i="55"/>
  <c r="AE1159" i="55"/>
  <c r="AE1169" i="55"/>
  <c r="AE1037" i="55"/>
  <c r="AE1020" i="55"/>
  <c r="AE1177" i="55"/>
  <c r="AC1050" i="55"/>
  <c r="AE1015" i="55"/>
  <c r="AE952" i="55"/>
  <c r="AE1188" i="55"/>
  <c r="AC1043" i="55"/>
  <c r="AE1032" i="55"/>
  <c r="AE1028" i="55"/>
  <c r="AC1040" i="55"/>
  <c r="AC1073" i="55"/>
  <c r="AC1125" i="55"/>
  <c r="AE1184" i="55"/>
  <c r="AC1142" i="55"/>
  <c r="AE945" i="55"/>
  <c r="AC1120" i="55"/>
  <c r="AC1132" i="55"/>
  <c r="AC1066" i="55"/>
  <c r="AC1046" i="55"/>
  <c r="AC1144" i="55"/>
  <c r="AC1075" i="55"/>
  <c r="AC1053" i="55"/>
  <c r="AC1145" i="55"/>
  <c r="AE1178" i="55"/>
  <c r="AE1180" i="55"/>
  <c r="AE1182" i="55"/>
  <c r="AC1152" i="55"/>
  <c r="AC1156" i="55"/>
  <c r="AC1126" i="55"/>
  <c r="AE1005" i="55"/>
  <c r="AE1025" i="55"/>
  <c r="AE47" i="55"/>
  <c r="AE63" i="55"/>
  <c r="AE369" i="55"/>
  <c r="AE385" i="55"/>
  <c r="AE519" i="55"/>
  <c r="AE535" i="55"/>
  <c r="AE699" i="55"/>
  <c r="AE715" i="55"/>
  <c r="AE773" i="55"/>
  <c r="AE40" i="55"/>
  <c r="AE56" i="55"/>
  <c r="AE122" i="55"/>
  <c r="AE378" i="55"/>
  <c r="AE394" i="55"/>
  <c r="AE532" i="55"/>
  <c r="AE700" i="55"/>
  <c r="AE716" i="55"/>
  <c r="AE770" i="55"/>
  <c r="AE786" i="55"/>
  <c r="AE49" i="55"/>
  <c r="AE65" i="55"/>
  <c r="AE371" i="55"/>
  <c r="AE387" i="55"/>
  <c r="AE525" i="55"/>
  <c r="AE541" i="55"/>
  <c r="AE709" i="55"/>
  <c r="AE763" i="55"/>
  <c r="AE779" i="55"/>
  <c r="AE58" i="55"/>
  <c r="AE518" i="55"/>
  <c r="AE780" i="55"/>
  <c r="AC263" i="55"/>
  <c r="AC671" i="55"/>
  <c r="AC809" i="55"/>
  <c r="AE546" i="55"/>
  <c r="AE124" i="55"/>
  <c r="AE538" i="55"/>
  <c r="AE55" i="55"/>
  <c r="AE527" i="55"/>
  <c r="AE781" i="55"/>
  <c r="AE386" i="55"/>
  <c r="AE762" i="55"/>
  <c r="AE123" i="55"/>
  <c r="AE701" i="55"/>
  <c r="AE380" i="55"/>
  <c r="AC267" i="55"/>
  <c r="AC813" i="55"/>
  <c r="AE368" i="55"/>
  <c r="AE784" i="55"/>
  <c r="AC260" i="55"/>
  <c r="AC276" i="55"/>
  <c r="AC798" i="55"/>
  <c r="AC814" i="55"/>
  <c r="AE66" i="55"/>
  <c r="AE542" i="55"/>
  <c r="AC253" i="55"/>
  <c r="AC269" i="55"/>
  <c r="AC673" i="55"/>
  <c r="AC807" i="55"/>
  <c r="AE530" i="55"/>
  <c r="AC270" i="55"/>
  <c r="AC258" i="55"/>
  <c r="AC262" i="55"/>
  <c r="AC816" i="55"/>
  <c r="AC1148" i="55"/>
  <c r="AE121" i="55"/>
  <c r="AE543" i="55"/>
  <c r="AE48" i="55"/>
  <c r="AE524" i="55"/>
  <c r="AE778" i="55"/>
  <c r="AE379" i="55"/>
  <c r="AE717" i="55"/>
  <c r="AE702" i="55"/>
  <c r="AC271" i="55"/>
  <c r="AC817" i="55"/>
  <c r="AE384" i="55"/>
  <c r="AC248" i="55"/>
  <c r="AC264" i="55"/>
  <c r="AC668" i="55"/>
  <c r="AC802" i="55"/>
  <c r="AE54" i="55"/>
  <c r="AE372" i="55"/>
  <c r="AE710" i="55"/>
  <c r="AC257" i="55"/>
  <c r="AC273" i="55"/>
  <c r="AC677" i="55"/>
  <c r="AC811" i="55"/>
  <c r="AE698" i="55"/>
  <c r="AC804" i="55"/>
  <c r="AC274" i="55"/>
  <c r="AC674" i="55"/>
  <c r="AE377" i="55"/>
  <c r="AE707" i="55"/>
  <c r="AE64" i="55"/>
  <c r="AE540" i="55"/>
  <c r="AE41" i="55"/>
  <c r="AE395" i="55"/>
  <c r="AE771" i="55"/>
  <c r="AC251" i="55"/>
  <c r="AC675" i="55"/>
  <c r="AE714" i="55"/>
  <c r="AE706" i="55"/>
  <c r="AC252" i="55"/>
  <c r="AC268" i="55"/>
  <c r="AC672" i="55"/>
  <c r="AC806" i="55"/>
  <c r="AE760" i="55"/>
  <c r="AE388" i="55"/>
  <c r="AE772" i="55"/>
  <c r="AC261" i="55"/>
  <c r="AC277" i="55"/>
  <c r="AC799" i="55"/>
  <c r="AC815" i="55"/>
  <c r="AE776" i="55"/>
  <c r="AC250" i="55"/>
  <c r="AC670" i="55"/>
  <c r="AC812" i="55"/>
  <c r="AE39" i="55"/>
  <c r="AE393" i="55"/>
  <c r="AE765" i="55"/>
  <c r="AE370" i="55"/>
  <c r="AE708" i="55"/>
  <c r="AE57" i="55"/>
  <c r="AE533" i="55"/>
  <c r="AE787" i="55"/>
  <c r="AC255" i="55"/>
  <c r="AC801" i="55"/>
  <c r="AE46" i="55"/>
  <c r="AE768" i="55"/>
  <c r="AC256" i="55"/>
  <c r="AC272" i="55"/>
  <c r="AC676" i="55"/>
  <c r="AC810" i="55"/>
  <c r="AE50" i="55"/>
  <c r="AE526" i="55"/>
  <c r="AC249" i="55"/>
  <c r="AC265" i="55"/>
  <c r="AC669" i="55"/>
  <c r="AC803" i="55"/>
  <c r="AE392" i="55"/>
  <c r="AC254" i="55"/>
  <c r="AC800" i="55"/>
  <c r="AC808" i="55"/>
  <c r="AC266" i="55"/>
  <c r="AC241" i="55"/>
  <c r="AC321" i="55"/>
  <c r="AC337" i="55"/>
  <c r="AC353" i="55"/>
  <c r="AC245" i="55"/>
  <c r="AC325" i="55"/>
  <c r="AC341" i="55"/>
  <c r="AC357" i="55"/>
  <c r="AC329" i="55"/>
  <c r="AC345" i="55"/>
  <c r="AC333" i="55"/>
  <c r="AC349" i="55"/>
  <c r="AC246" i="55"/>
  <c r="AC322" i="55"/>
  <c r="AC338" i="55"/>
  <c r="AC354" i="55"/>
  <c r="AC243" i="55"/>
  <c r="AC319" i="55"/>
  <c r="AC335" i="55"/>
  <c r="AC351" i="55"/>
  <c r="AC561" i="55"/>
  <c r="AC577" i="55"/>
  <c r="AC593" i="55"/>
  <c r="AC641" i="55"/>
  <c r="AC657" i="55"/>
  <c r="AC833" i="55"/>
  <c r="AC340" i="55"/>
  <c r="AC562" i="55"/>
  <c r="AC578" i="55"/>
  <c r="AC594" i="55"/>
  <c r="AC638" i="55"/>
  <c r="AC654" i="55"/>
  <c r="AC822" i="55"/>
  <c r="AC567" i="55"/>
  <c r="AC326" i="55"/>
  <c r="AC342" i="55"/>
  <c r="AC247" i="55"/>
  <c r="AC323" i="55"/>
  <c r="AC339" i="55"/>
  <c r="AC355" i="55"/>
  <c r="AC320" i="55"/>
  <c r="AC565" i="55"/>
  <c r="AC581" i="55"/>
  <c r="AC597" i="55"/>
  <c r="AC645" i="55"/>
  <c r="AC661" i="55"/>
  <c r="AC821" i="55"/>
  <c r="AC837" i="55"/>
  <c r="AC356" i="55"/>
  <c r="AC566" i="55"/>
  <c r="AC582" i="55"/>
  <c r="AC642" i="55"/>
  <c r="AC658" i="55"/>
  <c r="AC826" i="55"/>
  <c r="AC238" i="55"/>
  <c r="AC330" i="55"/>
  <c r="AC346" i="55"/>
  <c r="AC327" i="55"/>
  <c r="AC343" i="55"/>
  <c r="AC336" i="55"/>
  <c r="AC569" i="55"/>
  <c r="AC585" i="55"/>
  <c r="AC649" i="55"/>
  <c r="AC665" i="55"/>
  <c r="AC825" i="55"/>
  <c r="AC570" i="55"/>
  <c r="AC242" i="55"/>
  <c r="AC318" i="55"/>
  <c r="AC334" i="55"/>
  <c r="AC350" i="55"/>
  <c r="AC239" i="55"/>
  <c r="AC331" i="55"/>
  <c r="AC347" i="55"/>
  <c r="AC352" i="55"/>
  <c r="AC573" i="55"/>
  <c r="AC589" i="55"/>
  <c r="AC653" i="55"/>
  <c r="AC829" i="55"/>
  <c r="AC324" i="55"/>
  <c r="AC558" i="55"/>
  <c r="AC574" i="55"/>
  <c r="AC590" i="55"/>
  <c r="AC650" i="55"/>
  <c r="AC666" i="55"/>
  <c r="AC818" i="55"/>
  <c r="AC344" i="55"/>
  <c r="AC586" i="55"/>
  <c r="AC559" i="55"/>
  <c r="AC579" i="55"/>
  <c r="AC595" i="55"/>
  <c r="AC639" i="55"/>
  <c r="AC655" i="55"/>
  <c r="AC568" i="55"/>
  <c r="AC656" i="55"/>
  <c r="AC882" i="55"/>
  <c r="AC898" i="55"/>
  <c r="AC914" i="55"/>
  <c r="AC883" i="55"/>
  <c r="AC899" i="55"/>
  <c r="AC915" i="55"/>
  <c r="AC909" i="55"/>
  <c r="AC648" i="55"/>
  <c r="AC820" i="55"/>
  <c r="AC892" i="55"/>
  <c r="AC908" i="55"/>
  <c r="AC596" i="55"/>
  <c r="AC831" i="55"/>
  <c r="AC897" i="55"/>
  <c r="AC660" i="55"/>
  <c r="AC907" i="55"/>
  <c r="AC580" i="55"/>
  <c r="AC576" i="55"/>
  <c r="AC835" i="55"/>
  <c r="AC916" i="55"/>
  <c r="AC240" i="55"/>
  <c r="AC563" i="55"/>
  <c r="AC583" i="55"/>
  <c r="AC643" i="55"/>
  <c r="AC659" i="55"/>
  <c r="AC332" i="55"/>
  <c r="AC584" i="55"/>
  <c r="AC886" i="55"/>
  <c r="AC902" i="55"/>
  <c r="AC644" i="55"/>
  <c r="AC819" i="55"/>
  <c r="AC887" i="55"/>
  <c r="AC903" i="55"/>
  <c r="AC885" i="55"/>
  <c r="AC917" i="55"/>
  <c r="AC560" i="55"/>
  <c r="AC664" i="55"/>
  <c r="AC828" i="55"/>
  <c r="AC880" i="55"/>
  <c r="AC896" i="55"/>
  <c r="AC912" i="55"/>
  <c r="AC905" i="55"/>
  <c r="AC572" i="55"/>
  <c r="AC827" i="55"/>
  <c r="AC893" i="55"/>
  <c r="AC884" i="55"/>
  <c r="AC881" i="55"/>
  <c r="AC646" i="55"/>
  <c r="AC830" i="55"/>
  <c r="AC328" i="55"/>
  <c r="AC571" i="55"/>
  <c r="AC587" i="55"/>
  <c r="AC647" i="55"/>
  <c r="AC663" i="55"/>
  <c r="AC824" i="55"/>
  <c r="AC890" i="55"/>
  <c r="AC906" i="55"/>
  <c r="AC891" i="55"/>
  <c r="AC823" i="55"/>
  <c r="AC900" i="55"/>
  <c r="AC913" i="55"/>
  <c r="AC662" i="55"/>
  <c r="AC575" i="55"/>
  <c r="AC591" i="55"/>
  <c r="AC651" i="55"/>
  <c r="AC667" i="55"/>
  <c r="AC640" i="55"/>
  <c r="AC832" i="55"/>
  <c r="AC878" i="55"/>
  <c r="AC894" i="55"/>
  <c r="AC910" i="55"/>
  <c r="AC348" i="55"/>
  <c r="AC588" i="55"/>
  <c r="AC834" i="55"/>
  <c r="AC879" i="55"/>
  <c r="AC895" i="55"/>
  <c r="AC911" i="55"/>
  <c r="AC652" i="55"/>
  <c r="AC836" i="55"/>
  <c r="AC901" i="55"/>
  <c r="AC244" i="55"/>
  <c r="AC592" i="55"/>
  <c r="AC888" i="55"/>
  <c r="AC904" i="55"/>
  <c r="AC564" i="55"/>
  <c r="AC889" i="55"/>
  <c r="AE71" i="55"/>
  <c r="AE135" i="55"/>
  <c r="AE151" i="55"/>
  <c r="AE199" i="55"/>
  <c r="AE215" i="55"/>
  <c r="AE231" i="55"/>
  <c r="AE359" i="55"/>
  <c r="AE483" i="55"/>
  <c r="AE499" i="55"/>
  <c r="AE515" i="55"/>
  <c r="AE140" i="55"/>
  <c r="AE156" i="55"/>
  <c r="AE200" i="55"/>
  <c r="AE216" i="55"/>
  <c r="AE232" i="55"/>
  <c r="AE480" i="55"/>
  <c r="AE496" i="55"/>
  <c r="AE512" i="55"/>
  <c r="AE556" i="55"/>
  <c r="AE73" i="55"/>
  <c r="AE133" i="55"/>
  <c r="AE149" i="55"/>
  <c r="AE209" i="55"/>
  <c r="AE225" i="55"/>
  <c r="AE365" i="55"/>
  <c r="AE489" i="55"/>
  <c r="AE505" i="55"/>
  <c r="AE549" i="55"/>
  <c r="AE70" i="55"/>
  <c r="AE134" i="55"/>
  <c r="AE150" i="55"/>
  <c r="AE198" i="55"/>
  <c r="AE214" i="55"/>
  <c r="AE230" i="55"/>
  <c r="AE358" i="55"/>
  <c r="AE482" i="55"/>
  <c r="AE498" i="55"/>
  <c r="AE514" i="55"/>
  <c r="AE679" i="55"/>
  <c r="AE695" i="55"/>
  <c r="AE791" i="55"/>
  <c r="AE919" i="55"/>
  <c r="AE935" i="55"/>
  <c r="AE684" i="55"/>
  <c r="AE788" i="55"/>
  <c r="AE928" i="55"/>
  <c r="AE693" i="55"/>
  <c r="AE797" i="55"/>
  <c r="AE921" i="55"/>
  <c r="AE937" i="55"/>
  <c r="AE690" i="55"/>
  <c r="AE930" i="55"/>
  <c r="AE922" i="55"/>
  <c r="AE212" i="55"/>
  <c r="AE69" i="55"/>
  <c r="AE485" i="55"/>
  <c r="AE146" i="55"/>
  <c r="AE510" i="55"/>
  <c r="AE931" i="55"/>
  <c r="AE696" i="55"/>
  <c r="AE689" i="55"/>
  <c r="AE793" i="55"/>
  <c r="AE933" i="55"/>
  <c r="AE926" i="55"/>
  <c r="AE75" i="55"/>
  <c r="AE139" i="55"/>
  <c r="AE155" i="55"/>
  <c r="AE203" i="55"/>
  <c r="AE219" i="55"/>
  <c r="AE235" i="55"/>
  <c r="AE363" i="55"/>
  <c r="AE487" i="55"/>
  <c r="AE503" i="55"/>
  <c r="AE68" i="55"/>
  <c r="AE128" i="55"/>
  <c r="AE144" i="55"/>
  <c r="AE204" i="55"/>
  <c r="AE220" i="55"/>
  <c r="AE236" i="55"/>
  <c r="AE360" i="55"/>
  <c r="AE484" i="55"/>
  <c r="AE500" i="55"/>
  <c r="AE516" i="55"/>
  <c r="AE77" i="55"/>
  <c r="AE137" i="55"/>
  <c r="AE153" i="55"/>
  <c r="AE213" i="55"/>
  <c r="AE229" i="55"/>
  <c r="AE493" i="55"/>
  <c r="AE509" i="55"/>
  <c r="AE553" i="55"/>
  <c r="AE74" i="55"/>
  <c r="AE138" i="55"/>
  <c r="AE154" i="55"/>
  <c r="AE202" i="55"/>
  <c r="AE218" i="55"/>
  <c r="AE234" i="55"/>
  <c r="AE362" i="55"/>
  <c r="AE486" i="55"/>
  <c r="AE502" i="55"/>
  <c r="AE550" i="55"/>
  <c r="AE683" i="55"/>
  <c r="AE795" i="55"/>
  <c r="AE923" i="55"/>
  <c r="AE551" i="55"/>
  <c r="AE688" i="55"/>
  <c r="AE792" i="55"/>
  <c r="AE932" i="55"/>
  <c r="AE681" i="55"/>
  <c r="AE697" i="55"/>
  <c r="AE925" i="55"/>
  <c r="AE678" i="55"/>
  <c r="AE694" i="55"/>
  <c r="AE790" i="55"/>
  <c r="AE918" i="55"/>
  <c r="AE934" i="55"/>
  <c r="AE211" i="55"/>
  <c r="AE511" i="55"/>
  <c r="AE136" i="55"/>
  <c r="AE228" i="55"/>
  <c r="AE492" i="55"/>
  <c r="AE221" i="55"/>
  <c r="AE361" i="55"/>
  <c r="AE494" i="55"/>
  <c r="AE143" i="55"/>
  <c r="AE207" i="55"/>
  <c r="AE223" i="55"/>
  <c r="AE367" i="55"/>
  <c r="AE491" i="55"/>
  <c r="AE507" i="55"/>
  <c r="AE72" i="55"/>
  <c r="AE132" i="55"/>
  <c r="AE148" i="55"/>
  <c r="AE208" i="55"/>
  <c r="AE224" i="55"/>
  <c r="AE364" i="55"/>
  <c r="AE488" i="55"/>
  <c r="AE504" i="55"/>
  <c r="AE548" i="55"/>
  <c r="AE141" i="55"/>
  <c r="AE157" i="55"/>
  <c r="AE201" i="55"/>
  <c r="AE217" i="55"/>
  <c r="AE233" i="55"/>
  <c r="AE481" i="55"/>
  <c r="AE497" i="55"/>
  <c r="AE513" i="55"/>
  <c r="AE557" i="55"/>
  <c r="AE142" i="55"/>
  <c r="AE206" i="55"/>
  <c r="AE222" i="55"/>
  <c r="AE366" i="55"/>
  <c r="AE490" i="55"/>
  <c r="AE506" i="55"/>
  <c r="AE554" i="55"/>
  <c r="AE687" i="55"/>
  <c r="AE927" i="55"/>
  <c r="AE692" i="55"/>
  <c r="AE796" i="55"/>
  <c r="AE920" i="55"/>
  <c r="AE936" i="55"/>
  <c r="AE685" i="55"/>
  <c r="AE789" i="55"/>
  <c r="AE929" i="55"/>
  <c r="AE682" i="55"/>
  <c r="AE794" i="55"/>
  <c r="AE131" i="55"/>
  <c r="AE227" i="55"/>
  <c r="AE495" i="55"/>
  <c r="AE152" i="55"/>
  <c r="AE552" i="55"/>
  <c r="AE129" i="55"/>
  <c r="AE205" i="55"/>
  <c r="AE501" i="55"/>
  <c r="AE210" i="55"/>
  <c r="AE478" i="55"/>
  <c r="AE680" i="55"/>
  <c r="AE555" i="55"/>
  <c r="AE147" i="55"/>
  <c r="AE479" i="55"/>
  <c r="AE76" i="55"/>
  <c r="AE508" i="55"/>
  <c r="AE145" i="55"/>
  <c r="AE237" i="55"/>
  <c r="AE517" i="55"/>
  <c r="AE130" i="55"/>
  <c r="AE226" i="55"/>
  <c r="AE691" i="55"/>
  <c r="AE924" i="55"/>
  <c r="AE686" i="55"/>
  <c r="H79" i="53"/>
  <c r="E4" i="55" s="1"/>
  <c r="H78" i="53"/>
  <c r="E11" i="55" l="1"/>
  <c r="E10" i="55"/>
  <c r="E9" i="55"/>
  <c r="R54" i="55"/>
  <c r="R34" i="55"/>
  <c r="R27" i="55"/>
  <c r="R32" i="55"/>
  <c r="R29" i="55"/>
  <c r="R35" i="55"/>
  <c r="R49" i="55"/>
  <c r="R37" i="55"/>
  <c r="R43" i="55"/>
  <c r="R55" i="55"/>
  <c r="R42" i="55"/>
  <c r="R48" i="55"/>
  <c r="R45" i="55"/>
  <c r="R51" i="55"/>
  <c r="R50" i="55"/>
  <c r="R53" i="55"/>
  <c r="R28" i="55"/>
  <c r="R56" i="55"/>
  <c r="R31" i="55"/>
  <c r="R33" i="55"/>
  <c r="R30" i="55"/>
  <c r="R36" i="55"/>
  <c r="R40" i="55"/>
  <c r="R38" i="55"/>
  <c r="R44" i="55"/>
  <c r="R41" i="55"/>
  <c r="R47" i="55"/>
  <c r="R39" i="55"/>
  <c r="R46" i="55"/>
  <c r="R52" i="55"/>
  <c r="R57" i="55"/>
  <c r="R65" i="55"/>
  <c r="R61" i="55"/>
  <c r="R58" i="55"/>
  <c r="R59" i="55"/>
  <c r="R62" i="55"/>
  <c r="R63" i="55"/>
  <c r="R66" i="55"/>
  <c r="R64" i="55"/>
  <c r="R60" i="55"/>
  <c r="R114" i="55"/>
  <c r="R116" i="55"/>
  <c r="R109" i="55"/>
  <c r="R107" i="55"/>
  <c r="R111" i="55"/>
  <c r="R113" i="55"/>
  <c r="R110" i="55"/>
  <c r="R112" i="55"/>
  <c r="R108" i="55"/>
  <c r="R115" i="55"/>
  <c r="R119" i="55"/>
  <c r="R120" i="55"/>
  <c r="R121" i="55"/>
  <c r="R122" i="55"/>
  <c r="R123" i="55"/>
  <c r="R124" i="55"/>
  <c r="R133" i="55"/>
  <c r="R134" i="55"/>
  <c r="R142" i="55"/>
  <c r="R135" i="55"/>
  <c r="R138" i="55"/>
  <c r="R118" i="55"/>
  <c r="R145" i="55"/>
  <c r="R117" i="55"/>
  <c r="R127" i="55"/>
  <c r="R128" i="55"/>
  <c r="R129" i="55"/>
  <c r="R130" i="55"/>
  <c r="R131" i="55"/>
  <c r="R132" i="55"/>
  <c r="R141" i="55"/>
  <c r="R137" i="55"/>
  <c r="R140" i="55"/>
  <c r="R144" i="55"/>
  <c r="R125" i="55"/>
  <c r="R136" i="55"/>
  <c r="R139" i="55"/>
  <c r="R143" i="55"/>
  <c r="R146" i="55"/>
  <c r="R126" i="55"/>
  <c r="R302" i="55"/>
  <c r="R290" i="55"/>
  <c r="R274" i="55"/>
  <c r="R291" i="55"/>
  <c r="R305" i="55"/>
  <c r="R268" i="55"/>
  <c r="R270" i="55"/>
  <c r="R269" i="55"/>
  <c r="R298" i="55"/>
  <c r="R277" i="55"/>
  <c r="R306" i="55"/>
  <c r="R294" i="55"/>
  <c r="R279" i="55"/>
  <c r="R295" i="55"/>
  <c r="R288" i="55"/>
  <c r="R297" i="55"/>
  <c r="R301" i="55"/>
  <c r="R273" i="55"/>
  <c r="R293" i="55"/>
  <c r="R276" i="55"/>
  <c r="R282" i="55"/>
  <c r="R299" i="55"/>
  <c r="R283" i="55"/>
  <c r="R275" i="55"/>
  <c r="R278" i="55"/>
  <c r="R289" i="55"/>
  <c r="R284" i="55"/>
  <c r="R296" i="55"/>
  <c r="R285" i="55"/>
  <c r="R292" i="55"/>
  <c r="R267" i="55"/>
  <c r="R286" i="55"/>
  <c r="R303" i="55"/>
  <c r="R287" i="55"/>
  <c r="R271" i="55"/>
  <c r="R300" i="55"/>
  <c r="R281" i="55"/>
  <c r="R304" i="55"/>
  <c r="R280" i="55"/>
  <c r="R272" i="55"/>
  <c r="R220" i="55"/>
  <c r="R222" i="55"/>
  <c r="R224" i="55"/>
  <c r="R226" i="55"/>
  <c r="R199" i="55"/>
  <c r="R187" i="55"/>
  <c r="R189" i="55"/>
  <c r="R191" i="55"/>
  <c r="R198" i="55"/>
  <c r="R216" i="55"/>
  <c r="R218" i="55"/>
  <c r="R213" i="55"/>
  <c r="R207" i="55"/>
  <c r="R211" i="55"/>
  <c r="R209" i="55"/>
  <c r="R202" i="55"/>
  <c r="R203" i="55"/>
  <c r="R205" i="55"/>
  <c r="R194" i="55"/>
  <c r="R201" i="55"/>
  <c r="R219" i="55"/>
  <c r="R221" i="55"/>
  <c r="R223" i="55"/>
  <c r="R217" i="55"/>
  <c r="R193" i="55"/>
  <c r="R190" i="55"/>
  <c r="R188" i="55"/>
  <c r="R192" i="55"/>
  <c r="R197" i="55"/>
  <c r="R215" i="55"/>
  <c r="R225" i="55"/>
  <c r="R208" i="55"/>
  <c r="R210" i="55"/>
  <c r="R212" i="55"/>
  <c r="R214" i="55"/>
  <c r="R196" i="55"/>
  <c r="R200" i="55"/>
  <c r="R206" i="55"/>
  <c r="R204" i="55"/>
  <c r="R195" i="55"/>
  <c r="R250" i="55"/>
  <c r="R240" i="55"/>
  <c r="R255" i="55"/>
  <c r="R245" i="55"/>
  <c r="R238" i="55"/>
  <c r="R244" i="55"/>
  <c r="R265" i="55"/>
  <c r="R252" i="55"/>
  <c r="R231" i="55"/>
  <c r="R228" i="55"/>
  <c r="R230" i="55"/>
  <c r="R254" i="55"/>
  <c r="R243" i="55"/>
  <c r="R266" i="55"/>
  <c r="R256" i="55"/>
  <c r="R257" i="55"/>
  <c r="R253" i="55"/>
  <c r="R242" i="55"/>
  <c r="R236" i="55"/>
  <c r="R229" i="55"/>
  <c r="R259" i="55"/>
  <c r="R247" i="55"/>
  <c r="R239" i="55"/>
  <c r="R237" i="55"/>
  <c r="R241" i="55"/>
  <c r="R248" i="55"/>
  <c r="R264" i="55"/>
  <c r="R232" i="55"/>
  <c r="R234" i="55"/>
  <c r="R227" i="55"/>
  <c r="R233" i="55"/>
  <c r="R246" i="55"/>
  <c r="R263" i="55"/>
  <c r="R251" i="55"/>
  <c r="R262" i="55"/>
  <c r="R258" i="55"/>
  <c r="R261" i="55"/>
  <c r="R260" i="55"/>
  <c r="R249" i="55"/>
  <c r="R235" i="55"/>
  <c r="N19" i="55" l="1"/>
  <c r="N21" i="55"/>
  <c r="N20" i="55"/>
  <c r="N18" i="55"/>
  <c r="N17" i="55"/>
  <c r="N22" i="55"/>
  <c r="N16" i="55"/>
  <c r="AC200" i="55"/>
  <c r="AC510" i="55"/>
  <c r="AC996" i="55"/>
  <c r="AC1096" i="55"/>
  <c r="AC1080" i="55"/>
  <c r="AC1163" i="55"/>
  <c r="AC1231" i="55"/>
  <c r="AC1028" i="55"/>
  <c r="AC957" i="55"/>
  <c r="AC941" i="55"/>
  <c r="AC1107" i="55"/>
  <c r="AC1202" i="55"/>
  <c r="AC1032" i="55"/>
  <c r="AC980" i="55"/>
  <c r="AC1000" i="55"/>
  <c r="AC1159" i="55"/>
  <c r="AC1209" i="55"/>
  <c r="AC1173" i="55"/>
  <c r="AC1191" i="55"/>
  <c r="AC1089" i="55"/>
  <c r="AC1001" i="55"/>
  <c r="AC1004" i="55"/>
  <c r="AC962" i="55"/>
  <c r="AC981" i="55"/>
  <c r="AC964" i="55"/>
  <c r="AC946" i="55"/>
  <c r="AC1034" i="55"/>
  <c r="AC1217" i="55"/>
  <c r="AC960" i="55"/>
  <c r="AC950" i="55"/>
  <c r="AC1168" i="55"/>
  <c r="AC979" i="55"/>
  <c r="AC1017" i="55"/>
  <c r="AC1114" i="55"/>
  <c r="AC1014" i="55"/>
  <c r="AC1009" i="55"/>
  <c r="AC1188" i="55"/>
  <c r="AC999" i="55"/>
  <c r="AC1025" i="55"/>
  <c r="AC1106" i="55"/>
  <c r="AC1165" i="55"/>
  <c r="AC958" i="55"/>
  <c r="AC1011" i="55"/>
  <c r="AC989" i="55"/>
  <c r="AC965" i="55"/>
  <c r="AC975" i="55"/>
  <c r="AC1083" i="55"/>
  <c r="AC1006" i="55"/>
  <c r="AC1021" i="55"/>
  <c r="AC1094" i="55"/>
  <c r="AC1110" i="55"/>
  <c r="AC1228" i="55"/>
  <c r="AC1170" i="55"/>
  <c r="AC982" i="55"/>
  <c r="AC1169" i="55"/>
  <c r="AC1023" i="55"/>
  <c r="AC1181" i="55"/>
  <c r="AC192" i="55"/>
  <c r="AC445" i="55"/>
  <c r="AC629" i="55"/>
  <c r="AC875" i="55"/>
  <c r="AC500" i="55"/>
  <c r="AC790" i="55"/>
  <c r="AC435" i="55"/>
  <c r="AC619" i="55"/>
  <c r="AC849" i="55"/>
  <c r="AC866" i="55"/>
  <c r="AC862" i="55"/>
  <c r="AC196" i="55"/>
  <c r="AC495" i="55"/>
  <c r="AC679" i="55"/>
  <c r="AC214" i="55"/>
  <c r="AC610" i="55"/>
  <c r="AC856" i="55"/>
  <c r="AC439" i="55"/>
  <c r="AC623" i="55"/>
  <c r="AC869" i="55"/>
  <c r="AC440" i="55"/>
  <c r="AC437" i="55"/>
  <c r="AC621" i="55"/>
  <c r="AC851" i="55"/>
  <c r="AC446" i="55"/>
  <c r="AC630" i="55"/>
  <c r="AC199" i="55"/>
  <c r="AC505" i="55"/>
  <c r="AC795" i="55"/>
  <c r="AC858" i="55"/>
  <c r="AC1087" i="55"/>
  <c r="AC984" i="55"/>
  <c r="AC1081" i="55"/>
  <c r="AC1171" i="55"/>
  <c r="AC1111" i="55"/>
  <c r="AC974" i="55"/>
  <c r="AC953" i="55"/>
  <c r="AC1227" i="55"/>
  <c r="AC1024" i="55"/>
  <c r="AC1085" i="55"/>
  <c r="AC1167" i="55"/>
  <c r="AC1208" i="55"/>
  <c r="AC1211" i="55"/>
  <c r="AC1194" i="55"/>
  <c r="AC1201" i="55"/>
  <c r="AC1219" i="55"/>
  <c r="AC1220" i="55"/>
  <c r="AC1020" i="55"/>
  <c r="AC1022" i="55"/>
  <c r="AC994" i="55"/>
  <c r="AC1218" i="55"/>
  <c r="AC1013" i="55"/>
  <c r="AC948" i="55"/>
  <c r="AC1205" i="55"/>
  <c r="AC986" i="55"/>
  <c r="AC1092" i="55"/>
  <c r="AC944" i="55"/>
  <c r="AC955" i="55"/>
  <c r="AC1190" i="55"/>
  <c r="AC1003" i="55"/>
  <c r="AC951" i="55"/>
  <c r="AC1160" i="55"/>
  <c r="AC1166" i="55"/>
  <c r="AC1033" i="55"/>
  <c r="AC1237" i="55"/>
  <c r="AC1184" i="55"/>
  <c r="AC1229" i="55"/>
  <c r="AC1182" i="55"/>
  <c r="AC967" i="55"/>
  <c r="AC977" i="55"/>
  <c r="AC971" i="55"/>
  <c r="AC1005" i="55"/>
  <c r="AC1164" i="55"/>
  <c r="AC987" i="55"/>
  <c r="AC947" i="55"/>
  <c r="AC1198" i="55"/>
  <c r="AC1112" i="55"/>
  <c r="AC1086" i="55"/>
  <c r="AC969" i="55"/>
  <c r="AC1177" i="55"/>
  <c r="AC1232" i="55"/>
  <c r="AC1037" i="55"/>
  <c r="AC995" i="55"/>
  <c r="AC1206" i="55"/>
  <c r="AC1162" i="55"/>
  <c r="AC201" i="55"/>
  <c r="AC491" i="55"/>
  <c r="AC691" i="55"/>
  <c r="AC210" i="55"/>
  <c r="AC516" i="55"/>
  <c r="AC852" i="55"/>
  <c r="AC451" i="55"/>
  <c r="AC635" i="55"/>
  <c r="AC865" i="55"/>
  <c r="AC608" i="55"/>
  <c r="AC428" i="55"/>
  <c r="AC205" i="55"/>
  <c r="AC511" i="55"/>
  <c r="AC695" i="55"/>
  <c r="AC442" i="55"/>
  <c r="AC626" i="55"/>
  <c r="AC872" i="55"/>
  <c r="AC455" i="55"/>
  <c r="AC685" i="55"/>
  <c r="AC514" i="55"/>
  <c r="AC624" i="55"/>
  <c r="AC453" i="55"/>
  <c r="AC637" i="55"/>
  <c r="AC867" i="55"/>
  <c r="AC492" i="55"/>
  <c r="AC692" i="55"/>
  <c r="AC215" i="55"/>
  <c r="AC611" i="55"/>
  <c r="AC857" i="55"/>
  <c r="AC628" i="55"/>
  <c r="AC1088" i="55"/>
  <c r="AC1008" i="55"/>
  <c r="AC1103" i="55"/>
  <c r="AC1179" i="55"/>
  <c r="AC1098" i="55"/>
  <c r="AC973" i="55"/>
  <c r="AC949" i="55"/>
  <c r="AC1036" i="55"/>
  <c r="AC1016" i="55"/>
  <c r="AC1223" i="55"/>
  <c r="AC1115" i="55"/>
  <c r="AC1221" i="55"/>
  <c r="AC1203" i="55"/>
  <c r="AC1233" i="55"/>
  <c r="AC1193" i="55"/>
  <c r="AC1207" i="55"/>
  <c r="AC1026" i="55"/>
  <c r="AC1197" i="55"/>
  <c r="AC1082" i="55"/>
  <c r="AC968" i="55"/>
  <c r="AC1113" i="55"/>
  <c r="AC972" i="55"/>
  <c r="AC970" i="55"/>
  <c r="AC1212" i="55"/>
  <c r="AC940" i="55"/>
  <c r="AC1093" i="55"/>
  <c r="AC956" i="55"/>
  <c r="AC1015" i="55"/>
  <c r="AC1002" i="55"/>
  <c r="AC1172" i="55"/>
  <c r="AC1027" i="55"/>
  <c r="AC1214" i="55"/>
  <c r="AC1230" i="55"/>
  <c r="AC1109" i="55"/>
  <c r="AC1180" i="55"/>
  <c r="AC966" i="55"/>
  <c r="AC1216" i="55"/>
  <c r="AC1236" i="55"/>
  <c r="AC990" i="55"/>
  <c r="AC1019" i="55"/>
  <c r="AC1104" i="55"/>
  <c r="AC1116" i="55"/>
  <c r="AC1200" i="55"/>
  <c r="AC1030" i="55"/>
  <c r="AC985" i="55"/>
  <c r="AC1007" i="55"/>
  <c r="AC1210" i="55"/>
  <c r="AC1176" i="55"/>
  <c r="AC1029" i="55"/>
  <c r="AC1100" i="55"/>
  <c r="AC1102" i="55"/>
  <c r="AC1158" i="55"/>
  <c r="AC993" i="55"/>
  <c r="AC1108" i="55"/>
  <c r="AC1222" i="55"/>
  <c r="AC217" i="55"/>
  <c r="AC507" i="55"/>
  <c r="AC797" i="55"/>
  <c r="AC438" i="55"/>
  <c r="AC622" i="55"/>
  <c r="AC868" i="55"/>
  <c r="AC497" i="55"/>
  <c r="AC681" i="55"/>
  <c r="AC498" i="55"/>
  <c r="AC792" i="55"/>
  <c r="AC612" i="55"/>
  <c r="AC433" i="55"/>
  <c r="AC617" i="55"/>
  <c r="AC863" i="55"/>
  <c r="AC488" i="55"/>
  <c r="AC688" i="55"/>
  <c r="AC189" i="55"/>
  <c r="AC501" i="55"/>
  <c r="AC791" i="55"/>
  <c r="AC788" i="55"/>
  <c r="AC190" i="55"/>
  <c r="AC499" i="55"/>
  <c r="AC683" i="55"/>
  <c r="AC202" i="55"/>
  <c r="AC508" i="55"/>
  <c r="AC860" i="55"/>
  <c r="AC443" i="55"/>
  <c r="AC627" i="55"/>
  <c r="AC873" i="55"/>
  <c r="AC976" i="55"/>
  <c r="AC1095" i="55"/>
  <c r="AC1012" i="55"/>
  <c r="AC992" i="55"/>
  <c r="AC1187" i="55"/>
  <c r="AC1183" i="55"/>
  <c r="AC961" i="55"/>
  <c r="AC945" i="55"/>
  <c r="AC1175" i="55"/>
  <c r="AC988" i="55"/>
  <c r="AC1215" i="55"/>
  <c r="AC1099" i="55"/>
  <c r="AC1213" i="55"/>
  <c r="AC1195" i="55"/>
  <c r="AC1225" i="55"/>
  <c r="AC998" i="55"/>
  <c r="AC1199" i="55"/>
  <c r="AC1105" i="55"/>
  <c r="AC1097" i="55"/>
  <c r="AC1035" i="55"/>
  <c r="AC952" i="55"/>
  <c r="AC1084" i="55"/>
  <c r="AC997" i="55"/>
  <c r="AC938" i="55"/>
  <c r="AC1091" i="55"/>
  <c r="AC1235" i="55"/>
  <c r="AC978" i="55"/>
  <c r="AC954" i="55"/>
  <c r="AC1078" i="55"/>
  <c r="AC942" i="55"/>
  <c r="AC963" i="55"/>
  <c r="AC1031" i="55"/>
  <c r="AC1161" i="55"/>
  <c r="AC1185" i="55"/>
  <c r="AC1234" i="55"/>
  <c r="AC1189" i="55"/>
  <c r="AC939" i="55"/>
  <c r="AC1090" i="55"/>
  <c r="AC1101" i="55"/>
  <c r="AC1174" i="55"/>
  <c r="AC1178" i="55"/>
  <c r="AC1079" i="55"/>
  <c r="AC1192" i="55"/>
  <c r="AC1186" i="55"/>
  <c r="AC943" i="55"/>
  <c r="AC1018" i="55"/>
  <c r="AC983" i="55"/>
  <c r="AC1010" i="55"/>
  <c r="AC1196" i="55"/>
  <c r="AC1117" i="55"/>
  <c r="AC1204" i="55"/>
  <c r="AC959" i="55"/>
  <c r="AC1226" i="55"/>
  <c r="AC991" i="55"/>
  <c r="AC1224" i="55"/>
  <c r="AC195" i="55"/>
  <c r="AC429" i="55"/>
  <c r="AC613" i="55"/>
  <c r="AC859" i="55"/>
  <c r="AC454" i="55"/>
  <c r="AC684" i="55"/>
  <c r="AC207" i="55"/>
  <c r="AC513" i="55"/>
  <c r="AC697" i="55"/>
  <c r="AC682" i="55"/>
  <c r="AC204" i="55"/>
  <c r="AC796" i="55"/>
  <c r="AC449" i="55"/>
  <c r="AC633" i="55"/>
  <c r="AC198" i="55"/>
  <c r="AC504" i="55"/>
  <c r="AC794" i="55"/>
  <c r="AC211" i="55"/>
  <c r="AC517" i="55"/>
  <c r="AC853" i="55"/>
  <c r="AC193" i="55"/>
  <c r="AC209" i="55"/>
  <c r="AC515" i="55"/>
  <c r="AC789" i="55"/>
  <c r="AC430" i="55"/>
  <c r="AC614" i="55"/>
  <c r="AC876" i="55"/>
  <c r="AC489" i="55"/>
  <c r="AC689" i="55"/>
  <c r="AC436" i="55"/>
  <c r="AC620" i="55"/>
  <c r="AC854" i="55"/>
  <c r="AC194" i="55"/>
  <c r="AC213" i="55"/>
  <c r="AC609" i="55"/>
  <c r="AC855" i="55"/>
  <c r="AC450" i="55"/>
  <c r="AC634" i="55"/>
  <c r="AC864" i="55"/>
  <c r="AC493" i="55"/>
  <c r="AC693" i="55"/>
  <c r="AC452" i="55"/>
  <c r="AC502" i="55"/>
  <c r="AC694" i="55"/>
  <c r="AC678" i="55"/>
  <c r="AC49" i="55"/>
  <c r="AC65" i="55"/>
  <c r="AC81" i="55"/>
  <c r="AC97" i="55"/>
  <c r="AC113" i="55"/>
  <c r="AC129" i="55"/>
  <c r="AC145" i="55"/>
  <c r="AC161" i="55"/>
  <c r="AC177" i="55"/>
  <c r="AC225" i="55"/>
  <c r="AC289" i="55"/>
  <c r="AC305" i="55"/>
  <c r="AC369" i="55"/>
  <c r="AC385" i="55"/>
  <c r="AC401" i="55"/>
  <c r="AC417" i="55"/>
  <c r="AC465" i="55"/>
  <c r="AC54" i="55"/>
  <c r="AC70" i="55"/>
  <c r="AC86" i="55"/>
  <c r="AC102" i="55"/>
  <c r="AC118" i="55"/>
  <c r="AC134" i="55"/>
  <c r="AC150" i="55"/>
  <c r="AC166" i="55"/>
  <c r="AC494" i="55"/>
  <c r="AC616" i="55"/>
  <c r="AC191" i="55"/>
  <c r="AC441" i="55"/>
  <c r="AC625" i="55"/>
  <c r="AC871" i="55"/>
  <c r="AC496" i="55"/>
  <c r="AC680" i="55"/>
  <c r="AC203" i="55"/>
  <c r="AC509" i="55"/>
  <c r="AC861" i="55"/>
  <c r="AC636" i="55"/>
  <c r="AC686" i="55"/>
  <c r="AC690" i="55"/>
  <c r="AC874" i="55"/>
  <c r="AC53" i="55"/>
  <c r="AC69" i="55"/>
  <c r="AC85" i="55"/>
  <c r="AC101" i="55"/>
  <c r="AC117" i="55"/>
  <c r="AC133" i="55"/>
  <c r="AC149" i="55"/>
  <c r="AC165" i="55"/>
  <c r="AC181" i="55"/>
  <c r="AC229" i="55"/>
  <c r="AC293" i="55"/>
  <c r="AC309" i="55"/>
  <c r="AC373" i="55"/>
  <c r="AC389" i="55"/>
  <c r="AC405" i="55"/>
  <c r="AC421" i="55"/>
  <c r="AC42" i="55"/>
  <c r="AC58" i="55"/>
  <c r="AC74" i="55"/>
  <c r="AC90" i="55"/>
  <c r="AC106" i="55"/>
  <c r="AC122" i="55"/>
  <c r="AC138" i="55"/>
  <c r="AC154" i="55"/>
  <c r="AC212" i="55"/>
  <c r="AC216" i="55"/>
  <c r="AC188" i="55"/>
  <c r="AC457" i="55"/>
  <c r="AC687" i="55"/>
  <c r="AC206" i="55"/>
  <c r="AC512" i="55"/>
  <c r="AC696" i="55"/>
  <c r="AC431" i="55"/>
  <c r="AC615" i="55"/>
  <c r="AC877" i="55"/>
  <c r="AC850" i="55"/>
  <c r="AC448" i="55"/>
  <c r="AC444" i="55"/>
  <c r="AC870" i="55"/>
  <c r="AC41" i="55"/>
  <c r="AC57" i="55"/>
  <c r="AC73" i="55"/>
  <c r="AC89" i="55"/>
  <c r="AC105" i="55"/>
  <c r="AC121" i="55"/>
  <c r="AC137" i="55"/>
  <c r="AC153" i="55"/>
  <c r="AC169" i="55"/>
  <c r="AC185" i="55"/>
  <c r="AC233" i="55"/>
  <c r="AC281" i="55"/>
  <c r="AC297" i="55"/>
  <c r="AC313" i="55"/>
  <c r="AC361" i="55"/>
  <c r="AC377" i="55"/>
  <c r="AC393" i="55"/>
  <c r="AC409" i="55"/>
  <c r="AC425" i="55"/>
  <c r="AC46" i="55"/>
  <c r="AC62" i="55"/>
  <c r="AC78" i="55"/>
  <c r="AC94" i="55"/>
  <c r="AC110" i="55"/>
  <c r="AC126" i="55"/>
  <c r="AC142" i="55"/>
  <c r="AC158" i="55"/>
  <c r="AC456" i="55"/>
  <c r="AC490" i="55"/>
  <c r="AC197" i="55"/>
  <c r="AC503" i="55"/>
  <c r="AC793" i="55"/>
  <c r="AC434" i="55"/>
  <c r="AC618" i="55"/>
  <c r="AC848" i="55"/>
  <c r="AC447" i="55"/>
  <c r="AC631" i="55"/>
  <c r="AC208" i="55"/>
  <c r="AC632" i="55"/>
  <c r="AC506" i="55"/>
  <c r="AC432" i="55"/>
  <c r="AC45" i="55"/>
  <c r="AC61" i="55"/>
  <c r="AC77" i="55"/>
  <c r="AC93" i="55"/>
  <c r="AC109" i="55"/>
  <c r="AC125" i="55"/>
  <c r="AC141" i="55"/>
  <c r="AC157" i="55"/>
  <c r="AC173" i="55"/>
  <c r="AC221" i="55"/>
  <c r="AC237" i="55"/>
  <c r="AC285" i="55"/>
  <c r="AC301" i="55"/>
  <c r="AC317" i="55"/>
  <c r="AC365" i="55"/>
  <c r="AC381" i="55"/>
  <c r="AC397" i="55"/>
  <c r="AC413" i="55"/>
  <c r="AC461" i="55"/>
  <c r="AC50" i="55"/>
  <c r="AC66" i="55"/>
  <c r="AC82" i="55"/>
  <c r="AC98" i="55"/>
  <c r="AC114" i="55"/>
  <c r="AC130" i="55"/>
  <c r="AC146" i="55"/>
  <c r="AC162" i="55"/>
  <c r="AC170" i="55"/>
  <c r="AC186" i="55"/>
  <c r="AC230" i="55"/>
  <c r="AC290" i="55"/>
  <c r="AC306" i="55"/>
  <c r="AC370" i="55"/>
  <c r="AC386" i="55"/>
  <c r="AC402" i="55"/>
  <c r="AC418" i="55"/>
  <c r="AC39" i="55"/>
  <c r="AC55" i="55"/>
  <c r="AC71" i="55"/>
  <c r="AC87" i="55"/>
  <c r="AC103" i="55"/>
  <c r="AC119" i="55"/>
  <c r="AC135" i="55"/>
  <c r="AC151" i="55"/>
  <c r="AC167" i="55"/>
  <c r="AC183" i="55"/>
  <c r="AC227" i="55"/>
  <c r="AC287" i="55"/>
  <c r="AC303" i="55"/>
  <c r="AC367" i="55"/>
  <c r="AC383" i="55"/>
  <c r="AC399" i="55"/>
  <c r="AC415" i="55"/>
  <c r="AC459" i="55"/>
  <c r="AC96" i="55"/>
  <c r="AC160" i="55"/>
  <c r="AC304" i="55"/>
  <c r="AC368" i="55"/>
  <c r="AC464" i="55"/>
  <c r="AC481" i="55"/>
  <c r="AC529" i="55"/>
  <c r="AC545" i="55"/>
  <c r="AC705" i="55"/>
  <c r="AC721" i="55"/>
  <c r="AC737" i="55"/>
  <c r="AC753" i="55"/>
  <c r="AC769" i="55"/>
  <c r="AC785" i="55"/>
  <c r="AC84" i="55"/>
  <c r="AC148" i="55"/>
  <c r="AC236" i="55"/>
  <c r="AC404" i="55"/>
  <c r="AC470" i="55"/>
  <c r="AC486" i="55"/>
  <c r="AC530" i="55"/>
  <c r="AC546" i="55"/>
  <c r="AC698" i="55"/>
  <c r="AC714" i="55"/>
  <c r="AC730" i="55"/>
  <c r="AC746" i="55"/>
  <c r="AC762" i="55"/>
  <c r="AC778" i="55"/>
  <c r="AC56" i="55"/>
  <c r="AC120" i="55"/>
  <c r="AC184" i="55"/>
  <c r="AC296" i="55"/>
  <c r="AC360" i="55"/>
  <c r="AC424" i="55"/>
  <c r="AC475" i="55"/>
  <c r="AC519" i="55"/>
  <c r="AC535" i="55"/>
  <c r="AC551" i="55"/>
  <c r="AC174" i="55"/>
  <c r="AC218" i="55"/>
  <c r="AC234" i="55"/>
  <c r="AC278" i="55"/>
  <c r="AC294" i="55"/>
  <c r="AC310" i="55"/>
  <c r="AC358" i="55"/>
  <c r="AC374" i="55"/>
  <c r="AC390" i="55"/>
  <c r="AC406" i="55"/>
  <c r="AC422" i="55"/>
  <c r="AC43" i="55"/>
  <c r="AC59" i="55"/>
  <c r="AC75" i="55"/>
  <c r="AC91" i="55"/>
  <c r="AC107" i="55"/>
  <c r="AC123" i="55"/>
  <c r="AC139" i="55"/>
  <c r="AC155" i="55"/>
  <c r="AC171" i="55"/>
  <c r="AC187" i="55"/>
  <c r="AC231" i="55"/>
  <c r="AC291" i="55"/>
  <c r="AC307" i="55"/>
  <c r="AC371" i="55"/>
  <c r="AC387" i="55"/>
  <c r="AC403" i="55"/>
  <c r="AC419" i="55"/>
  <c r="AC48" i="55"/>
  <c r="AC112" i="55"/>
  <c r="AC176" i="55"/>
  <c r="AC384" i="55"/>
  <c r="AC469" i="55"/>
  <c r="AC485" i="55"/>
  <c r="AC533" i="55"/>
  <c r="AC549" i="55"/>
  <c r="AC709" i="55"/>
  <c r="AC725" i="55"/>
  <c r="AC741" i="55"/>
  <c r="AC757" i="55"/>
  <c r="AC773" i="55"/>
  <c r="AC100" i="55"/>
  <c r="AC164" i="55"/>
  <c r="AC292" i="55"/>
  <c r="AC420" i="55"/>
  <c r="AC474" i="55"/>
  <c r="AC518" i="55"/>
  <c r="AC534" i="55"/>
  <c r="AC550" i="55"/>
  <c r="AC598" i="55"/>
  <c r="AC702" i="55"/>
  <c r="AC718" i="55"/>
  <c r="AC734" i="55"/>
  <c r="AC750" i="55"/>
  <c r="AC766" i="55"/>
  <c r="AC782" i="55"/>
  <c r="AC72" i="55"/>
  <c r="AC136" i="55"/>
  <c r="AC224" i="55"/>
  <c r="AC312" i="55"/>
  <c r="AC376" i="55"/>
  <c r="AC462" i="55"/>
  <c r="AC479" i="55"/>
  <c r="AC523" i="55"/>
  <c r="AC539" i="55"/>
  <c r="AC555" i="55"/>
  <c r="AC178" i="55"/>
  <c r="AC222" i="55"/>
  <c r="AC282" i="55"/>
  <c r="AC298" i="55"/>
  <c r="AC314" i="55"/>
  <c r="AC362" i="55"/>
  <c r="AC378" i="55"/>
  <c r="AC394" i="55"/>
  <c r="AC410" i="55"/>
  <c r="AC426" i="55"/>
  <c r="AC47" i="55"/>
  <c r="AC63" i="55"/>
  <c r="AC79" i="55"/>
  <c r="AC95" i="55"/>
  <c r="AC111" i="55"/>
  <c r="AC127" i="55"/>
  <c r="AC143" i="55"/>
  <c r="AC159" i="55"/>
  <c r="AC175" i="55"/>
  <c r="AC219" i="55"/>
  <c r="AC235" i="55"/>
  <c r="AC279" i="55"/>
  <c r="AC295" i="55"/>
  <c r="AC311" i="55"/>
  <c r="AC359" i="55"/>
  <c r="AC375" i="55"/>
  <c r="AC391" i="55"/>
  <c r="AC407" i="55"/>
  <c r="AC423" i="55"/>
  <c r="AC64" i="55"/>
  <c r="AC128" i="55"/>
  <c r="AC232" i="55"/>
  <c r="AC400" i="55"/>
  <c r="AC473" i="55"/>
  <c r="AC521" i="55"/>
  <c r="AC537" i="55"/>
  <c r="AC553" i="55"/>
  <c r="AC601" i="55"/>
  <c r="AC713" i="55"/>
  <c r="AC729" i="55"/>
  <c r="AC745" i="55"/>
  <c r="AC761" i="55"/>
  <c r="AC777" i="55"/>
  <c r="AC52" i="55"/>
  <c r="AC116" i="55"/>
  <c r="AC180" i="55"/>
  <c r="AC308" i="55"/>
  <c r="AC372" i="55"/>
  <c r="AC460" i="55"/>
  <c r="AC478" i="55"/>
  <c r="AC522" i="55"/>
  <c r="AC538" i="55"/>
  <c r="AC554" i="55"/>
  <c r="AC182" i="55"/>
  <c r="AC226" i="55"/>
  <c r="AC286" i="55"/>
  <c r="AC302" i="55"/>
  <c r="AC366" i="55"/>
  <c r="AC382" i="55"/>
  <c r="AC398" i="55"/>
  <c r="AC414" i="55"/>
  <c r="AC458" i="55"/>
  <c r="AC51" i="55"/>
  <c r="AC67" i="55"/>
  <c r="AC83" i="55"/>
  <c r="AC99" i="55"/>
  <c r="AC115" i="55"/>
  <c r="AC131" i="55"/>
  <c r="AC147" i="55"/>
  <c r="AC163" i="55"/>
  <c r="AC179" i="55"/>
  <c r="AC223" i="55"/>
  <c r="AC283" i="55"/>
  <c r="AC299" i="55"/>
  <c r="AC315" i="55"/>
  <c r="AC363" i="55"/>
  <c r="AC379" i="55"/>
  <c r="AC395" i="55"/>
  <c r="AC411" i="55"/>
  <c r="AC427" i="55"/>
  <c r="AC80" i="55"/>
  <c r="AC144" i="55"/>
  <c r="AC288" i="55"/>
  <c r="AC416" i="55"/>
  <c r="AC477" i="55"/>
  <c r="AC525" i="55"/>
  <c r="AC541" i="55"/>
  <c r="AC557" i="55"/>
  <c r="AC605" i="55"/>
  <c r="AC701" i="55"/>
  <c r="AC717" i="55"/>
  <c r="AC733" i="55"/>
  <c r="AC749" i="55"/>
  <c r="AC765" i="55"/>
  <c r="AC781" i="55"/>
  <c r="AC68" i="55"/>
  <c r="AC132" i="55"/>
  <c r="AC220" i="55"/>
  <c r="AC388" i="55"/>
  <c r="AC466" i="55"/>
  <c r="AC482" i="55"/>
  <c r="AC526" i="55"/>
  <c r="AC542" i="55"/>
  <c r="AC606" i="55"/>
  <c r="AC710" i="55"/>
  <c r="AC726" i="55"/>
  <c r="AC742" i="55"/>
  <c r="AC758" i="55"/>
  <c r="AC774" i="55"/>
  <c r="AC40" i="55"/>
  <c r="AC104" i="55"/>
  <c r="AC168" i="55"/>
  <c r="AC280" i="55"/>
  <c r="AC408" i="55"/>
  <c r="AC471" i="55"/>
  <c r="AC487" i="55"/>
  <c r="AC531" i="55"/>
  <c r="AC547" i="55"/>
  <c r="AC706" i="55"/>
  <c r="AC770" i="55"/>
  <c r="AC152" i="55"/>
  <c r="AC467" i="55"/>
  <c r="AC699" i="55"/>
  <c r="AC715" i="55"/>
  <c r="AC731" i="55"/>
  <c r="AC747" i="55"/>
  <c r="AC763" i="55"/>
  <c r="AC779" i="55"/>
  <c r="AC140" i="55"/>
  <c r="AC480" i="55"/>
  <c r="AC760" i="55"/>
  <c r="AC838" i="55"/>
  <c r="AC930" i="55"/>
  <c r="AC156" i="55"/>
  <c r="AC412" i="55"/>
  <c r="AC540" i="55"/>
  <c r="AC604" i="55"/>
  <c r="AC716" i="55"/>
  <c r="AC780" i="55"/>
  <c r="AC839" i="55"/>
  <c r="AC931" i="55"/>
  <c r="AC476" i="55"/>
  <c r="AC724" i="55"/>
  <c r="AC845" i="55"/>
  <c r="AC44" i="55"/>
  <c r="AC300" i="55"/>
  <c r="AC544" i="55"/>
  <c r="AC736" i="55"/>
  <c r="AC844" i="55"/>
  <c r="AC924" i="55"/>
  <c r="AC124" i="55"/>
  <c r="AC929" i="55"/>
  <c r="AC847" i="55"/>
  <c r="AC925" i="55"/>
  <c r="AC740" i="55"/>
  <c r="AC602" i="55"/>
  <c r="AC722" i="55"/>
  <c r="AC786" i="55"/>
  <c r="AC483" i="55"/>
  <c r="AC599" i="55"/>
  <c r="AC703" i="55"/>
  <c r="AC719" i="55"/>
  <c r="AC735" i="55"/>
  <c r="AC751" i="55"/>
  <c r="AC767" i="55"/>
  <c r="AC783" i="55"/>
  <c r="AC520" i="55"/>
  <c r="AC712" i="55"/>
  <c r="AC776" i="55"/>
  <c r="AC842" i="55"/>
  <c r="AC918" i="55"/>
  <c r="AC934" i="55"/>
  <c r="AC228" i="55"/>
  <c r="AC468" i="55"/>
  <c r="AC556" i="55"/>
  <c r="AC732" i="55"/>
  <c r="AC843" i="55"/>
  <c r="AC919" i="55"/>
  <c r="AC935" i="55"/>
  <c r="AC548" i="55"/>
  <c r="AC756" i="55"/>
  <c r="AC108" i="55"/>
  <c r="AC364" i="55"/>
  <c r="AC752" i="55"/>
  <c r="AC928" i="55"/>
  <c r="AC380" i="55"/>
  <c r="AC708" i="55"/>
  <c r="AC841" i="55"/>
  <c r="AC937" i="55"/>
  <c r="AC60" i="55"/>
  <c r="AC472" i="55"/>
  <c r="AC704" i="55"/>
  <c r="AC932" i="55"/>
  <c r="AC738" i="55"/>
  <c r="AC527" i="55"/>
  <c r="AC603" i="55"/>
  <c r="AC707" i="55"/>
  <c r="AC723" i="55"/>
  <c r="AC739" i="55"/>
  <c r="AC755" i="55"/>
  <c r="AC771" i="55"/>
  <c r="AC787" i="55"/>
  <c r="AC396" i="55"/>
  <c r="AC536" i="55"/>
  <c r="AC600" i="55"/>
  <c r="AC728" i="55"/>
  <c r="AC846" i="55"/>
  <c r="AC922" i="55"/>
  <c r="AC38" i="55"/>
  <c r="AC284" i="55"/>
  <c r="AC484" i="55"/>
  <c r="AC748" i="55"/>
  <c r="AC923" i="55"/>
  <c r="AC172" i="55"/>
  <c r="AC768" i="55"/>
  <c r="AC532" i="55"/>
  <c r="AC754" i="55"/>
  <c r="AC88" i="55"/>
  <c r="AC392" i="55"/>
  <c r="AC543" i="55"/>
  <c r="AC607" i="55"/>
  <c r="AC711" i="55"/>
  <c r="AC727" i="55"/>
  <c r="AC743" i="55"/>
  <c r="AC759" i="55"/>
  <c r="AC775" i="55"/>
  <c r="AC76" i="55"/>
  <c r="AC463" i="55"/>
  <c r="AC552" i="55"/>
  <c r="AC744" i="55"/>
  <c r="AC926" i="55"/>
  <c r="AC92" i="55"/>
  <c r="AC524" i="55"/>
  <c r="AC700" i="55"/>
  <c r="AC764" i="55"/>
  <c r="AC927" i="55"/>
  <c r="AC316" i="55"/>
  <c r="AC933" i="55"/>
  <c r="AC528" i="55"/>
  <c r="AC720" i="55"/>
  <c r="AC784" i="55"/>
  <c r="AC840" i="55"/>
  <c r="AC920" i="55"/>
  <c r="AC936" i="55"/>
  <c r="AC772" i="55"/>
  <c r="AC921" i="55"/>
  <c r="P115" i="55" l="1"/>
  <c r="P113" i="55"/>
  <c r="P112" i="55"/>
  <c r="P142" i="55"/>
  <c r="P128" i="55"/>
  <c r="P146" i="55"/>
  <c r="P136" i="55"/>
  <c r="P129" i="55"/>
  <c r="P118" i="55"/>
  <c r="P137" i="55"/>
  <c r="P126" i="55"/>
  <c r="P123" i="55"/>
  <c r="P133" i="55"/>
  <c r="P108" i="55"/>
  <c r="P109" i="55"/>
  <c r="P144" i="55"/>
  <c r="P141" i="55"/>
  <c r="P125" i="55"/>
  <c r="P124" i="55"/>
  <c r="P127" i="55"/>
  <c r="P119" i="55"/>
  <c r="P131" i="55"/>
  <c r="P111" i="55"/>
  <c r="P135" i="55"/>
  <c r="P140" i="55"/>
  <c r="P110" i="55"/>
  <c r="P116" i="55"/>
  <c r="P120" i="55"/>
  <c r="P145" i="55"/>
  <c r="P122" i="55"/>
  <c r="P121" i="55"/>
  <c r="P134" i="55"/>
  <c r="P143" i="55"/>
  <c r="P138" i="55"/>
  <c r="P117" i="55"/>
  <c r="P114" i="55"/>
  <c r="P130" i="55"/>
  <c r="P132" i="55"/>
  <c r="P107" i="55"/>
  <c r="P139" i="55"/>
  <c r="P59" i="55"/>
  <c r="P37" i="55"/>
  <c r="P47" i="55"/>
  <c r="P38" i="55"/>
  <c r="P43" i="55"/>
  <c r="P52" i="55"/>
  <c r="P50" i="55"/>
  <c r="P34" i="55"/>
  <c r="P32" i="55"/>
  <c r="P62" i="55"/>
  <c r="P31" i="55"/>
  <c r="P60" i="55"/>
  <c r="P57" i="55"/>
  <c r="P63" i="55"/>
  <c r="P61" i="55"/>
  <c r="P33" i="55"/>
  <c r="P44" i="55"/>
  <c r="P48" i="55"/>
  <c r="P49" i="55"/>
  <c r="P36" i="55"/>
  <c r="P51" i="55"/>
  <c r="P35" i="55"/>
  <c r="P28" i="55"/>
  <c r="P66" i="55"/>
  <c r="P45" i="55"/>
  <c r="P46" i="55"/>
  <c r="P65" i="55"/>
  <c r="P58" i="55"/>
  <c r="P64" i="55"/>
  <c r="P56" i="55"/>
  <c r="P54" i="55"/>
  <c r="P40" i="55"/>
  <c r="P42" i="55"/>
  <c r="P41" i="55"/>
  <c r="P30" i="55"/>
  <c r="P53" i="55"/>
  <c r="P29" i="55"/>
  <c r="P55" i="55"/>
  <c r="P27" i="55"/>
  <c r="P39" i="55"/>
  <c r="P205" i="55"/>
  <c r="P199" i="55"/>
  <c r="P200" i="55"/>
  <c r="P203" i="55"/>
  <c r="P214" i="55"/>
  <c r="P212" i="55"/>
  <c r="P215" i="55"/>
  <c r="P221" i="55"/>
  <c r="P219" i="55"/>
  <c r="P225" i="55"/>
  <c r="P226" i="55"/>
  <c r="P198" i="55"/>
  <c r="P195" i="55"/>
  <c r="P197" i="55"/>
  <c r="P191" i="55"/>
  <c r="P202" i="55"/>
  <c r="P194" i="55"/>
  <c r="P190" i="55"/>
  <c r="P208" i="55"/>
  <c r="P224" i="55"/>
  <c r="P216" i="55"/>
  <c r="P204" i="55"/>
  <c r="P187" i="55"/>
  <c r="P213" i="55"/>
  <c r="P196" i="55"/>
  <c r="P188" i="55"/>
  <c r="P193" i="55"/>
  <c r="P201" i="55"/>
  <c r="P192" i="55"/>
  <c r="P189" i="55"/>
  <c r="P211" i="55"/>
  <c r="P217" i="55"/>
  <c r="P223" i="55"/>
  <c r="P218" i="55"/>
  <c r="P222" i="55"/>
  <c r="P220" i="55"/>
  <c r="P210" i="55"/>
  <c r="P206" i="55"/>
  <c r="P207" i="55"/>
  <c r="P209" i="55"/>
  <c r="P268" i="55"/>
  <c r="P284" i="55"/>
  <c r="P276" i="55"/>
  <c r="P275" i="55"/>
  <c r="P293" i="55"/>
  <c r="P287" i="55"/>
  <c r="P299" i="55"/>
  <c r="P278" i="55"/>
  <c r="P291" i="55"/>
  <c r="P282" i="55"/>
  <c r="P300" i="55"/>
  <c r="P288" i="55"/>
  <c r="P272" i="55"/>
  <c r="P303" i="55"/>
  <c r="P285" i="55"/>
  <c r="P279" i="55"/>
  <c r="P286" i="55"/>
  <c r="P273" i="55"/>
  <c r="P298" i="55"/>
  <c r="P297" i="55"/>
  <c r="P304" i="55"/>
  <c r="P292" i="55"/>
  <c r="P294" i="55"/>
  <c r="P290" i="55"/>
  <c r="P301" i="55"/>
  <c r="P274" i="55"/>
  <c r="P267" i="55"/>
  <c r="P281" i="55"/>
  <c r="P302" i="55"/>
  <c r="P270" i="55"/>
  <c r="P280" i="55"/>
  <c r="P296" i="55"/>
  <c r="P306" i="55"/>
  <c r="P277" i="55"/>
  <c r="P295" i="55"/>
  <c r="P269" i="55"/>
  <c r="P271" i="55"/>
  <c r="P305" i="55"/>
  <c r="P283" i="55"/>
  <c r="P289" i="55"/>
  <c r="P260" i="55"/>
  <c r="P252" i="55"/>
  <c r="P247" i="55"/>
  <c r="P250" i="55"/>
  <c r="P239" i="55"/>
  <c r="P259" i="55"/>
  <c r="P265" i="55"/>
  <c r="P238" i="55"/>
  <c r="P243" i="55"/>
  <c r="P245" i="55"/>
  <c r="P227" i="55"/>
  <c r="P234" i="55"/>
  <c r="P236" i="55"/>
  <c r="P264" i="55"/>
  <c r="P256" i="55"/>
  <c r="P263" i="55"/>
  <c r="P262" i="55"/>
  <c r="P261" i="55"/>
  <c r="P254" i="55"/>
  <c r="P253" i="55"/>
  <c r="P251" i="55"/>
  <c r="P230" i="55"/>
  <c r="P232" i="55"/>
  <c r="P231" i="55"/>
  <c r="P235" i="55"/>
  <c r="P249" i="55"/>
  <c r="P233" i="55"/>
  <c r="P244" i="55"/>
  <c r="P241" i="55"/>
  <c r="P246" i="55"/>
  <c r="P257" i="55"/>
  <c r="P242" i="55"/>
  <c r="P266" i="55"/>
  <c r="P258" i="55"/>
  <c r="P228" i="55"/>
  <c r="P237" i="55"/>
  <c r="P229" i="55"/>
  <c r="P248" i="55"/>
  <c r="P240" i="55"/>
  <c r="P255" i="55"/>
  <c r="P83" i="55"/>
  <c r="P79" i="55"/>
  <c r="P85" i="55"/>
  <c r="P73" i="55"/>
  <c r="P78" i="55"/>
  <c r="P71" i="55"/>
  <c r="P92" i="55"/>
  <c r="P101" i="55"/>
  <c r="P100" i="55"/>
  <c r="P96" i="55"/>
  <c r="P106" i="55"/>
  <c r="P86" i="55"/>
  <c r="P98" i="55"/>
  <c r="P94" i="55"/>
  <c r="P84" i="55"/>
  <c r="P80" i="55"/>
  <c r="P67" i="55"/>
  <c r="P89" i="55"/>
  <c r="P90" i="55"/>
  <c r="P104" i="55"/>
  <c r="P91" i="55"/>
  <c r="P102" i="55"/>
  <c r="P105" i="55"/>
  <c r="P81" i="55"/>
  <c r="P72" i="55"/>
  <c r="P70" i="55"/>
  <c r="P82" i="55"/>
  <c r="P76" i="55"/>
  <c r="P68" i="55"/>
  <c r="P77" i="55"/>
  <c r="P99" i="55"/>
  <c r="P93" i="55"/>
  <c r="P88" i="55"/>
  <c r="P87" i="55"/>
  <c r="P103" i="55"/>
  <c r="P69" i="55"/>
  <c r="P75" i="55"/>
  <c r="P95" i="55"/>
  <c r="P74" i="55"/>
  <c r="P97" i="55"/>
  <c r="P167" i="55"/>
  <c r="P163" i="55"/>
  <c r="P173" i="55"/>
  <c r="P174" i="55"/>
  <c r="P169" i="55"/>
  <c r="P172" i="55"/>
  <c r="P155" i="55"/>
  <c r="P179" i="55"/>
  <c r="P181" i="55"/>
  <c r="P186" i="55"/>
  <c r="P180" i="55"/>
  <c r="P148" i="55"/>
  <c r="P165" i="55"/>
  <c r="P183" i="55"/>
  <c r="P152" i="55"/>
  <c r="P153" i="55"/>
  <c r="P156" i="55"/>
  <c r="P176" i="55"/>
  <c r="P149" i="55"/>
  <c r="P158" i="55"/>
  <c r="P160" i="55"/>
  <c r="P185" i="55"/>
  <c r="P177" i="55"/>
  <c r="P151" i="55"/>
  <c r="P161" i="55"/>
  <c r="P168" i="55"/>
  <c r="P164" i="55"/>
  <c r="P150" i="55"/>
  <c r="P170" i="55"/>
  <c r="P159" i="55"/>
  <c r="P175" i="55"/>
  <c r="P166" i="55"/>
  <c r="P147" i="55"/>
  <c r="P182" i="55"/>
  <c r="P154" i="55"/>
  <c r="P157" i="55"/>
  <c r="P178" i="55"/>
  <c r="P162" i="55"/>
  <c r="P171" i="55"/>
  <c r="P184" i="55"/>
</calcChain>
</file>

<file path=xl/sharedStrings.xml><?xml version="1.0" encoding="utf-8"?>
<sst xmlns="http://schemas.openxmlformats.org/spreadsheetml/2006/main" count="7583" uniqueCount="704">
  <si>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</si>
  <si>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</si>
  <si>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</si>
  <si>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</si>
  <si>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</si>
  <si>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</si>
  <si>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</si>
  <si>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</si>
  <si>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</si>
  <si>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</si>
  <si>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</si>
  <si>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</si>
  <si>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</si>
  <si>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</si>
  <si>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</si>
  <si>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</si>
  <si>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</si>
  <si>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</si>
  <si>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</si>
  <si>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</si>
  <si>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</si>
  <si>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</si>
  <si>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</si>
  <si>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</si>
  <si>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</si>
  <si>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</si>
  <si>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</si>
  <si>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</si>
  <si>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</si>
  <si>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</si>
  <si>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</si>
  <si>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</si>
  <si>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</si>
  <si>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</si>
  <si>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</si>
  <si>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</si>
  <si>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</si>
  <si>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</si>
  <si>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</si>
  <si>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</si>
  <si>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</si>
  <si>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</si>
  <si>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</si>
  <si>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</si>
  <si>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</si>
  <si>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</si>
  <si>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</si>
  <si>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</si>
  <si>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</si>
  <si>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</si>
  <si>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</si>
  <si>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</si>
  <si>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</si>
  <si>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</si>
  <si>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</si>
  <si>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</si>
  <si>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</si>
  <si>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</si>
  <si>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</si>
  <si>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</si>
  <si>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</si>
  <si>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</si>
  <si>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</si>
  <si>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</si>
  <si>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</si>
  <si>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</si>
  <si>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</si>
  <si>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</si>
  <si>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</si>
  <si>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</si>
  <si>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</si>
  <si>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</si>
  <si>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</si>
  <si>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</si>
  <si>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</si>
  <si>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</si>
  <si>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</si>
  <si>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</si>
  <si>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</si>
  <si>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</si>
  <si>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</si>
  <si>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</si>
  <si>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</si>
  <si>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</si>
  <si>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</si>
  <si>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</si>
  <si>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</si>
  <si>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</si>
  <si>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</si>
  <si>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</si>
  <si>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</si>
  <si>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</si>
  <si>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</si>
  <si>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</si>
  <si>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</si>
  <si>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</si>
  <si>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</si>
  <si>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</si>
  <si>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</si>
  <si>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</si>
  <si>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</si>
  <si>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</si>
  <si>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</si>
  <si>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</si>
  <si>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</si>
  <si>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</si>
  <si>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</si>
  <si>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</si>
  <si>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</si>
  <si>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</si>
  <si>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</si>
  <si>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lv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</si>
  <si>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</si>
  <si>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</si>
  <si>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</si>
  <si>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</si>
  <si>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</si>
  <si>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</si>
  <si>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</si>
  <si>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</si>
  <si>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</si>
  <si>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</si>
  <si>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</si>
  <si>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</si>
  <si>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</si>
  <si>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</si>
  <si>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</si>
  <si>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</si>
  <si>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</si>
  <si>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</si>
  <si>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</si>
  <si>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</si>
  <si>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</si>
  <si>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</si>
  <si>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</si>
  <si>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</si>
  <si>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</si>
  <si>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</si>
  <si>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</si>
  <si>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</si>
  <si>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</si>
  <si>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</si>
  <si>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</si>
  <si>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</si>
  <si>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</si>
  <si>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</si>
  <si>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</si>
  <si>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</si>
  <si>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</si>
  <si>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</si>
  <si>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</si>
  <si>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</si>
  <si>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</si>
  <si>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</si>
  <si>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</si>
  <si>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</si>
  <si>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</si>
  <si>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</si>
  <si>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</si>
  <si>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</si>
  <si>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</si>
  <si>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</si>
  <si>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</si>
  <si>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</si>
  <si>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</si>
  <si>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</si>
  <si>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</si>
  <si>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</si>
  <si>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</si>
  <si>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</si>
  <si>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</si>
  <si>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</si>
  <si>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</si>
  <si>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</si>
  <si>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</si>
  <si>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</si>
  <si>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</si>
  <si>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</si>
  <si>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</si>
  <si>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</si>
  <si>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</si>
  <si>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</si>
  <si>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</si>
  <si>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</si>
  <si>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</si>
  <si>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</si>
  <si>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</si>
  <si>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</si>
  <si>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</si>
  <si>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</si>
  <si>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</si>
  <si>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</si>
  <si>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</si>
  <si>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</si>
  <si>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</si>
  <si>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</si>
  <si>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</si>
  <si>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</si>
  <si>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</si>
  <si>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</si>
  <si>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</si>
  <si>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</si>
  <si>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</si>
  <si>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</si>
  <si>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</si>
  <si>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</si>
  <si>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</si>
  <si>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</si>
  <si>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</si>
  <si>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</si>
  <si>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</si>
  <si>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</si>
  <si>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</si>
  <si>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</si>
  <si>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</si>
  <si>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</si>
  <si>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</si>
  <si>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</si>
  <si>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</si>
  <si>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</si>
  <si>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</si>
  <si>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</si>
  <si>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</si>
  <si>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</si>
  <si>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DefExt</t>
    <phoneticPr fontId="2" type="noConversion"/>
  </si>
  <si>
    <t>HPExt</t>
    <phoneticPr fontId="2" type="noConversion"/>
  </si>
  <si>
    <t>中级2</t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</si>
  <si>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</si>
  <si>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</si>
  <si>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</si>
  <si>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</si>
  <si>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</si>
  <si>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</si>
  <si>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</si>
  <si>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</si>
  <si>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</si>
  <si>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</si>
  <si>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</si>
  <si>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</si>
  <si>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</si>
  <si>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</si>
  <si>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</si>
  <si>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</si>
  <si>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</si>
  <si>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</si>
  <si>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</si>
  <si>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</si>
  <si>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</si>
  <si>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</si>
  <si>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</si>
  <si>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</si>
  <si>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</si>
  <si>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</si>
  <si>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</si>
  <si>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</si>
  <si>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</si>
  <si>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</si>
  <si>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</si>
  <si>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</si>
  <si>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</si>
  <si>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</si>
  <si>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</si>
  <si>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</si>
  <si>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</si>
  <si>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</si>
  <si>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</si>
  <si>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</si>
  <si>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</si>
  <si>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</si>
  <si>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</si>
  <si>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</si>
  <si>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</si>
  <si>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</si>
  <si>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</si>
  <si>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</si>
  <si>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</si>
  <si>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</si>
  <si>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</si>
  <si>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</si>
  <si>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</si>
  <si>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</si>
  <si>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</si>
  <si>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</si>
  <si>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</si>
  <si>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</si>
  <si>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</si>
  <si>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</si>
  <si>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</si>
  <si>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</si>
  <si>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</si>
  <si>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</si>
  <si>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</si>
  <si>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</si>
  <si>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</si>
  <si>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</si>
  <si>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</si>
  <si>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</si>
  <si>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</si>
  <si>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</si>
  <si>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</si>
  <si>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</si>
  <si>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</si>
  <si>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</si>
  <si>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</si>
  <si>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</si>
  <si>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</si>
  <si>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</si>
  <si>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</si>
  <si>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</si>
  <si>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</si>
  <si>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</si>
  <si>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</si>
  <si>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</si>
  <si>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</si>
  <si>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</si>
  <si>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</si>
  <si>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</si>
  <si>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</si>
  <si>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</si>
  <si>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</si>
  <si>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</si>
  <si>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</si>
  <si>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</si>
  <si>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</si>
  <si>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</si>
  <si>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</si>
  <si>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</si>
  <si>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</si>
  <si>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</si>
  <si>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</si>
  <si>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</si>
  <si>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</si>
  <si>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</si>
  <si>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</si>
  <si>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</si>
  <si>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</si>
  <si>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</si>
  <si>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</si>
  <si>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</si>
  <si>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</si>
  <si>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</si>
  <si>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</si>
  <si>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</si>
  <si>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</si>
  <si>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</si>
  <si>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</si>
  <si>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</si>
  <si>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</si>
  <si>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</si>
  <si>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</si>
  <si>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</si>
  <si>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</si>
  <si>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</si>
  <si>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</si>
  <si>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</si>
  <si>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</si>
  <si>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</si>
  <si>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</si>
  <si>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</si>
  <si>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</si>
  <si>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</si>
  <si>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</si>
  <si>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</si>
  <si>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</si>
  <si>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</si>
  <si>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</si>
  <si>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</si>
  <si>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</si>
  <si>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</si>
  <si>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</si>
  <si>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</si>
  <si>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</si>
  <si>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</si>
  <si>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</si>
  <si>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</si>
  <si>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</si>
  <si>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</si>
  <si>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</si>
  <si>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</si>
  <si>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</si>
  <si>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</si>
  <si>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</si>
  <si>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</si>
  <si>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</si>
  <si>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</si>
  <si>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</si>
  <si>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</si>
  <si>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</si>
  <si>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</si>
  <si>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</si>
  <si>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</si>
  <si>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</si>
  <si>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</si>
  <si>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</si>
  <si>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</si>
  <si>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</si>
  <si>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</si>
  <si>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</si>
  <si>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</si>
  <si>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</si>
  <si>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</si>
  <si>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</si>
  <si>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</si>
  <si>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</si>
  <si>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</si>
  <si>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</si>
  <si>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</si>
  <si>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</si>
  <si>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</si>
  <si>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</si>
  <si>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</si>
  <si>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</si>
  <si>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</si>
  <si>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</si>
  <si>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</si>
  <si>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</si>
  <si>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</si>
  <si>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</si>
  <si>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</si>
  <si>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</si>
  <si>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</si>
  <si>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</si>
  <si>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</si>
  <si>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</si>
  <si>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</si>
  <si>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</si>
  <si>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</si>
  <si>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</si>
  <si>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</si>
  <si>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</si>
  <si>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</si>
  <si>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</si>
  <si>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</si>
  <si>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</si>
  <si>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</si>
  <si>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</si>
  <si>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</si>
  <si>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</si>
  <si>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</si>
  <si>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</si>
  <si>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</si>
  <si>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</si>
  <si>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</si>
  <si>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</si>
  <si>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</si>
  <si>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</si>
  <si>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</si>
  <si>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</si>
  <si>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</si>
  <si>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</si>
  <si>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</si>
  <si>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</si>
  <si>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</si>
  <si>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</si>
  <si>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</si>
  <si>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</si>
  <si>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</si>
  <si>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</si>
  <si>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</si>
  <si>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</si>
  <si>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</si>
  <si>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</si>
  <si>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</si>
  <si>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</si>
  <si>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</si>
  <si>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</si>
  <si>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</si>
  <si>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</si>
  <si>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</si>
  <si>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</si>
  <si>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</si>
  <si>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</si>
  <si>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</si>
  <si>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</si>
  <si>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</si>
  <si>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</si>
  <si>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</si>
  <si>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</si>
  <si>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</si>
  <si>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</si>
  <si>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</si>
  <si>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</si>
  <si>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</si>
  <si>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</si>
  <si>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</si>
  <si>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</si>
  <si>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</si>
  <si>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</si>
  <si>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</si>
  <si>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</si>
  <si>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</si>
  <si>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</si>
  <si>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</si>
  <si>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</si>
  <si>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</si>
  <si>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</si>
  <si>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</si>
  <si>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</si>
  <si>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</si>
  <si>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</si>
  <si>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</si>
  <si>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</si>
  <si>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</si>
  <si>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</si>
  <si>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</si>
  <si>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</si>
  <si>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</si>
  <si>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</si>
  <si>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</si>
  <si>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</si>
  <si>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</si>
  <si>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</si>
  <si>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</si>
  <si>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</si>
  <si>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</si>
  <si>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</si>
  <si>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</si>
  <si>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</si>
  <si>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</si>
  <si>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</si>
  <si>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</si>
  <si>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</si>
  <si>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</si>
  <si>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</si>
  <si>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</si>
  <si>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</si>
  <si>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</si>
  <si>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</si>
  <si>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</si>
  <si>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</si>
  <si>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</si>
  <si>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</si>
  <si>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</si>
  <si>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</si>
  <si>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</si>
  <si>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</si>
  <si>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</si>
  <si>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</si>
  <si>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</si>
  <si>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</si>
  <si>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</si>
  <si>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</si>
  <si>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</si>
  <si>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</si>
  <si>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</si>
  <si>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</si>
  <si>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</si>
  <si>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</si>
  <si>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</si>
  <si>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</si>
  <si>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</si>
  <si>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</si>
  <si>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</si>
  <si>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</si>
  <si>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</si>
  <si>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</si>
  <si>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</si>
  <si>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</si>
  <si>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</si>
  <si>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</si>
  <si>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</si>
  <si>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</si>
  <si>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</si>
  <si>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</si>
  <si>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</si>
  <si>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</si>
  <si>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</si>
  <si>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</si>
  <si>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</si>
  <si>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</si>
  <si>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</si>
  <si>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</si>
  <si>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</si>
  <si>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</si>
  <si>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</si>
  <si>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</si>
  <si>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</si>
  <si>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</si>
  <si>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</si>
  <si>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</si>
  <si>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</si>
  <si>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</si>
  <si>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</si>
  <si>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</si>
  <si>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</si>
  <si>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</si>
  <si>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</si>
  <si>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</si>
  <si>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</si>
  <si>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</si>
  <si>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</si>
  <si>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</si>
  <si>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</si>
  <si>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</si>
  <si>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</si>
  <si>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</si>
  <si>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</si>
  <si>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</si>
  <si>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</si>
  <si>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</si>
  <si>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</si>
  <si>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</si>
  <si>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</si>
  <si>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</si>
  <si>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</si>
  <si>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</si>
  <si>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</si>
  <si>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</si>
  <si>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</si>
  <si>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</si>
  <si>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</si>
  <si>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</si>
  <si>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</si>
  <si>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</si>
  <si>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</si>
  <si>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</si>
  <si>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</si>
  <si>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</si>
  <si>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</si>
  <si>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</si>
  <si>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</si>
  <si>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</si>
  <si>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</si>
  <si>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</si>
  <si>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</si>
  <si>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</si>
  <si>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</si>
  <si>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</si>
  <si>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</si>
  <si>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</si>
  <si>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</si>
  <si>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</si>
  <si>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</si>
  <si>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</si>
  <si>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</si>
  <si>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</si>
  <si>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</si>
  <si>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</si>
  <si>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</si>
  <si>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</si>
  <si>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</si>
  <si>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</si>
  <si>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</si>
  <si>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</si>
  <si>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</si>
  <si>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</si>
  <si>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</si>
  <si>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</si>
  <si>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</si>
  <si>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</si>
  <si>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</si>
  <si>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</si>
  <si>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</si>
  <si>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</si>
  <si>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</si>
  <si>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</si>
  <si>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</si>
  <si>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</si>
  <si>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</si>
  <si>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</si>
  <si>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</si>
  <si>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</si>
  <si>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</si>
  <si>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</si>
  <si>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</si>
  <si>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</si>
  <si>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</si>
  <si>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</si>
  <si>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</si>
  <si>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</si>
  <si>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</si>
  <si>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</si>
  <si>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</si>
  <si>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</si>
  <si>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</si>
  <si>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组</t>
    <phoneticPr fontId="2" type="noConversion"/>
  </si>
  <si>
    <t>投放1</t>
    <phoneticPr fontId="2" type="noConversion"/>
  </si>
  <si>
    <t>名称</t>
    <phoneticPr fontId="2" type="noConversion"/>
  </si>
  <si>
    <t>投放2</t>
  </si>
  <si>
    <t>投放3</t>
  </si>
  <si>
    <t>投放4</t>
  </si>
  <si>
    <t>R</t>
    <phoneticPr fontId="2" type="noConversion"/>
  </si>
  <si>
    <t>颜色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</si>
  <si>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</si>
  <si>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</si>
  <si>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</si>
  <si>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SR</t>
    <phoneticPr fontId="2" type="noConversion"/>
  </si>
  <si>
    <t>CritRate</t>
  </si>
  <si>
    <t>CritRate</t>
    <phoneticPr fontId="2" type="noConversion"/>
  </si>
  <si>
    <t>type</t>
    <phoneticPr fontId="2" type="noConversion"/>
  </si>
  <si>
    <t>Def.up</t>
    <phoneticPr fontId="2" type="noConversion"/>
  </si>
  <si>
    <t>Atk.up</t>
    <phoneticPr fontId="2" type="noConversion"/>
  </si>
  <si>
    <t>HP.up</t>
    <phoneticPr fontId="2" type="noConversion"/>
  </si>
  <si>
    <t>RowId</t>
    <phoneticPr fontId="2" type="noConversion"/>
  </si>
  <si>
    <t>Prop1</t>
    <phoneticPr fontId="2" type="noConversion"/>
  </si>
  <si>
    <t>Prop2</t>
  </si>
  <si>
    <t>AtkExt</t>
    <phoneticPr fontId="2" type="noConversion"/>
  </si>
  <si>
    <t>DefExt</t>
    <phoneticPr fontId="2" type="noConversion"/>
  </si>
  <si>
    <t>HPExt</t>
    <phoneticPr fontId="2" type="noConversion"/>
  </si>
  <si>
    <t>Atk.dbase</t>
    <phoneticPr fontId="2" type="noConversion"/>
  </si>
  <si>
    <t>Def.dbase</t>
    <phoneticPr fontId="2" type="noConversion"/>
  </si>
  <si>
    <t>HP.dbase</t>
    <phoneticPr fontId="2" type="noConversion"/>
  </si>
  <si>
    <t>Help_col</t>
    <phoneticPr fontId="2" type="noConversion"/>
  </si>
  <si>
    <t>hells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</si>
</sst>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6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10" fontId="0" fillId="0" borderId="0" xfId="0" applyNumberFormat="1"/>
    <xf numFmtId="176" fontId="1" fillId="7" borderId="4" xfId="7" applyNumberForma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10" t="s">
        <v>387</v>
      </c>
      <c r="C2" s="111"/>
      <c r="D2" s="111"/>
      <c r="E2" s="112"/>
    </row>
    <row r="3" spans="2:5" ht="35.1" customHeight="1" x14ac:dyDescent="0.2">
      <c r="B3" s="2" t="s">
        <v>0</v>
      </c>
      <c r="C3" s="3" t="s">
        <v>11</v>
      </c>
      <c r="D3" s="113" t="s">
        <v>1</v>
      </c>
      <c r="E3" s="115" t="s">
        <v>388</v>
      </c>
    </row>
    <row r="4" spans="2:5" ht="35.1" customHeight="1" x14ac:dyDescent="0.2">
      <c r="B4" s="2" t="s">
        <v>2</v>
      </c>
      <c r="C4" s="3" t="s">
        <v>12</v>
      </c>
      <c r="D4" s="114"/>
      <c r="E4" s="116"/>
    </row>
    <row r="5" spans="2:5" ht="35.1" customHeight="1" x14ac:dyDescent="0.2">
      <c r="B5" s="4" t="s">
        <v>3</v>
      </c>
      <c r="C5" s="117" t="s">
        <v>389</v>
      </c>
      <c r="D5" s="118"/>
      <c r="E5" s="119"/>
    </row>
    <row r="6" spans="2:5" ht="18" x14ac:dyDescent="0.2">
      <c r="B6" s="120" t="s">
        <v>4</v>
      </c>
      <c r="C6" s="121"/>
      <c r="D6" s="121"/>
      <c r="E6" s="122"/>
    </row>
    <row r="7" spans="2:5" ht="18" x14ac:dyDescent="0.2">
      <c r="B7" s="5" t="s">
        <v>5</v>
      </c>
      <c r="C7" s="6" t="s">
        <v>6</v>
      </c>
      <c r="D7" s="108" t="s">
        <v>7</v>
      </c>
      <c r="E7" s="109"/>
    </row>
    <row r="8" spans="2:5" x14ac:dyDescent="0.2">
      <c r="B8" s="7">
        <v>43525</v>
      </c>
      <c r="C8" s="8" t="s">
        <v>10</v>
      </c>
      <c r="D8" s="103" t="s">
        <v>8</v>
      </c>
      <c r="E8" s="104"/>
    </row>
    <row r="9" spans="2:5" x14ac:dyDescent="0.2">
      <c r="B9" s="7"/>
      <c r="C9" s="8"/>
      <c r="D9" s="103"/>
      <c r="E9" s="104"/>
    </row>
    <row r="10" spans="2:5" x14ac:dyDescent="0.2">
      <c r="B10" s="9"/>
      <c r="C10" s="8"/>
      <c r="D10" s="103"/>
      <c r="E10" s="104"/>
    </row>
    <row r="11" spans="2:5" x14ac:dyDescent="0.2">
      <c r="B11" s="9"/>
      <c r="C11" s="8"/>
      <c r="D11" s="103"/>
      <c r="E11" s="104"/>
    </row>
    <row r="12" spans="2:5" x14ac:dyDescent="0.2">
      <c r="B12" s="9"/>
      <c r="C12" s="8"/>
      <c r="D12" s="103"/>
      <c r="E12" s="104"/>
    </row>
    <row r="13" spans="2:5" x14ac:dyDescent="0.2">
      <c r="B13" s="9"/>
      <c r="C13" s="8"/>
      <c r="D13" s="103"/>
      <c r="E13" s="104"/>
    </row>
    <row r="14" spans="2:5" x14ac:dyDescent="0.2">
      <c r="B14" s="9"/>
      <c r="C14" s="8"/>
      <c r="D14" s="103"/>
      <c r="E14" s="104"/>
    </row>
    <row r="15" spans="2:5" x14ac:dyDescent="0.2">
      <c r="B15" s="9"/>
      <c r="C15" s="8"/>
      <c r="D15" s="103"/>
      <c r="E15" s="104"/>
    </row>
    <row r="16" spans="2:5" x14ac:dyDescent="0.2">
      <c r="B16" s="9"/>
      <c r="C16" s="8"/>
      <c r="D16" s="103"/>
      <c r="E16" s="104"/>
    </row>
    <row r="17" spans="2:5" x14ac:dyDescent="0.2">
      <c r="B17" s="9"/>
      <c r="C17" s="8"/>
      <c r="D17" s="103"/>
      <c r="E17" s="104"/>
    </row>
    <row r="18" spans="2:5" x14ac:dyDescent="0.2">
      <c r="B18" s="9"/>
      <c r="C18" s="8"/>
      <c r="D18" s="103"/>
      <c r="E18" s="104"/>
    </row>
    <row r="19" spans="2:5" x14ac:dyDescent="0.2">
      <c r="B19" s="9"/>
      <c r="C19" s="8"/>
      <c r="D19" s="103"/>
      <c r="E19" s="104"/>
    </row>
    <row r="20" spans="2:5" x14ac:dyDescent="0.2">
      <c r="B20" s="9"/>
      <c r="C20" s="8"/>
      <c r="D20" s="103"/>
      <c r="E20" s="104"/>
    </row>
    <row r="21" spans="2:5" x14ac:dyDescent="0.2">
      <c r="B21" s="9"/>
      <c r="C21" s="8"/>
      <c r="D21" s="103"/>
      <c r="E21" s="104"/>
    </row>
    <row r="22" spans="2:5" x14ac:dyDescent="0.2">
      <c r="B22" s="9"/>
      <c r="C22" s="8"/>
      <c r="D22" s="103"/>
      <c r="E22" s="104"/>
    </row>
    <row r="23" spans="2:5" x14ac:dyDescent="0.2">
      <c r="B23" s="9"/>
      <c r="C23" s="8"/>
      <c r="D23" s="103"/>
      <c r="E23" s="104"/>
    </row>
    <row r="24" spans="2:5" x14ac:dyDescent="0.2">
      <c r="B24" s="9"/>
      <c r="C24" s="8"/>
      <c r="D24" s="103"/>
      <c r="E24" s="104"/>
    </row>
    <row r="25" spans="2:5" x14ac:dyDescent="0.2">
      <c r="B25" s="9"/>
      <c r="C25" s="8"/>
      <c r="D25" s="103"/>
      <c r="E25" s="104"/>
    </row>
    <row r="26" spans="2:5" x14ac:dyDescent="0.2">
      <c r="B26" s="9"/>
      <c r="C26" s="8"/>
      <c r="D26" s="103"/>
      <c r="E26" s="104"/>
    </row>
    <row r="27" spans="2:5" x14ac:dyDescent="0.2">
      <c r="B27" s="9"/>
      <c r="C27" s="8"/>
      <c r="D27" s="103"/>
      <c r="E27" s="104"/>
    </row>
    <row r="28" spans="2:5" ht="18" thickBot="1" x14ac:dyDescent="0.25">
      <c r="B28" s="10"/>
      <c r="C28" s="11"/>
      <c r="D28" s="105"/>
      <c r="E28" s="106"/>
    </row>
    <row r="30" spans="2:5" x14ac:dyDescent="0.2">
      <c r="B30" s="107" t="s">
        <v>9</v>
      </c>
      <c r="C30" s="107"/>
      <c r="D30" s="107"/>
      <c r="E30" s="107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workbookViewId="0">
      <selection activeCell="J32" sqref="J32"/>
    </sheetView>
  </sheetViews>
  <sheetFormatPr defaultRowHeight="14.25" x14ac:dyDescent="0.2"/>
  <cols>
    <col min="2" max="2" width="10.25" style="22" customWidth="1"/>
    <col min="4" max="4" width="9" style="22"/>
  </cols>
  <sheetData>
    <row r="3" spans="1:8" x14ac:dyDescent="0.2">
      <c r="A3" t="s">
        <v>675</v>
      </c>
      <c r="B3" s="22" t="s">
        <v>677</v>
      </c>
      <c r="C3" t="s">
        <v>127</v>
      </c>
      <c r="D3" s="22" t="s">
        <v>682</v>
      </c>
      <c r="E3" t="s">
        <v>676</v>
      </c>
      <c r="F3" s="22" t="s">
        <v>678</v>
      </c>
      <c r="G3" s="22" t="s">
        <v>679</v>
      </c>
      <c r="H3" s="22" t="s">
        <v>680</v>
      </c>
    </row>
    <row r="4" spans="1:8" x14ac:dyDescent="0.2">
      <c r="A4">
        <v>1</v>
      </c>
      <c r="B4" s="22" t="str">
        <f>C4&amp;D4&amp;A4</f>
        <v>R红1</v>
      </c>
      <c r="C4" t="s">
        <v>681</v>
      </c>
      <c r="D4" s="22" t="s">
        <v>683</v>
      </c>
    </row>
    <row r="5" spans="1:8" x14ac:dyDescent="0.2">
      <c r="A5" s="22">
        <v>1</v>
      </c>
      <c r="B5" s="22" t="str">
        <f t="shared" ref="B5:B18" si="0">C5&amp;D5&amp;A5</f>
        <v>R黄1</v>
      </c>
      <c r="C5" s="22" t="s">
        <v>681</v>
      </c>
      <c r="D5" s="22" t="s">
        <v>684</v>
      </c>
    </row>
    <row r="6" spans="1:8" x14ac:dyDescent="0.2">
      <c r="A6" s="22">
        <v>1</v>
      </c>
      <c r="B6" s="22" t="str">
        <f t="shared" si="0"/>
        <v>R蓝1</v>
      </c>
      <c r="C6" s="22" t="s">
        <v>681</v>
      </c>
      <c r="D6" s="22" t="s">
        <v>685</v>
      </c>
    </row>
    <row r="7" spans="1:8" x14ac:dyDescent="0.2">
      <c r="A7">
        <v>2</v>
      </c>
      <c r="B7" s="22" t="str">
        <f t="shared" si="0"/>
        <v>R红2</v>
      </c>
      <c r="C7" s="22" t="s">
        <v>681</v>
      </c>
      <c r="D7" s="22" t="s">
        <v>683</v>
      </c>
    </row>
    <row r="8" spans="1:8" x14ac:dyDescent="0.2">
      <c r="A8" s="22">
        <v>2</v>
      </c>
      <c r="B8" s="22" t="str">
        <f t="shared" si="0"/>
        <v>R黄2</v>
      </c>
      <c r="C8" s="22" t="s">
        <v>681</v>
      </c>
      <c r="D8" s="22" t="s">
        <v>684</v>
      </c>
    </row>
    <row r="9" spans="1:8" x14ac:dyDescent="0.2">
      <c r="A9" s="22">
        <v>2</v>
      </c>
      <c r="B9" s="22" t="str">
        <f t="shared" si="0"/>
        <v>R蓝2</v>
      </c>
      <c r="C9" s="22" t="s">
        <v>681</v>
      </c>
      <c r="D9" s="22" t="s">
        <v>685</v>
      </c>
    </row>
    <row r="10" spans="1:8" x14ac:dyDescent="0.2">
      <c r="A10">
        <v>3</v>
      </c>
      <c r="B10" s="22" t="str">
        <f t="shared" si="0"/>
        <v>SR红3</v>
      </c>
      <c r="C10" t="s">
        <v>686</v>
      </c>
      <c r="D10" s="22" t="s">
        <v>683</v>
      </c>
    </row>
    <row r="11" spans="1:8" x14ac:dyDescent="0.2">
      <c r="A11" s="22">
        <v>3</v>
      </c>
      <c r="B11" s="22" t="str">
        <f t="shared" si="0"/>
        <v>SR黄3</v>
      </c>
      <c r="C11" s="22" t="s">
        <v>686</v>
      </c>
      <c r="D11" s="22" t="s">
        <v>684</v>
      </c>
    </row>
    <row r="12" spans="1:8" x14ac:dyDescent="0.2">
      <c r="A12" s="22">
        <v>3</v>
      </c>
      <c r="B12" s="22" t="str">
        <f t="shared" si="0"/>
        <v>SR蓝3</v>
      </c>
      <c r="C12" s="22" t="s">
        <v>686</v>
      </c>
      <c r="D12" s="22" t="s">
        <v>685</v>
      </c>
    </row>
    <row r="13" spans="1:8" x14ac:dyDescent="0.2">
      <c r="A13">
        <v>4</v>
      </c>
      <c r="B13" s="22" t="str">
        <f t="shared" si="0"/>
        <v>SR红4</v>
      </c>
      <c r="C13" s="22" t="s">
        <v>686</v>
      </c>
      <c r="D13" s="22" t="s">
        <v>683</v>
      </c>
    </row>
    <row r="14" spans="1:8" x14ac:dyDescent="0.2">
      <c r="A14" s="22">
        <v>4</v>
      </c>
      <c r="B14" s="22" t="str">
        <f t="shared" si="0"/>
        <v>SR黄4</v>
      </c>
      <c r="C14" s="22" t="s">
        <v>686</v>
      </c>
      <c r="D14" s="22" t="s">
        <v>684</v>
      </c>
    </row>
    <row r="15" spans="1:8" x14ac:dyDescent="0.2">
      <c r="A15" s="22">
        <v>4</v>
      </c>
      <c r="B15" s="22" t="str">
        <f t="shared" si="0"/>
        <v>SR蓝4</v>
      </c>
      <c r="C15" s="22" t="s">
        <v>686</v>
      </c>
      <c r="D15" s="22" t="s">
        <v>685</v>
      </c>
    </row>
    <row r="16" spans="1:8" x14ac:dyDescent="0.2">
      <c r="A16">
        <v>5</v>
      </c>
      <c r="B16" s="22" t="str">
        <f t="shared" si="0"/>
        <v>SR红5</v>
      </c>
      <c r="C16" s="22" t="s">
        <v>686</v>
      </c>
      <c r="D16" s="22" t="s">
        <v>683</v>
      </c>
    </row>
    <row r="17" spans="1:4" x14ac:dyDescent="0.2">
      <c r="A17" s="22">
        <v>5</v>
      </c>
      <c r="B17" s="22" t="str">
        <f t="shared" si="0"/>
        <v>SR黄5</v>
      </c>
      <c r="C17" s="22" t="s">
        <v>686</v>
      </c>
      <c r="D17" s="22" t="s">
        <v>684</v>
      </c>
    </row>
    <row r="18" spans="1:4" x14ac:dyDescent="0.2">
      <c r="A18" s="22">
        <v>5</v>
      </c>
      <c r="B18" s="22" t="str">
        <f t="shared" si="0"/>
        <v>SR蓝5</v>
      </c>
      <c r="C18" s="22" t="s">
        <v>686</v>
      </c>
      <c r="D18" s="22" t="s">
        <v>685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28" sqref="H28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1" t="s">
        <v>37</v>
      </c>
    </row>
    <row r="2" spans="1:8" x14ac:dyDescent="0.2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  <c r="G2" t="s">
        <v>38</v>
      </c>
      <c r="H2" t="s">
        <v>41</v>
      </c>
    </row>
    <row r="3" spans="1:8" ht="15" x14ac:dyDescent="0.2">
      <c r="A3" s="24" t="s">
        <v>43</v>
      </c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  <c r="H3" s="24" t="s">
        <v>50</v>
      </c>
    </row>
    <row r="4" spans="1:8" ht="16.5" x14ac:dyDescent="0.2">
      <c r="A4" s="15">
        <v>1</v>
      </c>
      <c r="B4" s="15" t="s">
        <v>51</v>
      </c>
      <c r="C4" s="23" t="s">
        <v>52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53</v>
      </c>
    </row>
    <row r="5" spans="1:8" ht="16.5" x14ac:dyDescent="0.2">
      <c r="A5" s="15">
        <v>2</v>
      </c>
      <c r="B5" s="15" t="s">
        <v>54</v>
      </c>
      <c r="C5" s="23" t="s">
        <v>55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56</v>
      </c>
    </row>
    <row r="6" spans="1:8" ht="16.5" x14ac:dyDescent="0.2">
      <c r="A6" s="15">
        <v>3</v>
      </c>
      <c r="B6" s="23" t="s">
        <v>57</v>
      </c>
      <c r="C6" s="23" t="s">
        <v>58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59</v>
      </c>
    </row>
    <row r="7" spans="1:8" ht="16.5" x14ac:dyDescent="0.2">
      <c r="A7" s="15">
        <v>4</v>
      </c>
      <c r="B7" s="15" t="s">
        <v>60</v>
      </c>
      <c r="C7" s="15" t="s">
        <v>61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62</v>
      </c>
    </row>
    <row r="8" spans="1:8" ht="16.5" x14ac:dyDescent="0.2">
      <c r="A8" s="15">
        <v>5</v>
      </c>
      <c r="B8" s="23" t="s">
        <v>63</v>
      </c>
      <c r="C8" s="15" t="s">
        <v>64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65</v>
      </c>
    </row>
    <row r="9" spans="1:8" ht="16.5" x14ac:dyDescent="0.2">
      <c r="A9" s="15">
        <v>6</v>
      </c>
      <c r="B9" s="15" t="s">
        <v>66</v>
      </c>
      <c r="C9" s="15" t="s">
        <v>67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68</v>
      </c>
    </row>
    <row r="10" spans="1:8" ht="15.75" customHeight="1" x14ac:dyDescent="0.2">
      <c r="A10" s="15">
        <v>7</v>
      </c>
      <c r="B10" s="23" t="s">
        <v>69</v>
      </c>
      <c r="C10" s="15" t="s">
        <v>70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71</v>
      </c>
    </row>
    <row r="11" spans="1:8" ht="18" customHeight="1" x14ac:dyDescent="0.2">
      <c r="A11" s="15">
        <v>8</v>
      </c>
      <c r="B11" s="15" t="s">
        <v>72</v>
      </c>
      <c r="C11" s="15" t="s">
        <v>73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74</v>
      </c>
    </row>
    <row r="12" spans="1:8" ht="18" customHeight="1" x14ac:dyDescent="0.2">
      <c r="A12" s="15">
        <v>9</v>
      </c>
      <c r="B12" s="15" t="s">
        <v>75</v>
      </c>
      <c r="C12" s="15" t="s">
        <v>76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77</v>
      </c>
    </row>
    <row r="13" spans="1:8" ht="18" customHeight="1" x14ac:dyDescent="0.2">
      <c r="A13" s="15">
        <v>10</v>
      </c>
      <c r="B13" s="15" t="s">
        <v>78</v>
      </c>
      <c r="C13" s="15" t="s">
        <v>79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80</v>
      </c>
    </row>
    <row r="14" spans="1:8" ht="16.5" x14ac:dyDescent="0.2">
      <c r="A14" s="15">
        <v>11</v>
      </c>
      <c r="B14" s="23" t="s">
        <v>81</v>
      </c>
      <c r="C14" s="23" t="s">
        <v>82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83</v>
      </c>
    </row>
    <row r="15" spans="1:8" ht="16.5" x14ac:dyDescent="0.2">
      <c r="A15" s="15">
        <v>12</v>
      </c>
      <c r="B15" s="23" t="s">
        <v>84</v>
      </c>
      <c r="C15" s="23" t="s">
        <v>85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86</v>
      </c>
    </row>
    <row r="16" spans="1:8" ht="16.5" x14ac:dyDescent="0.2">
      <c r="A16" s="15">
        <v>13</v>
      </c>
      <c r="B16" s="23" t="s">
        <v>87</v>
      </c>
      <c r="C16" s="23" t="s">
        <v>88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89</v>
      </c>
    </row>
    <row r="17" spans="1:8" ht="16.5" x14ac:dyDescent="0.2">
      <c r="A17" s="15">
        <v>14</v>
      </c>
      <c r="B17" s="23" t="s">
        <v>90</v>
      </c>
      <c r="C17" s="23" t="s">
        <v>91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92</v>
      </c>
    </row>
    <row r="18" spans="1:8" ht="16.5" x14ac:dyDescent="0.2">
      <c r="A18" s="15">
        <v>15</v>
      </c>
      <c r="B18" s="23" t="s">
        <v>93</v>
      </c>
      <c r="C18" s="23" t="s">
        <v>94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95</v>
      </c>
    </row>
    <row r="19" spans="1:8" ht="16.5" x14ac:dyDescent="0.2">
      <c r="A19" s="15">
        <v>16</v>
      </c>
      <c r="B19" s="15" t="s">
        <v>96</v>
      </c>
      <c r="C19" s="23" t="s">
        <v>97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9"/>
  <sheetViews>
    <sheetView topLeftCell="A58" workbookViewId="0">
      <selection activeCell="L73" sqref="L73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16384" width="9" style="22"/>
  </cols>
  <sheetData>
    <row r="2" spans="1:22" ht="28.5" x14ac:dyDescent="0.2">
      <c r="A2" s="17" t="s">
        <v>99</v>
      </c>
      <c r="B2" s="25">
        <v>0.5</v>
      </c>
      <c r="C2" s="17" t="s">
        <v>100</v>
      </c>
      <c r="D2" s="25">
        <v>1</v>
      </c>
      <c r="E2" s="17" t="s">
        <v>101</v>
      </c>
      <c r="F2" s="25">
        <v>2</v>
      </c>
      <c r="G2" s="17" t="s">
        <v>102</v>
      </c>
      <c r="H2" s="16">
        <f>B2*F2+D2</f>
        <v>2</v>
      </c>
      <c r="I2" s="17" t="s">
        <v>103</v>
      </c>
      <c r="J2" s="25">
        <v>5</v>
      </c>
      <c r="K2" s="17" t="s">
        <v>104</v>
      </c>
      <c r="L2" s="25">
        <v>5</v>
      </c>
    </row>
    <row r="3" spans="1:22" ht="25.5" customHeight="1" x14ac:dyDescent="0.2">
      <c r="E3" s="17" t="s">
        <v>105</v>
      </c>
      <c r="F3" s="25">
        <v>3</v>
      </c>
    </row>
    <row r="4" spans="1:22" ht="20.25" x14ac:dyDescent="0.2">
      <c r="K4" s="123" t="s">
        <v>126</v>
      </c>
      <c r="L4" s="123"/>
      <c r="P4" s="124" t="s">
        <v>125</v>
      </c>
      <c r="Q4" s="124"/>
      <c r="R4" s="124"/>
      <c r="S4" s="124"/>
      <c r="T4" s="124"/>
      <c r="U4" s="124"/>
      <c r="V4" s="124"/>
    </row>
    <row r="5" spans="1:22" ht="17.25" x14ac:dyDescent="0.2">
      <c r="K5" s="13" t="s">
        <v>127</v>
      </c>
      <c r="L5" s="13" t="s">
        <v>124</v>
      </c>
      <c r="P5" s="13" t="s">
        <v>123</v>
      </c>
      <c r="Q5" s="13" t="s">
        <v>124</v>
      </c>
      <c r="R5" s="13" t="s">
        <v>124</v>
      </c>
      <c r="S5" s="13" t="s">
        <v>28</v>
      </c>
      <c r="T5" s="13" t="s">
        <v>145</v>
      </c>
      <c r="U5" s="13" t="s">
        <v>146</v>
      </c>
      <c r="V5" s="13" t="s">
        <v>144</v>
      </c>
    </row>
    <row r="6" spans="1:22" ht="16.5" x14ac:dyDescent="0.2">
      <c r="B6" s="24" t="s">
        <v>106</v>
      </c>
      <c r="C6" s="24" t="s">
        <v>122</v>
      </c>
      <c r="K6" s="15" t="s">
        <v>26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107</v>
      </c>
      <c r="B7" s="15">
        <v>1</v>
      </c>
      <c r="C7" s="15">
        <v>10</v>
      </c>
      <c r="K7" s="15" t="s">
        <v>128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108</v>
      </c>
      <c r="B8" s="15">
        <v>1</v>
      </c>
      <c r="C8" s="15">
        <v>10</v>
      </c>
      <c r="K8" s="15" t="s">
        <v>29</v>
      </c>
      <c r="L8" s="15">
        <v>1.1000000000000001</v>
      </c>
      <c r="P8" s="15">
        <v>3</v>
      </c>
      <c r="Q8" s="15">
        <v>1.2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129</v>
      </c>
      <c r="L9" s="15">
        <v>1.25</v>
      </c>
      <c r="P9" s="15">
        <v>4</v>
      </c>
      <c r="Q9" s="15">
        <v>1.35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4" t="s">
        <v>109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S12" s="18"/>
    </row>
    <row r="13" spans="1:22" ht="17.25" x14ac:dyDescent="0.2">
      <c r="A13" s="13" t="s">
        <v>110</v>
      </c>
      <c r="B13" s="13" t="s">
        <v>111</v>
      </c>
      <c r="C13" s="13" t="s">
        <v>112</v>
      </c>
      <c r="D13" s="13" t="s">
        <v>113</v>
      </c>
      <c r="E13" s="13" t="s">
        <v>114</v>
      </c>
      <c r="F13" s="13" t="s">
        <v>699</v>
      </c>
      <c r="G13" s="13" t="s">
        <v>700</v>
      </c>
      <c r="H13" s="13" t="s">
        <v>701</v>
      </c>
      <c r="I13" s="13" t="s">
        <v>116</v>
      </c>
      <c r="J13" s="13" t="s">
        <v>117</v>
      </c>
      <c r="K13" s="13" t="s">
        <v>115</v>
      </c>
      <c r="L13" s="13" t="s">
        <v>118</v>
      </c>
      <c r="M13" s="13" t="s">
        <v>119</v>
      </c>
      <c r="N13" s="13" t="s">
        <v>27</v>
      </c>
      <c r="S13" s="18"/>
    </row>
    <row r="14" spans="1:22" ht="16.5" x14ac:dyDescent="0.2">
      <c r="A14" s="15">
        <v>0</v>
      </c>
      <c r="B14" s="15">
        <v>5</v>
      </c>
      <c r="C14" s="16">
        <f>D14*2</f>
        <v>4</v>
      </c>
      <c r="D14" s="15">
        <v>2</v>
      </c>
      <c r="E14" s="16">
        <f>C14*$C$7/2</f>
        <v>20</v>
      </c>
      <c r="F14" s="15">
        <v>20</v>
      </c>
      <c r="G14" s="15">
        <v>0</v>
      </c>
      <c r="H14" s="15">
        <v>150</v>
      </c>
      <c r="I14" s="16">
        <f>F14</f>
        <v>20</v>
      </c>
      <c r="J14" s="16">
        <f>G14</f>
        <v>0</v>
      </c>
      <c r="K14" s="16">
        <f>H14</f>
        <v>150</v>
      </c>
      <c r="L14" s="19">
        <f t="shared" ref="L14:L22" si="0">C14/I14</f>
        <v>0.2</v>
      </c>
      <c r="M14" s="16">
        <f>(1+L14)*(1+L14)</f>
        <v>1.44</v>
      </c>
      <c r="N14" s="16">
        <v>50</v>
      </c>
      <c r="P14" s="22">
        <f>I14</f>
        <v>20</v>
      </c>
      <c r="Q14" s="26">
        <f>I40</f>
        <v>80</v>
      </c>
      <c r="R14" s="22">
        <f>Q14/P14</f>
        <v>4</v>
      </c>
      <c r="S14" s="18"/>
    </row>
    <row r="15" spans="1:22" ht="16.5" x14ac:dyDescent="0.2">
      <c r="A15" s="15">
        <v>1</v>
      </c>
      <c r="B15" s="15">
        <v>15</v>
      </c>
      <c r="C15" s="16">
        <f t="shared" ref="C15:C34" si="1">D15*2</f>
        <v>6</v>
      </c>
      <c r="D15" s="15">
        <v>3</v>
      </c>
      <c r="E15" s="16">
        <f t="shared" ref="E15:E22" si="2">C15*$C$7/2</f>
        <v>30</v>
      </c>
      <c r="F15" s="16">
        <f>INT(C15*($B15-$B14)*0.2)</f>
        <v>12</v>
      </c>
      <c r="G15" s="16">
        <f>INT(D15*($B15-$B14)*0.2)</f>
        <v>6</v>
      </c>
      <c r="H15" s="16">
        <f>INT(E15*($B15-$B14)*0.2)</f>
        <v>60</v>
      </c>
      <c r="I15" s="16">
        <f>I14+C14*($B14-1)+F15</f>
        <v>48</v>
      </c>
      <c r="J15" s="16">
        <f>J14+D14*($B14-1)+G15</f>
        <v>14</v>
      </c>
      <c r="K15" s="16">
        <f>K14+E14*($B14-1)+H15</f>
        <v>290</v>
      </c>
      <c r="L15" s="19">
        <f t="shared" si="0"/>
        <v>0.125</v>
      </c>
      <c r="M15" s="16">
        <f t="shared" ref="M15:M22" si="3">(1+L15)*(1+L15)</f>
        <v>1.265625</v>
      </c>
      <c r="N15" s="16">
        <f>ROUND((N$14+J15)*1.5/50,0)*50</f>
        <v>100</v>
      </c>
      <c r="P15" s="22">
        <f t="shared" ref="P15:P22" si="4">I15</f>
        <v>48</v>
      </c>
      <c r="Q15" s="26">
        <f t="shared" ref="Q15:Q22" si="5">I41</f>
        <v>108</v>
      </c>
      <c r="R15" s="22">
        <f t="shared" ref="R15:R22" si="6">Q15/P15</f>
        <v>2.25</v>
      </c>
      <c r="S15" s="18"/>
    </row>
    <row r="16" spans="1:22" ht="16.5" x14ac:dyDescent="0.2">
      <c r="A16" s="15">
        <v>2</v>
      </c>
      <c r="B16" s="15">
        <v>30</v>
      </c>
      <c r="C16" s="16">
        <f t="shared" si="1"/>
        <v>8</v>
      </c>
      <c r="D16" s="15">
        <v>4</v>
      </c>
      <c r="E16" s="16">
        <f t="shared" si="2"/>
        <v>40</v>
      </c>
      <c r="F16" s="16">
        <f t="shared" ref="F16:F22" si="7">INT(C16*($B16-$B15)*0.2)</f>
        <v>24</v>
      </c>
      <c r="G16" s="16">
        <f t="shared" ref="G16:G22" si="8">INT(D16*($B16-$B15)*0.2)</f>
        <v>12</v>
      </c>
      <c r="H16" s="16">
        <f t="shared" ref="H16:H22" si="9">INT(E16*($B16-$B15)*0.2)</f>
        <v>120</v>
      </c>
      <c r="I16" s="16">
        <f>I15+C15*($B15-$B14)+F16</f>
        <v>132</v>
      </c>
      <c r="J16" s="16">
        <f>J15+D15*($B15-$B14)+G16</f>
        <v>56</v>
      </c>
      <c r="K16" s="16">
        <f>K15+E15*($B15-$B14)+H16</f>
        <v>710</v>
      </c>
      <c r="L16" s="19">
        <f t="shared" si="0"/>
        <v>6.0606060606060608E-2</v>
      </c>
      <c r="M16" s="16">
        <f t="shared" si="3"/>
        <v>1.1248852157943066</v>
      </c>
      <c r="N16" s="16">
        <f t="shared" ref="N16:N35" si="10">ROUND((N$14+J16)*1.5/50,0)*50</f>
        <v>150</v>
      </c>
      <c r="P16" s="22">
        <f t="shared" si="4"/>
        <v>132</v>
      </c>
      <c r="Q16" s="26">
        <f t="shared" si="5"/>
        <v>192</v>
      </c>
      <c r="R16" s="22">
        <f t="shared" si="6"/>
        <v>1.4545454545454546</v>
      </c>
      <c r="S16" s="18"/>
    </row>
    <row r="17" spans="1:19" ht="16.5" x14ac:dyDescent="0.2">
      <c r="A17" s="15">
        <v>3</v>
      </c>
      <c r="B17" s="15">
        <v>40</v>
      </c>
      <c r="C17" s="16">
        <f t="shared" si="1"/>
        <v>12</v>
      </c>
      <c r="D17" s="15">
        <v>6</v>
      </c>
      <c r="E17" s="16">
        <f t="shared" si="2"/>
        <v>60</v>
      </c>
      <c r="F17" s="16">
        <f t="shared" si="7"/>
        <v>24</v>
      </c>
      <c r="G17" s="16">
        <f t="shared" si="8"/>
        <v>12</v>
      </c>
      <c r="H17" s="16">
        <f t="shared" si="9"/>
        <v>120</v>
      </c>
      <c r="I17" s="16">
        <f t="shared" ref="I17:I22" si="11">I16+C16*($B16-$B15)+F17</f>
        <v>276</v>
      </c>
      <c r="J17" s="16">
        <f t="shared" ref="J17:J22" si="12">J16+D16*($B16-$B15)+G17</f>
        <v>128</v>
      </c>
      <c r="K17" s="16">
        <f t="shared" ref="K17:K22" si="13">K16+E16*($B16-$B15)+H17</f>
        <v>1430</v>
      </c>
      <c r="L17" s="19">
        <f t="shared" si="0"/>
        <v>4.3478260869565216E-2</v>
      </c>
      <c r="M17" s="16">
        <f t="shared" si="3"/>
        <v>1.0888468809073724</v>
      </c>
      <c r="N17" s="16">
        <f t="shared" si="10"/>
        <v>250</v>
      </c>
      <c r="P17" s="22">
        <f t="shared" si="4"/>
        <v>276</v>
      </c>
      <c r="Q17" s="26">
        <f t="shared" si="5"/>
        <v>336</v>
      </c>
      <c r="R17" s="22">
        <f t="shared" si="6"/>
        <v>1.2173913043478262</v>
      </c>
      <c r="S17" s="18"/>
    </row>
    <row r="18" spans="1:19" ht="16.5" x14ac:dyDescent="0.2">
      <c r="A18" s="15">
        <v>4</v>
      </c>
      <c r="B18" s="15">
        <v>50</v>
      </c>
      <c r="C18" s="16">
        <f t="shared" si="1"/>
        <v>16</v>
      </c>
      <c r="D18" s="15">
        <v>8</v>
      </c>
      <c r="E18" s="16">
        <f t="shared" si="2"/>
        <v>80</v>
      </c>
      <c r="F18" s="16">
        <f t="shared" si="7"/>
        <v>32</v>
      </c>
      <c r="G18" s="16">
        <f t="shared" si="8"/>
        <v>16</v>
      </c>
      <c r="H18" s="16">
        <f t="shared" si="9"/>
        <v>160</v>
      </c>
      <c r="I18" s="16">
        <f t="shared" si="11"/>
        <v>428</v>
      </c>
      <c r="J18" s="16">
        <f t="shared" si="12"/>
        <v>204</v>
      </c>
      <c r="K18" s="16">
        <f t="shared" si="13"/>
        <v>2190</v>
      </c>
      <c r="L18" s="19">
        <f t="shared" si="0"/>
        <v>3.7383177570093455E-2</v>
      </c>
      <c r="M18" s="16">
        <f t="shared" si="3"/>
        <v>1.0761638571054242</v>
      </c>
      <c r="N18" s="16">
        <f t="shared" si="10"/>
        <v>400</v>
      </c>
      <c r="P18" s="22">
        <f t="shared" si="4"/>
        <v>428</v>
      </c>
      <c r="Q18" s="26">
        <f t="shared" si="5"/>
        <v>488</v>
      </c>
      <c r="R18" s="22">
        <f t="shared" si="6"/>
        <v>1.1401869158878504</v>
      </c>
      <c r="S18" s="18"/>
    </row>
    <row r="19" spans="1:19" ht="16.5" x14ac:dyDescent="0.2">
      <c r="A19" s="15">
        <v>5</v>
      </c>
      <c r="B19" s="15">
        <v>60</v>
      </c>
      <c r="C19" s="16">
        <f t="shared" si="1"/>
        <v>20</v>
      </c>
      <c r="D19" s="15">
        <v>10</v>
      </c>
      <c r="E19" s="16">
        <f t="shared" si="2"/>
        <v>100</v>
      </c>
      <c r="F19" s="16">
        <f t="shared" si="7"/>
        <v>40</v>
      </c>
      <c r="G19" s="16">
        <f t="shared" si="8"/>
        <v>20</v>
      </c>
      <c r="H19" s="16">
        <f t="shared" si="9"/>
        <v>200</v>
      </c>
      <c r="I19" s="16">
        <f t="shared" si="11"/>
        <v>628</v>
      </c>
      <c r="J19" s="16">
        <f t="shared" si="12"/>
        <v>304</v>
      </c>
      <c r="K19" s="16">
        <f t="shared" si="13"/>
        <v>3190</v>
      </c>
      <c r="L19" s="19">
        <f t="shared" si="0"/>
        <v>3.1847133757961783E-2</v>
      </c>
      <c r="M19" s="16">
        <f t="shared" si="3"/>
        <v>1.0647085074445211</v>
      </c>
      <c r="N19" s="16">
        <f t="shared" si="10"/>
        <v>550</v>
      </c>
      <c r="P19" s="22">
        <f t="shared" si="4"/>
        <v>628</v>
      </c>
      <c r="Q19" s="26">
        <f t="shared" si="5"/>
        <v>688</v>
      </c>
      <c r="R19" s="22">
        <f t="shared" si="6"/>
        <v>1.0955414012738853</v>
      </c>
    </row>
    <row r="20" spans="1:19" ht="16.5" x14ac:dyDescent="0.2">
      <c r="A20" s="15">
        <v>6</v>
      </c>
      <c r="B20" s="15">
        <v>70</v>
      </c>
      <c r="C20" s="16">
        <f t="shared" si="1"/>
        <v>24</v>
      </c>
      <c r="D20" s="15">
        <v>12</v>
      </c>
      <c r="E20" s="16">
        <f t="shared" si="2"/>
        <v>120</v>
      </c>
      <c r="F20" s="16">
        <f t="shared" si="7"/>
        <v>48</v>
      </c>
      <c r="G20" s="16">
        <f t="shared" si="8"/>
        <v>24</v>
      </c>
      <c r="H20" s="16">
        <f t="shared" si="9"/>
        <v>240</v>
      </c>
      <c r="I20" s="16">
        <f t="shared" si="11"/>
        <v>876</v>
      </c>
      <c r="J20" s="16">
        <f t="shared" si="12"/>
        <v>428</v>
      </c>
      <c r="K20" s="16">
        <f t="shared" si="13"/>
        <v>4430</v>
      </c>
      <c r="L20" s="19">
        <f t="shared" si="0"/>
        <v>2.7397260273972601E-2</v>
      </c>
      <c r="M20" s="16">
        <f t="shared" si="3"/>
        <v>1.0555451304184653</v>
      </c>
      <c r="N20" s="16">
        <f t="shared" si="10"/>
        <v>700</v>
      </c>
      <c r="P20" s="22">
        <f t="shared" si="4"/>
        <v>876</v>
      </c>
      <c r="Q20" s="26">
        <f t="shared" si="5"/>
        <v>936</v>
      </c>
      <c r="R20" s="22">
        <f t="shared" si="6"/>
        <v>1.0684931506849316</v>
      </c>
    </row>
    <row r="21" spans="1:19" ht="16.5" x14ac:dyDescent="0.2">
      <c r="A21" s="15">
        <v>7</v>
      </c>
      <c r="B21" s="15">
        <v>80</v>
      </c>
      <c r="C21" s="16">
        <f t="shared" si="1"/>
        <v>30</v>
      </c>
      <c r="D21" s="15">
        <v>15</v>
      </c>
      <c r="E21" s="16">
        <f t="shared" si="2"/>
        <v>150</v>
      </c>
      <c r="F21" s="16">
        <f t="shared" si="7"/>
        <v>60</v>
      </c>
      <c r="G21" s="16">
        <f t="shared" si="8"/>
        <v>30</v>
      </c>
      <c r="H21" s="16">
        <f t="shared" si="9"/>
        <v>300</v>
      </c>
      <c r="I21" s="16">
        <f t="shared" si="11"/>
        <v>1176</v>
      </c>
      <c r="J21" s="16">
        <f t="shared" si="12"/>
        <v>578</v>
      </c>
      <c r="K21" s="16">
        <f t="shared" si="13"/>
        <v>5930</v>
      </c>
      <c r="L21" s="19">
        <f t="shared" si="0"/>
        <v>2.5510204081632654E-2</v>
      </c>
      <c r="M21" s="16">
        <f t="shared" si="3"/>
        <v>1.0516711786755517</v>
      </c>
      <c r="N21" s="16">
        <f t="shared" si="10"/>
        <v>950</v>
      </c>
      <c r="P21" s="22">
        <f t="shared" si="4"/>
        <v>1176</v>
      </c>
      <c r="Q21" s="26">
        <f t="shared" si="5"/>
        <v>1236</v>
      </c>
      <c r="R21" s="22">
        <f t="shared" si="6"/>
        <v>1.0510204081632653</v>
      </c>
    </row>
    <row r="22" spans="1:19" ht="16.5" x14ac:dyDescent="0.2">
      <c r="A22" s="15">
        <v>8</v>
      </c>
      <c r="B22" s="15">
        <v>85</v>
      </c>
      <c r="C22" s="16">
        <f t="shared" si="1"/>
        <v>34</v>
      </c>
      <c r="D22" s="15">
        <v>17</v>
      </c>
      <c r="E22" s="16">
        <f t="shared" si="2"/>
        <v>170</v>
      </c>
      <c r="F22" s="16">
        <f t="shared" si="7"/>
        <v>34</v>
      </c>
      <c r="G22" s="16">
        <f t="shared" si="8"/>
        <v>17</v>
      </c>
      <c r="H22" s="16">
        <f t="shared" si="9"/>
        <v>170</v>
      </c>
      <c r="I22" s="16">
        <f t="shared" si="11"/>
        <v>1510</v>
      </c>
      <c r="J22" s="16">
        <f t="shared" si="12"/>
        <v>745</v>
      </c>
      <c r="K22" s="16">
        <f t="shared" si="13"/>
        <v>7600</v>
      </c>
      <c r="L22" s="19">
        <f t="shared" si="0"/>
        <v>2.2516556291390728E-2</v>
      </c>
      <c r="M22" s="16">
        <f t="shared" si="3"/>
        <v>1.0455401078900048</v>
      </c>
      <c r="N22" s="16">
        <f t="shared" si="10"/>
        <v>1200</v>
      </c>
      <c r="P22" s="22">
        <f t="shared" si="4"/>
        <v>1510</v>
      </c>
      <c r="Q22" s="26">
        <f t="shared" si="5"/>
        <v>1570</v>
      </c>
      <c r="R22" s="22">
        <f t="shared" si="6"/>
        <v>1.0397350993377483</v>
      </c>
    </row>
    <row r="23" spans="1:19" ht="16.5" x14ac:dyDescent="0.2">
      <c r="A23" s="15">
        <v>9</v>
      </c>
      <c r="B23" s="15">
        <v>90</v>
      </c>
      <c r="C23" s="16">
        <f t="shared" si="1"/>
        <v>40</v>
      </c>
      <c r="D23" s="15">
        <v>20</v>
      </c>
      <c r="E23" s="16">
        <f t="shared" ref="E23:E34" si="14">C23*$C$7/2</f>
        <v>200</v>
      </c>
      <c r="F23" s="16">
        <f t="shared" ref="F23:F34" si="15">INT(C23*($B23-$B22)*0.2)</f>
        <v>40</v>
      </c>
      <c r="G23" s="16">
        <f t="shared" ref="G23:G34" si="16">INT(D23*($B23-$B22)*0.2)</f>
        <v>20</v>
      </c>
      <c r="H23" s="16">
        <f t="shared" ref="H23:H34" si="17">INT(E23*($B23-$B22)*0.2)</f>
        <v>200</v>
      </c>
      <c r="I23" s="16">
        <f t="shared" ref="I23:I34" si="18">I22+C22*($B22-$B21)+F23</f>
        <v>1720</v>
      </c>
      <c r="J23" s="16">
        <f t="shared" ref="J23:J34" si="19">J22+D22*($B22-$B21)+G23</f>
        <v>850</v>
      </c>
      <c r="K23" s="16">
        <f t="shared" ref="K23:K34" si="20">K22+E22*($B22-$B21)+H23</f>
        <v>8650</v>
      </c>
      <c r="L23" s="19">
        <f t="shared" ref="L23:L34" si="21">C23/I23</f>
        <v>2.3255813953488372E-2</v>
      </c>
      <c r="M23" s="16">
        <f t="shared" ref="M23:M34" si="22">(1+L23)*(1+L23)</f>
        <v>1.0470524607896161</v>
      </c>
      <c r="N23" s="16">
        <f t="shared" ref="N23:N34" si="23">ROUND((N$14+J23)*1.5/50,0)*50</f>
        <v>1350</v>
      </c>
      <c r="Q23" s="26"/>
    </row>
    <row r="24" spans="1:19" ht="16.5" x14ac:dyDescent="0.2">
      <c r="A24" s="15">
        <v>10</v>
      </c>
      <c r="B24" s="15">
        <v>95</v>
      </c>
      <c r="C24" s="16">
        <f t="shared" si="1"/>
        <v>46</v>
      </c>
      <c r="D24" s="15">
        <v>23</v>
      </c>
      <c r="E24" s="16">
        <f t="shared" si="14"/>
        <v>230</v>
      </c>
      <c r="F24" s="16">
        <f t="shared" si="15"/>
        <v>46</v>
      </c>
      <c r="G24" s="16">
        <f t="shared" si="16"/>
        <v>23</v>
      </c>
      <c r="H24" s="16">
        <f t="shared" si="17"/>
        <v>230</v>
      </c>
      <c r="I24" s="16">
        <f t="shared" si="18"/>
        <v>1966</v>
      </c>
      <c r="J24" s="16">
        <f t="shared" si="19"/>
        <v>973</v>
      </c>
      <c r="K24" s="16">
        <f t="shared" si="20"/>
        <v>9880</v>
      </c>
      <c r="L24" s="19">
        <f t="shared" si="21"/>
        <v>2.3397761953204477E-2</v>
      </c>
      <c r="M24" s="16">
        <f t="shared" si="22"/>
        <v>1.0473429791708277</v>
      </c>
      <c r="N24" s="16">
        <f t="shared" si="23"/>
        <v>1550</v>
      </c>
      <c r="Q24" s="26"/>
    </row>
    <row r="25" spans="1:19" ht="16.5" x14ac:dyDescent="0.2">
      <c r="A25" s="15">
        <v>11</v>
      </c>
      <c r="B25" s="15">
        <v>100</v>
      </c>
      <c r="C25" s="16">
        <f t="shared" si="1"/>
        <v>52</v>
      </c>
      <c r="D25" s="15">
        <v>26</v>
      </c>
      <c r="E25" s="16">
        <f t="shared" si="14"/>
        <v>260</v>
      </c>
      <c r="F25" s="16">
        <f t="shared" si="15"/>
        <v>52</v>
      </c>
      <c r="G25" s="16">
        <f t="shared" si="16"/>
        <v>26</v>
      </c>
      <c r="H25" s="16">
        <f t="shared" si="17"/>
        <v>260</v>
      </c>
      <c r="I25" s="16">
        <f t="shared" si="18"/>
        <v>2248</v>
      </c>
      <c r="J25" s="16">
        <f t="shared" si="19"/>
        <v>1114</v>
      </c>
      <c r="K25" s="16">
        <f t="shared" si="20"/>
        <v>11290</v>
      </c>
      <c r="L25" s="19">
        <f t="shared" si="21"/>
        <v>2.3131672597864767E-2</v>
      </c>
      <c r="M25" s="16">
        <f t="shared" si="22"/>
        <v>1.0467984194729043</v>
      </c>
      <c r="N25" s="16">
        <f t="shared" si="23"/>
        <v>1750</v>
      </c>
      <c r="Q25" s="26"/>
    </row>
    <row r="26" spans="1:19" ht="16.5" x14ac:dyDescent="0.2">
      <c r="A26" s="15">
        <v>12</v>
      </c>
      <c r="B26" s="15">
        <v>105</v>
      </c>
      <c r="C26" s="16">
        <f t="shared" si="1"/>
        <v>58</v>
      </c>
      <c r="D26" s="15">
        <v>29</v>
      </c>
      <c r="E26" s="16">
        <f t="shared" si="14"/>
        <v>290</v>
      </c>
      <c r="F26" s="16">
        <f t="shared" si="15"/>
        <v>58</v>
      </c>
      <c r="G26" s="16">
        <f t="shared" si="16"/>
        <v>29</v>
      </c>
      <c r="H26" s="16">
        <f t="shared" si="17"/>
        <v>290</v>
      </c>
      <c r="I26" s="16">
        <f t="shared" si="18"/>
        <v>2566</v>
      </c>
      <c r="J26" s="16">
        <f t="shared" si="19"/>
        <v>1273</v>
      </c>
      <c r="K26" s="16">
        <f t="shared" si="20"/>
        <v>12880</v>
      </c>
      <c r="L26" s="19">
        <f t="shared" si="21"/>
        <v>2.260327357755261E-2</v>
      </c>
      <c r="M26" s="16">
        <f t="shared" si="22"/>
        <v>1.0457174551315267</v>
      </c>
      <c r="N26" s="16">
        <f t="shared" si="23"/>
        <v>2000</v>
      </c>
      <c r="Q26" s="26"/>
    </row>
    <row r="27" spans="1:19" ht="16.5" x14ac:dyDescent="0.2">
      <c r="A27" s="15">
        <v>13</v>
      </c>
      <c r="B27" s="15">
        <v>110</v>
      </c>
      <c r="C27" s="16">
        <f t="shared" si="1"/>
        <v>64</v>
      </c>
      <c r="D27" s="15">
        <v>32</v>
      </c>
      <c r="E27" s="16">
        <f t="shared" si="14"/>
        <v>320</v>
      </c>
      <c r="F27" s="16">
        <f t="shared" si="15"/>
        <v>64</v>
      </c>
      <c r="G27" s="16">
        <f t="shared" si="16"/>
        <v>32</v>
      </c>
      <c r="H27" s="16">
        <f t="shared" si="17"/>
        <v>320</v>
      </c>
      <c r="I27" s="16">
        <f t="shared" si="18"/>
        <v>2920</v>
      </c>
      <c r="J27" s="16">
        <f t="shared" si="19"/>
        <v>1450</v>
      </c>
      <c r="K27" s="16">
        <f t="shared" si="20"/>
        <v>14650</v>
      </c>
      <c r="L27" s="19">
        <f t="shared" si="21"/>
        <v>2.1917808219178082E-2</v>
      </c>
      <c r="M27" s="16">
        <f t="shared" si="22"/>
        <v>1.0443160067554886</v>
      </c>
      <c r="N27" s="16">
        <f t="shared" si="23"/>
        <v>2250</v>
      </c>
      <c r="Q27" s="26"/>
    </row>
    <row r="28" spans="1:19" ht="16.5" x14ac:dyDescent="0.2">
      <c r="A28" s="15">
        <v>14</v>
      </c>
      <c r="B28" s="15">
        <v>115</v>
      </c>
      <c r="C28" s="16">
        <f t="shared" si="1"/>
        <v>70</v>
      </c>
      <c r="D28" s="15">
        <v>35</v>
      </c>
      <c r="E28" s="16">
        <f t="shared" si="14"/>
        <v>350</v>
      </c>
      <c r="F28" s="16">
        <f t="shared" si="15"/>
        <v>70</v>
      </c>
      <c r="G28" s="16">
        <f t="shared" si="16"/>
        <v>35</v>
      </c>
      <c r="H28" s="16">
        <f t="shared" si="17"/>
        <v>350</v>
      </c>
      <c r="I28" s="16">
        <f t="shared" si="18"/>
        <v>3310</v>
      </c>
      <c r="J28" s="16">
        <f t="shared" si="19"/>
        <v>1645</v>
      </c>
      <c r="K28" s="16">
        <f t="shared" si="20"/>
        <v>16600</v>
      </c>
      <c r="L28" s="19">
        <f t="shared" si="21"/>
        <v>2.1148036253776436E-2</v>
      </c>
      <c r="M28" s="16">
        <f t="shared" si="22"/>
        <v>1.0427433119449439</v>
      </c>
      <c r="N28" s="16">
        <f t="shared" si="23"/>
        <v>2550</v>
      </c>
      <c r="Q28" s="26"/>
    </row>
    <row r="29" spans="1:19" ht="16.5" x14ac:dyDescent="0.2">
      <c r="A29" s="15">
        <v>15</v>
      </c>
      <c r="B29" s="15">
        <v>120</v>
      </c>
      <c r="C29" s="16">
        <f t="shared" si="1"/>
        <v>80</v>
      </c>
      <c r="D29" s="15">
        <v>40</v>
      </c>
      <c r="E29" s="16">
        <f t="shared" si="14"/>
        <v>400</v>
      </c>
      <c r="F29" s="16">
        <f t="shared" si="15"/>
        <v>80</v>
      </c>
      <c r="G29" s="16">
        <f t="shared" si="16"/>
        <v>40</v>
      </c>
      <c r="H29" s="16">
        <f t="shared" si="17"/>
        <v>400</v>
      </c>
      <c r="I29" s="16">
        <f t="shared" si="18"/>
        <v>3740</v>
      </c>
      <c r="J29" s="16">
        <f t="shared" si="19"/>
        <v>1860</v>
      </c>
      <c r="K29" s="16">
        <f t="shared" si="20"/>
        <v>18750</v>
      </c>
      <c r="L29" s="19">
        <f t="shared" si="21"/>
        <v>2.1390374331550801E-2</v>
      </c>
      <c r="M29" s="16">
        <f t="shared" si="22"/>
        <v>1.0432382967771456</v>
      </c>
      <c r="N29" s="16">
        <f t="shared" si="23"/>
        <v>2850</v>
      </c>
      <c r="Q29" s="26"/>
    </row>
    <row r="30" spans="1:19" ht="16.5" x14ac:dyDescent="0.2">
      <c r="A30" s="15">
        <v>16</v>
      </c>
      <c r="B30" s="15">
        <v>125</v>
      </c>
      <c r="C30" s="16">
        <f t="shared" si="1"/>
        <v>90</v>
      </c>
      <c r="D30" s="15">
        <v>45</v>
      </c>
      <c r="E30" s="16">
        <f t="shared" si="14"/>
        <v>450</v>
      </c>
      <c r="F30" s="16">
        <f t="shared" si="15"/>
        <v>90</v>
      </c>
      <c r="G30" s="16">
        <f t="shared" si="16"/>
        <v>45</v>
      </c>
      <c r="H30" s="16">
        <f t="shared" si="17"/>
        <v>450</v>
      </c>
      <c r="I30" s="16">
        <f t="shared" si="18"/>
        <v>4230</v>
      </c>
      <c r="J30" s="16">
        <f t="shared" si="19"/>
        <v>2105</v>
      </c>
      <c r="K30" s="16">
        <f t="shared" si="20"/>
        <v>21200</v>
      </c>
      <c r="L30" s="19">
        <f t="shared" si="21"/>
        <v>2.1276595744680851E-2</v>
      </c>
      <c r="M30" s="16">
        <f t="shared" si="22"/>
        <v>1.0430058850158441</v>
      </c>
      <c r="N30" s="16">
        <f t="shared" si="23"/>
        <v>3250</v>
      </c>
      <c r="Q30" s="26"/>
    </row>
    <row r="31" spans="1:19" ht="16.5" x14ac:dyDescent="0.2">
      <c r="A31" s="15">
        <v>17</v>
      </c>
      <c r="B31" s="15">
        <v>130</v>
      </c>
      <c r="C31" s="16">
        <f t="shared" si="1"/>
        <v>100</v>
      </c>
      <c r="D31" s="15">
        <v>50</v>
      </c>
      <c r="E31" s="16">
        <f t="shared" si="14"/>
        <v>500</v>
      </c>
      <c r="F31" s="16">
        <f t="shared" si="15"/>
        <v>100</v>
      </c>
      <c r="G31" s="16">
        <f t="shared" si="16"/>
        <v>50</v>
      </c>
      <c r="H31" s="16">
        <f t="shared" si="17"/>
        <v>500</v>
      </c>
      <c r="I31" s="16">
        <f t="shared" si="18"/>
        <v>4780</v>
      </c>
      <c r="J31" s="16">
        <f t="shared" si="19"/>
        <v>2380</v>
      </c>
      <c r="K31" s="16">
        <f t="shared" si="20"/>
        <v>23950</v>
      </c>
      <c r="L31" s="19">
        <f t="shared" si="21"/>
        <v>2.0920502092050208E-2</v>
      </c>
      <c r="M31" s="16">
        <f t="shared" si="22"/>
        <v>1.0422786715918839</v>
      </c>
      <c r="N31" s="16">
        <f t="shared" si="23"/>
        <v>3650</v>
      </c>
      <c r="Q31" s="26"/>
    </row>
    <row r="32" spans="1:19" ht="16.5" x14ac:dyDescent="0.2">
      <c r="A32" s="15">
        <v>18</v>
      </c>
      <c r="B32" s="15">
        <v>135</v>
      </c>
      <c r="C32" s="16">
        <f t="shared" si="1"/>
        <v>110</v>
      </c>
      <c r="D32" s="15">
        <v>55</v>
      </c>
      <c r="E32" s="16">
        <f t="shared" si="14"/>
        <v>550</v>
      </c>
      <c r="F32" s="16">
        <f t="shared" si="15"/>
        <v>110</v>
      </c>
      <c r="G32" s="16">
        <f t="shared" si="16"/>
        <v>55</v>
      </c>
      <c r="H32" s="16">
        <f t="shared" si="17"/>
        <v>550</v>
      </c>
      <c r="I32" s="16">
        <f t="shared" si="18"/>
        <v>5390</v>
      </c>
      <c r="J32" s="16">
        <f t="shared" si="19"/>
        <v>2685</v>
      </c>
      <c r="K32" s="16">
        <f t="shared" si="20"/>
        <v>27000</v>
      </c>
      <c r="L32" s="19">
        <f t="shared" si="21"/>
        <v>2.0408163265306121E-2</v>
      </c>
      <c r="M32" s="16">
        <f t="shared" si="22"/>
        <v>1.0412328196584757</v>
      </c>
      <c r="N32" s="16">
        <f t="shared" si="23"/>
        <v>4100</v>
      </c>
      <c r="Q32" s="26"/>
    </row>
    <row r="33" spans="1:17" ht="16.5" x14ac:dyDescent="0.2">
      <c r="A33" s="15">
        <v>19</v>
      </c>
      <c r="B33" s="15">
        <v>140</v>
      </c>
      <c r="C33" s="16">
        <f t="shared" si="1"/>
        <v>120</v>
      </c>
      <c r="D33" s="15">
        <v>60</v>
      </c>
      <c r="E33" s="16">
        <f t="shared" si="14"/>
        <v>600</v>
      </c>
      <c r="F33" s="16">
        <f t="shared" si="15"/>
        <v>120</v>
      </c>
      <c r="G33" s="16">
        <f t="shared" si="16"/>
        <v>60</v>
      </c>
      <c r="H33" s="16">
        <f t="shared" si="17"/>
        <v>600</v>
      </c>
      <c r="I33" s="16">
        <f t="shared" si="18"/>
        <v>6060</v>
      </c>
      <c r="J33" s="16">
        <f t="shared" si="19"/>
        <v>3020</v>
      </c>
      <c r="K33" s="16">
        <f t="shared" si="20"/>
        <v>30350</v>
      </c>
      <c r="L33" s="19">
        <f t="shared" si="21"/>
        <v>1.9801980198019802E-2</v>
      </c>
      <c r="M33" s="16">
        <f t="shared" si="22"/>
        <v>1.0399960788158025</v>
      </c>
      <c r="N33" s="16">
        <f t="shared" si="23"/>
        <v>4600</v>
      </c>
      <c r="Q33" s="26"/>
    </row>
    <row r="34" spans="1:17" ht="16.5" x14ac:dyDescent="0.2">
      <c r="A34" s="15">
        <v>20</v>
      </c>
      <c r="B34" s="15">
        <v>150</v>
      </c>
      <c r="C34" s="16">
        <f t="shared" si="1"/>
        <v>140</v>
      </c>
      <c r="D34" s="15">
        <v>70</v>
      </c>
      <c r="E34" s="16">
        <f t="shared" si="14"/>
        <v>700</v>
      </c>
      <c r="F34" s="16">
        <f t="shared" si="15"/>
        <v>280</v>
      </c>
      <c r="G34" s="16">
        <f t="shared" si="16"/>
        <v>140</v>
      </c>
      <c r="H34" s="16">
        <f t="shared" si="17"/>
        <v>1400</v>
      </c>
      <c r="I34" s="16">
        <f t="shared" si="18"/>
        <v>6940</v>
      </c>
      <c r="J34" s="16">
        <f t="shared" si="19"/>
        <v>3460</v>
      </c>
      <c r="K34" s="16">
        <f t="shared" si="20"/>
        <v>34750</v>
      </c>
      <c r="L34" s="19">
        <f t="shared" si="21"/>
        <v>2.0172910662824207E-2</v>
      </c>
      <c r="M34" s="16">
        <f t="shared" si="22"/>
        <v>1.0407527676502586</v>
      </c>
      <c r="N34" s="16">
        <f t="shared" si="23"/>
        <v>5250</v>
      </c>
      <c r="Q34" s="26"/>
    </row>
    <row r="35" spans="1:17" ht="16.5" x14ac:dyDescent="0.2">
      <c r="A35" s="15" t="s">
        <v>120</v>
      </c>
      <c r="B35" s="15"/>
      <c r="C35" s="15"/>
      <c r="D35" s="15"/>
      <c r="E35" s="15"/>
      <c r="F35" s="15"/>
      <c r="G35" s="15"/>
      <c r="H35" s="15"/>
      <c r="I35" s="16">
        <f>I34+C34*($B34-$B33)</f>
        <v>8340</v>
      </c>
      <c r="J35" s="16">
        <f t="shared" ref="J35:K35" si="24">J34+D34*($B34-$B33)</f>
        <v>4160</v>
      </c>
      <c r="K35" s="16">
        <f t="shared" si="24"/>
        <v>41750</v>
      </c>
      <c r="L35" s="15"/>
      <c r="M35" s="15"/>
      <c r="N35" s="16">
        <f t="shared" si="10"/>
        <v>6300</v>
      </c>
      <c r="Q35" s="26"/>
    </row>
    <row r="36" spans="1:17" x14ac:dyDescent="0.2">
      <c r="Q36" s="26"/>
    </row>
    <row r="37" spans="1:17" x14ac:dyDescent="0.2">
      <c r="Q37" s="26"/>
    </row>
    <row r="38" spans="1:17" ht="20.25" x14ac:dyDescent="0.2">
      <c r="A38" s="124" t="s">
        <v>121</v>
      </c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Q38" s="26"/>
    </row>
    <row r="39" spans="1:17" ht="17.25" x14ac:dyDescent="0.2">
      <c r="A39" s="13" t="s">
        <v>110</v>
      </c>
      <c r="B39" s="13" t="s">
        <v>111</v>
      </c>
      <c r="C39" s="13" t="s">
        <v>112</v>
      </c>
      <c r="D39" s="13" t="s">
        <v>113</v>
      </c>
      <c r="E39" s="13" t="s">
        <v>114</v>
      </c>
      <c r="F39" s="13" t="s">
        <v>691</v>
      </c>
      <c r="G39" s="13" t="s">
        <v>690</v>
      </c>
      <c r="H39" s="13" t="s">
        <v>692</v>
      </c>
      <c r="I39" s="13" t="s">
        <v>116</v>
      </c>
      <c r="J39" s="13" t="s">
        <v>117</v>
      </c>
      <c r="K39" s="13" t="s">
        <v>115</v>
      </c>
      <c r="L39" s="13" t="s">
        <v>118</v>
      </c>
      <c r="M39" s="13" t="s">
        <v>119</v>
      </c>
      <c r="N39" s="13" t="s">
        <v>27</v>
      </c>
      <c r="Q39" s="26"/>
    </row>
    <row r="40" spans="1:17" ht="16.5" x14ac:dyDescent="0.2">
      <c r="A40" s="15">
        <v>0</v>
      </c>
      <c r="B40" s="15">
        <v>5</v>
      </c>
      <c r="C40" s="16">
        <f>D40*2</f>
        <v>4</v>
      </c>
      <c r="D40" s="15">
        <v>2</v>
      </c>
      <c r="E40" s="16">
        <f>C40*$C$7/2</f>
        <v>20</v>
      </c>
      <c r="F40" s="15">
        <v>80</v>
      </c>
      <c r="G40" s="15">
        <v>20</v>
      </c>
      <c r="H40" s="15">
        <v>150</v>
      </c>
      <c r="I40" s="16">
        <f>F40</f>
        <v>80</v>
      </c>
      <c r="J40" s="16">
        <f>G40</f>
        <v>20</v>
      </c>
      <c r="K40" s="16">
        <f>H40</f>
        <v>150</v>
      </c>
      <c r="L40" s="19">
        <f t="shared" ref="L40:L60" si="25">C40/I40</f>
        <v>0.05</v>
      </c>
      <c r="M40" s="16">
        <f>(1+L40)*(1+L40)</f>
        <v>1.1025</v>
      </c>
      <c r="N40" s="16">
        <v>50</v>
      </c>
    </row>
    <row r="41" spans="1:17" ht="16.5" x14ac:dyDescent="0.2">
      <c r="A41" s="15">
        <v>1</v>
      </c>
      <c r="B41" s="15">
        <v>15</v>
      </c>
      <c r="C41" s="16">
        <f t="shared" ref="C41:C60" si="26">D41*2</f>
        <v>6</v>
      </c>
      <c r="D41" s="15">
        <v>3</v>
      </c>
      <c r="E41" s="16">
        <f t="shared" ref="E41:E60" si="27">C41*$C$7/2</f>
        <v>30</v>
      </c>
      <c r="F41" s="16">
        <f>INT(C41*($B41-$B40)*0.2)</f>
        <v>12</v>
      </c>
      <c r="G41" s="16">
        <f>INT(D41*($B41-$B40)*0.2)</f>
        <v>6</v>
      </c>
      <c r="H41" s="16">
        <f>INT(E41*($B41-$B40)*0.2)</f>
        <v>60</v>
      </c>
      <c r="I41" s="16">
        <f>I40+C40*($B40-1)+F41</f>
        <v>108</v>
      </c>
      <c r="J41" s="16">
        <f>J40+D40*($B40-1)+G41</f>
        <v>34</v>
      </c>
      <c r="K41" s="16">
        <f>K40+E40*($B40-1)+H41</f>
        <v>290</v>
      </c>
      <c r="L41" s="19">
        <f t="shared" si="25"/>
        <v>5.5555555555555552E-2</v>
      </c>
      <c r="M41" s="16">
        <f t="shared" ref="M41:M60" si="28">(1+L41)*(1+L41)</f>
        <v>1.1141975308641976</v>
      </c>
      <c r="N41" s="16">
        <f>ROUND((N$14+J41)*1.5/50,0)*50</f>
        <v>150</v>
      </c>
    </row>
    <row r="42" spans="1:17" ht="16.5" x14ac:dyDescent="0.2">
      <c r="A42" s="15">
        <v>2</v>
      </c>
      <c r="B42" s="15">
        <v>30</v>
      </c>
      <c r="C42" s="16">
        <f t="shared" si="26"/>
        <v>8</v>
      </c>
      <c r="D42" s="15">
        <v>4</v>
      </c>
      <c r="E42" s="16">
        <f t="shared" si="27"/>
        <v>40</v>
      </c>
      <c r="F42" s="16">
        <f t="shared" ref="F42:F60" si="29">INT(C42*($B42-$B41)*0.2)</f>
        <v>24</v>
      </c>
      <c r="G42" s="16">
        <f t="shared" ref="G42:G60" si="30">INT(D42*($B42-$B41)*0.2)</f>
        <v>12</v>
      </c>
      <c r="H42" s="16">
        <f t="shared" ref="H42:H60" si="31">INT(E42*($B42-$B41)*0.2)</f>
        <v>120</v>
      </c>
      <c r="I42" s="16">
        <f>I41+C41*($B41-$B40)+F42</f>
        <v>192</v>
      </c>
      <c r="J42" s="16">
        <f>J41+D41*($B41-$B40)+G42</f>
        <v>76</v>
      </c>
      <c r="K42" s="16">
        <f>K41+E41*($B41-$B40)+H42</f>
        <v>710</v>
      </c>
      <c r="L42" s="19">
        <f t="shared" si="25"/>
        <v>4.1666666666666664E-2</v>
      </c>
      <c r="M42" s="16">
        <f t="shared" si="28"/>
        <v>1.0850694444444446</v>
      </c>
      <c r="N42" s="16">
        <f t="shared" ref="N42:N61" si="32">ROUND((N$14+J42)*1.5/50,0)*50</f>
        <v>200</v>
      </c>
    </row>
    <row r="43" spans="1:17" ht="16.5" x14ac:dyDescent="0.2">
      <c r="A43" s="15">
        <v>3</v>
      </c>
      <c r="B43" s="15">
        <v>40</v>
      </c>
      <c r="C43" s="16">
        <f t="shared" si="26"/>
        <v>12</v>
      </c>
      <c r="D43" s="15">
        <v>6</v>
      </c>
      <c r="E43" s="16">
        <f t="shared" si="27"/>
        <v>60</v>
      </c>
      <c r="F43" s="16">
        <f t="shared" si="29"/>
        <v>24</v>
      </c>
      <c r="G43" s="16">
        <f t="shared" si="30"/>
        <v>12</v>
      </c>
      <c r="H43" s="16">
        <f t="shared" si="31"/>
        <v>120</v>
      </c>
      <c r="I43" s="16">
        <f t="shared" ref="I43:I60" si="33">I42+C42*($B42-$B41)+F43</f>
        <v>336</v>
      </c>
      <c r="J43" s="16">
        <f t="shared" ref="J43:J60" si="34">J42+D42*($B42-$B41)+G43</f>
        <v>148</v>
      </c>
      <c r="K43" s="16">
        <f t="shared" ref="K43:K60" si="35">K42+E42*($B42-$B41)+H43</f>
        <v>1430</v>
      </c>
      <c r="L43" s="19">
        <f t="shared" si="25"/>
        <v>3.5714285714285712E-2</v>
      </c>
      <c r="M43" s="16">
        <f t="shared" si="28"/>
        <v>1.0727040816326532</v>
      </c>
      <c r="N43" s="16">
        <f t="shared" si="32"/>
        <v>300</v>
      </c>
    </row>
    <row r="44" spans="1:17" ht="16.5" x14ac:dyDescent="0.2">
      <c r="A44" s="15">
        <v>4</v>
      </c>
      <c r="B44" s="15">
        <v>50</v>
      </c>
      <c r="C44" s="16">
        <f t="shared" si="26"/>
        <v>16</v>
      </c>
      <c r="D44" s="15">
        <v>8</v>
      </c>
      <c r="E44" s="16">
        <f t="shared" si="27"/>
        <v>80</v>
      </c>
      <c r="F44" s="16">
        <f t="shared" si="29"/>
        <v>32</v>
      </c>
      <c r="G44" s="16">
        <f t="shared" si="30"/>
        <v>16</v>
      </c>
      <c r="H44" s="16">
        <f t="shared" si="31"/>
        <v>160</v>
      </c>
      <c r="I44" s="16">
        <f t="shared" si="33"/>
        <v>488</v>
      </c>
      <c r="J44" s="16">
        <f t="shared" si="34"/>
        <v>224</v>
      </c>
      <c r="K44" s="16">
        <f t="shared" si="35"/>
        <v>2190</v>
      </c>
      <c r="L44" s="19">
        <f t="shared" si="25"/>
        <v>3.2786885245901641E-2</v>
      </c>
      <c r="M44" s="16">
        <f t="shared" si="28"/>
        <v>1.0666487503359312</v>
      </c>
      <c r="N44" s="16">
        <f t="shared" si="32"/>
        <v>400</v>
      </c>
    </row>
    <row r="45" spans="1:17" ht="16.5" x14ac:dyDescent="0.2">
      <c r="A45" s="15">
        <v>5</v>
      </c>
      <c r="B45" s="15">
        <v>60</v>
      </c>
      <c r="C45" s="16">
        <f t="shared" si="26"/>
        <v>20</v>
      </c>
      <c r="D45" s="15">
        <v>10</v>
      </c>
      <c r="E45" s="16">
        <f t="shared" si="27"/>
        <v>100</v>
      </c>
      <c r="F45" s="16">
        <f t="shared" si="29"/>
        <v>40</v>
      </c>
      <c r="G45" s="16">
        <f t="shared" si="30"/>
        <v>20</v>
      </c>
      <c r="H45" s="16">
        <f t="shared" si="31"/>
        <v>200</v>
      </c>
      <c r="I45" s="16">
        <f t="shared" si="33"/>
        <v>688</v>
      </c>
      <c r="J45" s="16">
        <f t="shared" si="34"/>
        <v>324</v>
      </c>
      <c r="K45" s="16">
        <f t="shared" si="35"/>
        <v>3190</v>
      </c>
      <c r="L45" s="19">
        <f t="shared" si="25"/>
        <v>2.9069767441860465E-2</v>
      </c>
      <c r="M45" s="16">
        <f t="shared" si="28"/>
        <v>1.0589845862628449</v>
      </c>
      <c r="N45" s="16">
        <f t="shared" si="32"/>
        <v>550</v>
      </c>
    </row>
    <row r="46" spans="1:17" ht="16.5" x14ac:dyDescent="0.2">
      <c r="A46" s="15">
        <v>6</v>
      </c>
      <c r="B46" s="15">
        <v>70</v>
      </c>
      <c r="C46" s="16">
        <f t="shared" si="26"/>
        <v>24</v>
      </c>
      <c r="D46" s="15">
        <v>12</v>
      </c>
      <c r="E46" s="16">
        <f t="shared" si="27"/>
        <v>120</v>
      </c>
      <c r="F46" s="16">
        <f t="shared" si="29"/>
        <v>48</v>
      </c>
      <c r="G46" s="16">
        <f t="shared" si="30"/>
        <v>24</v>
      </c>
      <c r="H46" s="16">
        <f t="shared" si="31"/>
        <v>240</v>
      </c>
      <c r="I46" s="16">
        <f t="shared" si="33"/>
        <v>936</v>
      </c>
      <c r="J46" s="16">
        <f t="shared" si="34"/>
        <v>448</v>
      </c>
      <c r="K46" s="16">
        <f t="shared" si="35"/>
        <v>4430</v>
      </c>
      <c r="L46" s="19">
        <f t="shared" si="25"/>
        <v>2.564102564102564E-2</v>
      </c>
      <c r="M46" s="16">
        <f t="shared" si="28"/>
        <v>1.0519395134779748</v>
      </c>
      <c r="N46" s="16">
        <f t="shared" si="32"/>
        <v>750</v>
      </c>
    </row>
    <row r="47" spans="1:17" ht="16.5" x14ac:dyDescent="0.2">
      <c r="A47" s="15">
        <v>7</v>
      </c>
      <c r="B47" s="15">
        <v>80</v>
      </c>
      <c r="C47" s="16">
        <f t="shared" si="26"/>
        <v>30</v>
      </c>
      <c r="D47" s="15">
        <v>15</v>
      </c>
      <c r="E47" s="16">
        <f t="shared" si="27"/>
        <v>150</v>
      </c>
      <c r="F47" s="16">
        <f t="shared" si="29"/>
        <v>60</v>
      </c>
      <c r="G47" s="16">
        <f t="shared" si="30"/>
        <v>30</v>
      </c>
      <c r="H47" s="16">
        <f t="shared" si="31"/>
        <v>300</v>
      </c>
      <c r="I47" s="16">
        <f t="shared" si="33"/>
        <v>1236</v>
      </c>
      <c r="J47" s="16">
        <f t="shared" si="34"/>
        <v>598</v>
      </c>
      <c r="K47" s="16">
        <f t="shared" si="35"/>
        <v>5930</v>
      </c>
      <c r="L47" s="19">
        <f t="shared" si="25"/>
        <v>2.4271844660194174E-2</v>
      </c>
      <c r="M47" s="16">
        <f t="shared" si="28"/>
        <v>1.049132811763597</v>
      </c>
      <c r="N47" s="16">
        <f t="shared" si="32"/>
        <v>950</v>
      </c>
    </row>
    <row r="48" spans="1:17" ht="16.5" x14ac:dyDescent="0.2">
      <c r="A48" s="15">
        <v>8</v>
      </c>
      <c r="B48" s="15">
        <v>85</v>
      </c>
      <c r="C48" s="16">
        <f t="shared" si="26"/>
        <v>34</v>
      </c>
      <c r="D48" s="15">
        <v>17</v>
      </c>
      <c r="E48" s="16">
        <f t="shared" si="27"/>
        <v>170</v>
      </c>
      <c r="F48" s="16">
        <f t="shared" si="29"/>
        <v>34</v>
      </c>
      <c r="G48" s="16">
        <f t="shared" si="30"/>
        <v>17</v>
      </c>
      <c r="H48" s="16">
        <f t="shared" si="31"/>
        <v>170</v>
      </c>
      <c r="I48" s="16">
        <f t="shared" si="33"/>
        <v>1570</v>
      </c>
      <c r="J48" s="16">
        <f t="shared" si="34"/>
        <v>765</v>
      </c>
      <c r="K48" s="16">
        <f t="shared" si="35"/>
        <v>7600</v>
      </c>
      <c r="L48" s="19">
        <f t="shared" si="25"/>
        <v>2.1656050955414011E-2</v>
      </c>
      <c r="M48" s="16">
        <f t="shared" si="28"/>
        <v>1.0437810864538115</v>
      </c>
      <c r="N48" s="16">
        <f t="shared" si="32"/>
        <v>1200</v>
      </c>
    </row>
    <row r="49" spans="1:22" ht="16.5" x14ac:dyDescent="0.2">
      <c r="A49" s="15">
        <v>9</v>
      </c>
      <c r="B49" s="15">
        <v>90</v>
      </c>
      <c r="C49" s="16">
        <f t="shared" si="26"/>
        <v>40</v>
      </c>
      <c r="D49" s="15">
        <v>20</v>
      </c>
      <c r="E49" s="16">
        <f t="shared" si="27"/>
        <v>200</v>
      </c>
      <c r="F49" s="16">
        <f t="shared" si="29"/>
        <v>40</v>
      </c>
      <c r="G49" s="16">
        <f t="shared" si="30"/>
        <v>20</v>
      </c>
      <c r="H49" s="16">
        <f t="shared" si="31"/>
        <v>200</v>
      </c>
      <c r="I49" s="16">
        <f t="shared" si="33"/>
        <v>1780</v>
      </c>
      <c r="J49" s="16">
        <f t="shared" si="34"/>
        <v>870</v>
      </c>
      <c r="K49" s="16">
        <f t="shared" si="35"/>
        <v>8650</v>
      </c>
      <c r="L49" s="19">
        <f t="shared" si="25"/>
        <v>2.247191011235955E-2</v>
      </c>
      <c r="M49" s="16">
        <f t="shared" si="28"/>
        <v>1.0454488069688173</v>
      </c>
      <c r="N49" s="16">
        <f t="shared" si="32"/>
        <v>1400</v>
      </c>
    </row>
    <row r="50" spans="1:22" ht="16.5" x14ac:dyDescent="0.2">
      <c r="A50" s="15">
        <v>10</v>
      </c>
      <c r="B50" s="15">
        <v>95</v>
      </c>
      <c r="C50" s="16">
        <f t="shared" si="26"/>
        <v>46</v>
      </c>
      <c r="D50" s="15">
        <v>23</v>
      </c>
      <c r="E50" s="16">
        <f t="shared" si="27"/>
        <v>230</v>
      </c>
      <c r="F50" s="16">
        <f t="shared" si="29"/>
        <v>46</v>
      </c>
      <c r="G50" s="16">
        <f t="shared" si="30"/>
        <v>23</v>
      </c>
      <c r="H50" s="16">
        <f t="shared" si="31"/>
        <v>230</v>
      </c>
      <c r="I50" s="16">
        <f t="shared" si="33"/>
        <v>2026</v>
      </c>
      <c r="J50" s="16">
        <f t="shared" si="34"/>
        <v>993</v>
      </c>
      <c r="K50" s="16">
        <f t="shared" si="35"/>
        <v>9880</v>
      </c>
      <c r="L50" s="19">
        <f t="shared" si="25"/>
        <v>2.2704837117472853E-2</v>
      </c>
      <c r="M50" s="16">
        <f t="shared" si="28"/>
        <v>1.0459251838634769</v>
      </c>
      <c r="N50" s="16">
        <f t="shared" si="32"/>
        <v>1550</v>
      </c>
    </row>
    <row r="51" spans="1:22" ht="16.5" x14ac:dyDescent="0.2">
      <c r="A51" s="15">
        <v>11</v>
      </c>
      <c r="B51" s="15">
        <v>100</v>
      </c>
      <c r="C51" s="16">
        <f t="shared" si="26"/>
        <v>52</v>
      </c>
      <c r="D51" s="15">
        <v>26</v>
      </c>
      <c r="E51" s="16">
        <f t="shared" si="27"/>
        <v>260</v>
      </c>
      <c r="F51" s="16">
        <f t="shared" si="29"/>
        <v>52</v>
      </c>
      <c r="G51" s="16">
        <f t="shared" si="30"/>
        <v>26</v>
      </c>
      <c r="H51" s="16">
        <f t="shared" si="31"/>
        <v>260</v>
      </c>
      <c r="I51" s="16">
        <f t="shared" si="33"/>
        <v>2308</v>
      </c>
      <c r="J51" s="16">
        <f t="shared" si="34"/>
        <v>1134</v>
      </c>
      <c r="K51" s="16">
        <f t="shared" si="35"/>
        <v>11290</v>
      </c>
      <c r="L51" s="19">
        <f t="shared" si="25"/>
        <v>2.2530329289428077E-2</v>
      </c>
      <c r="M51" s="16">
        <f t="shared" si="28"/>
        <v>1.0455682743167463</v>
      </c>
      <c r="N51" s="16">
        <f t="shared" si="32"/>
        <v>1800</v>
      </c>
    </row>
    <row r="52" spans="1:22" ht="16.5" x14ac:dyDescent="0.2">
      <c r="A52" s="15">
        <v>12</v>
      </c>
      <c r="B52" s="15">
        <v>105</v>
      </c>
      <c r="C52" s="16">
        <f t="shared" si="26"/>
        <v>58</v>
      </c>
      <c r="D52" s="15">
        <v>29</v>
      </c>
      <c r="E52" s="16">
        <f t="shared" si="27"/>
        <v>290</v>
      </c>
      <c r="F52" s="16">
        <f t="shared" si="29"/>
        <v>58</v>
      </c>
      <c r="G52" s="16">
        <f t="shared" si="30"/>
        <v>29</v>
      </c>
      <c r="H52" s="16">
        <f t="shared" si="31"/>
        <v>290</v>
      </c>
      <c r="I52" s="16">
        <f t="shared" si="33"/>
        <v>2626</v>
      </c>
      <c r="J52" s="16">
        <f t="shared" si="34"/>
        <v>1293</v>
      </c>
      <c r="K52" s="16">
        <f t="shared" si="35"/>
        <v>12880</v>
      </c>
      <c r="L52" s="19">
        <f t="shared" si="25"/>
        <v>2.2086824067022087E-2</v>
      </c>
      <c r="M52" s="16">
        <f t="shared" si="28"/>
        <v>1.0446614759314117</v>
      </c>
      <c r="N52" s="16">
        <f t="shared" si="32"/>
        <v>2000</v>
      </c>
    </row>
    <row r="53" spans="1:22" ht="16.5" x14ac:dyDescent="0.2">
      <c r="A53" s="15">
        <v>13</v>
      </c>
      <c r="B53" s="15">
        <v>110</v>
      </c>
      <c r="C53" s="16">
        <f t="shared" si="26"/>
        <v>64</v>
      </c>
      <c r="D53" s="15">
        <v>32</v>
      </c>
      <c r="E53" s="16">
        <f t="shared" si="27"/>
        <v>320</v>
      </c>
      <c r="F53" s="16">
        <f t="shared" si="29"/>
        <v>64</v>
      </c>
      <c r="G53" s="16">
        <f t="shared" si="30"/>
        <v>32</v>
      </c>
      <c r="H53" s="16">
        <f t="shared" si="31"/>
        <v>320</v>
      </c>
      <c r="I53" s="16">
        <f t="shared" si="33"/>
        <v>2980</v>
      </c>
      <c r="J53" s="16">
        <f t="shared" si="34"/>
        <v>1470</v>
      </c>
      <c r="K53" s="16">
        <f t="shared" si="35"/>
        <v>14650</v>
      </c>
      <c r="L53" s="19">
        <f t="shared" si="25"/>
        <v>2.1476510067114093E-2</v>
      </c>
      <c r="M53" s="16">
        <f t="shared" si="28"/>
        <v>1.0434142606188912</v>
      </c>
      <c r="N53" s="16">
        <f t="shared" si="32"/>
        <v>2300</v>
      </c>
    </row>
    <row r="54" spans="1:22" ht="16.5" x14ac:dyDescent="0.2">
      <c r="A54" s="15">
        <v>14</v>
      </c>
      <c r="B54" s="15">
        <v>115</v>
      </c>
      <c r="C54" s="16">
        <f t="shared" si="26"/>
        <v>70</v>
      </c>
      <c r="D54" s="15">
        <v>35</v>
      </c>
      <c r="E54" s="16">
        <f t="shared" si="27"/>
        <v>350</v>
      </c>
      <c r="F54" s="16">
        <f t="shared" si="29"/>
        <v>70</v>
      </c>
      <c r="G54" s="16">
        <f t="shared" si="30"/>
        <v>35</v>
      </c>
      <c r="H54" s="16">
        <f t="shared" si="31"/>
        <v>350</v>
      </c>
      <c r="I54" s="16">
        <f t="shared" si="33"/>
        <v>3370</v>
      </c>
      <c r="J54" s="16">
        <f t="shared" si="34"/>
        <v>1665</v>
      </c>
      <c r="K54" s="16">
        <f t="shared" si="35"/>
        <v>16600</v>
      </c>
      <c r="L54" s="19">
        <f t="shared" si="25"/>
        <v>2.0771513353115726E-2</v>
      </c>
      <c r="M54" s="16">
        <f t="shared" si="28"/>
        <v>1.04197448247321</v>
      </c>
      <c r="N54" s="16">
        <f t="shared" si="32"/>
        <v>2550</v>
      </c>
    </row>
    <row r="55" spans="1:22" ht="16.5" x14ac:dyDescent="0.2">
      <c r="A55" s="15">
        <v>15</v>
      </c>
      <c r="B55" s="15">
        <v>120</v>
      </c>
      <c r="C55" s="16">
        <f t="shared" si="26"/>
        <v>80</v>
      </c>
      <c r="D55" s="15">
        <v>40</v>
      </c>
      <c r="E55" s="16">
        <f t="shared" si="27"/>
        <v>400</v>
      </c>
      <c r="F55" s="16">
        <f t="shared" si="29"/>
        <v>80</v>
      </c>
      <c r="G55" s="16">
        <f t="shared" si="30"/>
        <v>40</v>
      </c>
      <c r="H55" s="16">
        <f t="shared" si="31"/>
        <v>400</v>
      </c>
      <c r="I55" s="16">
        <f t="shared" si="33"/>
        <v>3800</v>
      </c>
      <c r="J55" s="16">
        <f t="shared" si="34"/>
        <v>1880</v>
      </c>
      <c r="K55" s="16">
        <f t="shared" si="35"/>
        <v>18750</v>
      </c>
      <c r="L55" s="19">
        <f t="shared" si="25"/>
        <v>2.1052631578947368E-2</v>
      </c>
      <c r="M55" s="16">
        <f t="shared" si="28"/>
        <v>1.0425484764542938</v>
      </c>
      <c r="N55" s="16">
        <f t="shared" si="32"/>
        <v>2900</v>
      </c>
    </row>
    <row r="56" spans="1:22" ht="16.5" x14ac:dyDescent="0.2">
      <c r="A56" s="15">
        <v>16</v>
      </c>
      <c r="B56" s="15">
        <v>125</v>
      </c>
      <c r="C56" s="16">
        <f t="shared" si="26"/>
        <v>90</v>
      </c>
      <c r="D56" s="15">
        <v>45</v>
      </c>
      <c r="E56" s="16">
        <f t="shared" si="27"/>
        <v>450</v>
      </c>
      <c r="F56" s="16">
        <f t="shared" si="29"/>
        <v>90</v>
      </c>
      <c r="G56" s="16">
        <f t="shared" si="30"/>
        <v>45</v>
      </c>
      <c r="H56" s="16">
        <f t="shared" si="31"/>
        <v>450</v>
      </c>
      <c r="I56" s="16">
        <f t="shared" si="33"/>
        <v>4290</v>
      </c>
      <c r="J56" s="16">
        <f t="shared" si="34"/>
        <v>2125</v>
      </c>
      <c r="K56" s="16">
        <f t="shared" si="35"/>
        <v>21200</v>
      </c>
      <c r="L56" s="19">
        <f t="shared" si="25"/>
        <v>2.097902097902098E-2</v>
      </c>
      <c r="M56" s="16">
        <f t="shared" si="28"/>
        <v>1.0423981612792803</v>
      </c>
      <c r="N56" s="16">
        <f t="shared" si="32"/>
        <v>3250</v>
      </c>
    </row>
    <row r="57" spans="1:22" ht="16.5" x14ac:dyDescent="0.2">
      <c r="A57" s="15">
        <v>17</v>
      </c>
      <c r="B57" s="15">
        <v>130</v>
      </c>
      <c r="C57" s="16">
        <f t="shared" si="26"/>
        <v>100</v>
      </c>
      <c r="D57" s="15">
        <v>50</v>
      </c>
      <c r="E57" s="16">
        <f t="shared" si="27"/>
        <v>500</v>
      </c>
      <c r="F57" s="16">
        <f t="shared" si="29"/>
        <v>100</v>
      </c>
      <c r="G57" s="16">
        <f t="shared" si="30"/>
        <v>50</v>
      </c>
      <c r="H57" s="16">
        <f t="shared" si="31"/>
        <v>500</v>
      </c>
      <c r="I57" s="16">
        <f t="shared" si="33"/>
        <v>4840</v>
      </c>
      <c r="J57" s="16">
        <f t="shared" si="34"/>
        <v>2400</v>
      </c>
      <c r="K57" s="16">
        <f t="shared" si="35"/>
        <v>23950</v>
      </c>
      <c r="L57" s="19">
        <f t="shared" si="25"/>
        <v>2.0661157024793389E-2</v>
      </c>
      <c r="M57" s="16">
        <f t="shared" si="28"/>
        <v>1.0417491974591899</v>
      </c>
      <c r="N57" s="16">
        <f t="shared" si="32"/>
        <v>3700</v>
      </c>
    </row>
    <row r="58" spans="1:22" ht="16.5" x14ac:dyDescent="0.2">
      <c r="A58" s="15">
        <v>18</v>
      </c>
      <c r="B58" s="15">
        <v>135</v>
      </c>
      <c r="C58" s="16">
        <f t="shared" si="26"/>
        <v>110</v>
      </c>
      <c r="D58" s="15">
        <v>55</v>
      </c>
      <c r="E58" s="16">
        <f t="shared" si="27"/>
        <v>550</v>
      </c>
      <c r="F58" s="16">
        <f t="shared" si="29"/>
        <v>110</v>
      </c>
      <c r="G58" s="16">
        <f t="shared" si="30"/>
        <v>55</v>
      </c>
      <c r="H58" s="16">
        <f t="shared" si="31"/>
        <v>550</v>
      </c>
      <c r="I58" s="16">
        <f t="shared" si="33"/>
        <v>5450</v>
      </c>
      <c r="J58" s="16">
        <f t="shared" si="34"/>
        <v>2705</v>
      </c>
      <c r="K58" s="16">
        <f t="shared" si="35"/>
        <v>27000</v>
      </c>
      <c r="L58" s="19">
        <f t="shared" si="25"/>
        <v>2.0183486238532111E-2</v>
      </c>
      <c r="M58" s="16">
        <f t="shared" si="28"/>
        <v>1.0407743455938054</v>
      </c>
      <c r="N58" s="16">
        <f t="shared" si="32"/>
        <v>4150</v>
      </c>
    </row>
    <row r="59" spans="1:22" ht="16.5" x14ac:dyDescent="0.2">
      <c r="A59" s="15">
        <v>19</v>
      </c>
      <c r="B59" s="15">
        <v>140</v>
      </c>
      <c r="C59" s="16">
        <f t="shared" si="26"/>
        <v>120</v>
      </c>
      <c r="D59" s="15">
        <v>60</v>
      </c>
      <c r="E59" s="16">
        <f t="shared" si="27"/>
        <v>600</v>
      </c>
      <c r="F59" s="16">
        <f t="shared" si="29"/>
        <v>120</v>
      </c>
      <c r="G59" s="16">
        <f t="shared" si="30"/>
        <v>60</v>
      </c>
      <c r="H59" s="16">
        <f t="shared" si="31"/>
        <v>600</v>
      </c>
      <c r="I59" s="16">
        <f t="shared" si="33"/>
        <v>6120</v>
      </c>
      <c r="J59" s="16">
        <f t="shared" si="34"/>
        <v>3040</v>
      </c>
      <c r="K59" s="16">
        <f t="shared" si="35"/>
        <v>30350</v>
      </c>
      <c r="L59" s="19">
        <f t="shared" si="25"/>
        <v>1.9607843137254902E-2</v>
      </c>
      <c r="M59" s="16">
        <f t="shared" si="28"/>
        <v>1.0396001537870048</v>
      </c>
      <c r="N59" s="16">
        <f t="shared" si="32"/>
        <v>4650</v>
      </c>
    </row>
    <row r="60" spans="1:22" ht="16.5" x14ac:dyDescent="0.2">
      <c r="A60" s="15">
        <v>20</v>
      </c>
      <c r="B60" s="15">
        <v>150</v>
      </c>
      <c r="C60" s="16">
        <f t="shared" si="26"/>
        <v>140</v>
      </c>
      <c r="D60" s="15">
        <v>70</v>
      </c>
      <c r="E60" s="16">
        <f t="shared" si="27"/>
        <v>700</v>
      </c>
      <c r="F60" s="16">
        <f t="shared" si="29"/>
        <v>280</v>
      </c>
      <c r="G60" s="16">
        <f t="shared" si="30"/>
        <v>140</v>
      </c>
      <c r="H60" s="16">
        <f t="shared" si="31"/>
        <v>1400</v>
      </c>
      <c r="I60" s="16">
        <f t="shared" si="33"/>
        <v>7000</v>
      </c>
      <c r="J60" s="16">
        <f t="shared" si="34"/>
        <v>3480</v>
      </c>
      <c r="K60" s="16">
        <f t="shared" si="35"/>
        <v>34750</v>
      </c>
      <c r="L60" s="19">
        <f t="shared" si="25"/>
        <v>0.02</v>
      </c>
      <c r="M60" s="16">
        <f t="shared" si="28"/>
        <v>1.0404</v>
      </c>
      <c r="N60" s="16">
        <f t="shared" si="32"/>
        <v>5300</v>
      </c>
    </row>
    <row r="61" spans="1:22" ht="16.5" x14ac:dyDescent="0.2">
      <c r="A61" s="15"/>
      <c r="B61" s="15"/>
      <c r="C61" s="15"/>
      <c r="D61" s="15"/>
      <c r="E61" s="15"/>
      <c r="F61" s="15"/>
      <c r="G61" s="15"/>
      <c r="H61" s="15"/>
      <c r="I61" s="16">
        <f>I60+C60*($B60-$B59)</f>
        <v>8400</v>
      </c>
      <c r="J61" s="16">
        <f t="shared" ref="J61" si="36">J60+D60*($B60-$B59)</f>
        <v>4180</v>
      </c>
      <c r="K61" s="16">
        <f t="shared" ref="K61" si="37">K60+E60*($B60-$B59)</f>
        <v>41750</v>
      </c>
      <c r="L61" s="15"/>
      <c r="M61" s="15"/>
      <c r="N61" s="16">
        <f t="shared" si="32"/>
        <v>6350</v>
      </c>
    </row>
    <row r="62" spans="1:22" ht="17.25" customHeight="1" x14ac:dyDescent="0.2"/>
    <row r="63" spans="1:22" ht="17.25" customHeight="1" x14ac:dyDescent="0.2"/>
    <row r="64" spans="1:22" ht="20.25" x14ac:dyDescent="0.2">
      <c r="A64" s="124" t="s">
        <v>130</v>
      </c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</row>
    <row r="65" spans="1:22" ht="21" customHeight="1" x14ac:dyDescent="0.2">
      <c r="A65" s="27"/>
      <c r="B65" s="124" t="s">
        <v>107</v>
      </c>
      <c r="C65" s="124"/>
      <c r="D65" s="124"/>
      <c r="E65" s="124"/>
      <c r="F65" s="124"/>
      <c r="G65" s="124"/>
      <c r="H65" s="124"/>
      <c r="I65" s="124"/>
      <c r="J65" s="124"/>
      <c r="L65" s="18"/>
      <c r="M65" s="18"/>
      <c r="N65" s="124" t="s">
        <v>133</v>
      </c>
      <c r="O65" s="124"/>
      <c r="P65" s="124"/>
      <c r="Q65" s="124"/>
      <c r="R65" s="124"/>
      <c r="S65" s="124"/>
      <c r="T65" s="124"/>
      <c r="U65" s="124"/>
      <c r="V65" s="124"/>
    </row>
    <row r="66" spans="1:22" ht="20.25" customHeight="1" x14ac:dyDescent="0.2">
      <c r="B66" s="13" t="s">
        <v>51</v>
      </c>
      <c r="C66" s="13" t="s">
        <v>54</v>
      </c>
      <c r="D66" s="13" t="s">
        <v>57</v>
      </c>
      <c r="E66" s="13" t="s">
        <v>139</v>
      </c>
      <c r="F66" s="13" t="s">
        <v>140</v>
      </c>
      <c r="G66" s="13" t="s">
        <v>78</v>
      </c>
      <c r="H66" s="13" t="s">
        <v>131</v>
      </c>
      <c r="I66" s="13" t="s">
        <v>132</v>
      </c>
      <c r="J66" s="13" t="s">
        <v>87</v>
      </c>
      <c r="M66" s="18"/>
      <c r="N66" s="13" t="s">
        <v>51</v>
      </c>
      <c r="O66" s="13" t="s">
        <v>54</v>
      </c>
      <c r="P66" s="13" t="s">
        <v>57</v>
      </c>
      <c r="Q66" s="13" t="s">
        <v>139</v>
      </c>
      <c r="R66" s="13" t="s">
        <v>140</v>
      </c>
      <c r="S66" s="13" t="s">
        <v>78</v>
      </c>
      <c r="T66" s="13" t="s">
        <v>131</v>
      </c>
      <c r="U66" s="13" t="s">
        <v>132</v>
      </c>
      <c r="V66" s="13" t="s">
        <v>87</v>
      </c>
    </row>
    <row r="67" spans="1:22" ht="24.75" customHeight="1" x14ac:dyDescent="0.2">
      <c r="A67" s="17" t="s">
        <v>134</v>
      </c>
      <c r="B67" s="16">
        <f>INT(I35*$Q$10*$L$9)</f>
        <v>15637</v>
      </c>
      <c r="C67" s="16">
        <f>INT(J35*$Q$10*$L$9)</f>
        <v>7800</v>
      </c>
      <c r="D67" s="16">
        <f>INT(K35*$Q$10*$L$9)</f>
        <v>78281</v>
      </c>
      <c r="E67" s="28">
        <v>1</v>
      </c>
      <c r="F67" s="28">
        <v>1</v>
      </c>
      <c r="G67" s="28">
        <v>1</v>
      </c>
      <c r="H67" s="16">
        <f>INT(B67/$Q$10)</f>
        <v>10424</v>
      </c>
      <c r="I67" s="16">
        <f>INT(C67/$Q$10)</f>
        <v>5200</v>
      </c>
      <c r="J67" s="16">
        <f>INT(D67/$Q$10)</f>
        <v>52187</v>
      </c>
      <c r="M67" s="17" t="s">
        <v>134</v>
      </c>
      <c r="N67" s="16">
        <f>INT(I61*$Q$10)</f>
        <v>12600</v>
      </c>
      <c r="O67" s="16">
        <f t="shared" ref="O67:P67" si="38">INT(J61*$Q$10)</f>
        <v>6270</v>
      </c>
      <c r="P67" s="16">
        <f t="shared" si="38"/>
        <v>62625</v>
      </c>
      <c r="Q67" s="16"/>
      <c r="R67" s="16"/>
      <c r="S67" s="16"/>
      <c r="T67" s="16">
        <f>(N67)</f>
        <v>12600</v>
      </c>
      <c r="U67" s="16">
        <f>(O67)</f>
        <v>6270</v>
      </c>
      <c r="V67" s="16">
        <f>(P67)</f>
        <v>62625</v>
      </c>
    </row>
    <row r="68" spans="1:22" ht="24.75" customHeight="1" x14ac:dyDescent="0.2"/>
    <row r="69" spans="1:22" ht="30" customHeight="1" x14ac:dyDescent="0.2">
      <c r="A69" s="17" t="s">
        <v>141</v>
      </c>
      <c r="B69" s="28">
        <v>1</v>
      </c>
      <c r="C69" s="28">
        <v>1</v>
      </c>
      <c r="D69" s="28">
        <v>1</v>
      </c>
      <c r="E69" s="16"/>
      <c r="F69" s="16"/>
      <c r="G69" s="16"/>
      <c r="H69" s="16"/>
      <c r="I69" s="16"/>
      <c r="J69" s="16"/>
      <c r="M69" s="17" t="s">
        <v>141</v>
      </c>
      <c r="N69" s="28">
        <v>1</v>
      </c>
      <c r="O69" s="28">
        <v>1</v>
      </c>
      <c r="P69" s="28">
        <v>1</v>
      </c>
      <c r="Q69" s="16"/>
      <c r="R69" s="16"/>
      <c r="S69" s="16"/>
      <c r="T69" s="16"/>
      <c r="U69" s="16"/>
      <c r="V69" s="16"/>
    </row>
    <row r="70" spans="1:22" ht="25.5" customHeight="1" x14ac:dyDescent="0.2">
      <c r="A70" s="17" t="s">
        <v>135</v>
      </c>
      <c r="B70" s="28">
        <v>0.35</v>
      </c>
      <c r="C70" s="28">
        <v>0.35</v>
      </c>
      <c r="D70" s="28">
        <v>0.35</v>
      </c>
      <c r="E70" s="28"/>
      <c r="F70" s="28"/>
      <c r="G70" s="28"/>
      <c r="H70" s="28"/>
      <c r="I70" s="28"/>
      <c r="J70" s="28"/>
      <c r="M70" s="17" t="s">
        <v>135</v>
      </c>
      <c r="N70" s="19">
        <v>0.35</v>
      </c>
      <c r="O70" s="19">
        <v>0.35</v>
      </c>
      <c r="P70" s="19">
        <v>0.35</v>
      </c>
      <c r="Q70" s="28"/>
      <c r="R70" s="28"/>
      <c r="S70" s="28"/>
      <c r="T70" s="16"/>
      <c r="U70" s="16"/>
      <c r="V70" s="16"/>
    </row>
    <row r="71" spans="1:22" ht="25.5" customHeight="1" x14ac:dyDescent="0.2">
      <c r="A71" s="17" t="s">
        <v>136</v>
      </c>
      <c r="B71" s="16"/>
      <c r="C71" s="16"/>
      <c r="D71" s="16"/>
      <c r="E71" s="28"/>
      <c r="F71" s="28"/>
      <c r="G71" s="28"/>
      <c r="H71" s="28"/>
      <c r="I71" s="28"/>
      <c r="J71" s="28"/>
      <c r="M71" s="17" t="s">
        <v>137</v>
      </c>
      <c r="N71" s="16"/>
      <c r="O71" s="16"/>
      <c r="P71" s="16"/>
      <c r="Q71" s="16"/>
      <c r="R71" s="16"/>
      <c r="S71" s="16"/>
      <c r="T71" s="28">
        <v>1</v>
      </c>
      <c r="U71" s="28">
        <v>1</v>
      </c>
      <c r="V71" s="28">
        <v>1</v>
      </c>
    </row>
    <row r="72" spans="1:22" ht="27" customHeight="1" x14ac:dyDescent="0.2">
      <c r="A72" s="17" t="s">
        <v>138</v>
      </c>
      <c r="B72" s="16"/>
      <c r="C72" s="16"/>
      <c r="D72" s="16"/>
      <c r="E72" s="28">
        <v>0.5</v>
      </c>
      <c r="F72" s="28">
        <v>0.5</v>
      </c>
      <c r="G72" s="28">
        <v>0.5</v>
      </c>
      <c r="H72" s="28">
        <v>1</v>
      </c>
      <c r="I72" s="28">
        <v>1</v>
      </c>
      <c r="J72" s="28">
        <v>1</v>
      </c>
      <c r="M72" s="17" t="s">
        <v>136</v>
      </c>
      <c r="N72" s="16"/>
      <c r="O72" s="16"/>
      <c r="P72" s="16"/>
      <c r="Q72" s="16"/>
      <c r="R72" s="16"/>
      <c r="S72" s="16"/>
      <c r="T72" s="16"/>
      <c r="U72" s="16"/>
      <c r="V72" s="16"/>
    </row>
    <row r="73" spans="1:22" ht="30" customHeight="1" x14ac:dyDescent="0.2">
      <c r="M73" s="17" t="s">
        <v>138</v>
      </c>
      <c r="N73" s="16"/>
      <c r="O73" s="16"/>
      <c r="P73" s="16"/>
      <c r="Q73" s="28"/>
      <c r="R73" s="28"/>
      <c r="S73" s="28"/>
      <c r="T73" s="16"/>
      <c r="U73" s="16"/>
      <c r="V73" s="16"/>
    </row>
    <row r="74" spans="1:22" ht="25.5" customHeight="1" x14ac:dyDescent="0.2"/>
    <row r="75" spans="1:22" ht="25.5" customHeight="1" x14ac:dyDescent="0.2">
      <c r="A75" s="124" t="s">
        <v>142</v>
      </c>
      <c r="B75" s="124"/>
      <c r="C75" s="124"/>
      <c r="D75" s="124"/>
      <c r="E75" s="124"/>
      <c r="F75" s="124"/>
      <c r="G75" s="124"/>
      <c r="H75" s="124"/>
      <c r="I75" s="124"/>
      <c r="J75" s="124"/>
      <c r="M75" s="124" t="s">
        <v>142</v>
      </c>
      <c r="N75" s="124"/>
      <c r="O75" s="124"/>
      <c r="P75" s="124"/>
      <c r="Q75" s="124"/>
      <c r="R75" s="124"/>
      <c r="S75" s="124"/>
      <c r="T75" s="124"/>
      <c r="U75" s="124"/>
      <c r="V75" s="124"/>
    </row>
    <row r="76" spans="1:22" ht="17.25" x14ac:dyDescent="0.2">
      <c r="B76" s="13" t="s">
        <v>51</v>
      </c>
      <c r="C76" s="13" t="s">
        <v>54</v>
      </c>
      <c r="D76" s="13" t="s">
        <v>57</v>
      </c>
      <c r="E76" s="13" t="s">
        <v>139</v>
      </c>
      <c r="F76" s="13" t="s">
        <v>140</v>
      </c>
      <c r="G76" s="13" t="s">
        <v>78</v>
      </c>
      <c r="H76" s="13" t="s">
        <v>81</v>
      </c>
      <c r="I76" s="13" t="s">
        <v>132</v>
      </c>
      <c r="J76" s="13" t="s">
        <v>87</v>
      </c>
      <c r="N76" s="13" t="s">
        <v>51</v>
      </c>
      <c r="O76" s="13" t="s">
        <v>54</v>
      </c>
      <c r="P76" s="13" t="s">
        <v>57</v>
      </c>
      <c r="Q76" s="13" t="s">
        <v>139</v>
      </c>
      <c r="R76" s="13" t="s">
        <v>140</v>
      </c>
      <c r="S76" s="13" t="s">
        <v>78</v>
      </c>
      <c r="T76" s="13" t="s">
        <v>81</v>
      </c>
      <c r="U76" s="13" t="s">
        <v>132</v>
      </c>
      <c r="V76" s="13" t="s">
        <v>87</v>
      </c>
    </row>
    <row r="77" spans="1:22" ht="31.5" customHeight="1" x14ac:dyDescent="0.2">
      <c r="A77" s="17" t="s">
        <v>135</v>
      </c>
      <c r="B77" s="16">
        <f>INT(B67*B70)</f>
        <v>5472</v>
      </c>
      <c r="C77" s="16">
        <f>INT(C67*C70)</f>
        <v>2730</v>
      </c>
      <c r="D77" s="16">
        <f>INT(D67*D70)</f>
        <v>27398</v>
      </c>
      <c r="E77" s="19">
        <f t="shared" ref="E77:G79" si="39">E$67*E70</f>
        <v>0</v>
      </c>
      <c r="F77" s="19">
        <f t="shared" si="39"/>
        <v>0</v>
      </c>
      <c r="G77" s="19">
        <f t="shared" si="39"/>
        <v>0</v>
      </c>
      <c r="H77" s="15"/>
      <c r="I77" s="15"/>
      <c r="J77" s="15"/>
      <c r="M77" s="17" t="s">
        <v>135</v>
      </c>
      <c r="N77" s="16">
        <f>INT(N67*N70)</f>
        <v>4410</v>
      </c>
      <c r="O77" s="16">
        <f>INT(O67*O70)</f>
        <v>2194</v>
      </c>
      <c r="P77" s="16">
        <f>INT(P67*P70)</f>
        <v>21918</v>
      </c>
      <c r="Q77" s="16"/>
      <c r="R77" s="16"/>
      <c r="S77" s="16"/>
      <c r="T77" s="16"/>
      <c r="U77" s="16"/>
      <c r="V77" s="16"/>
    </row>
    <row r="78" spans="1:22" ht="29.25" customHeight="1" x14ac:dyDescent="0.2">
      <c r="A78" s="17" t="s">
        <v>136</v>
      </c>
      <c r="B78" s="16"/>
      <c r="C78" s="16"/>
      <c r="D78" s="16"/>
      <c r="E78" s="29">
        <f t="shared" ref="E78:G78" si="40">INT(E$67*E71)</f>
        <v>0</v>
      </c>
      <c r="F78" s="29">
        <f t="shared" si="40"/>
        <v>0</v>
      </c>
      <c r="G78" s="29">
        <f t="shared" si="40"/>
        <v>0</v>
      </c>
      <c r="H78" s="29">
        <f t="shared" ref="H78:J79" si="41">INT(H$67*H71)</f>
        <v>0</v>
      </c>
      <c r="I78" s="29">
        <f t="shared" si="41"/>
        <v>0</v>
      </c>
      <c r="J78" s="29">
        <f t="shared" si="41"/>
        <v>0</v>
      </c>
      <c r="M78" s="17" t="s">
        <v>137</v>
      </c>
      <c r="N78" s="16"/>
      <c r="O78" s="16"/>
      <c r="P78" s="16"/>
      <c r="Q78" s="28">
        <v>0.5</v>
      </c>
      <c r="R78" s="28">
        <v>0.5</v>
      </c>
      <c r="S78" s="28">
        <v>0.5</v>
      </c>
      <c r="T78" s="16">
        <f>T67*T71</f>
        <v>12600</v>
      </c>
      <c r="U78" s="16">
        <f>U67*U71</f>
        <v>6270</v>
      </c>
      <c r="V78" s="16">
        <f>V67*V71</f>
        <v>62625</v>
      </c>
    </row>
    <row r="79" spans="1:22" ht="27.75" customHeight="1" x14ac:dyDescent="0.2">
      <c r="A79" s="17" t="s">
        <v>138</v>
      </c>
      <c r="B79" s="16"/>
      <c r="C79" s="16"/>
      <c r="D79" s="16"/>
      <c r="E79" s="19">
        <f t="shared" si="39"/>
        <v>0.5</v>
      </c>
      <c r="F79" s="19">
        <f t="shared" si="39"/>
        <v>0.5</v>
      </c>
      <c r="G79" s="19">
        <f t="shared" si="39"/>
        <v>0.5</v>
      </c>
      <c r="H79" s="29">
        <f t="shared" si="41"/>
        <v>10424</v>
      </c>
      <c r="I79" s="29">
        <f t="shared" si="41"/>
        <v>5200</v>
      </c>
      <c r="J79" s="29">
        <f t="shared" si="41"/>
        <v>52187</v>
      </c>
      <c r="M79" s="17" t="s">
        <v>143</v>
      </c>
      <c r="N79" s="16">
        <f>INT(B67*T10)</f>
        <v>6254</v>
      </c>
      <c r="O79" s="16">
        <f>INT(C67*U10)</f>
        <v>3120</v>
      </c>
      <c r="P79" s="16">
        <f>INT(D67*V10)</f>
        <v>31312</v>
      </c>
      <c r="Q79" s="16"/>
      <c r="R79" s="16"/>
      <c r="S79" s="16"/>
      <c r="T79" s="16"/>
      <c r="U79" s="16"/>
      <c r="V79" s="16"/>
    </row>
  </sheetData>
  <mergeCells count="9">
    <mergeCell ref="K4:L4"/>
    <mergeCell ref="P4:V4"/>
    <mergeCell ref="A75:J75"/>
    <mergeCell ref="B65:J65"/>
    <mergeCell ref="N65:V65"/>
    <mergeCell ref="A64:V64"/>
    <mergeCell ref="A12:N12"/>
    <mergeCell ref="A38:N38"/>
    <mergeCell ref="M75:V7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34" zoomScale="85" zoomScaleNormal="85" workbookViewId="0">
      <pane xSplit="4" topLeftCell="E1" activePane="topRight" state="frozen"/>
      <selection pane="topRight" activeCell="D56" sqref="D56:D58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390</v>
      </c>
      <c r="B1" s="35" t="s">
        <v>289</v>
      </c>
      <c r="C1" s="35" t="s">
        <v>290</v>
      </c>
      <c r="D1" s="35" t="s">
        <v>291</v>
      </c>
      <c r="E1" s="35" t="s">
        <v>292</v>
      </c>
      <c r="F1" s="35" t="s">
        <v>293</v>
      </c>
      <c r="G1" s="35" t="s">
        <v>294</v>
      </c>
      <c r="H1" s="35" t="s">
        <v>391</v>
      </c>
      <c r="I1" s="35" t="s">
        <v>295</v>
      </c>
      <c r="J1" s="35" t="s">
        <v>296</v>
      </c>
      <c r="K1" s="36" t="s">
        <v>297</v>
      </c>
      <c r="L1" s="35" t="s">
        <v>295</v>
      </c>
      <c r="M1" s="35" t="s">
        <v>298</v>
      </c>
      <c r="N1" s="35" t="s">
        <v>392</v>
      </c>
    </row>
    <row r="2" spans="1:14" ht="33" x14ac:dyDescent="0.2">
      <c r="A2" s="161" t="s">
        <v>393</v>
      </c>
      <c r="B2" s="163" t="s">
        <v>299</v>
      </c>
      <c r="C2" s="145" t="s">
        <v>177</v>
      </c>
      <c r="D2" s="145" t="s">
        <v>148</v>
      </c>
      <c r="E2" s="145" t="s">
        <v>300</v>
      </c>
      <c r="F2" s="145" t="s">
        <v>301</v>
      </c>
      <c r="G2" s="145" t="s">
        <v>394</v>
      </c>
      <c r="H2" s="145" t="s">
        <v>395</v>
      </c>
      <c r="I2" s="38" t="s">
        <v>302</v>
      </c>
      <c r="J2" s="39" t="s">
        <v>396</v>
      </c>
      <c r="K2" s="38" t="s">
        <v>303</v>
      </c>
      <c r="L2" s="40" t="s">
        <v>304</v>
      </c>
      <c r="M2" s="39" t="s">
        <v>237</v>
      </c>
      <c r="N2" s="39" t="s">
        <v>238</v>
      </c>
    </row>
    <row r="3" spans="1:14" ht="50.25" thickBot="1" x14ac:dyDescent="0.25">
      <c r="A3" s="162"/>
      <c r="B3" s="164"/>
      <c r="C3" s="146"/>
      <c r="D3" s="146"/>
      <c r="E3" s="146"/>
      <c r="F3" s="146"/>
      <c r="G3" s="146"/>
      <c r="H3" s="146"/>
      <c r="I3" s="42" t="s">
        <v>305</v>
      </c>
      <c r="J3" s="43" t="s">
        <v>397</v>
      </c>
      <c r="K3" s="44"/>
      <c r="L3" s="45" t="s">
        <v>306</v>
      </c>
      <c r="M3" s="43"/>
      <c r="N3" s="43"/>
    </row>
    <row r="4" spans="1:14" ht="17.25" thickBot="1" x14ac:dyDescent="0.25">
      <c r="A4" s="162"/>
      <c r="B4" s="164"/>
      <c r="C4" s="147"/>
      <c r="D4" s="147"/>
      <c r="E4" s="147"/>
      <c r="F4" s="147"/>
      <c r="G4" s="147"/>
      <c r="H4" s="147"/>
      <c r="I4" s="46"/>
      <c r="J4" s="46"/>
      <c r="K4" s="42"/>
      <c r="L4" s="47" t="s">
        <v>306</v>
      </c>
      <c r="M4" s="46"/>
      <c r="N4" s="46"/>
    </row>
    <row r="5" spans="1:14" ht="33" x14ac:dyDescent="0.2">
      <c r="A5" s="161" t="s">
        <v>398</v>
      </c>
      <c r="B5" s="163" t="s">
        <v>299</v>
      </c>
      <c r="C5" s="145" t="s">
        <v>166</v>
      </c>
      <c r="D5" s="145" t="s">
        <v>149</v>
      </c>
      <c r="E5" s="145" t="s">
        <v>300</v>
      </c>
      <c r="F5" s="145" t="s">
        <v>307</v>
      </c>
      <c r="G5" s="145" t="s">
        <v>399</v>
      </c>
      <c r="H5" s="145" t="s">
        <v>395</v>
      </c>
      <c r="I5" s="38" t="s">
        <v>308</v>
      </c>
      <c r="J5" s="39" t="s">
        <v>400</v>
      </c>
      <c r="K5" s="38" t="s">
        <v>309</v>
      </c>
      <c r="L5" s="40" t="s">
        <v>304</v>
      </c>
      <c r="M5" s="39" t="s">
        <v>401</v>
      </c>
      <c r="N5" s="39" t="s">
        <v>242</v>
      </c>
    </row>
    <row r="6" spans="1:14" ht="33.75" thickBot="1" x14ac:dyDescent="0.25">
      <c r="A6" s="162"/>
      <c r="B6" s="164"/>
      <c r="C6" s="146"/>
      <c r="D6" s="146"/>
      <c r="E6" s="146"/>
      <c r="F6" s="146"/>
      <c r="G6" s="146"/>
      <c r="H6" s="146"/>
      <c r="I6" s="42" t="s">
        <v>310</v>
      </c>
      <c r="J6" s="43" t="s">
        <v>402</v>
      </c>
      <c r="K6" s="44"/>
      <c r="L6" s="45" t="s">
        <v>306</v>
      </c>
      <c r="M6" s="43"/>
      <c r="N6" s="43"/>
    </row>
    <row r="7" spans="1:14" ht="17.25" thickBot="1" x14ac:dyDescent="0.25">
      <c r="A7" s="162"/>
      <c r="B7" s="164"/>
      <c r="C7" s="147"/>
      <c r="D7" s="147"/>
      <c r="E7" s="147"/>
      <c r="F7" s="147"/>
      <c r="G7" s="147"/>
      <c r="H7" s="147"/>
      <c r="I7" s="46"/>
      <c r="J7" s="46"/>
      <c r="K7" s="42"/>
      <c r="L7" s="47" t="s">
        <v>306</v>
      </c>
      <c r="M7" s="46"/>
      <c r="N7" s="46"/>
    </row>
    <row r="8" spans="1:14" ht="34.5" customHeight="1" x14ac:dyDescent="0.2">
      <c r="A8" s="157" t="s">
        <v>398</v>
      </c>
      <c r="B8" s="159" t="s">
        <v>299</v>
      </c>
      <c r="C8" s="154" t="s">
        <v>167</v>
      </c>
      <c r="D8" s="154" t="s">
        <v>150</v>
      </c>
      <c r="E8" s="154" t="s">
        <v>311</v>
      </c>
      <c r="F8" s="154" t="s">
        <v>312</v>
      </c>
      <c r="G8" s="154" t="s">
        <v>313</v>
      </c>
      <c r="H8" s="154" t="s">
        <v>85</v>
      </c>
      <c r="I8" s="48" t="s">
        <v>314</v>
      </c>
      <c r="J8" s="48" t="s">
        <v>315</v>
      </c>
      <c r="K8" s="49" t="s">
        <v>316</v>
      </c>
      <c r="L8" s="50" t="s">
        <v>304</v>
      </c>
      <c r="M8" s="48" t="s">
        <v>245</v>
      </c>
      <c r="N8" s="48" t="s">
        <v>403</v>
      </c>
    </row>
    <row r="9" spans="1:14" ht="39" customHeight="1" x14ac:dyDescent="0.2">
      <c r="A9" s="158"/>
      <c r="B9" s="160"/>
      <c r="C9" s="155"/>
      <c r="D9" s="155"/>
      <c r="E9" s="155"/>
      <c r="F9" s="155"/>
      <c r="G9" s="155"/>
      <c r="H9" s="155"/>
      <c r="I9" s="51" t="s">
        <v>317</v>
      </c>
      <c r="J9" s="51" t="s">
        <v>404</v>
      </c>
      <c r="K9" s="52"/>
      <c r="L9" s="53" t="s">
        <v>306</v>
      </c>
      <c r="M9" s="51"/>
      <c r="N9" s="51"/>
    </row>
    <row r="10" spans="1:14" ht="17.25" thickBot="1" x14ac:dyDescent="0.25">
      <c r="A10" s="158"/>
      <c r="B10" s="160"/>
      <c r="C10" s="156"/>
      <c r="D10" s="156"/>
      <c r="E10" s="156"/>
      <c r="F10" s="156"/>
      <c r="G10" s="156"/>
      <c r="H10" s="156"/>
      <c r="I10" s="54"/>
      <c r="J10" s="54"/>
      <c r="K10" s="55"/>
      <c r="L10" s="56" t="s">
        <v>306</v>
      </c>
      <c r="M10" s="54"/>
      <c r="N10" s="54"/>
    </row>
    <row r="11" spans="1:14" x14ac:dyDescent="0.2">
      <c r="A11" s="143" t="s">
        <v>405</v>
      </c>
      <c r="B11" s="145" t="s">
        <v>318</v>
      </c>
      <c r="C11" s="145" t="s">
        <v>179</v>
      </c>
      <c r="D11" s="145" t="s">
        <v>158</v>
      </c>
      <c r="E11" s="145" t="s">
        <v>311</v>
      </c>
      <c r="F11" s="145" t="s">
        <v>301</v>
      </c>
      <c r="G11" s="145" t="s">
        <v>399</v>
      </c>
      <c r="H11" s="145" t="s">
        <v>406</v>
      </c>
      <c r="I11" s="57" t="s">
        <v>319</v>
      </c>
      <c r="J11" s="39" t="s">
        <v>320</v>
      </c>
      <c r="K11" s="38" t="s">
        <v>321</v>
      </c>
      <c r="L11" s="40" t="s">
        <v>304</v>
      </c>
      <c r="M11" s="39" t="s">
        <v>407</v>
      </c>
      <c r="N11" s="39" t="s">
        <v>408</v>
      </c>
    </row>
    <row r="12" spans="1:14" ht="17.25" thickBot="1" x14ac:dyDescent="0.25">
      <c r="A12" s="144"/>
      <c r="B12" s="146"/>
      <c r="C12" s="146"/>
      <c r="D12" s="146"/>
      <c r="E12" s="146"/>
      <c r="F12" s="146"/>
      <c r="G12" s="146"/>
      <c r="H12" s="146"/>
      <c r="I12" s="42" t="s">
        <v>322</v>
      </c>
      <c r="J12" s="43" t="s">
        <v>323</v>
      </c>
      <c r="K12" s="44"/>
      <c r="L12" s="45" t="s">
        <v>306</v>
      </c>
      <c r="M12" s="43"/>
      <c r="N12" s="43"/>
    </row>
    <row r="13" spans="1:14" ht="17.25" thickBot="1" x14ac:dyDescent="0.25">
      <c r="A13" s="144"/>
      <c r="B13" s="146"/>
      <c r="C13" s="147"/>
      <c r="D13" s="147"/>
      <c r="E13" s="147"/>
      <c r="F13" s="147"/>
      <c r="G13" s="147"/>
      <c r="H13" s="147"/>
      <c r="I13" s="46"/>
      <c r="J13" s="46"/>
      <c r="K13" s="42"/>
      <c r="L13" s="47" t="s">
        <v>306</v>
      </c>
      <c r="M13" s="46"/>
      <c r="N13" s="46"/>
    </row>
    <row r="14" spans="1:14" ht="33" x14ac:dyDescent="0.2">
      <c r="A14" s="143" t="s">
        <v>324</v>
      </c>
      <c r="B14" s="145" t="s">
        <v>318</v>
      </c>
      <c r="C14" s="145" t="s">
        <v>174</v>
      </c>
      <c r="D14" s="145" t="s">
        <v>154</v>
      </c>
      <c r="E14" s="143" t="s">
        <v>409</v>
      </c>
      <c r="F14" s="145" t="s">
        <v>307</v>
      </c>
      <c r="G14" s="145" t="s">
        <v>410</v>
      </c>
      <c r="H14" s="145" t="s">
        <v>411</v>
      </c>
      <c r="I14" s="39" t="s">
        <v>325</v>
      </c>
      <c r="J14" s="39" t="s">
        <v>412</v>
      </c>
      <c r="K14" s="58" t="s">
        <v>326</v>
      </c>
      <c r="L14" s="40" t="s">
        <v>304</v>
      </c>
      <c r="M14" s="39" t="s">
        <v>327</v>
      </c>
      <c r="N14" s="39" t="s">
        <v>413</v>
      </c>
    </row>
    <row r="15" spans="1:14" ht="33" x14ac:dyDescent="0.2">
      <c r="A15" s="144"/>
      <c r="B15" s="146"/>
      <c r="C15" s="146"/>
      <c r="D15" s="146"/>
      <c r="E15" s="144"/>
      <c r="F15" s="146"/>
      <c r="G15" s="146"/>
      <c r="H15" s="146"/>
      <c r="I15" s="43" t="s">
        <v>328</v>
      </c>
      <c r="J15" s="43" t="s">
        <v>414</v>
      </c>
      <c r="K15" s="44"/>
      <c r="L15" s="45" t="s">
        <v>306</v>
      </c>
      <c r="M15" s="43"/>
      <c r="N15" s="43"/>
    </row>
    <row r="16" spans="1:14" ht="17.25" thickBot="1" x14ac:dyDescent="0.25">
      <c r="A16" s="144"/>
      <c r="B16" s="146"/>
      <c r="C16" s="147"/>
      <c r="D16" s="147"/>
      <c r="E16" s="153"/>
      <c r="F16" s="147"/>
      <c r="G16" s="147"/>
      <c r="H16" s="147"/>
      <c r="I16" s="46"/>
      <c r="J16" s="46"/>
      <c r="K16" s="42"/>
      <c r="L16" s="47" t="s">
        <v>306</v>
      </c>
      <c r="M16" s="46"/>
      <c r="N16" s="46"/>
    </row>
    <row r="17" spans="1:14" ht="34.5" customHeight="1" thickBot="1" x14ac:dyDescent="0.25">
      <c r="A17" s="143" t="s">
        <v>329</v>
      </c>
      <c r="B17" s="143" t="s">
        <v>330</v>
      </c>
      <c r="C17" s="145" t="s">
        <v>662</v>
      </c>
      <c r="D17" s="145" t="s">
        <v>663</v>
      </c>
      <c r="E17" s="145" t="s">
        <v>331</v>
      </c>
      <c r="F17" s="145" t="s">
        <v>301</v>
      </c>
      <c r="G17" s="145" t="s">
        <v>332</v>
      </c>
      <c r="H17" s="145" t="s">
        <v>415</v>
      </c>
      <c r="I17" s="39" t="s">
        <v>333</v>
      </c>
      <c r="J17" s="39" t="s">
        <v>416</v>
      </c>
      <c r="K17" s="42" t="s">
        <v>334</v>
      </c>
      <c r="L17" s="40" t="s">
        <v>304</v>
      </c>
      <c r="M17" s="39" t="s">
        <v>253</v>
      </c>
      <c r="N17" s="39" t="s">
        <v>254</v>
      </c>
    </row>
    <row r="18" spans="1:14" ht="33" x14ac:dyDescent="0.2">
      <c r="A18" s="144"/>
      <c r="B18" s="144"/>
      <c r="C18" s="146"/>
      <c r="D18" s="146"/>
      <c r="E18" s="146"/>
      <c r="F18" s="146"/>
      <c r="G18" s="146"/>
      <c r="H18" s="146"/>
      <c r="I18" s="43" t="s">
        <v>335</v>
      </c>
      <c r="J18" s="43" t="s">
        <v>417</v>
      </c>
      <c r="K18" s="44"/>
      <c r="L18" s="45" t="s">
        <v>306</v>
      </c>
      <c r="M18" s="43"/>
      <c r="N18" s="43"/>
    </row>
    <row r="19" spans="1:14" ht="17.25" thickBot="1" x14ac:dyDescent="0.25">
      <c r="A19" s="144"/>
      <c r="B19" s="144"/>
      <c r="C19" s="147"/>
      <c r="D19" s="147"/>
      <c r="E19" s="147"/>
      <c r="F19" s="147"/>
      <c r="G19" s="147"/>
      <c r="H19" s="147"/>
      <c r="I19" s="46"/>
      <c r="J19" s="46"/>
      <c r="K19" s="42"/>
      <c r="L19" s="47" t="s">
        <v>306</v>
      </c>
      <c r="M19" s="46"/>
      <c r="N19" s="46"/>
    </row>
    <row r="20" spans="1:14" ht="33.75" thickBot="1" x14ac:dyDescent="0.25">
      <c r="A20" s="143" t="s">
        <v>336</v>
      </c>
      <c r="B20" s="145" t="s">
        <v>318</v>
      </c>
      <c r="C20" s="145" t="s">
        <v>163</v>
      </c>
      <c r="D20" s="145" t="s">
        <v>152</v>
      </c>
      <c r="E20" s="145" t="s">
        <v>331</v>
      </c>
      <c r="F20" s="145" t="s">
        <v>307</v>
      </c>
      <c r="G20" s="145" t="s">
        <v>313</v>
      </c>
      <c r="H20" s="145" t="s">
        <v>418</v>
      </c>
      <c r="I20" s="38" t="s">
        <v>337</v>
      </c>
      <c r="J20" s="39" t="s">
        <v>419</v>
      </c>
      <c r="K20" s="38" t="s">
        <v>338</v>
      </c>
      <c r="L20" s="40" t="s">
        <v>304</v>
      </c>
      <c r="M20" s="39" t="s">
        <v>261</v>
      </c>
      <c r="N20" s="39" t="s">
        <v>420</v>
      </c>
    </row>
    <row r="21" spans="1:14" x14ac:dyDescent="0.2">
      <c r="A21" s="144"/>
      <c r="B21" s="146"/>
      <c r="C21" s="146"/>
      <c r="D21" s="146"/>
      <c r="E21" s="146"/>
      <c r="F21" s="146"/>
      <c r="G21" s="146"/>
      <c r="H21" s="146"/>
      <c r="I21" s="38" t="s">
        <v>339</v>
      </c>
      <c r="J21" s="43" t="s">
        <v>421</v>
      </c>
      <c r="K21" s="44"/>
      <c r="L21" s="45" t="s">
        <v>306</v>
      </c>
      <c r="M21" s="43"/>
      <c r="N21" s="43"/>
    </row>
    <row r="22" spans="1:14" ht="17.25" thickBot="1" x14ac:dyDescent="0.25">
      <c r="A22" s="144"/>
      <c r="B22" s="146"/>
      <c r="C22" s="147"/>
      <c r="D22" s="147"/>
      <c r="E22" s="147"/>
      <c r="F22" s="147"/>
      <c r="G22" s="147"/>
      <c r="H22" s="147"/>
      <c r="I22" s="46"/>
      <c r="J22" s="46"/>
      <c r="K22" s="42"/>
      <c r="L22" s="47" t="s">
        <v>306</v>
      </c>
      <c r="M22" s="46"/>
      <c r="N22" s="46"/>
    </row>
    <row r="23" spans="1:14" ht="49.5" x14ac:dyDescent="0.2">
      <c r="A23" s="148" t="s">
        <v>422</v>
      </c>
      <c r="B23" s="150" t="s">
        <v>318</v>
      </c>
      <c r="C23" s="150" t="s">
        <v>170</v>
      </c>
      <c r="D23" s="150" t="s">
        <v>154</v>
      </c>
      <c r="E23" s="150" t="s">
        <v>331</v>
      </c>
      <c r="F23" s="150" t="s">
        <v>307</v>
      </c>
      <c r="G23" s="150" t="s">
        <v>423</v>
      </c>
      <c r="H23" s="150" t="s">
        <v>424</v>
      </c>
      <c r="I23" s="59" t="s">
        <v>340</v>
      </c>
      <c r="J23" s="59"/>
      <c r="K23" s="60" t="s">
        <v>341</v>
      </c>
      <c r="L23" s="61" t="s">
        <v>304</v>
      </c>
      <c r="M23" s="59" t="s">
        <v>425</v>
      </c>
      <c r="N23" s="59" t="s">
        <v>426</v>
      </c>
    </row>
    <row r="24" spans="1:14" x14ac:dyDescent="0.2">
      <c r="A24" s="149"/>
      <c r="B24" s="151"/>
      <c r="C24" s="151"/>
      <c r="D24" s="151"/>
      <c r="E24" s="151"/>
      <c r="F24" s="151"/>
      <c r="G24" s="151"/>
      <c r="H24" s="151"/>
      <c r="I24" s="62" t="s">
        <v>342</v>
      </c>
      <c r="J24" s="62"/>
      <c r="K24" s="63"/>
      <c r="L24" s="64" t="s">
        <v>306</v>
      </c>
      <c r="M24" s="62"/>
      <c r="N24" s="62"/>
    </row>
    <row r="25" spans="1:14" ht="17.25" thickBot="1" x14ac:dyDescent="0.25">
      <c r="A25" s="149"/>
      <c r="B25" s="151"/>
      <c r="C25" s="152"/>
      <c r="D25" s="152"/>
      <c r="E25" s="152"/>
      <c r="F25" s="152"/>
      <c r="G25" s="152"/>
      <c r="H25" s="152"/>
      <c r="I25" s="65"/>
      <c r="J25" s="65"/>
      <c r="K25" s="66"/>
      <c r="L25" s="67" t="s">
        <v>306</v>
      </c>
      <c r="M25" s="65"/>
      <c r="N25" s="65"/>
    </row>
    <row r="26" spans="1:14" x14ac:dyDescent="0.2">
      <c r="A26" s="143" t="s">
        <v>427</v>
      </c>
      <c r="B26" s="145" t="s">
        <v>318</v>
      </c>
      <c r="C26" s="145" t="s">
        <v>171</v>
      </c>
      <c r="D26" s="145" t="s">
        <v>154</v>
      </c>
      <c r="E26" s="145" t="s">
        <v>311</v>
      </c>
      <c r="F26" s="145" t="s">
        <v>301</v>
      </c>
      <c r="G26" s="145" t="s">
        <v>313</v>
      </c>
      <c r="H26" s="145" t="s">
        <v>428</v>
      </c>
      <c r="I26" s="39" t="s">
        <v>340</v>
      </c>
      <c r="J26" s="39"/>
      <c r="K26" s="38" t="s">
        <v>343</v>
      </c>
      <c r="L26" s="40" t="s">
        <v>304</v>
      </c>
      <c r="M26" s="39" t="s">
        <v>429</v>
      </c>
      <c r="N26" s="39" t="s">
        <v>430</v>
      </c>
    </row>
    <row r="27" spans="1:14" x14ac:dyDescent="0.2">
      <c r="A27" s="144"/>
      <c r="B27" s="146"/>
      <c r="C27" s="146"/>
      <c r="D27" s="146"/>
      <c r="E27" s="146"/>
      <c r="F27" s="146"/>
      <c r="G27" s="146"/>
      <c r="H27" s="146"/>
      <c r="I27" s="43" t="s">
        <v>342</v>
      </c>
      <c r="J27" s="43"/>
      <c r="K27" s="44"/>
      <c r="L27" s="45" t="s">
        <v>306</v>
      </c>
      <c r="M27" s="43"/>
      <c r="N27" s="43"/>
    </row>
    <row r="28" spans="1:14" ht="17.25" thickBot="1" x14ac:dyDescent="0.25">
      <c r="A28" s="144"/>
      <c r="B28" s="146"/>
      <c r="C28" s="147"/>
      <c r="D28" s="147"/>
      <c r="E28" s="147"/>
      <c r="F28" s="147"/>
      <c r="G28" s="147"/>
      <c r="H28" s="147"/>
      <c r="I28" s="46"/>
      <c r="J28" s="46"/>
      <c r="K28" s="42"/>
      <c r="L28" s="47" t="s">
        <v>306</v>
      </c>
      <c r="M28" s="46"/>
      <c r="N28" s="46"/>
    </row>
    <row r="29" spans="1:14" ht="66" x14ac:dyDescent="0.2">
      <c r="A29" s="143" t="s">
        <v>431</v>
      </c>
      <c r="B29" s="143" t="s">
        <v>330</v>
      </c>
      <c r="C29" s="145" t="s">
        <v>169</v>
      </c>
      <c r="D29" s="145" t="s">
        <v>153</v>
      </c>
      <c r="E29" s="145" t="s">
        <v>311</v>
      </c>
      <c r="F29" s="145" t="s">
        <v>307</v>
      </c>
      <c r="G29" s="145" t="s">
        <v>432</v>
      </c>
      <c r="H29" s="145" t="s">
        <v>424</v>
      </c>
      <c r="I29" s="39" t="s">
        <v>344</v>
      </c>
      <c r="J29" s="39" t="s">
        <v>433</v>
      </c>
      <c r="K29" s="38" t="s">
        <v>345</v>
      </c>
      <c r="L29" s="40" t="s">
        <v>304</v>
      </c>
      <c r="M29" s="39" t="s">
        <v>434</v>
      </c>
      <c r="N29" s="39" t="s">
        <v>435</v>
      </c>
    </row>
    <row r="30" spans="1:14" x14ac:dyDescent="0.2">
      <c r="A30" s="144"/>
      <c r="B30" s="144"/>
      <c r="C30" s="146"/>
      <c r="D30" s="146"/>
      <c r="E30" s="146"/>
      <c r="F30" s="146"/>
      <c r="G30" s="146"/>
      <c r="H30" s="146"/>
      <c r="I30" s="43" t="s">
        <v>346</v>
      </c>
      <c r="J30" s="43" t="s">
        <v>436</v>
      </c>
      <c r="K30" s="44"/>
      <c r="L30" s="45" t="s">
        <v>306</v>
      </c>
      <c r="M30" s="43"/>
      <c r="N30" s="43"/>
    </row>
    <row r="31" spans="1:14" ht="17.25" thickBot="1" x14ac:dyDescent="0.25">
      <c r="A31" s="144"/>
      <c r="B31" s="144"/>
      <c r="C31" s="147"/>
      <c r="D31" s="147"/>
      <c r="E31" s="147"/>
      <c r="F31" s="147"/>
      <c r="G31" s="147"/>
      <c r="H31" s="147"/>
      <c r="I31" s="46"/>
      <c r="J31" s="46"/>
      <c r="K31" s="42"/>
      <c r="L31" s="47" t="s">
        <v>306</v>
      </c>
      <c r="M31" s="46"/>
      <c r="N31" s="46"/>
    </row>
    <row r="32" spans="1:14" s="71" customFormat="1" ht="16.5" customHeight="1" x14ac:dyDescent="0.2">
      <c r="A32" s="131" t="s">
        <v>437</v>
      </c>
      <c r="B32" s="125" t="s">
        <v>347</v>
      </c>
      <c r="C32" s="125" t="s">
        <v>173</v>
      </c>
      <c r="D32" s="125" t="s">
        <v>152</v>
      </c>
      <c r="E32" s="125" t="s">
        <v>331</v>
      </c>
      <c r="F32" s="125" t="s">
        <v>301</v>
      </c>
      <c r="G32" s="125" t="s">
        <v>313</v>
      </c>
      <c r="H32" s="125" t="s">
        <v>88</v>
      </c>
      <c r="I32" s="68"/>
      <c r="J32" s="68"/>
      <c r="K32" s="69" t="s">
        <v>348</v>
      </c>
      <c r="L32" s="70" t="s">
        <v>304</v>
      </c>
      <c r="M32" s="68" t="s">
        <v>349</v>
      </c>
      <c r="N32" s="68" t="s">
        <v>438</v>
      </c>
    </row>
    <row r="33" spans="1:14" s="71" customFormat="1" x14ac:dyDescent="0.2">
      <c r="A33" s="132"/>
      <c r="B33" s="126"/>
      <c r="C33" s="126"/>
      <c r="D33" s="126"/>
      <c r="E33" s="126"/>
      <c r="F33" s="126"/>
      <c r="G33" s="126"/>
      <c r="H33" s="126"/>
      <c r="I33" s="72"/>
      <c r="J33" s="72"/>
      <c r="K33" s="73"/>
      <c r="L33" s="74" t="s">
        <v>306</v>
      </c>
      <c r="M33" s="72"/>
      <c r="N33" s="72"/>
    </row>
    <row r="34" spans="1:14" s="71" customFormat="1" ht="17.25" thickBot="1" x14ac:dyDescent="0.25">
      <c r="A34" s="132"/>
      <c r="B34" s="126"/>
      <c r="C34" s="127"/>
      <c r="D34" s="127"/>
      <c r="E34" s="127"/>
      <c r="F34" s="127"/>
      <c r="G34" s="127"/>
      <c r="H34" s="127"/>
      <c r="I34" s="75"/>
      <c r="J34" s="75"/>
      <c r="K34" s="76"/>
      <c r="L34" s="77" t="s">
        <v>306</v>
      </c>
      <c r="M34" s="75"/>
      <c r="N34" s="75"/>
    </row>
    <row r="35" spans="1:14" ht="33" x14ac:dyDescent="0.2">
      <c r="A35" s="143" t="s">
        <v>439</v>
      </c>
      <c r="B35" s="145" t="s">
        <v>318</v>
      </c>
      <c r="C35" s="145" t="s">
        <v>172</v>
      </c>
      <c r="D35" s="145" t="s">
        <v>154</v>
      </c>
      <c r="E35" s="145" t="s">
        <v>331</v>
      </c>
      <c r="F35" s="145" t="s">
        <v>312</v>
      </c>
      <c r="G35" s="145" t="s">
        <v>410</v>
      </c>
      <c r="H35" s="145" t="s">
        <v>440</v>
      </c>
      <c r="I35" s="39" t="s">
        <v>340</v>
      </c>
      <c r="J35" s="39"/>
      <c r="K35" s="38" t="s">
        <v>350</v>
      </c>
      <c r="L35" s="40" t="s">
        <v>304</v>
      </c>
      <c r="M35" s="78" t="s">
        <v>501</v>
      </c>
      <c r="N35" s="78" t="s">
        <v>503</v>
      </c>
    </row>
    <row r="36" spans="1:14" x14ac:dyDescent="0.2">
      <c r="A36" s="144"/>
      <c r="B36" s="146"/>
      <c r="C36" s="146"/>
      <c r="D36" s="146"/>
      <c r="E36" s="146"/>
      <c r="F36" s="146"/>
      <c r="G36" s="146"/>
      <c r="H36" s="146"/>
      <c r="I36" s="43" t="s">
        <v>342</v>
      </c>
      <c r="J36" s="43"/>
      <c r="K36" s="44"/>
      <c r="L36" s="45" t="s">
        <v>306</v>
      </c>
      <c r="M36" s="43"/>
      <c r="N36" s="43"/>
    </row>
    <row r="37" spans="1:14" ht="17.25" thickBot="1" x14ac:dyDescent="0.25">
      <c r="A37" s="144"/>
      <c r="B37" s="146"/>
      <c r="C37" s="147"/>
      <c r="D37" s="147"/>
      <c r="E37" s="147"/>
      <c r="F37" s="147"/>
      <c r="G37" s="147"/>
      <c r="H37" s="147"/>
      <c r="I37" s="46"/>
      <c r="J37" s="46"/>
      <c r="K37" s="42"/>
      <c r="L37" s="47" t="s">
        <v>306</v>
      </c>
      <c r="M37" s="46"/>
      <c r="N37" s="46"/>
    </row>
    <row r="38" spans="1:14" ht="33" x14ac:dyDescent="0.2">
      <c r="A38" s="139" t="s">
        <v>441</v>
      </c>
      <c r="B38" s="139" t="s">
        <v>330</v>
      </c>
      <c r="C38" s="136" t="s">
        <v>182</v>
      </c>
      <c r="D38" s="136" t="s">
        <v>161</v>
      </c>
      <c r="E38" s="136" t="s">
        <v>311</v>
      </c>
      <c r="F38" s="136" t="s">
        <v>301</v>
      </c>
      <c r="G38" s="136" t="s">
        <v>351</v>
      </c>
      <c r="H38" s="136" t="s">
        <v>442</v>
      </c>
      <c r="I38" s="79" t="s">
        <v>352</v>
      </c>
      <c r="J38" s="79" t="s">
        <v>443</v>
      </c>
      <c r="K38" s="80" t="s">
        <v>353</v>
      </c>
      <c r="L38" s="81" t="s">
        <v>304</v>
      </c>
      <c r="M38" s="79" t="s">
        <v>444</v>
      </c>
      <c r="N38" s="79" t="s">
        <v>445</v>
      </c>
    </row>
    <row r="39" spans="1:14" x14ac:dyDescent="0.2">
      <c r="A39" s="140"/>
      <c r="B39" s="140"/>
      <c r="C39" s="137"/>
      <c r="D39" s="137"/>
      <c r="E39" s="137"/>
      <c r="F39" s="137"/>
      <c r="G39" s="137"/>
      <c r="H39" s="137"/>
      <c r="I39" s="82" t="s">
        <v>354</v>
      </c>
      <c r="J39" s="82" t="s">
        <v>355</v>
      </c>
      <c r="K39" s="83"/>
      <c r="L39" s="84" t="s">
        <v>306</v>
      </c>
      <c r="M39" s="82"/>
      <c r="N39" s="82"/>
    </row>
    <row r="40" spans="1:14" ht="17.25" thickBot="1" x14ac:dyDescent="0.25">
      <c r="A40" s="140"/>
      <c r="B40" s="140"/>
      <c r="C40" s="138"/>
      <c r="D40" s="138"/>
      <c r="E40" s="138"/>
      <c r="F40" s="138"/>
      <c r="G40" s="138"/>
      <c r="H40" s="138"/>
      <c r="I40" s="85"/>
      <c r="J40" s="85"/>
      <c r="K40" s="86"/>
      <c r="L40" s="87" t="s">
        <v>306</v>
      </c>
      <c r="M40" s="85"/>
      <c r="N40" s="85"/>
    </row>
    <row r="41" spans="1:14" ht="33" x14ac:dyDescent="0.2">
      <c r="A41" s="139" t="s">
        <v>446</v>
      </c>
      <c r="B41" s="136" t="s">
        <v>318</v>
      </c>
      <c r="C41" s="136" t="s">
        <v>661</v>
      </c>
      <c r="D41" s="136" t="s">
        <v>156</v>
      </c>
      <c r="E41" s="136" t="s">
        <v>311</v>
      </c>
      <c r="F41" s="136" t="s">
        <v>307</v>
      </c>
      <c r="G41" s="136" t="s">
        <v>313</v>
      </c>
      <c r="H41" s="136" t="s">
        <v>82</v>
      </c>
      <c r="I41" s="79" t="s">
        <v>356</v>
      </c>
      <c r="J41" s="79" t="s">
        <v>357</v>
      </c>
      <c r="K41" s="80" t="s">
        <v>358</v>
      </c>
      <c r="L41" s="81" t="s">
        <v>304</v>
      </c>
      <c r="M41" s="79" t="s">
        <v>509</v>
      </c>
      <c r="N41" s="79" t="s">
        <v>510</v>
      </c>
    </row>
    <row r="42" spans="1:14" x14ac:dyDescent="0.2">
      <c r="A42" s="140"/>
      <c r="B42" s="137"/>
      <c r="C42" s="137"/>
      <c r="D42" s="137"/>
      <c r="E42" s="137"/>
      <c r="F42" s="137"/>
      <c r="G42" s="137"/>
      <c r="H42" s="137"/>
      <c r="I42" s="82" t="s">
        <v>359</v>
      </c>
      <c r="J42" s="82" t="s">
        <v>447</v>
      </c>
      <c r="K42" s="83"/>
      <c r="L42" s="84" t="s">
        <v>306</v>
      </c>
      <c r="M42" s="82"/>
      <c r="N42" s="82"/>
    </row>
    <row r="43" spans="1:14" ht="17.25" thickBot="1" x14ac:dyDescent="0.25">
      <c r="A43" s="140"/>
      <c r="B43" s="137"/>
      <c r="C43" s="138"/>
      <c r="D43" s="138"/>
      <c r="E43" s="138"/>
      <c r="F43" s="138"/>
      <c r="G43" s="138"/>
      <c r="H43" s="138"/>
      <c r="I43" s="85"/>
      <c r="J43" s="85"/>
      <c r="K43" s="86"/>
      <c r="L43" s="87" t="s">
        <v>306</v>
      </c>
      <c r="M43" s="85"/>
      <c r="N43" s="85"/>
    </row>
    <row r="44" spans="1:14" x14ac:dyDescent="0.2">
      <c r="A44" s="139" t="s">
        <v>448</v>
      </c>
      <c r="B44" s="136" t="s">
        <v>318</v>
      </c>
      <c r="C44" s="136" t="s">
        <v>165</v>
      </c>
      <c r="D44" s="136" t="s">
        <v>148</v>
      </c>
      <c r="E44" s="136" t="s">
        <v>311</v>
      </c>
      <c r="F44" s="136" t="s">
        <v>301</v>
      </c>
      <c r="G44" s="136" t="s">
        <v>313</v>
      </c>
      <c r="H44" s="136" t="s">
        <v>449</v>
      </c>
      <c r="I44" s="79" t="s">
        <v>340</v>
      </c>
      <c r="J44" s="79"/>
      <c r="K44" s="80" t="s">
        <v>360</v>
      </c>
      <c r="L44" s="81" t="s">
        <v>304</v>
      </c>
      <c r="M44" s="79" t="s">
        <v>280</v>
      </c>
      <c r="N44" s="79" t="s">
        <v>281</v>
      </c>
    </row>
    <row r="45" spans="1:14" x14ac:dyDescent="0.2">
      <c r="A45" s="140"/>
      <c r="B45" s="137"/>
      <c r="C45" s="137"/>
      <c r="D45" s="137"/>
      <c r="E45" s="137"/>
      <c r="F45" s="137"/>
      <c r="G45" s="137"/>
      <c r="H45" s="137"/>
      <c r="I45" s="82" t="s">
        <v>342</v>
      </c>
      <c r="J45" s="82"/>
      <c r="K45" s="83"/>
      <c r="L45" s="84" t="s">
        <v>306</v>
      </c>
      <c r="M45" s="82"/>
      <c r="N45" s="82"/>
    </row>
    <row r="46" spans="1:14" ht="17.25" thickBot="1" x14ac:dyDescent="0.25">
      <c r="A46" s="140"/>
      <c r="B46" s="137"/>
      <c r="C46" s="138"/>
      <c r="D46" s="138"/>
      <c r="E46" s="138"/>
      <c r="F46" s="138"/>
      <c r="G46" s="138"/>
      <c r="H46" s="138"/>
      <c r="I46" s="85"/>
      <c r="J46" s="85"/>
      <c r="K46" s="86"/>
      <c r="L46" s="87" t="s">
        <v>306</v>
      </c>
      <c r="M46" s="85"/>
      <c r="N46" s="85"/>
    </row>
    <row r="47" spans="1:14" ht="33" customHeight="1" x14ac:dyDescent="0.2">
      <c r="A47" s="139" t="s">
        <v>450</v>
      </c>
      <c r="B47" s="141" t="s">
        <v>299</v>
      </c>
      <c r="C47" s="136" t="s">
        <v>164</v>
      </c>
      <c r="D47" s="136" t="s">
        <v>148</v>
      </c>
      <c r="E47" s="136" t="s">
        <v>311</v>
      </c>
      <c r="F47" s="136" t="s">
        <v>307</v>
      </c>
      <c r="G47" s="136" t="s">
        <v>399</v>
      </c>
      <c r="H47" s="136" t="s">
        <v>82</v>
      </c>
      <c r="I47" s="79" t="s">
        <v>340</v>
      </c>
      <c r="J47" s="79"/>
      <c r="K47" s="88" t="s">
        <v>361</v>
      </c>
      <c r="L47" s="81" t="s">
        <v>304</v>
      </c>
      <c r="M47" s="79" t="s">
        <v>451</v>
      </c>
      <c r="N47" s="79" t="s">
        <v>279</v>
      </c>
    </row>
    <row r="48" spans="1:14" x14ac:dyDescent="0.2">
      <c r="A48" s="140"/>
      <c r="B48" s="142"/>
      <c r="C48" s="137"/>
      <c r="D48" s="137"/>
      <c r="E48" s="137"/>
      <c r="F48" s="137"/>
      <c r="G48" s="137"/>
      <c r="H48" s="137"/>
      <c r="I48" s="82" t="s">
        <v>342</v>
      </c>
      <c r="J48" s="82"/>
      <c r="K48" s="83"/>
      <c r="L48" s="84" t="s">
        <v>306</v>
      </c>
      <c r="M48" s="82"/>
      <c r="N48" s="82"/>
    </row>
    <row r="49" spans="1:14" ht="17.25" thickBot="1" x14ac:dyDescent="0.25">
      <c r="A49" s="140"/>
      <c r="B49" s="142"/>
      <c r="C49" s="138"/>
      <c r="D49" s="138"/>
      <c r="E49" s="138"/>
      <c r="F49" s="138"/>
      <c r="G49" s="138"/>
      <c r="H49" s="138"/>
      <c r="I49" s="85"/>
      <c r="J49" s="85"/>
      <c r="K49" s="86"/>
      <c r="L49" s="87" t="s">
        <v>306</v>
      </c>
      <c r="M49" s="85"/>
      <c r="N49" s="85"/>
    </row>
    <row r="50" spans="1:14" ht="33" x14ac:dyDescent="0.2">
      <c r="A50" s="131" t="s">
        <v>452</v>
      </c>
      <c r="B50" s="125" t="s">
        <v>362</v>
      </c>
      <c r="C50" s="128" t="s">
        <v>183</v>
      </c>
      <c r="D50" s="128" t="s">
        <v>162</v>
      </c>
      <c r="E50" s="128" t="s">
        <v>300</v>
      </c>
      <c r="F50" s="128" t="s">
        <v>301</v>
      </c>
      <c r="G50" s="128" t="s">
        <v>453</v>
      </c>
      <c r="H50" s="128" t="s">
        <v>395</v>
      </c>
      <c r="I50" s="68" t="s">
        <v>363</v>
      </c>
      <c r="J50" s="89" t="s">
        <v>454</v>
      </c>
      <c r="K50" s="90" t="s">
        <v>364</v>
      </c>
      <c r="L50" s="91" t="s">
        <v>304</v>
      </c>
      <c r="M50" s="89" t="s">
        <v>455</v>
      </c>
      <c r="N50" s="89" t="s">
        <v>456</v>
      </c>
    </row>
    <row r="51" spans="1:14" x14ac:dyDescent="0.2">
      <c r="A51" s="132"/>
      <c r="B51" s="126"/>
      <c r="C51" s="129"/>
      <c r="D51" s="129"/>
      <c r="E51" s="129"/>
      <c r="F51" s="129"/>
      <c r="G51" s="129"/>
      <c r="H51" s="129"/>
      <c r="I51" s="72" t="s">
        <v>365</v>
      </c>
      <c r="J51" s="72" t="s">
        <v>457</v>
      </c>
      <c r="K51" s="92"/>
      <c r="L51" s="93" t="s">
        <v>306</v>
      </c>
      <c r="M51" s="94"/>
      <c r="N51" s="94"/>
    </row>
    <row r="52" spans="1:14" ht="17.25" thickBot="1" x14ac:dyDescent="0.25">
      <c r="A52" s="132"/>
      <c r="B52" s="126"/>
      <c r="C52" s="130"/>
      <c r="D52" s="130"/>
      <c r="E52" s="130"/>
      <c r="F52" s="130"/>
      <c r="G52" s="130"/>
      <c r="H52" s="130"/>
      <c r="I52" s="75"/>
      <c r="J52" s="95"/>
      <c r="K52" s="96"/>
      <c r="L52" s="97" t="s">
        <v>306</v>
      </c>
      <c r="M52" s="95"/>
      <c r="N52" s="95"/>
    </row>
    <row r="53" spans="1:14" ht="33" x14ac:dyDescent="0.2">
      <c r="A53" s="131" t="s">
        <v>458</v>
      </c>
      <c r="B53" s="133" t="s">
        <v>366</v>
      </c>
      <c r="C53" s="125" t="s">
        <v>175</v>
      </c>
      <c r="D53" s="125" t="s">
        <v>155</v>
      </c>
      <c r="E53" s="125" t="s">
        <v>300</v>
      </c>
      <c r="F53" s="125" t="s">
        <v>301</v>
      </c>
      <c r="G53" s="125" t="s">
        <v>432</v>
      </c>
      <c r="H53" s="125" t="s">
        <v>415</v>
      </c>
      <c r="I53" s="68" t="s">
        <v>367</v>
      </c>
      <c r="J53" s="68" t="s">
        <v>459</v>
      </c>
      <c r="K53" s="69" t="s">
        <v>368</v>
      </c>
      <c r="L53" s="70" t="s">
        <v>304</v>
      </c>
      <c r="M53" s="68" t="s">
        <v>460</v>
      </c>
      <c r="N53" s="68" t="s">
        <v>461</v>
      </c>
    </row>
    <row r="54" spans="1:14" ht="19.5" customHeight="1" x14ac:dyDescent="0.2">
      <c r="A54" s="132"/>
      <c r="B54" s="134"/>
      <c r="C54" s="126"/>
      <c r="D54" s="126"/>
      <c r="E54" s="126"/>
      <c r="F54" s="126"/>
      <c r="G54" s="126"/>
      <c r="H54" s="126"/>
      <c r="I54" s="72" t="s">
        <v>369</v>
      </c>
      <c r="J54" s="72" t="s">
        <v>462</v>
      </c>
      <c r="K54" s="73"/>
      <c r="L54" s="74" t="s">
        <v>306</v>
      </c>
      <c r="M54" s="72"/>
      <c r="N54" s="72"/>
    </row>
    <row r="55" spans="1:14" ht="17.25" thickBot="1" x14ac:dyDescent="0.25">
      <c r="A55" s="132"/>
      <c r="B55" s="135"/>
      <c r="C55" s="127"/>
      <c r="D55" s="127"/>
      <c r="E55" s="127"/>
      <c r="F55" s="127"/>
      <c r="G55" s="127"/>
      <c r="H55" s="127"/>
      <c r="I55" s="75"/>
      <c r="J55" s="75"/>
      <c r="K55" s="76"/>
      <c r="L55" s="77" t="s">
        <v>306</v>
      </c>
      <c r="M55" s="75"/>
      <c r="N55" s="75"/>
    </row>
    <row r="56" spans="1:14" ht="33" x14ac:dyDescent="0.2">
      <c r="A56" s="131" t="s">
        <v>463</v>
      </c>
      <c r="B56" s="125" t="s">
        <v>362</v>
      </c>
      <c r="C56" s="128" t="s">
        <v>180</v>
      </c>
      <c r="D56" s="128" t="s">
        <v>159</v>
      </c>
      <c r="E56" s="128" t="s">
        <v>300</v>
      </c>
      <c r="F56" s="128" t="s">
        <v>301</v>
      </c>
      <c r="G56" s="128" t="s">
        <v>332</v>
      </c>
      <c r="H56" s="128" t="s">
        <v>449</v>
      </c>
      <c r="I56" s="68" t="s">
        <v>370</v>
      </c>
      <c r="J56" s="89" t="s">
        <v>464</v>
      </c>
      <c r="K56" s="90" t="s">
        <v>371</v>
      </c>
      <c r="L56" s="91" t="s">
        <v>304</v>
      </c>
      <c r="M56" s="89" t="s">
        <v>271</v>
      </c>
      <c r="N56" s="89" t="s">
        <v>465</v>
      </c>
    </row>
    <row r="57" spans="1:14" x14ac:dyDescent="0.2">
      <c r="A57" s="132"/>
      <c r="B57" s="126"/>
      <c r="C57" s="129"/>
      <c r="D57" s="129"/>
      <c r="E57" s="129"/>
      <c r="F57" s="129"/>
      <c r="G57" s="129"/>
      <c r="H57" s="129"/>
      <c r="I57" s="72" t="s">
        <v>372</v>
      </c>
      <c r="J57" s="94" t="s">
        <v>466</v>
      </c>
      <c r="K57" s="92"/>
      <c r="L57" s="93" t="s">
        <v>306</v>
      </c>
      <c r="M57" s="94"/>
      <c r="N57" s="94"/>
    </row>
    <row r="58" spans="1:14" ht="17.25" thickBot="1" x14ac:dyDescent="0.25">
      <c r="A58" s="132"/>
      <c r="B58" s="126"/>
      <c r="C58" s="130"/>
      <c r="D58" s="130"/>
      <c r="E58" s="130"/>
      <c r="F58" s="130"/>
      <c r="G58" s="130"/>
      <c r="H58" s="130"/>
      <c r="I58" s="75"/>
      <c r="J58" s="95"/>
      <c r="K58" s="96"/>
      <c r="L58" s="97" t="s">
        <v>306</v>
      </c>
      <c r="M58" s="95"/>
      <c r="N58" s="95"/>
    </row>
    <row r="59" spans="1:14" s="71" customFormat="1" ht="33" x14ac:dyDescent="0.2">
      <c r="A59" s="131" t="s">
        <v>458</v>
      </c>
      <c r="B59" s="128" t="s">
        <v>347</v>
      </c>
      <c r="C59" s="128" t="s">
        <v>181</v>
      </c>
      <c r="D59" s="128" t="s">
        <v>160</v>
      </c>
      <c r="E59" s="128" t="s">
        <v>300</v>
      </c>
      <c r="F59" s="128" t="s">
        <v>301</v>
      </c>
      <c r="G59" s="128" t="s">
        <v>467</v>
      </c>
      <c r="H59" s="128" t="s">
        <v>85</v>
      </c>
      <c r="I59" s="89" t="s">
        <v>373</v>
      </c>
      <c r="J59" s="89" t="s">
        <v>468</v>
      </c>
      <c r="K59" s="90" t="s">
        <v>374</v>
      </c>
      <c r="L59" s="91" t="s">
        <v>304</v>
      </c>
      <c r="M59" s="89" t="s">
        <v>469</v>
      </c>
      <c r="N59" s="89" t="s">
        <v>274</v>
      </c>
    </row>
    <row r="60" spans="1:14" s="71" customFormat="1" x14ac:dyDescent="0.2">
      <c r="A60" s="132"/>
      <c r="B60" s="129"/>
      <c r="C60" s="129"/>
      <c r="D60" s="129"/>
      <c r="E60" s="129"/>
      <c r="F60" s="129"/>
      <c r="G60" s="129"/>
      <c r="H60" s="129"/>
      <c r="I60" s="94" t="s">
        <v>375</v>
      </c>
      <c r="J60" s="98" t="s">
        <v>470</v>
      </c>
      <c r="K60" s="99"/>
      <c r="L60" s="93" t="s">
        <v>306</v>
      </c>
      <c r="M60" s="94"/>
      <c r="N60" s="94"/>
    </row>
    <row r="61" spans="1:14" s="71" customFormat="1" ht="17.25" thickBot="1" x14ac:dyDescent="0.25">
      <c r="A61" s="132"/>
      <c r="B61" s="129"/>
      <c r="C61" s="130"/>
      <c r="D61" s="130"/>
      <c r="E61" s="130"/>
      <c r="F61" s="130"/>
      <c r="G61" s="130"/>
      <c r="H61" s="130"/>
      <c r="I61" s="95"/>
      <c r="J61" s="95"/>
      <c r="K61" s="96"/>
      <c r="L61" s="97" t="s">
        <v>306</v>
      </c>
      <c r="M61" s="95"/>
      <c r="N61" s="95"/>
    </row>
    <row r="62" spans="1:14" ht="35.25" customHeight="1" x14ac:dyDescent="0.2">
      <c r="A62" s="131" t="s">
        <v>471</v>
      </c>
      <c r="B62" s="125" t="s">
        <v>472</v>
      </c>
      <c r="C62" s="128" t="s">
        <v>178</v>
      </c>
      <c r="D62" s="128" t="s">
        <v>157</v>
      </c>
      <c r="E62" s="128" t="s">
        <v>331</v>
      </c>
      <c r="F62" s="128" t="s">
        <v>312</v>
      </c>
      <c r="G62" s="128" t="s">
        <v>332</v>
      </c>
      <c r="H62" s="128" t="s">
        <v>424</v>
      </c>
      <c r="I62" s="68" t="s">
        <v>376</v>
      </c>
      <c r="J62" s="89" t="s">
        <v>473</v>
      </c>
      <c r="K62" s="69" t="s">
        <v>377</v>
      </c>
      <c r="L62" s="91" t="s">
        <v>304</v>
      </c>
      <c r="M62" s="68" t="s">
        <v>474</v>
      </c>
      <c r="N62" s="68" t="s">
        <v>270</v>
      </c>
    </row>
    <row r="63" spans="1:14" ht="33.75" thickBot="1" x14ac:dyDescent="0.25">
      <c r="A63" s="132"/>
      <c r="B63" s="126"/>
      <c r="C63" s="129"/>
      <c r="D63" s="129"/>
      <c r="E63" s="129"/>
      <c r="F63" s="129"/>
      <c r="G63" s="129"/>
      <c r="H63" s="129"/>
      <c r="I63" s="72" t="s">
        <v>378</v>
      </c>
      <c r="J63" s="72" t="s">
        <v>475</v>
      </c>
      <c r="K63" s="96"/>
      <c r="L63" s="93" t="s">
        <v>306</v>
      </c>
      <c r="M63" s="94"/>
      <c r="N63" s="94"/>
    </row>
    <row r="64" spans="1:14" ht="17.25" thickBot="1" x14ac:dyDescent="0.25">
      <c r="A64" s="132"/>
      <c r="B64" s="126"/>
      <c r="C64" s="130"/>
      <c r="D64" s="130"/>
      <c r="E64" s="130"/>
      <c r="F64" s="130"/>
      <c r="G64" s="130"/>
      <c r="H64" s="130"/>
      <c r="I64" s="75"/>
      <c r="J64" s="95"/>
      <c r="K64" s="96"/>
      <c r="L64" s="97" t="s">
        <v>306</v>
      </c>
      <c r="M64" s="95"/>
      <c r="N64" s="95"/>
    </row>
    <row r="65" spans="1:14" ht="16.5" customHeight="1" x14ac:dyDescent="0.2">
      <c r="A65" s="68"/>
      <c r="B65" s="68"/>
      <c r="C65" s="125" t="s">
        <v>379</v>
      </c>
      <c r="D65" s="125"/>
      <c r="E65" s="125"/>
      <c r="F65" s="125" t="s">
        <v>312</v>
      </c>
      <c r="G65" s="125"/>
      <c r="H65" s="125"/>
      <c r="I65" s="68" t="s">
        <v>340</v>
      </c>
      <c r="J65" s="68"/>
      <c r="K65" s="69"/>
      <c r="L65" s="70" t="s">
        <v>304</v>
      </c>
      <c r="M65" s="68" t="s">
        <v>380</v>
      </c>
      <c r="N65" s="68"/>
    </row>
    <row r="66" spans="1:14" x14ac:dyDescent="0.2">
      <c r="A66" s="72"/>
      <c r="B66" s="72"/>
      <c r="C66" s="126"/>
      <c r="D66" s="126"/>
      <c r="E66" s="126"/>
      <c r="F66" s="126"/>
      <c r="G66" s="126"/>
      <c r="H66" s="126"/>
      <c r="I66" s="72" t="s">
        <v>342</v>
      </c>
      <c r="J66" s="72"/>
      <c r="K66" s="73"/>
      <c r="L66" s="74" t="s">
        <v>306</v>
      </c>
      <c r="M66" s="72"/>
      <c r="N66" s="72"/>
    </row>
    <row r="67" spans="1:14" ht="17.25" thickBot="1" x14ac:dyDescent="0.25">
      <c r="A67" s="72"/>
      <c r="B67" s="72"/>
      <c r="C67" s="127"/>
      <c r="D67" s="127"/>
      <c r="E67" s="127"/>
      <c r="F67" s="127"/>
      <c r="G67" s="127"/>
      <c r="H67" s="127"/>
      <c r="I67" s="75"/>
      <c r="J67" s="75"/>
      <c r="K67" s="76"/>
      <c r="L67" s="77" t="s">
        <v>306</v>
      </c>
      <c r="M67" s="75"/>
      <c r="N67" s="75"/>
    </row>
    <row r="68" spans="1:14" x14ac:dyDescent="0.2">
      <c r="A68" s="72"/>
      <c r="B68" s="72"/>
      <c r="C68" s="125" t="s">
        <v>381</v>
      </c>
      <c r="D68" s="125"/>
      <c r="E68" s="125"/>
      <c r="F68" s="125"/>
      <c r="G68" s="125"/>
      <c r="H68" s="125"/>
      <c r="I68" s="68" t="s">
        <v>340</v>
      </c>
      <c r="J68" s="68"/>
      <c r="K68" s="69"/>
      <c r="L68" s="70" t="s">
        <v>304</v>
      </c>
      <c r="M68" s="68"/>
      <c r="N68" s="68"/>
    </row>
    <row r="69" spans="1:14" x14ac:dyDescent="0.2">
      <c r="A69" s="72"/>
      <c r="B69" s="72"/>
      <c r="C69" s="126"/>
      <c r="D69" s="126"/>
      <c r="E69" s="126"/>
      <c r="F69" s="126"/>
      <c r="G69" s="126"/>
      <c r="H69" s="126"/>
      <c r="I69" s="72" t="s">
        <v>342</v>
      </c>
      <c r="J69" s="72"/>
      <c r="K69" s="73"/>
      <c r="L69" s="74" t="s">
        <v>306</v>
      </c>
      <c r="M69" s="72"/>
      <c r="N69" s="72"/>
    </row>
    <row r="70" spans="1:14" ht="17.25" thickBot="1" x14ac:dyDescent="0.25">
      <c r="A70" s="72"/>
      <c r="B70" s="72"/>
      <c r="C70" s="127"/>
      <c r="D70" s="127"/>
      <c r="E70" s="127"/>
      <c r="F70" s="127"/>
      <c r="G70" s="127"/>
      <c r="H70" s="127"/>
      <c r="I70" s="75"/>
      <c r="J70" s="75"/>
      <c r="K70" s="76"/>
      <c r="L70" s="77" t="s">
        <v>306</v>
      </c>
      <c r="M70" s="75"/>
      <c r="N70" s="75"/>
    </row>
    <row r="71" spans="1:14" x14ac:dyDescent="0.2">
      <c r="A71" s="72"/>
      <c r="B71" s="72"/>
      <c r="C71" s="125" t="s">
        <v>382</v>
      </c>
      <c r="D71" s="125"/>
      <c r="E71" s="125"/>
      <c r="F71" s="125"/>
      <c r="G71" s="125"/>
      <c r="H71" s="125"/>
      <c r="I71" s="68" t="s">
        <v>340</v>
      </c>
      <c r="J71" s="68"/>
      <c r="K71" s="69"/>
      <c r="L71" s="70" t="s">
        <v>304</v>
      </c>
      <c r="M71" s="68"/>
      <c r="N71" s="68"/>
    </row>
    <row r="72" spans="1:14" x14ac:dyDescent="0.2">
      <c r="A72" s="72"/>
      <c r="B72" s="72"/>
      <c r="C72" s="126"/>
      <c r="D72" s="126"/>
      <c r="E72" s="126"/>
      <c r="F72" s="126"/>
      <c r="G72" s="126"/>
      <c r="H72" s="126"/>
      <c r="I72" s="72" t="s">
        <v>342</v>
      </c>
      <c r="J72" s="72"/>
      <c r="K72" s="73"/>
      <c r="L72" s="74" t="s">
        <v>306</v>
      </c>
      <c r="M72" s="72"/>
      <c r="N72" s="72"/>
    </row>
    <row r="73" spans="1:14" ht="17.25" thickBot="1" x14ac:dyDescent="0.25">
      <c r="A73" s="72"/>
      <c r="B73" s="72"/>
      <c r="C73" s="127"/>
      <c r="D73" s="127"/>
      <c r="E73" s="127"/>
      <c r="F73" s="127"/>
      <c r="G73" s="127"/>
      <c r="H73" s="127"/>
      <c r="I73" s="75"/>
      <c r="J73" s="75"/>
      <c r="K73" s="76"/>
      <c r="L73" s="77" t="s">
        <v>306</v>
      </c>
      <c r="M73" s="75"/>
      <c r="N73" s="75"/>
    </row>
    <row r="74" spans="1:14" x14ac:dyDescent="0.2">
      <c r="A74" s="72"/>
      <c r="B74" s="72"/>
      <c r="C74" s="125" t="s">
        <v>383</v>
      </c>
      <c r="D74" s="125"/>
      <c r="E74" s="125"/>
      <c r="F74" s="125"/>
      <c r="G74" s="125"/>
      <c r="H74" s="125"/>
      <c r="I74" s="68" t="s">
        <v>340</v>
      </c>
      <c r="J74" s="68"/>
      <c r="K74" s="69"/>
      <c r="L74" s="70" t="s">
        <v>304</v>
      </c>
      <c r="M74" s="68"/>
      <c r="N74" s="68"/>
    </row>
    <row r="75" spans="1:14" x14ac:dyDescent="0.2">
      <c r="A75" s="72"/>
      <c r="B75" s="72"/>
      <c r="C75" s="126"/>
      <c r="D75" s="126"/>
      <c r="E75" s="126"/>
      <c r="F75" s="126"/>
      <c r="G75" s="126"/>
      <c r="H75" s="126"/>
      <c r="I75" s="72" t="s">
        <v>342</v>
      </c>
      <c r="J75" s="72"/>
      <c r="K75" s="73"/>
      <c r="L75" s="74" t="s">
        <v>306</v>
      </c>
      <c r="M75" s="72"/>
      <c r="N75" s="72"/>
    </row>
    <row r="76" spans="1:14" ht="17.25" thickBot="1" x14ac:dyDescent="0.25">
      <c r="A76" s="72"/>
      <c r="B76" s="72"/>
      <c r="C76" s="127"/>
      <c r="D76" s="127"/>
      <c r="E76" s="127"/>
      <c r="F76" s="127"/>
      <c r="G76" s="127"/>
      <c r="H76" s="127"/>
      <c r="I76" s="75"/>
      <c r="J76" s="75"/>
      <c r="K76" s="76"/>
      <c r="L76" s="77" t="s">
        <v>306</v>
      </c>
      <c r="M76" s="75"/>
      <c r="N76" s="75"/>
    </row>
    <row r="77" spans="1:14" x14ac:dyDescent="0.2">
      <c r="A77" s="72"/>
      <c r="B77" s="72"/>
      <c r="C77" s="125" t="s">
        <v>384</v>
      </c>
      <c r="D77" s="125"/>
      <c r="E77" s="125"/>
      <c r="F77" s="125"/>
      <c r="G77" s="125"/>
      <c r="H77" s="125"/>
      <c r="I77" s="68" t="s">
        <v>340</v>
      </c>
      <c r="J77" s="68"/>
      <c r="K77" s="69"/>
      <c r="L77" s="70" t="s">
        <v>304</v>
      </c>
      <c r="M77" s="68"/>
      <c r="N77" s="68"/>
    </row>
    <row r="78" spans="1:14" x14ac:dyDescent="0.2">
      <c r="A78" s="72"/>
      <c r="B78" s="72"/>
      <c r="C78" s="126"/>
      <c r="D78" s="126"/>
      <c r="E78" s="126"/>
      <c r="F78" s="126"/>
      <c r="G78" s="126"/>
      <c r="H78" s="126"/>
      <c r="I78" s="72" t="s">
        <v>342</v>
      </c>
      <c r="J78" s="72"/>
      <c r="K78" s="73"/>
      <c r="L78" s="74" t="s">
        <v>306</v>
      </c>
      <c r="M78" s="72"/>
      <c r="N78" s="72"/>
    </row>
    <row r="79" spans="1:14" ht="17.25" thickBot="1" x14ac:dyDescent="0.25">
      <c r="A79" s="72"/>
      <c r="B79" s="72"/>
      <c r="C79" s="127"/>
      <c r="D79" s="127"/>
      <c r="E79" s="127"/>
      <c r="F79" s="127"/>
      <c r="G79" s="127"/>
      <c r="H79" s="127"/>
      <c r="I79" s="75"/>
      <c r="J79" s="75"/>
      <c r="K79" s="76"/>
      <c r="L79" s="77" t="s">
        <v>306</v>
      </c>
      <c r="M79" s="75"/>
      <c r="N79" s="75"/>
    </row>
    <row r="80" spans="1:14" x14ac:dyDescent="0.2">
      <c r="A80" s="72"/>
      <c r="B80" s="72"/>
      <c r="C80" s="125" t="s">
        <v>385</v>
      </c>
      <c r="D80" s="125"/>
      <c r="E80" s="125"/>
      <c r="F80" s="125"/>
      <c r="G80" s="125"/>
      <c r="H80" s="125"/>
      <c r="I80" s="68" t="s">
        <v>340</v>
      </c>
      <c r="J80" s="68"/>
      <c r="K80" s="69"/>
      <c r="L80" s="70" t="s">
        <v>304</v>
      </c>
      <c r="M80" s="68"/>
      <c r="N80" s="68"/>
    </row>
    <row r="81" spans="1:14" x14ac:dyDescent="0.2">
      <c r="A81" s="72"/>
      <c r="B81" s="72"/>
      <c r="C81" s="126"/>
      <c r="D81" s="126"/>
      <c r="E81" s="126"/>
      <c r="F81" s="126"/>
      <c r="G81" s="126"/>
      <c r="H81" s="126"/>
      <c r="I81" s="72" t="s">
        <v>342</v>
      </c>
      <c r="J81" s="72"/>
      <c r="K81" s="73"/>
      <c r="L81" s="74" t="s">
        <v>306</v>
      </c>
      <c r="M81" s="72"/>
      <c r="N81" s="72"/>
    </row>
    <row r="82" spans="1:14" ht="17.25" thickBot="1" x14ac:dyDescent="0.25">
      <c r="A82" s="72"/>
      <c r="B82" s="72"/>
      <c r="C82" s="127"/>
      <c r="D82" s="127"/>
      <c r="E82" s="127"/>
      <c r="F82" s="127"/>
      <c r="G82" s="127"/>
      <c r="H82" s="127"/>
      <c r="I82" s="75"/>
      <c r="J82" s="75"/>
      <c r="K82" s="76"/>
      <c r="L82" s="77" t="s">
        <v>306</v>
      </c>
      <c r="M82" s="75"/>
      <c r="N82" s="75"/>
    </row>
    <row r="83" spans="1:14" x14ac:dyDescent="0.2">
      <c r="A83" s="72"/>
      <c r="B83" s="72"/>
      <c r="C83" s="125" t="s">
        <v>386</v>
      </c>
      <c r="D83" s="125"/>
      <c r="E83" s="125"/>
      <c r="F83" s="125"/>
      <c r="G83" s="125"/>
      <c r="H83" s="125"/>
      <c r="I83" s="68" t="s">
        <v>340</v>
      </c>
      <c r="J83" s="68"/>
      <c r="K83" s="69"/>
      <c r="L83" s="70" t="s">
        <v>304</v>
      </c>
      <c r="M83" s="68"/>
      <c r="N83" s="68"/>
    </row>
    <row r="84" spans="1:14" x14ac:dyDescent="0.2">
      <c r="A84" s="72"/>
      <c r="B84" s="72"/>
      <c r="C84" s="126"/>
      <c r="D84" s="126"/>
      <c r="E84" s="126"/>
      <c r="F84" s="126"/>
      <c r="G84" s="126"/>
      <c r="H84" s="126"/>
      <c r="I84" s="72" t="s">
        <v>342</v>
      </c>
      <c r="J84" s="72"/>
      <c r="K84" s="73"/>
      <c r="L84" s="74" t="s">
        <v>306</v>
      </c>
      <c r="M84" s="72"/>
      <c r="N84" s="72"/>
    </row>
    <row r="85" spans="1:14" ht="17.25" thickBot="1" x14ac:dyDescent="0.25">
      <c r="A85" s="75"/>
      <c r="B85" s="75"/>
      <c r="C85" s="127"/>
      <c r="D85" s="127"/>
      <c r="E85" s="127"/>
      <c r="F85" s="127"/>
      <c r="G85" s="127"/>
      <c r="H85" s="127"/>
      <c r="I85" s="75"/>
      <c r="J85" s="75"/>
      <c r="K85" s="76"/>
      <c r="L85" s="77" t="s">
        <v>306</v>
      </c>
      <c r="M85" s="75"/>
      <c r="N85" s="75"/>
    </row>
    <row r="86" spans="1:14" x14ac:dyDescent="0.2">
      <c r="C86" s="125"/>
      <c r="D86" s="125"/>
      <c r="E86" s="125"/>
      <c r="F86" s="125"/>
      <c r="G86" s="125"/>
      <c r="H86" s="125"/>
      <c r="I86" s="68"/>
      <c r="J86" s="68"/>
      <c r="K86" s="69"/>
      <c r="L86" s="70"/>
      <c r="M86" s="68"/>
      <c r="N86" s="68"/>
    </row>
    <row r="87" spans="1:14" x14ac:dyDescent="0.2">
      <c r="C87" s="126"/>
      <c r="D87" s="126"/>
      <c r="E87" s="126"/>
      <c r="F87" s="126"/>
      <c r="G87" s="126"/>
      <c r="H87" s="126"/>
      <c r="I87" s="72"/>
      <c r="J87" s="72"/>
      <c r="K87" s="73"/>
      <c r="L87" s="74"/>
      <c r="M87" s="72"/>
      <c r="N87" s="72"/>
    </row>
    <row r="88" spans="1:14" ht="17.25" thickBot="1" x14ac:dyDescent="0.25">
      <c r="C88" s="127"/>
      <c r="D88" s="127"/>
      <c r="E88" s="127"/>
      <c r="F88" s="127"/>
      <c r="G88" s="127"/>
      <c r="H88" s="127"/>
      <c r="I88" s="75"/>
      <c r="J88" s="75"/>
      <c r="K88" s="76"/>
      <c r="L88" s="77"/>
      <c r="M88" s="75"/>
      <c r="N88" s="75"/>
    </row>
    <row r="89" spans="1:14" x14ac:dyDescent="0.2">
      <c r="C89" s="125"/>
      <c r="D89" s="125"/>
      <c r="E89" s="125"/>
      <c r="F89" s="125"/>
      <c r="G89" s="125"/>
      <c r="H89" s="125"/>
      <c r="I89" s="68"/>
      <c r="J89" s="68"/>
      <c r="K89" s="69"/>
      <c r="L89" s="70"/>
      <c r="M89" s="68"/>
      <c r="N89" s="68"/>
    </row>
    <row r="90" spans="1:14" x14ac:dyDescent="0.2">
      <c r="C90" s="126"/>
      <c r="D90" s="126"/>
      <c r="E90" s="126"/>
      <c r="F90" s="126"/>
      <c r="G90" s="126"/>
      <c r="H90" s="126"/>
      <c r="I90" s="72"/>
      <c r="J90" s="72"/>
      <c r="K90" s="73"/>
      <c r="L90" s="74"/>
      <c r="M90" s="72"/>
      <c r="N90" s="72"/>
    </row>
    <row r="91" spans="1:14" ht="17.25" thickBot="1" x14ac:dyDescent="0.25">
      <c r="C91" s="127"/>
      <c r="D91" s="127"/>
      <c r="E91" s="127"/>
      <c r="F91" s="127"/>
      <c r="G91" s="127"/>
      <c r="H91" s="127"/>
      <c r="I91" s="75"/>
      <c r="J91" s="75"/>
      <c r="K91" s="76"/>
      <c r="L91" s="77"/>
      <c r="M91" s="75"/>
      <c r="N91" s="75"/>
    </row>
    <row r="92" spans="1:14" x14ac:dyDescent="0.2">
      <c r="C92" s="125"/>
      <c r="D92" s="125"/>
      <c r="E92" s="125"/>
      <c r="F92" s="125"/>
      <c r="G92" s="125"/>
      <c r="H92" s="125"/>
      <c r="I92" s="68"/>
      <c r="J92" s="68"/>
      <c r="K92" s="69"/>
      <c r="L92" s="70"/>
      <c r="M92" s="68"/>
      <c r="N92" s="68"/>
    </row>
    <row r="93" spans="1:14" x14ac:dyDescent="0.2">
      <c r="C93" s="126"/>
      <c r="D93" s="126"/>
      <c r="E93" s="126"/>
      <c r="F93" s="126"/>
      <c r="G93" s="126"/>
      <c r="H93" s="126"/>
      <c r="I93" s="72"/>
      <c r="J93" s="72"/>
      <c r="K93" s="73"/>
      <c r="L93" s="74"/>
      <c r="M93" s="72"/>
      <c r="N93" s="72"/>
    </row>
    <row r="94" spans="1:14" ht="17.25" thickBot="1" x14ac:dyDescent="0.25">
      <c r="C94" s="127"/>
      <c r="D94" s="127"/>
      <c r="E94" s="127"/>
      <c r="F94" s="127"/>
      <c r="G94" s="127"/>
      <c r="H94" s="127"/>
      <c r="I94" s="75"/>
      <c r="J94" s="75"/>
      <c r="K94" s="76"/>
      <c r="L94" s="77"/>
      <c r="M94" s="75"/>
      <c r="N94" s="75"/>
    </row>
    <row r="95" spans="1:14" x14ac:dyDescent="0.2">
      <c r="C95" s="125"/>
      <c r="D95" s="125"/>
      <c r="E95" s="125"/>
      <c r="F95" s="125"/>
      <c r="G95" s="125"/>
      <c r="H95" s="125"/>
      <c r="I95" s="68"/>
      <c r="J95" s="68"/>
      <c r="K95" s="69"/>
      <c r="L95" s="70"/>
      <c r="M95" s="68"/>
      <c r="N95" s="68"/>
    </row>
    <row r="96" spans="1:14" x14ac:dyDescent="0.2">
      <c r="C96" s="126"/>
      <c r="D96" s="126"/>
      <c r="E96" s="126"/>
      <c r="F96" s="126"/>
      <c r="G96" s="126"/>
      <c r="H96" s="126"/>
      <c r="I96" s="72"/>
      <c r="J96" s="72"/>
      <c r="K96" s="73"/>
      <c r="L96" s="74"/>
      <c r="M96" s="72"/>
      <c r="N96" s="72"/>
    </row>
    <row r="97" spans="3:14" ht="17.25" thickBot="1" x14ac:dyDescent="0.25">
      <c r="C97" s="127"/>
      <c r="D97" s="127"/>
      <c r="E97" s="127"/>
      <c r="F97" s="127"/>
      <c r="G97" s="127"/>
      <c r="H97" s="127"/>
      <c r="I97" s="75"/>
      <c r="J97" s="75"/>
      <c r="K97" s="76"/>
      <c r="L97" s="77"/>
      <c r="M97" s="75"/>
      <c r="N97" s="75"/>
    </row>
    <row r="98" spans="3:14" x14ac:dyDescent="0.2">
      <c r="C98" s="125"/>
      <c r="D98" s="125"/>
      <c r="E98" s="125"/>
      <c r="F98" s="125"/>
      <c r="G98" s="125"/>
      <c r="H98" s="125"/>
      <c r="I98" s="68"/>
      <c r="J98" s="68"/>
      <c r="K98" s="69"/>
      <c r="L98" s="70"/>
      <c r="M98" s="68"/>
      <c r="N98" s="68"/>
    </row>
    <row r="99" spans="3:14" x14ac:dyDescent="0.2">
      <c r="C99" s="126"/>
      <c r="D99" s="126"/>
      <c r="E99" s="126"/>
      <c r="F99" s="126"/>
      <c r="G99" s="126"/>
      <c r="H99" s="126"/>
      <c r="I99" s="72"/>
      <c r="J99" s="72"/>
      <c r="K99" s="73"/>
      <c r="L99" s="74"/>
      <c r="M99" s="72"/>
      <c r="N99" s="72"/>
    </row>
    <row r="100" spans="3:14" ht="17.25" thickBot="1" x14ac:dyDescent="0.25">
      <c r="C100" s="127"/>
      <c r="D100" s="127"/>
      <c r="E100" s="127"/>
      <c r="F100" s="127"/>
      <c r="G100" s="127"/>
      <c r="H100" s="127"/>
      <c r="I100" s="75"/>
      <c r="J100" s="75"/>
      <c r="K100" s="76"/>
      <c r="L100" s="77"/>
      <c r="M100" s="75"/>
      <c r="N100" s="75"/>
    </row>
    <row r="101" spans="3:14" x14ac:dyDescent="0.2">
      <c r="C101" s="125"/>
      <c r="D101" s="125"/>
      <c r="E101" s="125"/>
      <c r="F101" s="125"/>
      <c r="G101" s="125"/>
      <c r="H101" s="125"/>
      <c r="I101" s="68"/>
      <c r="J101" s="68"/>
      <c r="K101" s="69"/>
      <c r="L101" s="70"/>
      <c r="M101" s="68"/>
      <c r="N101" s="68"/>
    </row>
    <row r="102" spans="3:14" x14ac:dyDescent="0.2">
      <c r="C102" s="126"/>
      <c r="D102" s="126"/>
      <c r="E102" s="126"/>
      <c r="F102" s="126"/>
      <c r="G102" s="126"/>
      <c r="H102" s="126"/>
      <c r="I102" s="72"/>
      <c r="J102" s="72"/>
      <c r="K102" s="73"/>
      <c r="L102" s="74"/>
      <c r="M102" s="72"/>
      <c r="N102" s="72"/>
    </row>
    <row r="103" spans="3:14" ht="17.25" thickBot="1" x14ac:dyDescent="0.25">
      <c r="C103" s="127"/>
      <c r="D103" s="127"/>
      <c r="E103" s="127"/>
      <c r="F103" s="127"/>
      <c r="G103" s="127"/>
      <c r="H103" s="127"/>
      <c r="I103" s="75"/>
      <c r="J103" s="75"/>
      <c r="K103" s="76"/>
      <c r="L103" s="77"/>
      <c r="M103" s="75"/>
      <c r="N103" s="75"/>
    </row>
    <row r="104" spans="3:14" x14ac:dyDescent="0.2">
      <c r="C104" s="125"/>
      <c r="D104" s="125"/>
      <c r="E104" s="125"/>
      <c r="F104" s="125"/>
      <c r="G104" s="125"/>
      <c r="H104" s="125"/>
      <c r="I104" s="68"/>
      <c r="J104" s="68"/>
      <c r="K104" s="69"/>
      <c r="L104" s="70"/>
      <c r="M104" s="68"/>
      <c r="N104" s="68"/>
    </row>
    <row r="105" spans="3:14" x14ac:dyDescent="0.2">
      <c r="C105" s="126"/>
      <c r="D105" s="126"/>
      <c r="E105" s="126"/>
      <c r="F105" s="126"/>
      <c r="G105" s="126"/>
      <c r="H105" s="126"/>
      <c r="I105" s="72"/>
      <c r="J105" s="72"/>
      <c r="K105" s="73"/>
      <c r="L105" s="74"/>
      <c r="M105" s="72"/>
      <c r="N105" s="72"/>
    </row>
    <row r="106" spans="3:14" ht="17.25" thickBot="1" x14ac:dyDescent="0.25">
      <c r="C106" s="127"/>
      <c r="D106" s="127"/>
      <c r="E106" s="127"/>
      <c r="F106" s="127"/>
      <c r="G106" s="127"/>
      <c r="H106" s="127"/>
      <c r="I106" s="75"/>
      <c r="J106" s="75"/>
      <c r="K106" s="76"/>
      <c r="L106" s="77"/>
      <c r="M106" s="75"/>
      <c r="N106" s="75"/>
    </row>
    <row r="107" spans="3:14" x14ac:dyDescent="0.2">
      <c r="C107" s="125"/>
      <c r="D107" s="125"/>
      <c r="E107" s="125"/>
      <c r="F107" s="125"/>
      <c r="G107" s="125"/>
      <c r="H107" s="125"/>
      <c r="I107" s="68"/>
      <c r="J107" s="68"/>
      <c r="K107" s="69"/>
      <c r="L107" s="70"/>
      <c r="M107" s="68"/>
      <c r="N107" s="68"/>
    </row>
    <row r="108" spans="3:14" x14ac:dyDescent="0.2">
      <c r="C108" s="126"/>
      <c r="D108" s="126"/>
      <c r="E108" s="126"/>
      <c r="F108" s="126"/>
      <c r="G108" s="126"/>
      <c r="H108" s="126"/>
      <c r="I108" s="72"/>
      <c r="J108" s="72"/>
      <c r="K108" s="73"/>
      <c r="L108" s="74"/>
      <c r="M108" s="72"/>
      <c r="N108" s="72"/>
    </row>
    <row r="109" spans="3:14" ht="17.25" thickBot="1" x14ac:dyDescent="0.25">
      <c r="C109" s="127"/>
      <c r="D109" s="127"/>
      <c r="E109" s="127"/>
      <c r="F109" s="127"/>
      <c r="G109" s="127"/>
      <c r="H109" s="127"/>
      <c r="I109" s="75"/>
      <c r="J109" s="75"/>
      <c r="K109" s="76"/>
      <c r="L109" s="77"/>
      <c r="M109" s="75"/>
      <c r="N109" s="75"/>
    </row>
    <row r="110" spans="3:14" x14ac:dyDescent="0.2">
      <c r="C110" s="125"/>
      <c r="D110" s="125"/>
      <c r="E110" s="125"/>
      <c r="F110" s="125"/>
      <c r="G110" s="125"/>
      <c r="H110" s="125"/>
      <c r="I110" s="68"/>
      <c r="J110" s="68"/>
      <c r="K110" s="69"/>
      <c r="L110" s="70"/>
      <c r="M110" s="68"/>
      <c r="N110" s="68"/>
    </row>
    <row r="111" spans="3:14" x14ac:dyDescent="0.2">
      <c r="C111" s="126"/>
      <c r="D111" s="126"/>
      <c r="E111" s="126"/>
      <c r="F111" s="126"/>
      <c r="G111" s="126"/>
      <c r="H111" s="126"/>
      <c r="I111" s="72"/>
      <c r="J111" s="72"/>
      <c r="K111" s="73"/>
      <c r="L111" s="74"/>
      <c r="M111" s="72"/>
      <c r="N111" s="72"/>
    </row>
    <row r="112" spans="3:14" ht="17.25" thickBot="1" x14ac:dyDescent="0.25">
      <c r="C112" s="127"/>
      <c r="D112" s="127"/>
      <c r="E112" s="127"/>
      <c r="F112" s="127"/>
      <c r="G112" s="127"/>
      <c r="H112" s="127"/>
      <c r="I112" s="75"/>
      <c r="J112" s="75"/>
      <c r="K112" s="76"/>
      <c r="L112" s="77"/>
      <c r="M112" s="75"/>
      <c r="N112" s="75"/>
    </row>
    <row r="113" spans="3:14" x14ac:dyDescent="0.2">
      <c r="C113" s="125"/>
      <c r="D113" s="125"/>
      <c r="E113" s="125"/>
      <c r="F113" s="125"/>
      <c r="G113" s="125"/>
      <c r="H113" s="125"/>
      <c r="I113" s="68"/>
      <c r="J113" s="68"/>
      <c r="K113" s="69"/>
      <c r="L113" s="70"/>
      <c r="M113" s="68"/>
      <c r="N113" s="68"/>
    </row>
    <row r="114" spans="3:14" x14ac:dyDescent="0.2">
      <c r="C114" s="126"/>
      <c r="D114" s="126"/>
      <c r="E114" s="126"/>
      <c r="F114" s="126"/>
      <c r="G114" s="126"/>
      <c r="H114" s="126"/>
      <c r="I114" s="72"/>
      <c r="J114" s="72"/>
      <c r="K114" s="73"/>
      <c r="L114" s="74"/>
      <c r="M114" s="72"/>
      <c r="N114" s="72"/>
    </row>
    <row r="115" spans="3:14" ht="17.25" thickBot="1" x14ac:dyDescent="0.25">
      <c r="C115" s="127"/>
      <c r="D115" s="127"/>
      <c r="E115" s="127"/>
      <c r="F115" s="127"/>
      <c r="G115" s="127"/>
      <c r="H115" s="127"/>
      <c r="I115" s="75"/>
      <c r="J115" s="75"/>
      <c r="K115" s="76"/>
      <c r="L115" s="77"/>
      <c r="M115" s="75"/>
      <c r="N115" s="75"/>
    </row>
    <row r="116" spans="3:14" x14ac:dyDescent="0.2">
      <c r="C116" s="125"/>
      <c r="D116" s="125"/>
      <c r="E116" s="125"/>
      <c r="F116" s="125"/>
      <c r="G116" s="125"/>
      <c r="H116" s="125"/>
      <c r="I116" s="68"/>
      <c r="J116" s="68"/>
      <c r="K116" s="69"/>
      <c r="L116" s="70"/>
      <c r="M116" s="68"/>
      <c r="N116" s="68"/>
    </row>
    <row r="117" spans="3:14" x14ac:dyDescent="0.2">
      <c r="C117" s="126"/>
      <c r="D117" s="126"/>
      <c r="E117" s="126"/>
      <c r="F117" s="126"/>
      <c r="G117" s="126"/>
      <c r="H117" s="126"/>
      <c r="I117" s="72"/>
      <c r="J117" s="72"/>
      <c r="K117" s="73"/>
      <c r="L117" s="74"/>
      <c r="M117" s="72"/>
      <c r="N117" s="72"/>
    </row>
    <row r="118" spans="3:14" ht="17.25" thickBot="1" x14ac:dyDescent="0.25">
      <c r="C118" s="127"/>
      <c r="D118" s="127"/>
      <c r="E118" s="127"/>
      <c r="F118" s="127"/>
      <c r="G118" s="127"/>
      <c r="H118" s="127"/>
      <c r="I118" s="75"/>
      <c r="J118" s="75"/>
      <c r="K118" s="76"/>
      <c r="L118" s="77"/>
      <c r="M118" s="75"/>
      <c r="N118" s="75"/>
    </row>
    <row r="119" spans="3:14" x14ac:dyDescent="0.2">
      <c r="C119" s="125"/>
      <c r="D119" s="125"/>
      <c r="E119" s="125"/>
      <c r="F119" s="125"/>
      <c r="G119" s="125"/>
      <c r="H119" s="125"/>
      <c r="I119" s="68"/>
      <c r="J119" s="68"/>
      <c r="K119" s="69"/>
      <c r="L119" s="70"/>
      <c r="M119" s="68"/>
      <c r="N119" s="68"/>
    </row>
    <row r="120" spans="3:14" x14ac:dyDescent="0.2">
      <c r="C120" s="126"/>
      <c r="D120" s="126"/>
      <c r="E120" s="126"/>
      <c r="F120" s="126"/>
      <c r="G120" s="126"/>
      <c r="H120" s="126"/>
      <c r="I120" s="72"/>
      <c r="J120" s="72"/>
      <c r="K120" s="73"/>
      <c r="L120" s="74"/>
      <c r="M120" s="72"/>
      <c r="N120" s="72"/>
    </row>
    <row r="121" spans="3:14" ht="17.25" thickBot="1" x14ac:dyDescent="0.25">
      <c r="C121" s="127"/>
      <c r="D121" s="127"/>
      <c r="E121" s="127"/>
      <c r="F121" s="127"/>
      <c r="G121" s="127"/>
      <c r="H121" s="127"/>
      <c r="I121" s="75"/>
      <c r="J121" s="75"/>
      <c r="K121" s="76"/>
      <c r="L121" s="77"/>
      <c r="M121" s="75"/>
      <c r="N121" s="75"/>
    </row>
    <row r="122" spans="3:14" x14ac:dyDescent="0.2">
      <c r="C122" s="125"/>
      <c r="D122" s="125"/>
      <c r="E122" s="125"/>
      <c r="F122" s="125"/>
      <c r="G122" s="125"/>
      <c r="H122" s="125"/>
      <c r="I122" s="68"/>
      <c r="J122" s="68"/>
      <c r="K122" s="69"/>
      <c r="L122" s="70"/>
      <c r="M122" s="68"/>
      <c r="N122" s="68"/>
    </row>
    <row r="123" spans="3:14" x14ac:dyDescent="0.2">
      <c r="C123" s="126"/>
      <c r="D123" s="126"/>
      <c r="E123" s="126"/>
      <c r="F123" s="126"/>
      <c r="G123" s="126"/>
      <c r="H123" s="126"/>
      <c r="I123" s="72"/>
      <c r="J123" s="72"/>
      <c r="K123" s="73"/>
      <c r="L123" s="74"/>
      <c r="M123" s="72"/>
      <c r="N123" s="72"/>
    </row>
    <row r="124" spans="3:14" ht="17.25" thickBot="1" x14ac:dyDescent="0.25">
      <c r="C124" s="127"/>
      <c r="D124" s="127"/>
      <c r="E124" s="127"/>
      <c r="F124" s="127"/>
      <c r="G124" s="127"/>
      <c r="H124" s="127"/>
      <c r="I124" s="75"/>
      <c r="J124" s="75"/>
      <c r="K124" s="76"/>
      <c r="L124" s="77"/>
      <c r="M124" s="75"/>
      <c r="N124" s="75"/>
    </row>
    <row r="125" spans="3:14" x14ac:dyDescent="0.2">
      <c r="C125" s="125"/>
      <c r="D125" s="125"/>
      <c r="E125" s="125"/>
      <c r="F125" s="125"/>
      <c r="G125" s="125"/>
      <c r="H125" s="125"/>
      <c r="I125" s="68"/>
      <c r="J125" s="68"/>
      <c r="K125" s="69"/>
      <c r="L125" s="70"/>
      <c r="M125" s="68"/>
      <c r="N125" s="68"/>
    </row>
    <row r="126" spans="3:14" x14ac:dyDescent="0.2">
      <c r="C126" s="126"/>
      <c r="D126" s="126"/>
      <c r="E126" s="126"/>
      <c r="F126" s="126"/>
      <c r="G126" s="126"/>
      <c r="H126" s="126"/>
      <c r="I126" s="72"/>
      <c r="J126" s="72"/>
      <c r="K126" s="73"/>
      <c r="L126" s="74"/>
      <c r="M126" s="72"/>
      <c r="N126" s="72"/>
    </row>
    <row r="127" spans="3:14" ht="17.25" thickBot="1" x14ac:dyDescent="0.25">
      <c r="C127" s="127"/>
      <c r="D127" s="127"/>
      <c r="E127" s="127"/>
      <c r="F127" s="127"/>
      <c r="G127" s="127"/>
      <c r="H127" s="127"/>
      <c r="I127" s="75"/>
      <c r="J127" s="75"/>
      <c r="K127" s="76"/>
      <c r="L127" s="77"/>
      <c r="M127" s="75"/>
      <c r="N127" s="75"/>
    </row>
    <row r="128" spans="3:14" x14ac:dyDescent="0.2">
      <c r="C128" s="125"/>
      <c r="D128" s="125"/>
      <c r="E128" s="125"/>
      <c r="F128" s="125"/>
      <c r="G128" s="125"/>
      <c r="H128" s="125"/>
      <c r="I128" s="68"/>
      <c r="J128" s="68"/>
      <c r="K128" s="69"/>
      <c r="L128" s="70"/>
      <c r="M128" s="68"/>
      <c r="N128" s="68"/>
    </row>
    <row r="129" spans="3:14" x14ac:dyDescent="0.2">
      <c r="C129" s="126"/>
      <c r="D129" s="126"/>
      <c r="E129" s="126"/>
      <c r="F129" s="126"/>
      <c r="G129" s="126"/>
      <c r="H129" s="126"/>
      <c r="I129" s="72"/>
      <c r="J129" s="72"/>
      <c r="K129" s="73"/>
      <c r="L129" s="74"/>
      <c r="M129" s="72"/>
      <c r="N129" s="72"/>
    </row>
    <row r="130" spans="3:14" ht="17.25" thickBot="1" x14ac:dyDescent="0.25">
      <c r="C130" s="127"/>
      <c r="D130" s="127"/>
      <c r="E130" s="127"/>
      <c r="F130" s="127"/>
      <c r="G130" s="127"/>
      <c r="H130" s="127"/>
      <c r="I130" s="75"/>
      <c r="J130" s="75"/>
      <c r="K130" s="76"/>
      <c r="L130" s="77"/>
      <c r="M130" s="75"/>
      <c r="N130" s="75"/>
    </row>
    <row r="131" spans="3:14" x14ac:dyDescent="0.2">
      <c r="C131" s="125"/>
      <c r="D131" s="125"/>
      <c r="E131" s="125"/>
      <c r="F131" s="125"/>
      <c r="G131" s="125"/>
      <c r="H131" s="125"/>
      <c r="I131" s="68"/>
      <c r="J131" s="68"/>
      <c r="K131" s="69"/>
      <c r="L131" s="70"/>
      <c r="M131" s="68"/>
      <c r="N131" s="68"/>
    </row>
    <row r="132" spans="3:14" x14ac:dyDescent="0.2">
      <c r="C132" s="126"/>
      <c r="D132" s="126"/>
      <c r="E132" s="126"/>
      <c r="F132" s="126"/>
      <c r="G132" s="126"/>
      <c r="H132" s="126"/>
      <c r="I132" s="72"/>
      <c r="J132" s="72"/>
      <c r="K132" s="73"/>
      <c r="L132" s="74"/>
      <c r="M132" s="72"/>
      <c r="N132" s="72"/>
    </row>
    <row r="133" spans="3:14" ht="17.25" thickBot="1" x14ac:dyDescent="0.25">
      <c r="C133" s="127"/>
      <c r="D133" s="127"/>
      <c r="E133" s="127"/>
      <c r="F133" s="127"/>
      <c r="G133" s="127"/>
      <c r="H133" s="127"/>
      <c r="I133" s="75"/>
      <c r="J133" s="75"/>
      <c r="K133" s="76"/>
      <c r="L133" s="77"/>
      <c r="M133" s="75"/>
      <c r="N133" s="75"/>
    </row>
    <row r="134" spans="3:14" x14ac:dyDescent="0.2">
      <c r="C134" s="125"/>
      <c r="D134" s="125"/>
      <c r="E134" s="125"/>
      <c r="F134" s="125"/>
      <c r="G134" s="125"/>
      <c r="H134" s="125"/>
      <c r="I134" s="68"/>
      <c r="J134" s="68"/>
      <c r="K134" s="69"/>
      <c r="L134" s="70"/>
      <c r="M134" s="68"/>
      <c r="N134" s="68"/>
    </row>
    <row r="135" spans="3:14" x14ac:dyDescent="0.2">
      <c r="C135" s="126"/>
      <c r="D135" s="126"/>
      <c r="E135" s="126"/>
      <c r="F135" s="126"/>
      <c r="G135" s="126"/>
      <c r="H135" s="126"/>
      <c r="I135" s="72"/>
      <c r="J135" s="72"/>
      <c r="K135" s="73"/>
      <c r="L135" s="74"/>
      <c r="M135" s="72"/>
      <c r="N135" s="72"/>
    </row>
    <row r="136" spans="3:14" ht="17.25" thickBot="1" x14ac:dyDescent="0.25">
      <c r="C136" s="127"/>
      <c r="D136" s="127"/>
      <c r="E136" s="127"/>
      <c r="F136" s="127"/>
      <c r="G136" s="127"/>
      <c r="H136" s="127"/>
      <c r="I136" s="75"/>
      <c r="J136" s="75"/>
      <c r="K136" s="76"/>
      <c r="L136" s="77"/>
      <c r="M136" s="75"/>
      <c r="N136" s="75"/>
    </row>
  </sheetData>
  <mergeCells count="312"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476</v>
      </c>
      <c r="G3" s="13" t="s">
        <v>288</v>
      </c>
      <c r="H3" s="13" t="s">
        <v>81</v>
      </c>
      <c r="I3" s="13" t="s">
        <v>132</v>
      </c>
      <c r="J3" s="13" t="s">
        <v>87</v>
      </c>
      <c r="K3" s="13" t="s">
        <v>235</v>
      </c>
      <c r="L3" s="13" t="s">
        <v>236</v>
      </c>
    </row>
    <row r="4" spans="1:12" ht="82.5" x14ac:dyDescent="0.2">
      <c r="A4" s="15">
        <v>1101001</v>
      </c>
      <c r="B4" s="15" t="s">
        <v>148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H4" s="15"/>
      <c r="I4" s="15"/>
      <c r="J4" s="15"/>
      <c r="K4" s="15" t="s">
        <v>239</v>
      </c>
      <c r="L4" s="15"/>
    </row>
    <row r="5" spans="1:12" ht="66.75" customHeight="1" x14ac:dyDescent="0.2">
      <c r="A5" s="15">
        <v>1101002</v>
      </c>
      <c r="B5" s="15" t="s">
        <v>149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H5" s="15"/>
      <c r="I5" s="15"/>
      <c r="J5" s="15"/>
      <c r="K5" s="15" t="s">
        <v>240</v>
      </c>
      <c r="L5" s="15"/>
    </row>
    <row r="6" spans="1:12" ht="50.25" customHeight="1" x14ac:dyDescent="0.2">
      <c r="A6" s="15">
        <v>1101003</v>
      </c>
      <c r="B6" s="15" t="s">
        <v>150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H6" s="15"/>
      <c r="I6" s="15"/>
      <c r="J6" s="15"/>
      <c r="K6" s="15" t="s">
        <v>243</v>
      </c>
      <c r="L6" s="15"/>
    </row>
    <row r="7" spans="1:12" ht="56.25" customHeight="1" x14ac:dyDescent="0.2">
      <c r="A7" s="15">
        <v>1101004</v>
      </c>
      <c r="B7" s="15" t="s">
        <v>151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H7" s="15"/>
      <c r="I7" s="15"/>
      <c r="J7" s="15"/>
      <c r="K7" s="15" t="s">
        <v>252</v>
      </c>
      <c r="L7" s="15"/>
    </row>
    <row r="8" spans="1:12" ht="54" customHeight="1" x14ac:dyDescent="0.2">
      <c r="A8" s="15">
        <v>1101005</v>
      </c>
      <c r="B8" s="15" t="s">
        <v>152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H8" s="15"/>
      <c r="I8" s="15"/>
      <c r="J8" s="15"/>
      <c r="K8" s="15" t="s">
        <v>260</v>
      </c>
      <c r="L8" s="15"/>
    </row>
    <row r="9" spans="1:12" ht="54.75" customHeight="1" x14ac:dyDescent="0.2">
      <c r="A9" s="15">
        <v>1101006</v>
      </c>
      <c r="B9" s="15" t="s">
        <v>153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H9" s="15"/>
      <c r="I9" s="15"/>
      <c r="J9" s="15"/>
      <c r="K9" s="15" t="s">
        <v>255</v>
      </c>
      <c r="L9" s="15"/>
    </row>
    <row r="10" spans="1:12" ht="69" customHeight="1" x14ac:dyDescent="0.2">
      <c r="A10" s="15">
        <v>1101007</v>
      </c>
      <c r="B10" s="15" t="s">
        <v>154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H10" s="15"/>
      <c r="I10" s="15"/>
      <c r="J10" s="15"/>
      <c r="K10" s="15" t="s">
        <v>249</v>
      </c>
      <c r="L10" s="15"/>
    </row>
    <row r="11" spans="1:12" ht="69.75" customHeight="1" x14ac:dyDescent="0.2">
      <c r="A11" s="15">
        <v>1101008</v>
      </c>
      <c r="B11" s="15" t="s">
        <v>155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H11" s="15"/>
      <c r="I11" s="15"/>
      <c r="J11" s="15"/>
      <c r="K11" s="15" t="s">
        <v>285</v>
      </c>
      <c r="L11" s="15"/>
    </row>
    <row r="12" spans="1:12" ht="52.5" customHeight="1" x14ac:dyDescent="0.2">
      <c r="A12" s="15">
        <v>1101009</v>
      </c>
      <c r="B12" s="15" t="s">
        <v>156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H12" s="15"/>
      <c r="I12" s="15"/>
      <c r="J12" s="15"/>
      <c r="K12" s="15" t="s">
        <v>267</v>
      </c>
      <c r="L12" s="15"/>
    </row>
    <row r="13" spans="1:12" ht="74.25" customHeight="1" x14ac:dyDescent="0.2">
      <c r="A13" s="15">
        <v>1101010</v>
      </c>
      <c r="B13" s="15" t="s">
        <v>157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H13" s="15"/>
      <c r="I13" s="15"/>
      <c r="J13" s="15"/>
      <c r="K13" s="15" t="s">
        <v>268</v>
      </c>
      <c r="L13" s="15"/>
    </row>
    <row r="14" spans="1:12" ht="38.25" customHeight="1" x14ac:dyDescent="0.2">
      <c r="A14" s="15">
        <v>1101011</v>
      </c>
      <c r="B14" s="15" t="s">
        <v>158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H14" s="15"/>
      <c r="I14" s="15"/>
      <c r="J14" s="15"/>
      <c r="K14" s="15" t="s">
        <v>247</v>
      </c>
      <c r="L14" s="15"/>
    </row>
    <row r="15" spans="1:12" ht="51" customHeight="1" x14ac:dyDescent="0.2">
      <c r="A15" s="15">
        <v>1101012</v>
      </c>
      <c r="B15" s="15" t="s">
        <v>159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H15" s="15"/>
      <c r="I15" s="15"/>
      <c r="J15" s="15"/>
      <c r="K15" s="15" t="s">
        <v>282</v>
      </c>
      <c r="L15" s="15"/>
    </row>
    <row r="16" spans="1:12" ht="56.25" customHeight="1" x14ac:dyDescent="0.2">
      <c r="A16" s="15">
        <v>1101013</v>
      </c>
      <c r="B16" s="15" t="s">
        <v>160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H16" s="15"/>
      <c r="I16" s="15"/>
      <c r="J16" s="15"/>
      <c r="K16" s="15" t="s">
        <v>283</v>
      </c>
      <c r="L16" s="15"/>
    </row>
    <row r="17" spans="1:12" ht="52.5" customHeight="1" x14ac:dyDescent="0.2">
      <c r="A17" s="15">
        <v>1101014</v>
      </c>
      <c r="B17" s="15" t="s">
        <v>161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H17" s="15"/>
      <c r="I17" s="15"/>
      <c r="J17" s="15"/>
      <c r="K17" s="15" t="s">
        <v>284</v>
      </c>
      <c r="L17" s="15"/>
    </row>
    <row r="18" spans="1:12" ht="62.25" customHeight="1" x14ac:dyDescent="0.2">
      <c r="A18" s="15">
        <v>1101015</v>
      </c>
      <c r="B18" s="15" t="s">
        <v>162</v>
      </c>
      <c r="C18" s="15">
        <v>1</v>
      </c>
      <c r="D18" s="15">
        <v>2</v>
      </c>
      <c r="E18" s="15">
        <f>INDEX(新属性投放!$L$6:$L$9,卡牌属性!D18)</f>
        <v>1.1000000000000001</v>
      </c>
      <c r="F18" s="15"/>
      <c r="G18" s="15"/>
      <c r="H18" s="15"/>
      <c r="I18" s="15"/>
      <c r="J18" s="15"/>
      <c r="K18" s="15" t="s">
        <v>278</v>
      </c>
      <c r="L18" s="15"/>
    </row>
    <row r="19" spans="1:12" ht="43.5" customHeight="1" x14ac:dyDescent="0.2">
      <c r="A19" s="15">
        <v>1102001</v>
      </c>
      <c r="B19" s="15" t="s">
        <v>163</v>
      </c>
      <c r="C19" s="15">
        <v>2</v>
      </c>
      <c r="D19" s="15">
        <v>4</v>
      </c>
      <c r="E19" s="15">
        <f>INDEX(新属性投放!$L$6:$L$9,卡牌属性!D19)</f>
        <v>1.25</v>
      </c>
      <c r="F19" s="15" t="s">
        <v>483</v>
      </c>
      <c r="G19" s="15" t="s">
        <v>571</v>
      </c>
      <c r="H19" s="15">
        <v>1.5</v>
      </c>
      <c r="I19" s="15">
        <v>0.75</v>
      </c>
      <c r="J19" s="15">
        <v>0.75</v>
      </c>
      <c r="K19" s="15" t="s">
        <v>261</v>
      </c>
      <c r="L19" s="15" t="s">
        <v>262</v>
      </c>
    </row>
    <row r="20" spans="1:12" ht="35.25" customHeight="1" x14ac:dyDescent="0.2">
      <c r="A20" s="15">
        <v>1102002</v>
      </c>
      <c r="B20" s="15" t="s">
        <v>164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 t="s">
        <v>488</v>
      </c>
      <c r="G20" s="15" t="s">
        <v>492</v>
      </c>
      <c r="H20" s="15">
        <v>0.5</v>
      </c>
      <c r="I20" s="15">
        <v>1.25</v>
      </c>
      <c r="J20" s="15">
        <v>1.25</v>
      </c>
      <c r="K20" s="15" t="s">
        <v>241</v>
      </c>
      <c r="L20" s="15" t="s">
        <v>279</v>
      </c>
    </row>
    <row r="21" spans="1:12" ht="37.5" customHeight="1" x14ac:dyDescent="0.2">
      <c r="A21" s="15">
        <v>1102003</v>
      </c>
      <c r="B21" s="15" t="s">
        <v>165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 t="s">
        <v>480</v>
      </c>
      <c r="G21" s="15" t="s">
        <v>493</v>
      </c>
      <c r="H21" s="15">
        <v>1.8</v>
      </c>
      <c r="I21" s="15">
        <v>0.7</v>
      </c>
      <c r="J21" s="15">
        <v>0.5</v>
      </c>
      <c r="K21" s="15" t="s">
        <v>280</v>
      </c>
      <c r="L21" s="15" t="s">
        <v>281</v>
      </c>
    </row>
    <row r="22" spans="1:12" ht="33" x14ac:dyDescent="0.2">
      <c r="A22" s="15">
        <v>1102004</v>
      </c>
      <c r="B22" s="15" t="s">
        <v>166</v>
      </c>
      <c r="C22" s="15">
        <v>2</v>
      </c>
      <c r="D22" s="15">
        <v>2</v>
      </c>
      <c r="E22" s="15">
        <f>INDEX(新属性投放!$L$6:$L$9,卡牌属性!D22)</f>
        <v>1</v>
      </c>
      <c r="F22" s="15" t="s">
        <v>478</v>
      </c>
      <c r="G22" s="15" t="s">
        <v>494</v>
      </c>
      <c r="H22" s="15">
        <v>2.2000000000000002</v>
      </c>
      <c r="I22" s="15">
        <v>0.3</v>
      </c>
      <c r="J22" s="15">
        <v>0.5</v>
      </c>
      <c r="K22" s="15" t="s">
        <v>241</v>
      </c>
      <c r="L22" s="15" t="s">
        <v>242</v>
      </c>
    </row>
    <row r="23" spans="1:12" ht="33" x14ac:dyDescent="0.2">
      <c r="A23" s="15">
        <v>1102005</v>
      </c>
      <c r="B23" s="15" t="s">
        <v>167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 t="s">
        <v>479</v>
      </c>
      <c r="G23" s="15" t="s">
        <v>495</v>
      </c>
      <c r="H23" s="15">
        <v>0.5</v>
      </c>
      <c r="I23" s="15">
        <v>1</v>
      </c>
      <c r="J23" s="15">
        <v>1.5</v>
      </c>
      <c r="K23" s="15" t="s">
        <v>245</v>
      </c>
      <c r="L23" s="15" t="s">
        <v>244</v>
      </c>
    </row>
    <row r="24" spans="1:12" ht="33" x14ac:dyDescent="0.2">
      <c r="A24" s="15">
        <v>1102006</v>
      </c>
      <c r="B24" s="15" t="s">
        <v>168</v>
      </c>
      <c r="C24" s="15">
        <v>2</v>
      </c>
      <c r="D24" s="15">
        <v>4</v>
      </c>
      <c r="E24" s="15">
        <f>INDEX(新属性投放!$L$6:$L$9,卡牌属性!D24)</f>
        <v>1.25</v>
      </c>
      <c r="F24" s="15" t="s">
        <v>482</v>
      </c>
      <c r="G24" s="15" t="s">
        <v>515</v>
      </c>
      <c r="H24" s="15">
        <v>1.5</v>
      </c>
      <c r="I24" s="15">
        <v>1</v>
      </c>
      <c r="J24" s="15">
        <v>0.5</v>
      </c>
      <c r="K24" s="15" t="s">
        <v>253</v>
      </c>
      <c r="L24" s="15" t="s">
        <v>254</v>
      </c>
    </row>
    <row r="25" spans="1:12" ht="70.5" customHeight="1" x14ac:dyDescent="0.2">
      <c r="A25" s="15">
        <v>1102007</v>
      </c>
      <c r="B25" s="15" t="s">
        <v>169</v>
      </c>
      <c r="C25" s="15">
        <v>2</v>
      </c>
      <c r="D25" s="15">
        <v>4</v>
      </c>
      <c r="E25" s="15">
        <f>INDEX(新属性投放!$L$6:$L$9,卡牌属性!D25)</f>
        <v>1.1000000000000001</v>
      </c>
      <c r="F25" s="15" t="s">
        <v>484</v>
      </c>
      <c r="G25" s="15" t="s">
        <v>496</v>
      </c>
      <c r="H25" s="15">
        <v>1.4</v>
      </c>
      <c r="I25" s="15">
        <v>0.8</v>
      </c>
      <c r="J25" s="15">
        <v>0.8</v>
      </c>
      <c r="K25" s="15" t="s">
        <v>497</v>
      </c>
      <c r="L25" s="15" t="s">
        <v>498</v>
      </c>
    </row>
    <row r="26" spans="1:12" ht="49.5" x14ac:dyDescent="0.2">
      <c r="A26" s="15">
        <v>1102008</v>
      </c>
      <c r="B26" s="15" t="s">
        <v>170</v>
      </c>
      <c r="C26" s="15">
        <v>2</v>
      </c>
      <c r="D26" s="15">
        <v>3</v>
      </c>
      <c r="E26" s="15">
        <f>INDEX(新属性投放!$L$6:$L$9,卡牌属性!D26)</f>
        <v>1.25</v>
      </c>
      <c r="F26" s="15" t="s">
        <v>484</v>
      </c>
      <c r="G26" s="15" t="s">
        <v>499</v>
      </c>
      <c r="H26" s="15">
        <v>2</v>
      </c>
      <c r="I26" s="15">
        <v>0.5</v>
      </c>
      <c r="J26" s="15">
        <v>0.5</v>
      </c>
      <c r="K26" s="15" t="s">
        <v>256</v>
      </c>
      <c r="L26" s="15" t="s">
        <v>257</v>
      </c>
    </row>
    <row r="27" spans="1:12" ht="37.5" customHeight="1" x14ac:dyDescent="0.2">
      <c r="A27" s="15">
        <v>1102009</v>
      </c>
      <c r="B27" s="15" t="s">
        <v>171</v>
      </c>
      <c r="C27" s="15">
        <v>2</v>
      </c>
      <c r="D27" s="15">
        <v>4</v>
      </c>
      <c r="E27" s="15">
        <f>INDEX(新属性投放!$L$6:$L$9,卡牌属性!D27)</f>
        <v>1.25</v>
      </c>
      <c r="F27" s="15" t="s">
        <v>485</v>
      </c>
      <c r="G27" s="15" t="s">
        <v>500</v>
      </c>
      <c r="H27" s="15">
        <v>0.5</v>
      </c>
      <c r="I27" s="15">
        <v>1.5</v>
      </c>
      <c r="J27" s="15">
        <v>1</v>
      </c>
      <c r="K27" s="15" t="s">
        <v>258</v>
      </c>
      <c r="L27" s="15" t="s">
        <v>259</v>
      </c>
    </row>
    <row r="28" spans="1:12" ht="40.5" customHeight="1" x14ac:dyDescent="0.2">
      <c r="A28" s="15">
        <v>1102010</v>
      </c>
      <c r="B28" s="15" t="s">
        <v>172</v>
      </c>
      <c r="C28" s="15">
        <v>2</v>
      </c>
      <c r="D28" s="15">
        <v>4</v>
      </c>
      <c r="E28" s="15">
        <f>INDEX(新属性投放!$L$6:$L$9,卡牌属性!D28)</f>
        <v>1.25</v>
      </c>
      <c r="F28" s="15" t="s">
        <v>484</v>
      </c>
      <c r="G28" s="15" t="s">
        <v>505</v>
      </c>
      <c r="H28" s="15">
        <v>1.5</v>
      </c>
      <c r="I28" s="15">
        <v>0.75</v>
      </c>
      <c r="J28" s="15">
        <v>0.75</v>
      </c>
      <c r="K28" s="15" t="s">
        <v>502</v>
      </c>
      <c r="L28" s="15" t="s">
        <v>504</v>
      </c>
    </row>
    <row r="29" spans="1:12" ht="38.25" customHeight="1" x14ac:dyDescent="0.2">
      <c r="A29" s="15">
        <v>1102011</v>
      </c>
      <c r="B29" s="15" t="s">
        <v>173</v>
      </c>
      <c r="C29" s="15">
        <v>2</v>
      </c>
      <c r="D29" s="15">
        <v>4</v>
      </c>
      <c r="E29" s="15">
        <f>INDEX(新属性投放!$L$6:$L$9,卡牌属性!D29)</f>
        <v>1.25</v>
      </c>
      <c r="F29" s="15" t="s">
        <v>486</v>
      </c>
      <c r="G29" s="15" t="s">
        <v>506</v>
      </c>
      <c r="H29" s="15">
        <v>0.8</v>
      </c>
      <c r="I29" s="15">
        <v>0.5</v>
      </c>
      <c r="J29" s="15">
        <v>1.7</v>
      </c>
      <c r="K29" s="15" t="s">
        <v>263</v>
      </c>
      <c r="L29" s="15" t="s">
        <v>264</v>
      </c>
    </row>
    <row r="30" spans="1:12" ht="33" x14ac:dyDescent="0.2">
      <c r="A30" s="15">
        <v>1102012</v>
      </c>
      <c r="B30" s="15" t="s">
        <v>174</v>
      </c>
      <c r="C30" s="15">
        <v>2</v>
      </c>
      <c r="D30" s="15">
        <v>4</v>
      </c>
      <c r="E30" s="15">
        <f>INDEX(新属性投放!$L$6:$L$9,卡牌属性!D30)</f>
        <v>1.25</v>
      </c>
      <c r="F30" s="15" t="s">
        <v>481</v>
      </c>
      <c r="G30" s="15" t="s">
        <v>507</v>
      </c>
      <c r="H30" s="15">
        <v>1</v>
      </c>
      <c r="I30" s="15">
        <v>1</v>
      </c>
      <c r="J30" s="15">
        <v>1</v>
      </c>
      <c r="K30" s="15" t="s">
        <v>250</v>
      </c>
      <c r="L30" s="15" t="s">
        <v>251</v>
      </c>
    </row>
    <row r="31" spans="1:12" ht="39.950000000000003" customHeight="1" x14ac:dyDescent="0.2">
      <c r="A31" s="15">
        <v>1102013</v>
      </c>
      <c r="B31" s="15" t="s">
        <v>175</v>
      </c>
      <c r="C31" s="15">
        <v>2</v>
      </c>
      <c r="D31" s="15">
        <v>2</v>
      </c>
      <c r="E31" s="15">
        <f>INDEX(新属性投放!$L$6:$L$9,卡牌属性!D31)</f>
        <v>1</v>
      </c>
      <c r="F31" s="15" t="s">
        <v>489</v>
      </c>
      <c r="G31" s="15" t="s">
        <v>508</v>
      </c>
      <c r="H31" s="15">
        <v>2</v>
      </c>
      <c r="I31" s="15">
        <v>0.5</v>
      </c>
      <c r="J31" s="15">
        <v>0.5</v>
      </c>
      <c r="K31" s="15" t="s">
        <v>286</v>
      </c>
      <c r="L31" s="15" t="s">
        <v>287</v>
      </c>
    </row>
    <row r="32" spans="1:12" ht="39.950000000000003" customHeight="1" x14ac:dyDescent="0.2">
      <c r="A32" s="15">
        <v>1102014</v>
      </c>
      <c r="B32" s="15" t="s">
        <v>176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 t="s">
        <v>490</v>
      </c>
      <c r="G32" s="15" t="s">
        <v>512</v>
      </c>
      <c r="H32" s="15">
        <v>1.5</v>
      </c>
      <c r="I32" s="15">
        <v>1</v>
      </c>
      <c r="J32" s="15">
        <v>0.5</v>
      </c>
      <c r="K32" s="15" t="s">
        <v>266</v>
      </c>
      <c r="L32" s="15" t="s">
        <v>511</v>
      </c>
    </row>
    <row r="33" spans="1:12" ht="39.950000000000003" customHeight="1" x14ac:dyDescent="0.2">
      <c r="A33" s="15">
        <v>1102015</v>
      </c>
      <c r="B33" s="15" t="s">
        <v>177</v>
      </c>
      <c r="C33" s="15">
        <v>2</v>
      </c>
      <c r="D33" s="15">
        <v>2</v>
      </c>
      <c r="E33" s="15">
        <f>INDEX(新属性投放!$L$6:$L$9,卡牌属性!D33)</f>
        <v>1</v>
      </c>
      <c r="F33" s="15" t="s">
        <v>477</v>
      </c>
      <c r="G33" s="15" t="s">
        <v>513</v>
      </c>
      <c r="H33" s="15">
        <v>1</v>
      </c>
      <c r="I33" s="15">
        <v>1</v>
      </c>
      <c r="J33" s="15">
        <v>1</v>
      </c>
      <c r="K33" s="15" t="s">
        <v>237</v>
      </c>
      <c r="L33" s="15" t="s">
        <v>238</v>
      </c>
    </row>
    <row r="34" spans="1:12" ht="39.950000000000003" customHeight="1" x14ac:dyDescent="0.2">
      <c r="A34" s="15">
        <v>1102016</v>
      </c>
      <c r="B34" s="15" t="s">
        <v>178</v>
      </c>
      <c r="C34" s="15">
        <v>2</v>
      </c>
      <c r="D34" s="15">
        <v>4</v>
      </c>
      <c r="E34" s="15">
        <f>INDEX(新属性投放!$L$6:$L$9,卡牌属性!D34)</f>
        <v>1.25</v>
      </c>
      <c r="F34" s="15" t="s">
        <v>533</v>
      </c>
      <c r="G34" s="15" t="s">
        <v>534</v>
      </c>
      <c r="H34" s="15">
        <v>0.5</v>
      </c>
      <c r="I34" s="15">
        <v>1.5</v>
      </c>
      <c r="J34" s="15">
        <v>1</v>
      </c>
      <c r="K34" s="15" t="s">
        <v>269</v>
      </c>
      <c r="L34" s="15" t="s">
        <v>270</v>
      </c>
    </row>
    <row r="35" spans="1:12" ht="39.950000000000003" customHeight="1" x14ac:dyDescent="0.2">
      <c r="A35" s="15">
        <v>1102017</v>
      </c>
      <c r="B35" s="15" t="s">
        <v>179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 t="s">
        <v>480</v>
      </c>
      <c r="G35" s="15" t="s">
        <v>514</v>
      </c>
      <c r="H35" s="15">
        <v>2</v>
      </c>
      <c r="I35" s="15">
        <v>0.5</v>
      </c>
      <c r="J35" s="15">
        <v>0.5</v>
      </c>
      <c r="K35" s="15" t="s">
        <v>246</v>
      </c>
      <c r="L35" s="15" t="s">
        <v>248</v>
      </c>
    </row>
    <row r="36" spans="1:12" ht="39.950000000000003" customHeight="1" x14ac:dyDescent="0.2">
      <c r="A36" s="15">
        <v>1102018</v>
      </c>
      <c r="B36" s="15" t="s">
        <v>180</v>
      </c>
      <c r="C36" s="15">
        <v>2</v>
      </c>
      <c r="D36" s="15">
        <v>3</v>
      </c>
      <c r="E36" s="15">
        <f>INDEX(新属性投放!$L$6:$L$9,卡牌属性!D36)</f>
        <v>1</v>
      </c>
      <c r="F36" s="15" t="s">
        <v>491</v>
      </c>
      <c r="G36" s="15" t="s">
        <v>516</v>
      </c>
      <c r="H36" s="15">
        <v>2</v>
      </c>
      <c r="I36" s="15">
        <v>0.5</v>
      </c>
      <c r="J36" s="15">
        <v>0.5</v>
      </c>
      <c r="K36" s="15" t="s">
        <v>271</v>
      </c>
      <c r="L36" s="15" t="s">
        <v>272</v>
      </c>
    </row>
    <row r="37" spans="1:12" ht="39.950000000000003" customHeight="1" x14ac:dyDescent="0.2">
      <c r="A37" s="15">
        <v>1102019</v>
      </c>
      <c r="B37" s="15" t="s">
        <v>181</v>
      </c>
      <c r="C37" s="15">
        <v>2</v>
      </c>
      <c r="D37" s="15">
        <v>3</v>
      </c>
      <c r="E37" s="15">
        <f>INDEX(新属性投放!$L$6:$L$9,卡牌属性!D37)</f>
        <v>1</v>
      </c>
      <c r="F37" s="15" t="s">
        <v>479</v>
      </c>
      <c r="G37" s="15" t="s">
        <v>517</v>
      </c>
      <c r="H37" s="15">
        <v>0.8</v>
      </c>
      <c r="I37" s="15">
        <v>1.2</v>
      </c>
      <c r="J37" s="15">
        <v>1</v>
      </c>
      <c r="K37" s="15" t="s">
        <v>273</v>
      </c>
      <c r="L37" s="15" t="s">
        <v>274</v>
      </c>
    </row>
    <row r="38" spans="1:12" ht="54" customHeight="1" x14ac:dyDescent="0.2">
      <c r="A38" s="15">
        <v>1102020</v>
      </c>
      <c r="B38" s="15" t="s">
        <v>182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 t="s">
        <v>487</v>
      </c>
      <c r="G38" s="15" t="s">
        <v>518</v>
      </c>
      <c r="H38" s="15">
        <v>2</v>
      </c>
      <c r="I38" s="15">
        <v>0.5</v>
      </c>
      <c r="J38" s="15">
        <v>0.5</v>
      </c>
      <c r="K38" s="15" t="s">
        <v>265</v>
      </c>
      <c r="L38" s="15" t="s">
        <v>275</v>
      </c>
    </row>
    <row r="39" spans="1:12" ht="54" customHeight="1" x14ac:dyDescent="0.2">
      <c r="A39" s="15">
        <v>1102021</v>
      </c>
      <c r="B39" s="15" t="s">
        <v>183</v>
      </c>
      <c r="C39" s="15">
        <v>2</v>
      </c>
      <c r="D39" s="15">
        <v>2</v>
      </c>
      <c r="E39" s="15">
        <f>INDEX(新属性投放!$L$6:$L$9,卡牌属性!D39)</f>
        <v>1</v>
      </c>
      <c r="F39" s="15" t="s">
        <v>477</v>
      </c>
      <c r="G39" s="15" t="s">
        <v>519</v>
      </c>
      <c r="H39" s="15">
        <v>1.5</v>
      </c>
      <c r="I39" s="15">
        <v>0.75</v>
      </c>
      <c r="J39" s="15">
        <v>0.75</v>
      </c>
      <c r="K39" s="15" t="s">
        <v>276</v>
      </c>
      <c r="L39" s="15" t="s">
        <v>277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764"/>
  <sheetViews>
    <sheetView workbookViewId="0">
      <selection activeCell="AI320" sqref="AI320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5" width="8" customWidth="1"/>
    <col min="6" max="6" width="9.75" customWidth="1"/>
    <col min="7" max="7" width="9.75" style="22" customWidth="1"/>
    <col min="8" max="8" width="11.375" customWidth="1"/>
    <col min="9" max="9" width="6.25" style="22" customWidth="1"/>
    <col min="10" max="10" width="10.625" customWidth="1"/>
    <col min="11" max="12" width="10.625" style="22" customWidth="1"/>
    <col min="13" max="13" width="9.375" customWidth="1"/>
    <col min="14" max="14" width="9" style="22"/>
    <col min="15" max="15" width="10" customWidth="1"/>
    <col min="16" max="16" width="10" style="22" customWidth="1"/>
    <col min="17" max="17" width="9.75" customWidth="1"/>
    <col min="18" max="18" width="9.75" style="22" customWidth="1"/>
    <col min="19" max="19" width="10.25" customWidth="1"/>
    <col min="20" max="20" width="9.375" style="22" customWidth="1"/>
    <col min="21" max="21" width="10.125" customWidth="1"/>
    <col min="22" max="22" width="10.125" style="22" customWidth="1"/>
    <col min="24" max="24" width="9" style="22"/>
    <col min="27" max="34" width="9" style="22"/>
    <col min="35" max="35" width="12.625" customWidth="1"/>
    <col min="36" max="42" width="9" style="22"/>
    <col min="43" max="43" width="12.75" customWidth="1"/>
    <col min="44" max="44" width="12.125" customWidth="1"/>
    <col min="45" max="45" width="12.25" customWidth="1"/>
    <col min="46" max="46" width="11.375" customWidth="1"/>
    <col min="47" max="47" width="12" customWidth="1"/>
    <col min="48" max="49" width="12.125" customWidth="1"/>
  </cols>
  <sheetData>
    <row r="2" spans="1:48" ht="20.25" x14ac:dyDescent="0.2">
      <c r="AA2" s="22">
        <v>1</v>
      </c>
      <c r="AB2" s="22">
        <v>1</v>
      </c>
      <c r="AC2" s="22">
        <v>1</v>
      </c>
      <c r="AQ2" s="124" t="s">
        <v>530</v>
      </c>
      <c r="AR2" s="124"/>
      <c r="AS2" s="124"/>
      <c r="AT2" s="124"/>
      <c r="AU2" s="124"/>
      <c r="AV2" s="124"/>
    </row>
    <row r="3" spans="1:48" s="22" customFormat="1" ht="17.25" x14ac:dyDescent="0.2">
      <c r="A3" s="13" t="s">
        <v>147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531</v>
      </c>
      <c r="G3" s="13" t="s">
        <v>532</v>
      </c>
      <c r="I3" s="13" t="s">
        <v>189</v>
      </c>
      <c r="J3" s="13" t="s">
        <v>147</v>
      </c>
      <c r="K3" s="13" t="s">
        <v>702</v>
      </c>
      <c r="L3" s="13" t="s">
        <v>689</v>
      </c>
      <c r="M3" s="13" t="s">
        <v>188</v>
      </c>
      <c r="N3" s="13"/>
      <c r="O3" s="13" t="s">
        <v>664</v>
      </c>
      <c r="P3" s="13"/>
      <c r="Q3" s="13" t="s">
        <v>665</v>
      </c>
      <c r="R3" s="13"/>
      <c r="S3" s="13" t="s">
        <v>666</v>
      </c>
      <c r="T3" s="13"/>
      <c r="U3" s="13" t="s">
        <v>667</v>
      </c>
      <c r="V3" s="13"/>
      <c r="W3" s="13" t="s">
        <v>668</v>
      </c>
      <c r="X3" s="13"/>
      <c r="Y3" s="13" t="s">
        <v>669</v>
      </c>
      <c r="AA3" s="13" t="s">
        <v>696</v>
      </c>
      <c r="AB3" s="32" t="s">
        <v>697</v>
      </c>
      <c r="AC3" s="32" t="s">
        <v>698</v>
      </c>
      <c r="AI3" s="13" t="s">
        <v>671</v>
      </c>
      <c r="AJ3" s="32" t="s">
        <v>670</v>
      </c>
      <c r="AK3" s="32" t="s">
        <v>672</v>
      </c>
      <c r="AL3" s="32" t="s">
        <v>673</v>
      </c>
      <c r="AM3" s="32" t="s">
        <v>674</v>
      </c>
      <c r="AQ3" s="13" t="s">
        <v>524</v>
      </c>
      <c r="AR3" s="13" t="s">
        <v>525</v>
      </c>
      <c r="AS3" s="13" t="s">
        <v>526</v>
      </c>
      <c r="AT3" s="13" t="s">
        <v>527</v>
      </c>
      <c r="AU3" s="13" t="s">
        <v>528</v>
      </c>
      <c r="AV3" s="13" t="s">
        <v>529</v>
      </c>
    </row>
    <row r="4" spans="1:48" ht="16.5" x14ac:dyDescent="0.2">
      <c r="A4" s="15">
        <v>1101001</v>
      </c>
      <c r="B4" s="15" t="s">
        <v>148</v>
      </c>
      <c r="C4" s="15">
        <v>1</v>
      </c>
      <c r="D4" s="15">
        <v>3</v>
      </c>
      <c r="E4" s="16">
        <f>INDEX(新属性投放!$L$6:$L$9,卡牌属性!D4)</f>
        <v>1.1000000000000001</v>
      </c>
      <c r="F4" s="15"/>
      <c r="G4" s="15"/>
      <c r="I4" s="15">
        <v>1</v>
      </c>
      <c r="J4" s="16">
        <f>INDEX($A$4:$A$39,INT((I4-1)/21)+1)</f>
        <v>1101001</v>
      </c>
      <c r="K4" s="31" t="s">
        <v>703</v>
      </c>
      <c r="L4" s="16">
        <f>VLOOKUP(J4,$A$4:$C$39,3,TRUE)</f>
        <v>1</v>
      </c>
      <c r="M4" s="16">
        <f>MOD(I4-1,21)+1</f>
        <v>1</v>
      </c>
      <c r="N4" s="16" t="s">
        <v>51</v>
      </c>
      <c r="O4" s="16">
        <f>ROUND(IF($L4=1,INDEX(新属性投放!I$14:I$34,卡牌属性!$M4),INDEX(新属性投放!I$40:I$60,卡牌属性!$M4))*VLOOKUP(J4,$A$4:$E$39,5),0)</f>
        <v>22</v>
      </c>
      <c r="P4" s="31" t="s">
        <v>191</v>
      </c>
      <c r="Q4" s="16">
        <f>ROUND(IF($L4=1,INDEX(新属性投放!J$14:J$34,卡牌属性!$M4),INDEX(新属性投放!J$40:J$60,卡牌属性!$M4))*VLOOKUP(J4,$A$4:$E$39,5),0)</f>
        <v>0</v>
      </c>
      <c r="R4" s="31" t="s">
        <v>192</v>
      </c>
      <c r="S4" s="16">
        <f>ROUND(IF($L4=1,INDEX(新属性投放!K$14:K$34,卡牌属性!$M4),INDEX(新属性投放!K$40:K$60,卡牌属性!$M4))*VLOOKUP(J4,$A$4:$E$39,5),0)</f>
        <v>165</v>
      </c>
      <c r="T4" s="31" t="s">
        <v>190</v>
      </c>
      <c r="U4" s="16">
        <f>ROUND(IF($L4=1,INDEX(新属性投放!C$14:C$34,卡牌属性!$M4),INDEX(新属性投放!C$40:C$60,卡牌属性!$M4))*VLOOKUP(J4,$A$4:$E$39,5),0)</f>
        <v>4</v>
      </c>
      <c r="V4" s="31" t="s">
        <v>191</v>
      </c>
      <c r="W4" s="16">
        <f>ROUND(IF($L4=1,INDEX(新属性投放!D$14:D$34,卡牌属性!$M4),INDEX(新属性投放!D$40:D$60,卡牌属性!$M4))*VLOOKUP(J4,$A$4:$E$39,5),0)</f>
        <v>2</v>
      </c>
      <c r="X4" s="31" t="s">
        <v>192</v>
      </c>
      <c r="Y4" s="16">
        <f>ROUND(IF($L4=1,INDEX(新属性投放!E$14:E$34,卡牌属性!$M4),INDEX(新属性投放!E$40:E$60,卡牌属性!$M4))*VLOOKUP(J4,$A$4:$E$39,5),0)</f>
        <v>22</v>
      </c>
      <c r="AA4" s="16">
        <f>INT(U4*AA$2*10)</f>
        <v>40</v>
      </c>
      <c r="AB4" s="16">
        <f>INT(W4*AA$2*10)</f>
        <v>20</v>
      </c>
      <c r="AC4" s="16">
        <f>INT(Y4*AA$2*10)</f>
        <v>220</v>
      </c>
      <c r="AE4" s="16">
        <f>AA4</f>
        <v>40</v>
      </c>
      <c r="AF4" s="16">
        <f>AB4</f>
        <v>20</v>
      </c>
      <c r="AG4" s="16">
        <f>AC4</f>
        <v>220</v>
      </c>
      <c r="AI4" t="s">
        <v>148</v>
      </c>
      <c r="AJ4" s="22">
        <v>2</v>
      </c>
    </row>
    <row r="5" spans="1:48" ht="16.5" x14ac:dyDescent="0.2">
      <c r="A5" s="15">
        <v>1101002</v>
      </c>
      <c r="B5" s="15" t="s">
        <v>149</v>
      </c>
      <c r="C5" s="15">
        <v>1</v>
      </c>
      <c r="D5" s="15">
        <v>2</v>
      </c>
      <c r="E5" s="16">
        <f>INDEX(新属性投放!$L$6:$L$9,卡牌属性!D5)</f>
        <v>1</v>
      </c>
      <c r="F5" s="15"/>
      <c r="G5" s="15"/>
      <c r="I5" s="15">
        <v>2</v>
      </c>
      <c r="J5" s="16">
        <f t="shared" ref="J5:J68" si="0">INDEX($A$4:$A$39,INT((I5-1)/21)+1)</f>
        <v>1101001</v>
      </c>
      <c r="K5" s="31" t="s">
        <v>703</v>
      </c>
      <c r="L5" s="16">
        <f t="shared" ref="L5:L68" si="1">VLOOKUP(J5,$A$4:$C$39,3,TRUE)</f>
        <v>1</v>
      </c>
      <c r="M5" s="16">
        <f t="shared" ref="M5:M68" si="2">MOD(I5-1,21)+1</f>
        <v>2</v>
      </c>
      <c r="N5" s="16" t="s">
        <v>51</v>
      </c>
      <c r="O5" s="16">
        <f>ROUND(IF($L5=1,INDEX(新属性投放!I$14:I$34,卡牌属性!$M5),INDEX(新属性投放!I$40:I$60,卡牌属性!$M5))*VLOOKUP(J5,$A$4:$E$39,5),0)</f>
        <v>53</v>
      </c>
      <c r="P5" s="31" t="s">
        <v>191</v>
      </c>
      <c r="Q5" s="16">
        <f>ROUND(IF($L5=1,INDEX(新属性投放!J$14:J$34,卡牌属性!$M5),INDEX(新属性投放!J$40:J$60,卡牌属性!$M5))*VLOOKUP(J5,$A$4:$E$39,5),0)</f>
        <v>15</v>
      </c>
      <c r="R5" s="31" t="s">
        <v>192</v>
      </c>
      <c r="S5" s="16">
        <f>ROUND(IF($L5=1,INDEX(新属性投放!K$14:K$34,卡牌属性!$M5),INDEX(新属性投放!K$40:K$60,卡牌属性!$M5))*VLOOKUP(J5,$A$4:$E$39,5),0)</f>
        <v>319</v>
      </c>
      <c r="T5" s="31" t="s">
        <v>190</v>
      </c>
      <c r="U5" s="16">
        <f>ROUND(IF($L5=1,INDEX(新属性投放!C$14:C$34,卡牌属性!$M5),INDEX(新属性投放!C$40:C$60,卡牌属性!$M5))*VLOOKUP(J5,$A$4:$E$39,5),0)</f>
        <v>7</v>
      </c>
      <c r="V5" s="31" t="s">
        <v>191</v>
      </c>
      <c r="W5" s="16">
        <f>ROUND(IF($L5=1,INDEX(新属性投放!D$14:D$34,卡牌属性!$M5),INDEX(新属性投放!D$40:D$60,卡牌属性!$M5))*VLOOKUP(J5,$A$4:$E$39,5),0)</f>
        <v>3</v>
      </c>
      <c r="X5" s="31" t="s">
        <v>192</v>
      </c>
      <c r="Y5" s="16">
        <f>ROUND(IF($L5=1,INDEX(新属性投放!E$14:E$34,卡牌属性!$M5),INDEX(新属性投放!E$40:E$60,卡牌属性!$M5))*VLOOKUP(J5,$A$4:$E$39,5),0)</f>
        <v>33</v>
      </c>
      <c r="AA5" s="16">
        <f t="shared" ref="AA5:AA68" si="3">INT(U5*AA$2*10)</f>
        <v>70</v>
      </c>
      <c r="AB5" s="16">
        <f t="shared" ref="AB5:AB68" si="4">INT(W5*AA$2*10)</f>
        <v>30</v>
      </c>
      <c r="AC5" s="16">
        <f t="shared" ref="AC5:AC68" si="5">INT(Y5*AA$2*10)</f>
        <v>330</v>
      </c>
      <c r="AE5" s="16">
        <f>AE4+AA5</f>
        <v>110</v>
      </c>
      <c r="AF5" s="16">
        <f t="shared" ref="AF5:AG5" si="6">AF4+AB5</f>
        <v>50</v>
      </c>
      <c r="AG5" s="16">
        <f t="shared" si="6"/>
        <v>550</v>
      </c>
      <c r="AI5" t="s">
        <v>149</v>
      </c>
      <c r="AJ5" s="22">
        <v>2</v>
      </c>
    </row>
    <row r="6" spans="1:48" ht="16.5" x14ac:dyDescent="0.2">
      <c r="A6" s="15">
        <v>1101003</v>
      </c>
      <c r="B6" s="15" t="s">
        <v>150</v>
      </c>
      <c r="C6" s="15">
        <v>1</v>
      </c>
      <c r="D6" s="15">
        <v>3</v>
      </c>
      <c r="E6" s="16">
        <f>INDEX(新属性投放!$L$6:$L$9,卡牌属性!D6)</f>
        <v>1.1000000000000001</v>
      </c>
      <c r="F6" s="15"/>
      <c r="G6" s="15"/>
      <c r="I6" s="15">
        <v>3</v>
      </c>
      <c r="J6" s="16">
        <f t="shared" si="0"/>
        <v>1101001</v>
      </c>
      <c r="K6" s="31" t="s">
        <v>703</v>
      </c>
      <c r="L6" s="16">
        <f t="shared" si="1"/>
        <v>1</v>
      </c>
      <c r="M6" s="16">
        <f t="shared" si="2"/>
        <v>3</v>
      </c>
      <c r="N6" s="16" t="s">
        <v>51</v>
      </c>
      <c r="O6" s="16">
        <f>ROUND(IF($L6=1,INDEX(新属性投放!I$14:I$34,卡牌属性!$M6),INDEX(新属性投放!I$40:I$60,卡牌属性!$M6))*VLOOKUP(J6,$A$4:$E$39,5),0)</f>
        <v>145</v>
      </c>
      <c r="P6" s="31" t="s">
        <v>191</v>
      </c>
      <c r="Q6" s="16">
        <f>ROUND(IF($L6=1,INDEX(新属性投放!J$14:J$34,卡牌属性!$M6),INDEX(新属性投放!J$40:J$60,卡牌属性!$M6))*VLOOKUP(J6,$A$4:$E$39,5),0)</f>
        <v>62</v>
      </c>
      <c r="R6" s="31" t="s">
        <v>192</v>
      </c>
      <c r="S6" s="16">
        <f>ROUND(IF($L6=1,INDEX(新属性投放!K$14:K$34,卡牌属性!$M6),INDEX(新属性投放!K$40:K$60,卡牌属性!$M6))*VLOOKUP(J6,$A$4:$E$39,5),0)</f>
        <v>781</v>
      </c>
      <c r="T6" s="31" t="s">
        <v>190</v>
      </c>
      <c r="U6" s="16">
        <f>ROUND(IF($L6=1,INDEX(新属性投放!C$14:C$34,卡牌属性!$M6),INDEX(新属性投放!C$40:C$60,卡牌属性!$M6))*VLOOKUP(J6,$A$4:$E$39,5),0)</f>
        <v>9</v>
      </c>
      <c r="V6" s="31" t="s">
        <v>191</v>
      </c>
      <c r="W6" s="16">
        <f>ROUND(IF($L6=1,INDEX(新属性投放!D$14:D$34,卡牌属性!$M6),INDEX(新属性投放!D$40:D$60,卡牌属性!$M6))*VLOOKUP(J6,$A$4:$E$39,5),0)</f>
        <v>4</v>
      </c>
      <c r="X6" s="31" t="s">
        <v>192</v>
      </c>
      <c r="Y6" s="16">
        <f>ROUND(IF($L6=1,INDEX(新属性投放!E$14:E$34,卡牌属性!$M6),INDEX(新属性投放!E$40:E$60,卡牌属性!$M6))*VLOOKUP(J6,$A$4:$E$39,5),0)</f>
        <v>44</v>
      </c>
      <c r="AA6" s="16">
        <f t="shared" si="3"/>
        <v>90</v>
      </c>
      <c r="AB6" s="16">
        <f t="shared" si="4"/>
        <v>40</v>
      </c>
      <c r="AC6" s="16">
        <f t="shared" si="5"/>
        <v>440</v>
      </c>
      <c r="AE6" s="16">
        <f t="shared" ref="AE6:AE24" si="7">AE5+AA6</f>
        <v>200</v>
      </c>
      <c r="AF6" s="16">
        <f t="shared" ref="AF6:AF24" si="8">AF5+AB6</f>
        <v>90</v>
      </c>
      <c r="AG6" s="16">
        <f t="shared" ref="AG6:AG24" si="9">AG5+AC6</f>
        <v>990</v>
      </c>
      <c r="AI6" t="s">
        <v>164</v>
      </c>
      <c r="AJ6" s="22">
        <v>2</v>
      </c>
    </row>
    <row r="7" spans="1:48" ht="16.5" x14ac:dyDescent="0.2">
      <c r="A7" s="15">
        <v>1101004</v>
      </c>
      <c r="B7" s="15" t="s">
        <v>151</v>
      </c>
      <c r="C7" s="15">
        <v>1</v>
      </c>
      <c r="D7" s="15">
        <v>4</v>
      </c>
      <c r="E7" s="16">
        <f>INDEX(新属性投放!$L$6:$L$9,卡牌属性!D7)</f>
        <v>1.25</v>
      </c>
      <c r="F7" s="15"/>
      <c r="G7" s="15"/>
      <c r="I7" s="15">
        <v>4</v>
      </c>
      <c r="J7" s="16">
        <f t="shared" si="0"/>
        <v>1101001</v>
      </c>
      <c r="K7" s="31" t="s">
        <v>703</v>
      </c>
      <c r="L7" s="16">
        <f t="shared" si="1"/>
        <v>1</v>
      </c>
      <c r="M7" s="16">
        <f t="shared" si="2"/>
        <v>4</v>
      </c>
      <c r="N7" s="16" t="s">
        <v>51</v>
      </c>
      <c r="O7" s="16">
        <f>ROUND(IF($L7=1,INDEX(新属性投放!I$14:I$34,卡牌属性!$M7),INDEX(新属性投放!I$40:I$60,卡牌属性!$M7))*VLOOKUP(J7,$A$4:$E$39,5),0)</f>
        <v>304</v>
      </c>
      <c r="P7" s="31" t="s">
        <v>191</v>
      </c>
      <c r="Q7" s="16">
        <f>ROUND(IF($L7=1,INDEX(新属性投放!J$14:J$34,卡牌属性!$M7),INDEX(新属性投放!J$40:J$60,卡牌属性!$M7))*VLOOKUP(J7,$A$4:$E$39,5),0)</f>
        <v>141</v>
      </c>
      <c r="R7" s="31" t="s">
        <v>192</v>
      </c>
      <c r="S7" s="16">
        <f>ROUND(IF($L7=1,INDEX(新属性投放!K$14:K$34,卡牌属性!$M7),INDEX(新属性投放!K$40:K$60,卡牌属性!$M7))*VLOOKUP(J7,$A$4:$E$39,5),0)</f>
        <v>1573</v>
      </c>
      <c r="T7" s="31" t="s">
        <v>190</v>
      </c>
      <c r="U7" s="16">
        <f>ROUND(IF($L7=1,INDEX(新属性投放!C$14:C$34,卡牌属性!$M7),INDEX(新属性投放!C$40:C$60,卡牌属性!$M7))*VLOOKUP(J7,$A$4:$E$39,5),0)</f>
        <v>13</v>
      </c>
      <c r="V7" s="31" t="s">
        <v>191</v>
      </c>
      <c r="W7" s="16">
        <f>ROUND(IF($L7=1,INDEX(新属性投放!D$14:D$34,卡牌属性!$M7),INDEX(新属性投放!D$40:D$60,卡牌属性!$M7))*VLOOKUP(J7,$A$4:$E$39,5),0)</f>
        <v>7</v>
      </c>
      <c r="X7" s="31" t="s">
        <v>192</v>
      </c>
      <c r="Y7" s="16">
        <f>ROUND(IF($L7=1,INDEX(新属性投放!E$14:E$34,卡牌属性!$M7),INDEX(新属性投放!E$40:E$60,卡牌属性!$M7))*VLOOKUP(J7,$A$4:$E$39,5),0)</f>
        <v>66</v>
      </c>
      <c r="AA7" s="16">
        <f t="shared" si="3"/>
        <v>130</v>
      </c>
      <c r="AB7" s="16">
        <f t="shared" si="4"/>
        <v>70</v>
      </c>
      <c r="AC7" s="16">
        <f t="shared" si="5"/>
        <v>660</v>
      </c>
      <c r="AE7" s="16">
        <f t="shared" si="7"/>
        <v>330</v>
      </c>
      <c r="AF7" s="16">
        <f t="shared" si="8"/>
        <v>160</v>
      </c>
      <c r="AG7" s="16">
        <f t="shared" si="9"/>
        <v>1650</v>
      </c>
      <c r="AI7" t="s">
        <v>166</v>
      </c>
      <c r="AJ7" s="22">
        <v>2</v>
      </c>
    </row>
    <row r="8" spans="1:48" ht="16.5" x14ac:dyDescent="0.2">
      <c r="A8" s="15">
        <v>1101005</v>
      </c>
      <c r="B8" s="15" t="s">
        <v>152</v>
      </c>
      <c r="C8" s="15">
        <v>1</v>
      </c>
      <c r="D8" s="15">
        <v>4</v>
      </c>
      <c r="E8" s="16">
        <f>INDEX(新属性投放!$L$6:$L$9,卡牌属性!D8)</f>
        <v>1.25</v>
      </c>
      <c r="F8" s="15"/>
      <c r="G8" s="15"/>
      <c r="I8" s="15">
        <v>5</v>
      </c>
      <c r="J8" s="16">
        <f t="shared" si="0"/>
        <v>1101001</v>
      </c>
      <c r="K8" s="31" t="s">
        <v>703</v>
      </c>
      <c r="L8" s="16">
        <f t="shared" si="1"/>
        <v>1</v>
      </c>
      <c r="M8" s="16">
        <f t="shared" si="2"/>
        <v>5</v>
      </c>
      <c r="N8" s="16" t="s">
        <v>51</v>
      </c>
      <c r="O8" s="16">
        <f>ROUND(IF($L8=1,INDEX(新属性投放!I$14:I$34,卡牌属性!$M8),INDEX(新属性投放!I$40:I$60,卡牌属性!$M8))*VLOOKUP(J8,$A$4:$E$39,5),0)</f>
        <v>471</v>
      </c>
      <c r="P8" s="31" t="s">
        <v>191</v>
      </c>
      <c r="Q8" s="16">
        <f>ROUND(IF($L8=1,INDEX(新属性投放!J$14:J$34,卡牌属性!$M8),INDEX(新属性投放!J$40:J$60,卡牌属性!$M8))*VLOOKUP(J8,$A$4:$E$39,5),0)</f>
        <v>224</v>
      </c>
      <c r="R8" s="31" t="s">
        <v>192</v>
      </c>
      <c r="S8" s="16">
        <f>ROUND(IF($L8=1,INDEX(新属性投放!K$14:K$34,卡牌属性!$M8),INDEX(新属性投放!K$40:K$60,卡牌属性!$M8))*VLOOKUP(J8,$A$4:$E$39,5),0)</f>
        <v>2409</v>
      </c>
      <c r="T8" s="31" t="s">
        <v>190</v>
      </c>
      <c r="U8" s="16">
        <f>ROUND(IF($L8=1,INDEX(新属性投放!C$14:C$34,卡牌属性!$M8),INDEX(新属性投放!C$40:C$60,卡牌属性!$M8))*VLOOKUP(J8,$A$4:$E$39,5),0)</f>
        <v>18</v>
      </c>
      <c r="V8" s="31" t="s">
        <v>191</v>
      </c>
      <c r="W8" s="16">
        <f>ROUND(IF($L8=1,INDEX(新属性投放!D$14:D$34,卡牌属性!$M8),INDEX(新属性投放!D$40:D$60,卡牌属性!$M8))*VLOOKUP(J8,$A$4:$E$39,5),0)</f>
        <v>9</v>
      </c>
      <c r="X8" s="31" t="s">
        <v>192</v>
      </c>
      <c r="Y8" s="16">
        <f>ROUND(IF($L8=1,INDEX(新属性投放!E$14:E$34,卡牌属性!$M8),INDEX(新属性投放!E$40:E$60,卡牌属性!$M8))*VLOOKUP(J8,$A$4:$E$39,5),0)</f>
        <v>88</v>
      </c>
      <c r="AA8" s="16">
        <f t="shared" si="3"/>
        <v>180</v>
      </c>
      <c r="AB8" s="16">
        <f t="shared" si="4"/>
        <v>90</v>
      </c>
      <c r="AC8" s="16">
        <f t="shared" si="5"/>
        <v>880</v>
      </c>
      <c r="AE8" s="16">
        <f t="shared" si="7"/>
        <v>510</v>
      </c>
      <c r="AF8" s="16">
        <f t="shared" si="8"/>
        <v>250</v>
      </c>
      <c r="AG8" s="16">
        <f t="shared" si="9"/>
        <v>2530</v>
      </c>
      <c r="AI8" t="s">
        <v>155</v>
      </c>
      <c r="AJ8" s="22">
        <v>2</v>
      </c>
    </row>
    <row r="9" spans="1:48" ht="16.5" x14ac:dyDescent="0.2">
      <c r="A9" s="15">
        <v>1101006</v>
      </c>
      <c r="B9" s="15" t="s">
        <v>153</v>
      </c>
      <c r="C9" s="15">
        <v>1</v>
      </c>
      <c r="D9" s="15">
        <v>3</v>
      </c>
      <c r="E9" s="16">
        <f>INDEX(新属性投放!$L$6:$L$9,卡牌属性!D9)</f>
        <v>1.1000000000000001</v>
      </c>
      <c r="F9" s="15"/>
      <c r="G9" s="15"/>
      <c r="I9" s="15">
        <v>6</v>
      </c>
      <c r="J9" s="16">
        <f t="shared" si="0"/>
        <v>1101001</v>
      </c>
      <c r="K9" s="31" t="s">
        <v>703</v>
      </c>
      <c r="L9" s="16">
        <f t="shared" si="1"/>
        <v>1</v>
      </c>
      <c r="M9" s="16">
        <f t="shared" si="2"/>
        <v>6</v>
      </c>
      <c r="N9" s="16" t="s">
        <v>51</v>
      </c>
      <c r="O9" s="16">
        <f>ROUND(IF($L9=1,INDEX(新属性投放!I$14:I$34,卡牌属性!$M9),INDEX(新属性投放!I$40:I$60,卡牌属性!$M9))*VLOOKUP(J9,$A$4:$E$39,5),0)</f>
        <v>691</v>
      </c>
      <c r="P9" s="31" t="s">
        <v>191</v>
      </c>
      <c r="Q9" s="16">
        <f>ROUND(IF($L9=1,INDEX(新属性投放!J$14:J$34,卡牌属性!$M9),INDEX(新属性投放!J$40:J$60,卡牌属性!$M9))*VLOOKUP(J9,$A$4:$E$39,5),0)</f>
        <v>334</v>
      </c>
      <c r="R9" s="31" t="s">
        <v>192</v>
      </c>
      <c r="S9" s="16">
        <f>ROUND(IF($L9=1,INDEX(新属性投放!K$14:K$34,卡牌属性!$M9),INDEX(新属性投放!K$40:K$60,卡牌属性!$M9))*VLOOKUP(J9,$A$4:$E$39,5),0)</f>
        <v>3509</v>
      </c>
      <c r="T9" s="31" t="s">
        <v>190</v>
      </c>
      <c r="U9" s="16">
        <f>ROUND(IF($L9=1,INDEX(新属性投放!C$14:C$34,卡牌属性!$M9),INDEX(新属性投放!C$40:C$60,卡牌属性!$M9))*VLOOKUP(J9,$A$4:$E$39,5),0)</f>
        <v>22</v>
      </c>
      <c r="V9" s="31" t="s">
        <v>191</v>
      </c>
      <c r="W9" s="16">
        <f>ROUND(IF($L9=1,INDEX(新属性投放!D$14:D$34,卡牌属性!$M9),INDEX(新属性投放!D$40:D$60,卡牌属性!$M9))*VLOOKUP(J9,$A$4:$E$39,5),0)</f>
        <v>11</v>
      </c>
      <c r="X9" s="31" t="s">
        <v>192</v>
      </c>
      <c r="Y9" s="16">
        <f>ROUND(IF($L9=1,INDEX(新属性投放!E$14:E$34,卡牌属性!$M9),INDEX(新属性投放!E$40:E$60,卡牌属性!$M9))*VLOOKUP(J9,$A$4:$E$39,5),0)</f>
        <v>110</v>
      </c>
      <c r="AA9" s="16">
        <f t="shared" si="3"/>
        <v>220</v>
      </c>
      <c r="AB9" s="16">
        <f t="shared" si="4"/>
        <v>110</v>
      </c>
      <c r="AC9" s="16">
        <f t="shared" si="5"/>
        <v>1100</v>
      </c>
      <c r="AE9" s="16">
        <f t="shared" si="7"/>
        <v>730</v>
      </c>
      <c r="AF9" s="16">
        <f t="shared" si="8"/>
        <v>360</v>
      </c>
      <c r="AG9" s="16">
        <f t="shared" si="9"/>
        <v>3630</v>
      </c>
      <c r="AI9" t="s">
        <v>159</v>
      </c>
      <c r="AJ9" s="22">
        <v>2</v>
      </c>
    </row>
    <row r="10" spans="1:48" ht="16.5" x14ac:dyDescent="0.2">
      <c r="A10" s="15">
        <v>1101007</v>
      </c>
      <c r="B10" s="15" t="s">
        <v>154</v>
      </c>
      <c r="C10" s="15">
        <v>1</v>
      </c>
      <c r="D10" s="15">
        <v>4</v>
      </c>
      <c r="E10" s="16">
        <f>INDEX(新属性投放!$L$6:$L$9,卡牌属性!D10)</f>
        <v>1.25</v>
      </c>
      <c r="F10" s="15"/>
      <c r="G10" s="15"/>
      <c r="I10" s="15">
        <v>7</v>
      </c>
      <c r="J10" s="16">
        <f t="shared" si="0"/>
        <v>1101001</v>
      </c>
      <c r="K10" s="31" t="s">
        <v>703</v>
      </c>
      <c r="L10" s="16">
        <f t="shared" si="1"/>
        <v>1</v>
      </c>
      <c r="M10" s="16">
        <f t="shared" si="2"/>
        <v>7</v>
      </c>
      <c r="N10" s="16" t="s">
        <v>51</v>
      </c>
      <c r="O10" s="16">
        <f>ROUND(IF($L10=1,INDEX(新属性投放!I$14:I$34,卡牌属性!$M10),INDEX(新属性投放!I$40:I$60,卡牌属性!$M10))*VLOOKUP(J10,$A$4:$E$39,5),0)</f>
        <v>964</v>
      </c>
      <c r="P10" s="31" t="s">
        <v>191</v>
      </c>
      <c r="Q10" s="16">
        <f>ROUND(IF($L10=1,INDEX(新属性投放!J$14:J$34,卡牌属性!$M10),INDEX(新属性投放!J$40:J$60,卡牌属性!$M10))*VLOOKUP(J10,$A$4:$E$39,5),0)</f>
        <v>471</v>
      </c>
      <c r="R10" s="31" t="s">
        <v>192</v>
      </c>
      <c r="S10" s="16">
        <f>ROUND(IF($L10=1,INDEX(新属性投放!K$14:K$34,卡牌属性!$M10),INDEX(新属性投放!K$40:K$60,卡牌属性!$M10))*VLOOKUP(J10,$A$4:$E$39,5),0)</f>
        <v>4873</v>
      </c>
      <c r="T10" s="31" t="s">
        <v>190</v>
      </c>
      <c r="U10" s="16">
        <f>ROUND(IF($L10=1,INDEX(新属性投放!C$14:C$34,卡牌属性!$M10),INDEX(新属性投放!C$40:C$60,卡牌属性!$M10))*VLOOKUP(J10,$A$4:$E$39,5),0)</f>
        <v>26</v>
      </c>
      <c r="V10" s="31" t="s">
        <v>191</v>
      </c>
      <c r="W10" s="16">
        <f>ROUND(IF($L10=1,INDEX(新属性投放!D$14:D$34,卡牌属性!$M10),INDEX(新属性投放!D$40:D$60,卡牌属性!$M10))*VLOOKUP(J10,$A$4:$E$39,5),0)</f>
        <v>13</v>
      </c>
      <c r="X10" s="31" t="s">
        <v>192</v>
      </c>
      <c r="Y10" s="16">
        <f>ROUND(IF($L10=1,INDEX(新属性投放!E$14:E$34,卡牌属性!$M10),INDEX(新属性投放!E$40:E$60,卡牌属性!$M10))*VLOOKUP(J10,$A$4:$E$39,5),0)</f>
        <v>132</v>
      </c>
      <c r="AA10" s="16">
        <f t="shared" si="3"/>
        <v>260</v>
      </c>
      <c r="AB10" s="16">
        <f t="shared" si="4"/>
        <v>130</v>
      </c>
      <c r="AC10" s="16">
        <f t="shared" si="5"/>
        <v>1320</v>
      </c>
      <c r="AE10" s="16">
        <f t="shared" si="7"/>
        <v>990</v>
      </c>
      <c r="AF10" s="16">
        <f t="shared" si="8"/>
        <v>490</v>
      </c>
      <c r="AG10" s="16">
        <f t="shared" si="9"/>
        <v>4950</v>
      </c>
      <c r="AI10" t="s">
        <v>175</v>
      </c>
      <c r="AJ10" s="22">
        <v>2</v>
      </c>
    </row>
    <row r="11" spans="1:48" ht="16.5" x14ac:dyDescent="0.2">
      <c r="A11" s="15">
        <v>1101008</v>
      </c>
      <c r="B11" s="15" t="s">
        <v>155</v>
      </c>
      <c r="C11" s="15">
        <v>1</v>
      </c>
      <c r="D11" s="15">
        <v>2</v>
      </c>
      <c r="E11" s="16">
        <f>INDEX(新属性投放!$L$6:$L$9,卡牌属性!D11)</f>
        <v>1</v>
      </c>
      <c r="F11" s="15"/>
      <c r="G11" s="15"/>
      <c r="I11" s="15">
        <v>8</v>
      </c>
      <c r="J11" s="16">
        <f t="shared" si="0"/>
        <v>1101001</v>
      </c>
      <c r="K11" s="31" t="s">
        <v>703</v>
      </c>
      <c r="L11" s="16">
        <f t="shared" si="1"/>
        <v>1</v>
      </c>
      <c r="M11" s="16">
        <f t="shared" si="2"/>
        <v>8</v>
      </c>
      <c r="N11" s="16" t="s">
        <v>51</v>
      </c>
      <c r="O11" s="16">
        <f>ROUND(IF($L11=1,INDEX(新属性投放!I$14:I$34,卡牌属性!$M11),INDEX(新属性投放!I$40:I$60,卡牌属性!$M11))*VLOOKUP(J11,$A$4:$E$39,5),0)</f>
        <v>1294</v>
      </c>
      <c r="P11" s="31" t="s">
        <v>191</v>
      </c>
      <c r="Q11" s="16">
        <f>ROUND(IF($L11=1,INDEX(新属性投放!J$14:J$34,卡牌属性!$M11),INDEX(新属性投放!J$40:J$60,卡牌属性!$M11))*VLOOKUP(J11,$A$4:$E$39,5),0)</f>
        <v>636</v>
      </c>
      <c r="R11" s="31" t="s">
        <v>192</v>
      </c>
      <c r="S11" s="16">
        <f>ROUND(IF($L11=1,INDEX(新属性投放!K$14:K$34,卡牌属性!$M11),INDEX(新属性投放!K$40:K$60,卡牌属性!$M11))*VLOOKUP(J11,$A$4:$E$39,5),0)</f>
        <v>6523</v>
      </c>
      <c r="T11" s="31" t="s">
        <v>190</v>
      </c>
      <c r="U11" s="16">
        <f>ROUND(IF($L11=1,INDEX(新属性投放!C$14:C$34,卡牌属性!$M11),INDEX(新属性投放!C$40:C$60,卡牌属性!$M11))*VLOOKUP(J11,$A$4:$E$39,5),0)</f>
        <v>33</v>
      </c>
      <c r="V11" s="31" t="s">
        <v>191</v>
      </c>
      <c r="W11" s="16">
        <f>ROUND(IF($L11=1,INDEX(新属性投放!D$14:D$34,卡牌属性!$M11),INDEX(新属性投放!D$40:D$60,卡牌属性!$M11))*VLOOKUP(J11,$A$4:$E$39,5),0)</f>
        <v>17</v>
      </c>
      <c r="X11" s="31" t="s">
        <v>192</v>
      </c>
      <c r="Y11" s="16">
        <f>ROUND(IF($L11=1,INDEX(新属性投放!E$14:E$34,卡牌属性!$M11),INDEX(新属性投放!E$40:E$60,卡牌属性!$M11))*VLOOKUP(J11,$A$4:$E$39,5),0)</f>
        <v>165</v>
      </c>
      <c r="AA11" s="16">
        <f t="shared" si="3"/>
        <v>330</v>
      </c>
      <c r="AB11" s="16">
        <f t="shared" si="4"/>
        <v>170</v>
      </c>
      <c r="AC11" s="16">
        <f t="shared" si="5"/>
        <v>1650</v>
      </c>
      <c r="AE11" s="16">
        <f t="shared" si="7"/>
        <v>1320</v>
      </c>
      <c r="AF11" s="16">
        <f t="shared" si="8"/>
        <v>660</v>
      </c>
      <c r="AG11" s="16">
        <f t="shared" si="9"/>
        <v>6600</v>
      </c>
      <c r="AI11" t="s">
        <v>180</v>
      </c>
      <c r="AJ11" s="22">
        <v>2</v>
      </c>
    </row>
    <row r="12" spans="1:48" ht="16.5" x14ac:dyDescent="0.2">
      <c r="A12" s="15">
        <v>1101009</v>
      </c>
      <c r="B12" s="15" t="s">
        <v>156</v>
      </c>
      <c r="C12" s="15">
        <v>1</v>
      </c>
      <c r="D12" s="15">
        <v>3</v>
      </c>
      <c r="E12" s="16">
        <f>INDEX(新属性投放!$L$6:$L$9,卡牌属性!D12)</f>
        <v>1.1000000000000001</v>
      </c>
      <c r="F12" s="15"/>
      <c r="G12" s="15"/>
      <c r="I12" s="15">
        <v>9</v>
      </c>
      <c r="J12" s="16">
        <f t="shared" si="0"/>
        <v>1101001</v>
      </c>
      <c r="K12" s="31" t="s">
        <v>703</v>
      </c>
      <c r="L12" s="16">
        <f t="shared" si="1"/>
        <v>1</v>
      </c>
      <c r="M12" s="16">
        <f t="shared" si="2"/>
        <v>9</v>
      </c>
      <c r="N12" s="16" t="s">
        <v>51</v>
      </c>
      <c r="O12" s="16">
        <f>ROUND(IF($L12=1,INDEX(新属性投放!I$14:I$34,卡牌属性!$M12),INDEX(新属性投放!I$40:I$60,卡牌属性!$M12))*VLOOKUP(J12,$A$4:$E$39,5),0)</f>
        <v>1661</v>
      </c>
      <c r="P12" s="31" t="s">
        <v>191</v>
      </c>
      <c r="Q12" s="16">
        <f>ROUND(IF($L12=1,INDEX(新属性投放!J$14:J$34,卡牌属性!$M12),INDEX(新属性投放!J$40:J$60,卡牌属性!$M12))*VLOOKUP(J12,$A$4:$E$39,5),0)</f>
        <v>820</v>
      </c>
      <c r="R12" s="31" t="s">
        <v>192</v>
      </c>
      <c r="S12" s="16">
        <f>ROUND(IF($L12=1,INDEX(新属性投放!K$14:K$34,卡牌属性!$M12),INDEX(新属性投放!K$40:K$60,卡牌属性!$M12))*VLOOKUP(J12,$A$4:$E$39,5),0)</f>
        <v>8360</v>
      </c>
      <c r="T12" s="31" t="s">
        <v>190</v>
      </c>
      <c r="U12" s="16">
        <f>ROUND(IF($L12=1,INDEX(新属性投放!C$14:C$34,卡牌属性!$M12),INDEX(新属性投放!C$40:C$60,卡牌属性!$M12))*VLOOKUP(J12,$A$4:$E$39,5),0)</f>
        <v>37</v>
      </c>
      <c r="V12" s="31" t="s">
        <v>191</v>
      </c>
      <c r="W12" s="16">
        <f>ROUND(IF($L12=1,INDEX(新属性投放!D$14:D$34,卡牌属性!$M12),INDEX(新属性投放!D$40:D$60,卡牌属性!$M12))*VLOOKUP(J12,$A$4:$E$39,5),0)</f>
        <v>19</v>
      </c>
      <c r="X12" s="31" t="s">
        <v>192</v>
      </c>
      <c r="Y12" s="16">
        <f>ROUND(IF($L12=1,INDEX(新属性投放!E$14:E$34,卡牌属性!$M12),INDEX(新属性投放!E$40:E$60,卡牌属性!$M12))*VLOOKUP(J12,$A$4:$E$39,5),0)</f>
        <v>187</v>
      </c>
      <c r="AA12" s="16">
        <f t="shared" si="3"/>
        <v>370</v>
      </c>
      <c r="AB12" s="16">
        <f t="shared" si="4"/>
        <v>190</v>
      </c>
      <c r="AC12" s="16">
        <f t="shared" si="5"/>
        <v>1870</v>
      </c>
      <c r="AE12" s="16">
        <f t="shared" si="7"/>
        <v>1690</v>
      </c>
      <c r="AF12" s="16">
        <f t="shared" si="8"/>
        <v>850</v>
      </c>
      <c r="AG12" s="16">
        <f t="shared" si="9"/>
        <v>8470</v>
      </c>
      <c r="AI12" t="s">
        <v>154</v>
      </c>
      <c r="AJ12" s="22">
        <v>4</v>
      </c>
    </row>
    <row r="13" spans="1:48" ht="16.5" x14ac:dyDescent="0.2">
      <c r="A13" s="15">
        <v>1101010</v>
      </c>
      <c r="B13" s="15" t="s">
        <v>157</v>
      </c>
      <c r="C13" s="15">
        <v>1</v>
      </c>
      <c r="D13" s="15">
        <v>4</v>
      </c>
      <c r="E13" s="16">
        <f>INDEX(新属性投放!$L$6:$L$9,卡牌属性!D13)</f>
        <v>1.25</v>
      </c>
      <c r="F13" s="15"/>
      <c r="G13" s="15"/>
      <c r="I13" s="15">
        <v>10</v>
      </c>
      <c r="J13" s="16">
        <f t="shared" si="0"/>
        <v>1101001</v>
      </c>
      <c r="K13" s="31" t="s">
        <v>703</v>
      </c>
      <c r="L13" s="16">
        <f t="shared" si="1"/>
        <v>1</v>
      </c>
      <c r="M13" s="16">
        <f t="shared" si="2"/>
        <v>10</v>
      </c>
      <c r="N13" s="16" t="s">
        <v>51</v>
      </c>
      <c r="O13" s="16">
        <f>ROUND(IF($L13=1,INDEX(新属性投放!I$14:I$34,卡牌属性!$M13),INDEX(新属性投放!I$40:I$60,卡牌属性!$M13))*VLOOKUP(J13,$A$4:$E$39,5),0)</f>
        <v>1892</v>
      </c>
      <c r="P13" s="31" t="s">
        <v>191</v>
      </c>
      <c r="Q13" s="16">
        <f>ROUND(IF($L13=1,INDEX(新属性投放!J$14:J$34,卡牌属性!$M13),INDEX(新属性投放!J$40:J$60,卡牌属性!$M13))*VLOOKUP(J13,$A$4:$E$39,5),0)</f>
        <v>935</v>
      </c>
      <c r="R13" s="31" t="s">
        <v>192</v>
      </c>
      <c r="S13" s="16">
        <f>ROUND(IF($L13=1,INDEX(新属性投放!K$14:K$34,卡牌属性!$M13),INDEX(新属性投放!K$40:K$60,卡牌属性!$M13))*VLOOKUP(J13,$A$4:$E$39,5),0)</f>
        <v>9515</v>
      </c>
      <c r="T13" s="31" t="s">
        <v>190</v>
      </c>
      <c r="U13" s="16">
        <f>ROUND(IF($L13=1,INDEX(新属性投放!C$14:C$34,卡牌属性!$M13),INDEX(新属性投放!C$40:C$60,卡牌属性!$M13))*VLOOKUP(J13,$A$4:$E$39,5),0)</f>
        <v>44</v>
      </c>
      <c r="V13" s="31" t="s">
        <v>191</v>
      </c>
      <c r="W13" s="16">
        <f>ROUND(IF($L13=1,INDEX(新属性投放!D$14:D$34,卡牌属性!$M13),INDEX(新属性投放!D$40:D$60,卡牌属性!$M13))*VLOOKUP(J13,$A$4:$E$39,5),0)</f>
        <v>22</v>
      </c>
      <c r="X13" s="31" t="s">
        <v>192</v>
      </c>
      <c r="Y13" s="16">
        <f>ROUND(IF($L13=1,INDEX(新属性投放!E$14:E$34,卡牌属性!$M13),INDEX(新属性投放!E$40:E$60,卡牌属性!$M13))*VLOOKUP(J13,$A$4:$E$39,5),0)</f>
        <v>220</v>
      </c>
      <c r="AA13" s="16">
        <f t="shared" si="3"/>
        <v>440</v>
      </c>
      <c r="AB13" s="16">
        <f t="shared" si="4"/>
        <v>220</v>
      </c>
      <c r="AC13" s="16">
        <f t="shared" si="5"/>
        <v>2200</v>
      </c>
      <c r="AE13" s="16">
        <f t="shared" si="7"/>
        <v>2130</v>
      </c>
      <c r="AF13" s="16">
        <f t="shared" si="8"/>
        <v>1070</v>
      </c>
      <c r="AG13" s="16">
        <f t="shared" si="9"/>
        <v>10670</v>
      </c>
      <c r="AI13" t="s">
        <v>152</v>
      </c>
      <c r="AJ13" s="22">
        <v>4</v>
      </c>
    </row>
    <row r="14" spans="1:48" ht="16.5" x14ac:dyDescent="0.2">
      <c r="A14" s="15">
        <v>1101011</v>
      </c>
      <c r="B14" s="15" t="s">
        <v>158</v>
      </c>
      <c r="C14" s="15">
        <v>1</v>
      </c>
      <c r="D14" s="15">
        <v>3</v>
      </c>
      <c r="E14" s="16">
        <f>INDEX(新属性投放!$L$6:$L$9,卡牌属性!D14)</f>
        <v>1.1000000000000001</v>
      </c>
      <c r="F14" s="15"/>
      <c r="G14" s="15"/>
      <c r="I14" s="15">
        <v>11</v>
      </c>
      <c r="J14" s="16">
        <f t="shared" si="0"/>
        <v>1101001</v>
      </c>
      <c r="K14" s="31" t="s">
        <v>703</v>
      </c>
      <c r="L14" s="16">
        <f t="shared" si="1"/>
        <v>1</v>
      </c>
      <c r="M14" s="16">
        <f t="shared" si="2"/>
        <v>11</v>
      </c>
      <c r="N14" s="16" t="s">
        <v>51</v>
      </c>
      <c r="O14" s="16">
        <f>ROUND(IF($L14=1,INDEX(新属性投放!I$14:I$34,卡牌属性!$M14),INDEX(新属性投放!I$40:I$60,卡牌属性!$M14))*VLOOKUP(J14,$A$4:$E$39,5),0)</f>
        <v>2163</v>
      </c>
      <c r="P14" s="31" t="s">
        <v>191</v>
      </c>
      <c r="Q14" s="16">
        <f>ROUND(IF($L14=1,INDEX(新属性投放!J$14:J$34,卡牌属性!$M14),INDEX(新属性投放!J$40:J$60,卡牌属性!$M14))*VLOOKUP(J14,$A$4:$E$39,5),0)</f>
        <v>1070</v>
      </c>
      <c r="R14" s="31" t="s">
        <v>192</v>
      </c>
      <c r="S14" s="16">
        <f>ROUND(IF($L14=1,INDEX(新属性投放!K$14:K$34,卡牌属性!$M14),INDEX(新属性投放!K$40:K$60,卡牌属性!$M14))*VLOOKUP(J14,$A$4:$E$39,5),0)</f>
        <v>10868</v>
      </c>
      <c r="T14" s="31" t="s">
        <v>190</v>
      </c>
      <c r="U14" s="16">
        <f>ROUND(IF($L14=1,INDEX(新属性投放!C$14:C$34,卡牌属性!$M14),INDEX(新属性投放!C$40:C$60,卡牌属性!$M14))*VLOOKUP(J14,$A$4:$E$39,5),0)</f>
        <v>51</v>
      </c>
      <c r="V14" s="31" t="s">
        <v>191</v>
      </c>
      <c r="W14" s="16">
        <f>ROUND(IF($L14=1,INDEX(新属性投放!D$14:D$34,卡牌属性!$M14),INDEX(新属性投放!D$40:D$60,卡牌属性!$M14))*VLOOKUP(J14,$A$4:$E$39,5),0)</f>
        <v>25</v>
      </c>
      <c r="X14" s="31" t="s">
        <v>192</v>
      </c>
      <c r="Y14" s="16">
        <f>ROUND(IF($L14=1,INDEX(新属性投放!E$14:E$34,卡牌属性!$M14),INDEX(新属性投放!E$40:E$60,卡牌属性!$M14))*VLOOKUP(J14,$A$4:$E$39,5),0)</f>
        <v>253</v>
      </c>
      <c r="AA14" s="16">
        <f t="shared" si="3"/>
        <v>510</v>
      </c>
      <c r="AB14" s="16">
        <f t="shared" si="4"/>
        <v>250</v>
      </c>
      <c r="AC14" s="16">
        <f t="shared" si="5"/>
        <v>2530</v>
      </c>
      <c r="AE14" s="16">
        <f t="shared" si="7"/>
        <v>2640</v>
      </c>
      <c r="AF14" s="16">
        <f t="shared" si="8"/>
        <v>1320</v>
      </c>
      <c r="AG14" s="16">
        <f t="shared" si="9"/>
        <v>13200</v>
      </c>
      <c r="AI14" t="s">
        <v>150</v>
      </c>
      <c r="AJ14" s="22">
        <v>4</v>
      </c>
    </row>
    <row r="15" spans="1:48" ht="16.5" x14ac:dyDescent="0.2">
      <c r="A15" s="15">
        <v>1101012</v>
      </c>
      <c r="B15" s="15" t="s">
        <v>159</v>
      </c>
      <c r="C15" s="15">
        <v>1</v>
      </c>
      <c r="D15" s="15">
        <v>2</v>
      </c>
      <c r="E15" s="16">
        <f>INDEX(新属性投放!$L$6:$L$9,卡牌属性!D15)</f>
        <v>1</v>
      </c>
      <c r="F15" s="15"/>
      <c r="G15" s="15"/>
      <c r="I15" s="15">
        <v>12</v>
      </c>
      <c r="J15" s="16">
        <f t="shared" si="0"/>
        <v>1101001</v>
      </c>
      <c r="K15" s="31" t="s">
        <v>703</v>
      </c>
      <c r="L15" s="16">
        <f t="shared" si="1"/>
        <v>1</v>
      </c>
      <c r="M15" s="16">
        <f t="shared" si="2"/>
        <v>12</v>
      </c>
      <c r="N15" s="16" t="s">
        <v>51</v>
      </c>
      <c r="O15" s="16">
        <f>ROUND(IF($L15=1,INDEX(新属性投放!I$14:I$34,卡牌属性!$M15),INDEX(新属性投放!I$40:I$60,卡牌属性!$M15))*VLOOKUP(J15,$A$4:$E$39,5),0)</f>
        <v>2473</v>
      </c>
      <c r="P15" s="31" t="s">
        <v>191</v>
      </c>
      <c r="Q15" s="16">
        <f>ROUND(IF($L15=1,INDEX(新属性投放!J$14:J$34,卡牌属性!$M15),INDEX(新属性投放!J$40:J$60,卡牌属性!$M15))*VLOOKUP(J15,$A$4:$E$39,5),0)</f>
        <v>1225</v>
      </c>
      <c r="R15" s="31" t="s">
        <v>192</v>
      </c>
      <c r="S15" s="16">
        <f>ROUND(IF($L15=1,INDEX(新属性投放!K$14:K$34,卡牌属性!$M15),INDEX(新属性投放!K$40:K$60,卡牌属性!$M15))*VLOOKUP(J15,$A$4:$E$39,5),0)</f>
        <v>12419</v>
      </c>
      <c r="T15" s="31" t="s">
        <v>190</v>
      </c>
      <c r="U15" s="16">
        <f>ROUND(IF($L15=1,INDEX(新属性投放!C$14:C$34,卡牌属性!$M15),INDEX(新属性投放!C$40:C$60,卡牌属性!$M15))*VLOOKUP(J15,$A$4:$E$39,5),0)</f>
        <v>57</v>
      </c>
      <c r="V15" s="31" t="s">
        <v>191</v>
      </c>
      <c r="W15" s="16">
        <f>ROUND(IF($L15=1,INDEX(新属性投放!D$14:D$34,卡牌属性!$M15),INDEX(新属性投放!D$40:D$60,卡牌属性!$M15))*VLOOKUP(J15,$A$4:$E$39,5),0)</f>
        <v>29</v>
      </c>
      <c r="X15" s="31" t="s">
        <v>192</v>
      </c>
      <c r="Y15" s="16">
        <f>ROUND(IF($L15=1,INDEX(新属性投放!E$14:E$34,卡牌属性!$M15),INDEX(新属性投放!E$40:E$60,卡牌属性!$M15))*VLOOKUP(J15,$A$4:$E$39,5),0)</f>
        <v>286</v>
      </c>
      <c r="AA15" s="16">
        <f t="shared" si="3"/>
        <v>570</v>
      </c>
      <c r="AB15" s="16">
        <f t="shared" si="4"/>
        <v>290</v>
      </c>
      <c r="AC15" s="16">
        <f t="shared" si="5"/>
        <v>2860</v>
      </c>
      <c r="AE15" s="16">
        <f t="shared" si="7"/>
        <v>3210</v>
      </c>
      <c r="AF15" s="16">
        <f t="shared" si="8"/>
        <v>1610</v>
      </c>
      <c r="AG15" s="16">
        <f t="shared" si="9"/>
        <v>16060</v>
      </c>
      <c r="AI15" t="s">
        <v>174</v>
      </c>
      <c r="AJ15" s="22">
        <v>4</v>
      </c>
    </row>
    <row r="16" spans="1:48" ht="16.5" x14ac:dyDescent="0.2">
      <c r="A16" s="15">
        <v>1101013</v>
      </c>
      <c r="B16" s="15" t="s">
        <v>160</v>
      </c>
      <c r="C16" s="15">
        <v>1</v>
      </c>
      <c r="D16" s="15">
        <v>2</v>
      </c>
      <c r="E16" s="16">
        <f>INDEX(新属性投放!$L$6:$L$9,卡牌属性!D16)</f>
        <v>1</v>
      </c>
      <c r="F16" s="15"/>
      <c r="G16" s="15"/>
      <c r="I16" s="15">
        <v>13</v>
      </c>
      <c r="J16" s="16">
        <f t="shared" si="0"/>
        <v>1101001</v>
      </c>
      <c r="K16" s="31" t="s">
        <v>703</v>
      </c>
      <c r="L16" s="16">
        <f t="shared" si="1"/>
        <v>1</v>
      </c>
      <c r="M16" s="16">
        <f t="shared" si="2"/>
        <v>13</v>
      </c>
      <c r="N16" s="16" t="s">
        <v>51</v>
      </c>
      <c r="O16" s="16">
        <f>ROUND(IF($L16=1,INDEX(新属性投放!I$14:I$34,卡牌属性!$M16),INDEX(新属性投放!I$40:I$60,卡牌属性!$M16))*VLOOKUP(J16,$A$4:$E$39,5),0)</f>
        <v>2823</v>
      </c>
      <c r="P16" s="31" t="s">
        <v>191</v>
      </c>
      <c r="Q16" s="16">
        <f>ROUND(IF($L16=1,INDEX(新属性投放!J$14:J$34,卡牌属性!$M16),INDEX(新属性投放!J$40:J$60,卡牌属性!$M16))*VLOOKUP(J16,$A$4:$E$39,5),0)</f>
        <v>1400</v>
      </c>
      <c r="R16" s="31" t="s">
        <v>192</v>
      </c>
      <c r="S16" s="16">
        <f>ROUND(IF($L16=1,INDEX(新属性投放!K$14:K$34,卡牌属性!$M16),INDEX(新属性投放!K$40:K$60,卡牌属性!$M16))*VLOOKUP(J16,$A$4:$E$39,5),0)</f>
        <v>14168</v>
      </c>
      <c r="T16" s="31" t="s">
        <v>190</v>
      </c>
      <c r="U16" s="16">
        <f>ROUND(IF($L16=1,INDEX(新属性投放!C$14:C$34,卡牌属性!$M16),INDEX(新属性投放!C$40:C$60,卡牌属性!$M16))*VLOOKUP(J16,$A$4:$E$39,5),0)</f>
        <v>64</v>
      </c>
      <c r="V16" s="31" t="s">
        <v>191</v>
      </c>
      <c r="W16" s="16">
        <f>ROUND(IF($L16=1,INDEX(新属性投放!D$14:D$34,卡牌属性!$M16),INDEX(新属性投放!D$40:D$60,卡牌属性!$M16))*VLOOKUP(J16,$A$4:$E$39,5),0)</f>
        <v>32</v>
      </c>
      <c r="X16" s="31" t="s">
        <v>192</v>
      </c>
      <c r="Y16" s="16">
        <f>ROUND(IF($L16=1,INDEX(新属性投放!E$14:E$34,卡牌属性!$M16),INDEX(新属性投放!E$40:E$60,卡牌属性!$M16))*VLOOKUP(J16,$A$4:$E$39,5),0)</f>
        <v>319</v>
      </c>
      <c r="AA16" s="16">
        <f t="shared" si="3"/>
        <v>640</v>
      </c>
      <c r="AB16" s="16">
        <f t="shared" si="4"/>
        <v>320</v>
      </c>
      <c r="AC16" s="16">
        <f t="shared" si="5"/>
        <v>3190</v>
      </c>
      <c r="AE16" s="16">
        <f t="shared" si="7"/>
        <v>3850</v>
      </c>
      <c r="AF16" s="16">
        <f t="shared" si="8"/>
        <v>1930</v>
      </c>
      <c r="AG16" s="16">
        <f t="shared" si="9"/>
        <v>19250</v>
      </c>
      <c r="AI16" t="s">
        <v>163</v>
      </c>
      <c r="AJ16" s="22">
        <v>4</v>
      </c>
    </row>
    <row r="17" spans="1:36" ht="16.5" x14ac:dyDescent="0.2">
      <c r="A17" s="15">
        <v>1101014</v>
      </c>
      <c r="B17" s="15" t="s">
        <v>161</v>
      </c>
      <c r="C17" s="15">
        <v>1</v>
      </c>
      <c r="D17" s="15">
        <v>3</v>
      </c>
      <c r="E17" s="16">
        <f>INDEX(新属性投放!$L$6:$L$9,卡牌属性!D17)</f>
        <v>1.1000000000000001</v>
      </c>
      <c r="F17" s="15"/>
      <c r="G17" s="15"/>
      <c r="I17" s="15">
        <v>14</v>
      </c>
      <c r="J17" s="16">
        <f t="shared" si="0"/>
        <v>1101001</v>
      </c>
      <c r="K17" s="31" t="s">
        <v>703</v>
      </c>
      <c r="L17" s="16">
        <f t="shared" si="1"/>
        <v>1</v>
      </c>
      <c r="M17" s="16">
        <f t="shared" si="2"/>
        <v>14</v>
      </c>
      <c r="N17" s="16" t="s">
        <v>51</v>
      </c>
      <c r="O17" s="16">
        <f>ROUND(IF($L17=1,INDEX(新属性投放!I$14:I$34,卡牌属性!$M17),INDEX(新属性投放!I$40:I$60,卡牌属性!$M17))*VLOOKUP(J17,$A$4:$E$39,5),0)</f>
        <v>3212</v>
      </c>
      <c r="P17" s="31" t="s">
        <v>191</v>
      </c>
      <c r="Q17" s="16">
        <f>ROUND(IF($L17=1,INDEX(新属性投放!J$14:J$34,卡牌属性!$M17),INDEX(新属性投放!J$40:J$60,卡牌属性!$M17))*VLOOKUP(J17,$A$4:$E$39,5),0)</f>
        <v>1595</v>
      </c>
      <c r="R17" s="31" t="s">
        <v>192</v>
      </c>
      <c r="S17" s="16">
        <f>ROUND(IF($L17=1,INDEX(新属性投放!K$14:K$34,卡牌属性!$M17),INDEX(新属性投放!K$40:K$60,卡牌属性!$M17))*VLOOKUP(J17,$A$4:$E$39,5),0)</f>
        <v>16115</v>
      </c>
      <c r="T17" s="31" t="s">
        <v>190</v>
      </c>
      <c r="U17" s="16">
        <f>ROUND(IF($L17=1,INDEX(新属性投放!C$14:C$34,卡牌属性!$M17),INDEX(新属性投放!C$40:C$60,卡牌属性!$M17))*VLOOKUP(J17,$A$4:$E$39,5),0)</f>
        <v>70</v>
      </c>
      <c r="V17" s="31" t="s">
        <v>191</v>
      </c>
      <c r="W17" s="16">
        <f>ROUND(IF($L17=1,INDEX(新属性投放!D$14:D$34,卡牌属性!$M17),INDEX(新属性投放!D$40:D$60,卡牌属性!$M17))*VLOOKUP(J17,$A$4:$E$39,5),0)</f>
        <v>35</v>
      </c>
      <c r="X17" s="31" t="s">
        <v>192</v>
      </c>
      <c r="Y17" s="16">
        <f>ROUND(IF($L17=1,INDEX(新属性投放!E$14:E$34,卡牌属性!$M17),INDEX(新属性投放!E$40:E$60,卡牌属性!$M17))*VLOOKUP(J17,$A$4:$E$39,5),0)</f>
        <v>352</v>
      </c>
      <c r="AA17" s="16">
        <f t="shared" si="3"/>
        <v>700</v>
      </c>
      <c r="AB17" s="16">
        <f t="shared" si="4"/>
        <v>350</v>
      </c>
      <c r="AC17" s="16">
        <f t="shared" si="5"/>
        <v>3520</v>
      </c>
      <c r="AE17" s="16">
        <f t="shared" si="7"/>
        <v>4550</v>
      </c>
      <c r="AF17" s="16">
        <f t="shared" si="8"/>
        <v>2280</v>
      </c>
      <c r="AG17" s="16">
        <f t="shared" si="9"/>
        <v>22770</v>
      </c>
      <c r="AI17" t="s">
        <v>167</v>
      </c>
      <c r="AJ17" s="22">
        <v>4</v>
      </c>
    </row>
    <row r="18" spans="1:36" ht="16.5" x14ac:dyDescent="0.2">
      <c r="A18" s="15">
        <v>1101015</v>
      </c>
      <c r="B18" s="15" t="s">
        <v>162</v>
      </c>
      <c r="C18" s="15">
        <v>1</v>
      </c>
      <c r="D18" s="15">
        <v>3</v>
      </c>
      <c r="E18" s="16">
        <f>INDEX(新属性投放!$L$6:$L$9,卡牌属性!D18)</f>
        <v>1.1000000000000001</v>
      </c>
      <c r="F18" s="15"/>
      <c r="G18" s="15"/>
      <c r="I18" s="15">
        <v>15</v>
      </c>
      <c r="J18" s="16">
        <f t="shared" si="0"/>
        <v>1101001</v>
      </c>
      <c r="K18" s="31" t="s">
        <v>703</v>
      </c>
      <c r="L18" s="16">
        <f t="shared" si="1"/>
        <v>1</v>
      </c>
      <c r="M18" s="16">
        <f t="shared" si="2"/>
        <v>15</v>
      </c>
      <c r="N18" s="16" t="s">
        <v>51</v>
      </c>
      <c r="O18" s="16">
        <f>ROUND(IF($L18=1,INDEX(新属性投放!I$14:I$34,卡牌属性!$M18),INDEX(新属性投放!I$40:I$60,卡牌属性!$M18))*VLOOKUP(J18,$A$4:$E$39,5),0)</f>
        <v>3641</v>
      </c>
      <c r="P18" s="31" t="s">
        <v>191</v>
      </c>
      <c r="Q18" s="16">
        <f>ROUND(IF($L18=1,INDEX(新属性投放!J$14:J$34,卡牌属性!$M18),INDEX(新属性投放!J$40:J$60,卡牌属性!$M18))*VLOOKUP(J18,$A$4:$E$39,5),0)</f>
        <v>1810</v>
      </c>
      <c r="R18" s="31" t="s">
        <v>192</v>
      </c>
      <c r="S18" s="16">
        <f>ROUND(IF($L18=1,INDEX(新属性投放!K$14:K$34,卡牌属性!$M18),INDEX(新属性投放!K$40:K$60,卡牌属性!$M18))*VLOOKUP(J18,$A$4:$E$39,5),0)</f>
        <v>18260</v>
      </c>
      <c r="T18" s="31" t="s">
        <v>190</v>
      </c>
      <c r="U18" s="16">
        <f>ROUND(IF($L18=1,INDEX(新属性投放!C$14:C$34,卡牌属性!$M18),INDEX(新属性投放!C$40:C$60,卡牌属性!$M18))*VLOOKUP(J18,$A$4:$E$39,5),0)</f>
        <v>77</v>
      </c>
      <c r="V18" s="31" t="s">
        <v>191</v>
      </c>
      <c r="W18" s="16">
        <f>ROUND(IF($L18=1,INDEX(新属性投放!D$14:D$34,卡牌属性!$M18),INDEX(新属性投放!D$40:D$60,卡牌属性!$M18))*VLOOKUP(J18,$A$4:$E$39,5),0)</f>
        <v>39</v>
      </c>
      <c r="X18" s="31" t="s">
        <v>192</v>
      </c>
      <c r="Y18" s="16">
        <f>ROUND(IF($L18=1,INDEX(新属性投放!E$14:E$34,卡牌属性!$M18),INDEX(新属性投放!E$40:E$60,卡牌属性!$M18))*VLOOKUP(J18,$A$4:$E$39,5),0)</f>
        <v>385</v>
      </c>
      <c r="AA18" s="16">
        <f t="shared" si="3"/>
        <v>770</v>
      </c>
      <c r="AB18" s="16">
        <f t="shared" si="4"/>
        <v>390</v>
      </c>
      <c r="AC18" s="16">
        <f t="shared" si="5"/>
        <v>3850</v>
      </c>
      <c r="AE18" s="16">
        <f t="shared" si="7"/>
        <v>5320</v>
      </c>
      <c r="AF18" s="16">
        <f t="shared" si="8"/>
        <v>2670</v>
      </c>
      <c r="AG18" s="16">
        <f t="shared" si="9"/>
        <v>26620</v>
      </c>
      <c r="AI18" t="s">
        <v>156</v>
      </c>
      <c r="AJ18" s="22">
        <v>4</v>
      </c>
    </row>
    <row r="19" spans="1:36" ht="16.5" x14ac:dyDescent="0.2">
      <c r="A19" s="15">
        <v>1102001</v>
      </c>
      <c r="B19" s="15" t="s">
        <v>163</v>
      </c>
      <c r="C19" s="15">
        <v>2</v>
      </c>
      <c r="D19" s="15">
        <v>4</v>
      </c>
      <c r="E19" s="16">
        <f>INDEX(新属性投放!$L$6:$L$9,卡牌属性!D19)</f>
        <v>1.25</v>
      </c>
      <c r="F19" s="15"/>
      <c r="G19" s="15"/>
      <c r="I19" s="15">
        <v>16</v>
      </c>
      <c r="J19" s="16">
        <f t="shared" si="0"/>
        <v>1101001</v>
      </c>
      <c r="K19" s="31" t="s">
        <v>703</v>
      </c>
      <c r="L19" s="16">
        <f t="shared" si="1"/>
        <v>1</v>
      </c>
      <c r="M19" s="16">
        <f t="shared" si="2"/>
        <v>16</v>
      </c>
      <c r="N19" s="16" t="s">
        <v>51</v>
      </c>
      <c r="O19" s="16">
        <f>ROUND(IF($L19=1,INDEX(新属性投放!I$14:I$34,卡牌属性!$M19),INDEX(新属性投放!I$40:I$60,卡牌属性!$M19))*VLOOKUP(J19,$A$4:$E$39,5),0)</f>
        <v>4114</v>
      </c>
      <c r="P19" s="31" t="s">
        <v>191</v>
      </c>
      <c r="Q19" s="16">
        <f>ROUND(IF($L19=1,INDEX(新属性投放!J$14:J$34,卡牌属性!$M19),INDEX(新属性投放!J$40:J$60,卡牌属性!$M19))*VLOOKUP(J19,$A$4:$E$39,5),0)</f>
        <v>2046</v>
      </c>
      <c r="R19" s="31" t="s">
        <v>192</v>
      </c>
      <c r="S19" s="16">
        <f>ROUND(IF($L19=1,INDEX(新属性投放!K$14:K$34,卡牌属性!$M19),INDEX(新属性投放!K$40:K$60,卡牌属性!$M19))*VLOOKUP(J19,$A$4:$E$39,5),0)</f>
        <v>20625</v>
      </c>
      <c r="T19" s="31" t="s">
        <v>190</v>
      </c>
      <c r="U19" s="16">
        <f>ROUND(IF($L19=1,INDEX(新属性投放!C$14:C$34,卡牌属性!$M19),INDEX(新属性投放!C$40:C$60,卡牌属性!$M19))*VLOOKUP(J19,$A$4:$E$39,5),0)</f>
        <v>88</v>
      </c>
      <c r="V19" s="31" t="s">
        <v>191</v>
      </c>
      <c r="W19" s="16">
        <f>ROUND(IF($L19=1,INDEX(新属性投放!D$14:D$34,卡牌属性!$M19),INDEX(新属性投放!D$40:D$60,卡牌属性!$M19))*VLOOKUP(J19,$A$4:$E$39,5),0)</f>
        <v>44</v>
      </c>
      <c r="X19" s="31" t="s">
        <v>192</v>
      </c>
      <c r="Y19" s="16">
        <f>ROUND(IF($L19=1,INDEX(新属性投放!E$14:E$34,卡牌属性!$M19),INDEX(新属性投放!E$40:E$60,卡牌属性!$M19))*VLOOKUP(J19,$A$4:$E$39,5),0)</f>
        <v>440</v>
      </c>
      <c r="AA19" s="16">
        <f t="shared" si="3"/>
        <v>880</v>
      </c>
      <c r="AB19" s="16">
        <f t="shared" si="4"/>
        <v>440</v>
      </c>
      <c r="AC19" s="16">
        <f t="shared" si="5"/>
        <v>4400</v>
      </c>
      <c r="AE19" s="16">
        <f t="shared" si="7"/>
        <v>6200</v>
      </c>
      <c r="AF19" s="16">
        <f t="shared" si="8"/>
        <v>3110</v>
      </c>
      <c r="AG19" s="16">
        <f t="shared" si="9"/>
        <v>31020</v>
      </c>
      <c r="AI19" t="s">
        <v>151</v>
      </c>
      <c r="AJ19" s="22">
        <v>4</v>
      </c>
    </row>
    <row r="20" spans="1:36" ht="16.5" x14ac:dyDescent="0.2">
      <c r="A20" s="15">
        <v>1102002</v>
      </c>
      <c r="B20" s="15" t="s">
        <v>164</v>
      </c>
      <c r="C20" s="15">
        <v>2</v>
      </c>
      <c r="D20" s="15">
        <v>3</v>
      </c>
      <c r="E20" s="16">
        <f>INDEX(新属性投放!$L$6:$L$9,卡牌属性!D20)</f>
        <v>1.1000000000000001</v>
      </c>
      <c r="F20" s="15"/>
      <c r="G20" s="15"/>
      <c r="I20" s="15">
        <v>17</v>
      </c>
      <c r="J20" s="16">
        <f t="shared" si="0"/>
        <v>1101001</v>
      </c>
      <c r="K20" s="31" t="s">
        <v>703</v>
      </c>
      <c r="L20" s="16">
        <f t="shared" si="1"/>
        <v>1</v>
      </c>
      <c r="M20" s="16">
        <f t="shared" si="2"/>
        <v>17</v>
      </c>
      <c r="N20" s="16" t="s">
        <v>51</v>
      </c>
      <c r="O20" s="16">
        <f>ROUND(IF($L20=1,INDEX(新属性投放!I$14:I$34,卡牌属性!$M20),INDEX(新属性投放!I$40:I$60,卡牌属性!$M20))*VLOOKUP(J20,$A$4:$E$39,5),0)</f>
        <v>4653</v>
      </c>
      <c r="P20" s="31" t="s">
        <v>191</v>
      </c>
      <c r="Q20" s="16">
        <f>ROUND(IF($L20=1,INDEX(新属性投放!J$14:J$34,卡牌属性!$M20),INDEX(新属性投放!J$40:J$60,卡牌属性!$M20))*VLOOKUP(J20,$A$4:$E$39,5),0)</f>
        <v>2316</v>
      </c>
      <c r="R20" s="31" t="s">
        <v>192</v>
      </c>
      <c r="S20" s="16">
        <f>ROUND(IF($L20=1,INDEX(新属性投放!K$14:K$34,卡牌属性!$M20),INDEX(新属性投放!K$40:K$60,卡牌属性!$M20))*VLOOKUP(J20,$A$4:$E$39,5),0)</f>
        <v>23320</v>
      </c>
      <c r="T20" s="31" t="s">
        <v>190</v>
      </c>
      <c r="U20" s="16">
        <f>ROUND(IF($L20=1,INDEX(新属性投放!C$14:C$34,卡牌属性!$M20),INDEX(新属性投放!C$40:C$60,卡牌属性!$M20))*VLOOKUP(J20,$A$4:$E$39,5),0)</f>
        <v>99</v>
      </c>
      <c r="V20" s="31" t="s">
        <v>191</v>
      </c>
      <c r="W20" s="16">
        <f>ROUND(IF($L20=1,INDEX(新属性投放!D$14:D$34,卡牌属性!$M20),INDEX(新属性投放!D$40:D$60,卡牌属性!$M20))*VLOOKUP(J20,$A$4:$E$39,5),0)</f>
        <v>50</v>
      </c>
      <c r="X20" s="31" t="s">
        <v>192</v>
      </c>
      <c r="Y20" s="16">
        <f>ROUND(IF($L20=1,INDEX(新属性投放!E$14:E$34,卡牌属性!$M20),INDEX(新属性投放!E$40:E$60,卡牌属性!$M20))*VLOOKUP(J20,$A$4:$E$39,5),0)</f>
        <v>495</v>
      </c>
      <c r="AA20" s="16">
        <f t="shared" si="3"/>
        <v>990</v>
      </c>
      <c r="AB20" s="16">
        <f t="shared" si="4"/>
        <v>500</v>
      </c>
      <c r="AC20" s="16">
        <f t="shared" si="5"/>
        <v>4950</v>
      </c>
      <c r="AE20" s="16">
        <f t="shared" si="7"/>
        <v>7190</v>
      </c>
      <c r="AF20" s="16">
        <f t="shared" si="8"/>
        <v>3610</v>
      </c>
      <c r="AG20" s="16">
        <f t="shared" si="9"/>
        <v>35970</v>
      </c>
      <c r="AI20" t="s">
        <v>153</v>
      </c>
      <c r="AJ20" s="22">
        <v>4</v>
      </c>
    </row>
    <row r="21" spans="1:36" ht="16.5" x14ac:dyDescent="0.2">
      <c r="A21" s="15">
        <v>1102003</v>
      </c>
      <c r="B21" s="15" t="s">
        <v>165</v>
      </c>
      <c r="C21" s="15">
        <v>2</v>
      </c>
      <c r="D21" s="15">
        <v>3</v>
      </c>
      <c r="E21" s="16">
        <f>INDEX(新属性投放!$L$6:$L$9,卡牌属性!D21)</f>
        <v>1.1000000000000001</v>
      </c>
      <c r="F21" s="15"/>
      <c r="G21" s="15"/>
      <c r="I21" s="15">
        <v>18</v>
      </c>
      <c r="J21" s="16">
        <f t="shared" si="0"/>
        <v>1101001</v>
      </c>
      <c r="K21" s="31" t="s">
        <v>703</v>
      </c>
      <c r="L21" s="16">
        <f t="shared" si="1"/>
        <v>1</v>
      </c>
      <c r="M21" s="16">
        <f t="shared" si="2"/>
        <v>18</v>
      </c>
      <c r="N21" s="16" t="s">
        <v>51</v>
      </c>
      <c r="O21" s="16">
        <f>ROUND(IF($L21=1,INDEX(新属性投放!I$14:I$34,卡牌属性!$M21),INDEX(新属性投放!I$40:I$60,卡牌属性!$M21))*VLOOKUP(J21,$A$4:$E$39,5),0)</f>
        <v>5258</v>
      </c>
      <c r="P21" s="31" t="s">
        <v>191</v>
      </c>
      <c r="Q21" s="16">
        <f>ROUND(IF($L21=1,INDEX(新属性投放!J$14:J$34,卡牌属性!$M21),INDEX(新属性投放!J$40:J$60,卡牌属性!$M21))*VLOOKUP(J21,$A$4:$E$39,5),0)</f>
        <v>2618</v>
      </c>
      <c r="R21" s="31" t="s">
        <v>192</v>
      </c>
      <c r="S21" s="16">
        <f>ROUND(IF($L21=1,INDEX(新属性投放!K$14:K$34,卡牌属性!$M21),INDEX(新属性投放!K$40:K$60,卡牌属性!$M21))*VLOOKUP(J21,$A$4:$E$39,5),0)</f>
        <v>26345</v>
      </c>
      <c r="T21" s="31" t="s">
        <v>190</v>
      </c>
      <c r="U21" s="16">
        <f>ROUND(IF($L21=1,INDEX(新属性投放!C$14:C$34,卡牌属性!$M21),INDEX(新属性投放!C$40:C$60,卡牌属性!$M21))*VLOOKUP(J21,$A$4:$E$39,5),0)</f>
        <v>110</v>
      </c>
      <c r="V21" s="31" t="s">
        <v>191</v>
      </c>
      <c r="W21" s="16">
        <f>ROUND(IF($L21=1,INDEX(新属性投放!D$14:D$34,卡牌属性!$M21),INDEX(新属性投放!D$40:D$60,卡牌属性!$M21))*VLOOKUP(J21,$A$4:$E$39,5),0)</f>
        <v>55</v>
      </c>
      <c r="X21" s="31" t="s">
        <v>192</v>
      </c>
      <c r="Y21" s="16">
        <f>ROUND(IF($L21=1,INDEX(新属性投放!E$14:E$34,卡牌属性!$M21),INDEX(新属性投放!E$40:E$60,卡牌属性!$M21))*VLOOKUP(J21,$A$4:$E$39,5),0)</f>
        <v>550</v>
      </c>
      <c r="AA21" s="16">
        <f t="shared" si="3"/>
        <v>1100</v>
      </c>
      <c r="AB21" s="16">
        <f t="shared" si="4"/>
        <v>550</v>
      </c>
      <c r="AC21" s="16">
        <f t="shared" si="5"/>
        <v>5500</v>
      </c>
      <c r="AE21" s="16">
        <f t="shared" si="7"/>
        <v>8290</v>
      </c>
      <c r="AF21" s="16">
        <f t="shared" si="8"/>
        <v>4160</v>
      </c>
      <c r="AG21" s="16">
        <f t="shared" si="9"/>
        <v>41470</v>
      </c>
      <c r="AI21" t="s">
        <v>176</v>
      </c>
      <c r="AJ21" s="22">
        <v>4</v>
      </c>
    </row>
    <row r="22" spans="1:36" ht="16.5" x14ac:dyDescent="0.2">
      <c r="A22" s="15">
        <v>1102004</v>
      </c>
      <c r="B22" s="15" t="s">
        <v>166</v>
      </c>
      <c r="C22" s="15">
        <v>2</v>
      </c>
      <c r="D22" s="15">
        <v>2</v>
      </c>
      <c r="E22" s="16">
        <f>INDEX(新属性投放!$L$6:$L$9,卡牌属性!D22)</f>
        <v>1</v>
      </c>
      <c r="F22" s="15"/>
      <c r="G22" s="15"/>
      <c r="I22" s="15">
        <v>19</v>
      </c>
      <c r="J22" s="16">
        <f t="shared" si="0"/>
        <v>1101001</v>
      </c>
      <c r="K22" s="31" t="s">
        <v>703</v>
      </c>
      <c r="L22" s="16">
        <f t="shared" si="1"/>
        <v>1</v>
      </c>
      <c r="M22" s="16">
        <f t="shared" si="2"/>
        <v>19</v>
      </c>
      <c r="N22" s="16" t="s">
        <v>51</v>
      </c>
      <c r="O22" s="16">
        <f>ROUND(IF($L22=1,INDEX(新属性投放!I$14:I$34,卡牌属性!$M22),INDEX(新属性投放!I$40:I$60,卡牌属性!$M22))*VLOOKUP(J22,$A$4:$E$39,5),0)</f>
        <v>5929</v>
      </c>
      <c r="P22" s="31" t="s">
        <v>191</v>
      </c>
      <c r="Q22" s="16">
        <f>ROUND(IF($L22=1,INDEX(新属性投放!J$14:J$34,卡牌属性!$M22),INDEX(新属性投放!J$40:J$60,卡牌属性!$M22))*VLOOKUP(J22,$A$4:$E$39,5),0)</f>
        <v>2954</v>
      </c>
      <c r="R22" s="31" t="s">
        <v>192</v>
      </c>
      <c r="S22" s="16">
        <f>ROUND(IF($L22=1,INDEX(新属性投放!K$14:K$34,卡牌属性!$M22),INDEX(新属性投放!K$40:K$60,卡牌属性!$M22))*VLOOKUP(J22,$A$4:$E$39,5),0)</f>
        <v>29700</v>
      </c>
      <c r="T22" s="31" t="s">
        <v>190</v>
      </c>
      <c r="U22" s="16">
        <f>ROUND(IF($L22=1,INDEX(新属性投放!C$14:C$34,卡牌属性!$M22),INDEX(新属性投放!C$40:C$60,卡牌属性!$M22))*VLOOKUP(J22,$A$4:$E$39,5),0)</f>
        <v>121</v>
      </c>
      <c r="V22" s="31" t="s">
        <v>191</v>
      </c>
      <c r="W22" s="16">
        <f>ROUND(IF($L22=1,INDEX(新属性投放!D$14:D$34,卡牌属性!$M22),INDEX(新属性投放!D$40:D$60,卡牌属性!$M22))*VLOOKUP(J22,$A$4:$E$39,5),0)</f>
        <v>61</v>
      </c>
      <c r="X22" s="31" t="s">
        <v>192</v>
      </c>
      <c r="Y22" s="16">
        <f>ROUND(IF($L22=1,INDEX(新属性投放!E$14:E$34,卡牌属性!$M22),INDEX(新属性投放!E$40:E$60,卡牌属性!$M22))*VLOOKUP(J22,$A$4:$E$39,5),0)</f>
        <v>605</v>
      </c>
      <c r="AA22" s="16">
        <f t="shared" si="3"/>
        <v>1210</v>
      </c>
      <c r="AB22" s="16">
        <f t="shared" si="4"/>
        <v>610</v>
      </c>
      <c r="AC22" s="16">
        <f t="shared" si="5"/>
        <v>6050</v>
      </c>
      <c r="AE22" s="16">
        <f t="shared" si="7"/>
        <v>9500</v>
      </c>
      <c r="AF22" s="16">
        <f t="shared" si="8"/>
        <v>4770</v>
      </c>
      <c r="AG22" s="16">
        <f t="shared" si="9"/>
        <v>47520</v>
      </c>
      <c r="AI22" t="s">
        <v>168</v>
      </c>
      <c r="AJ22" s="22">
        <v>4</v>
      </c>
    </row>
    <row r="23" spans="1:36" ht="16.5" x14ac:dyDescent="0.2">
      <c r="A23" s="15">
        <v>1102005</v>
      </c>
      <c r="B23" s="15" t="s">
        <v>167</v>
      </c>
      <c r="C23" s="15">
        <v>2</v>
      </c>
      <c r="D23" s="15">
        <v>3</v>
      </c>
      <c r="E23" s="16">
        <f>INDEX(新属性投放!$L$6:$L$9,卡牌属性!D23)</f>
        <v>1.1000000000000001</v>
      </c>
      <c r="F23" s="15"/>
      <c r="G23" s="15"/>
      <c r="I23" s="15">
        <v>20</v>
      </c>
      <c r="J23" s="16">
        <f t="shared" si="0"/>
        <v>1101001</v>
      </c>
      <c r="K23" s="31" t="s">
        <v>703</v>
      </c>
      <c r="L23" s="16">
        <f t="shared" si="1"/>
        <v>1</v>
      </c>
      <c r="M23" s="16">
        <f t="shared" si="2"/>
        <v>20</v>
      </c>
      <c r="N23" s="16" t="s">
        <v>51</v>
      </c>
      <c r="O23" s="16">
        <f>ROUND(IF($L23=1,INDEX(新属性投放!I$14:I$34,卡牌属性!$M23),INDEX(新属性投放!I$40:I$60,卡牌属性!$M23))*VLOOKUP(J23,$A$4:$E$39,5),0)</f>
        <v>6666</v>
      </c>
      <c r="P23" s="31" t="s">
        <v>191</v>
      </c>
      <c r="Q23" s="16">
        <f>ROUND(IF($L23=1,INDEX(新属性投放!J$14:J$34,卡牌属性!$M23),INDEX(新属性投放!J$40:J$60,卡牌属性!$M23))*VLOOKUP(J23,$A$4:$E$39,5),0)</f>
        <v>3322</v>
      </c>
      <c r="R23" s="31" t="s">
        <v>192</v>
      </c>
      <c r="S23" s="16">
        <f>ROUND(IF($L23=1,INDEX(新属性投放!K$14:K$34,卡牌属性!$M23),INDEX(新属性投放!K$40:K$60,卡牌属性!$M23))*VLOOKUP(J23,$A$4:$E$39,5),0)</f>
        <v>33385</v>
      </c>
      <c r="T23" s="31" t="s">
        <v>190</v>
      </c>
      <c r="U23" s="16">
        <f>ROUND(IF($L23=1,INDEX(新属性投放!C$14:C$34,卡牌属性!$M23),INDEX(新属性投放!C$40:C$60,卡牌属性!$M23))*VLOOKUP(J23,$A$4:$E$39,5),0)</f>
        <v>132</v>
      </c>
      <c r="V23" s="31" t="s">
        <v>191</v>
      </c>
      <c r="W23" s="16">
        <f>ROUND(IF($L23=1,INDEX(新属性投放!D$14:D$34,卡牌属性!$M23),INDEX(新属性投放!D$40:D$60,卡牌属性!$M23))*VLOOKUP(J23,$A$4:$E$39,5),0)</f>
        <v>66</v>
      </c>
      <c r="X23" s="31" t="s">
        <v>192</v>
      </c>
      <c r="Y23" s="16">
        <f>ROUND(IF($L23=1,INDEX(新属性投放!E$14:E$34,卡牌属性!$M23),INDEX(新属性投放!E$40:E$60,卡牌属性!$M23))*VLOOKUP(J23,$A$4:$E$39,5),0)</f>
        <v>660</v>
      </c>
      <c r="AA23" s="16">
        <f t="shared" si="3"/>
        <v>1320</v>
      </c>
      <c r="AB23" s="16">
        <f t="shared" si="4"/>
        <v>660</v>
      </c>
      <c r="AC23" s="16">
        <f t="shared" si="5"/>
        <v>6600</v>
      </c>
      <c r="AE23" s="16">
        <f t="shared" si="7"/>
        <v>10820</v>
      </c>
      <c r="AF23" s="16">
        <f t="shared" si="8"/>
        <v>5430</v>
      </c>
      <c r="AG23" s="16">
        <f t="shared" si="9"/>
        <v>54120</v>
      </c>
      <c r="AI23" t="s">
        <v>169</v>
      </c>
      <c r="AJ23" s="22">
        <v>4</v>
      </c>
    </row>
    <row r="24" spans="1:36" ht="16.5" x14ac:dyDescent="0.2">
      <c r="A24" s="15">
        <v>1102006</v>
      </c>
      <c r="B24" s="15" t="s">
        <v>168</v>
      </c>
      <c r="C24" s="15">
        <v>2</v>
      </c>
      <c r="D24" s="15">
        <v>4</v>
      </c>
      <c r="E24" s="16">
        <f>INDEX(新属性投放!$L$6:$L$9,卡牌属性!D24)</f>
        <v>1.25</v>
      </c>
      <c r="F24" s="15"/>
      <c r="G24" s="15"/>
      <c r="I24" s="15">
        <v>21</v>
      </c>
      <c r="J24" s="16">
        <f t="shared" si="0"/>
        <v>1101001</v>
      </c>
      <c r="K24" s="31" t="s">
        <v>703</v>
      </c>
      <c r="L24" s="16">
        <f t="shared" si="1"/>
        <v>1</v>
      </c>
      <c r="M24" s="16">
        <f t="shared" si="2"/>
        <v>21</v>
      </c>
      <c r="N24" s="16" t="s">
        <v>51</v>
      </c>
      <c r="O24" s="16">
        <f>ROUND(IF($L24=1,INDEX(新属性投放!I$14:I$34,卡牌属性!$M24),INDEX(新属性投放!I$40:I$60,卡牌属性!$M24))*VLOOKUP(J24,$A$4:$E$39,5),0)</f>
        <v>7634</v>
      </c>
      <c r="P24" s="31" t="s">
        <v>191</v>
      </c>
      <c r="Q24" s="16">
        <f>ROUND(IF($L24=1,INDEX(新属性投放!J$14:J$34,卡牌属性!$M24),INDEX(新属性投放!J$40:J$60,卡牌属性!$M24))*VLOOKUP(J24,$A$4:$E$39,5),0)</f>
        <v>3806</v>
      </c>
      <c r="R24" s="31" t="s">
        <v>192</v>
      </c>
      <c r="S24" s="16">
        <f>ROUND(IF($L24=1,INDEX(新属性投放!K$14:K$34,卡牌属性!$M24),INDEX(新属性投放!K$40:K$60,卡牌属性!$M24))*VLOOKUP(J24,$A$4:$E$39,5),0)</f>
        <v>38225</v>
      </c>
      <c r="T24" s="31" t="s">
        <v>190</v>
      </c>
      <c r="U24" s="16">
        <f>ROUND(IF($L24=1,INDEX(新属性投放!C$14:C$34,卡牌属性!$M24),INDEX(新属性投放!C$40:C$60,卡牌属性!$M24))*VLOOKUP(J24,$A$4:$E$39,5),0)</f>
        <v>154</v>
      </c>
      <c r="V24" s="31" t="s">
        <v>191</v>
      </c>
      <c r="W24" s="16">
        <f>ROUND(IF($L24=1,INDEX(新属性投放!D$14:D$34,卡牌属性!$M24),INDEX(新属性投放!D$40:D$60,卡牌属性!$M24))*VLOOKUP(J24,$A$4:$E$39,5),0)</f>
        <v>77</v>
      </c>
      <c r="X24" s="31" t="s">
        <v>192</v>
      </c>
      <c r="Y24" s="16">
        <f>ROUND(IF($L24=1,INDEX(新属性投放!E$14:E$34,卡牌属性!$M24),INDEX(新属性投放!E$40:E$60,卡牌属性!$M24))*VLOOKUP(J24,$A$4:$E$39,5),0)</f>
        <v>770</v>
      </c>
      <c r="AA24" s="16">
        <f t="shared" si="3"/>
        <v>1540</v>
      </c>
      <c r="AB24" s="16">
        <f t="shared" si="4"/>
        <v>770</v>
      </c>
      <c r="AC24" s="16">
        <f t="shared" si="5"/>
        <v>7700</v>
      </c>
      <c r="AE24" s="16">
        <f t="shared" si="7"/>
        <v>12360</v>
      </c>
      <c r="AF24" s="16">
        <f t="shared" si="8"/>
        <v>6200</v>
      </c>
      <c r="AG24" s="16">
        <f t="shared" si="9"/>
        <v>61820</v>
      </c>
    </row>
    <row r="25" spans="1:36" ht="16.5" x14ac:dyDescent="0.2">
      <c r="A25" s="15">
        <v>1102007</v>
      </c>
      <c r="B25" s="15" t="s">
        <v>169</v>
      </c>
      <c r="C25" s="15">
        <v>2</v>
      </c>
      <c r="D25" s="15">
        <v>3</v>
      </c>
      <c r="E25" s="16">
        <f>INDEX(新属性投放!$L$6:$L$9,卡牌属性!D25)</f>
        <v>1.1000000000000001</v>
      </c>
      <c r="F25" s="15"/>
      <c r="G25" s="15"/>
      <c r="I25" s="15">
        <v>22</v>
      </c>
      <c r="J25" s="16">
        <f t="shared" si="0"/>
        <v>1101002</v>
      </c>
      <c r="K25" s="31" t="s">
        <v>703</v>
      </c>
      <c r="L25" s="16">
        <f t="shared" si="1"/>
        <v>1</v>
      </c>
      <c r="M25" s="16">
        <f t="shared" si="2"/>
        <v>1</v>
      </c>
      <c r="N25" s="16" t="s">
        <v>51</v>
      </c>
      <c r="O25" s="16">
        <f>ROUND(IF($L25=1,INDEX(新属性投放!I$14:I$34,卡牌属性!$M25),INDEX(新属性投放!I$40:I$60,卡牌属性!$M25))*VLOOKUP(J25,$A$4:$E$39,5),0)</f>
        <v>20</v>
      </c>
      <c r="P25" s="31" t="s">
        <v>191</v>
      </c>
      <c r="Q25" s="16">
        <f>ROUND(IF($L25=1,INDEX(新属性投放!J$14:J$34,卡牌属性!$M25),INDEX(新属性投放!J$40:J$60,卡牌属性!$M25))*VLOOKUP(J25,$A$4:$E$39,5),0)</f>
        <v>0</v>
      </c>
      <c r="R25" s="31" t="s">
        <v>192</v>
      </c>
      <c r="S25" s="16">
        <f>ROUND(IF($L25=1,INDEX(新属性投放!K$14:K$34,卡牌属性!$M25),INDEX(新属性投放!K$40:K$60,卡牌属性!$M25))*VLOOKUP(J25,$A$4:$E$39,5),0)</f>
        <v>150</v>
      </c>
      <c r="T25" s="31" t="s">
        <v>190</v>
      </c>
      <c r="U25" s="16">
        <f>ROUND(IF($L25=1,INDEX(新属性投放!C$14:C$34,卡牌属性!$M25),INDEX(新属性投放!C$40:C$60,卡牌属性!$M25))*VLOOKUP(J25,$A$4:$E$39,5),0)</f>
        <v>4</v>
      </c>
      <c r="V25" s="31" t="s">
        <v>191</v>
      </c>
      <c r="W25" s="16">
        <f>ROUND(IF($L25=1,INDEX(新属性投放!D$14:D$34,卡牌属性!$M25),INDEX(新属性投放!D$40:D$60,卡牌属性!$M25))*VLOOKUP(J25,$A$4:$E$39,5),0)</f>
        <v>2</v>
      </c>
      <c r="X25" s="31" t="s">
        <v>192</v>
      </c>
      <c r="Y25" s="16">
        <f>ROUND(IF($L25=1,INDEX(新属性投放!E$14:E$34,卡牌属性!$M25),INDEX(新属性投放!E$40:E$60,卡牌属性!$M25))*VLOOKUP(J25,$A$4:$E$39,5),0)</f>
        <v>20</v>
      </c>
      <c r="AA25" s="16">
        <f t="shared" si="3"/>
        <v>40</v>
      </c>
      <c r="AB25" s="16">
        <f t="shared" si="4"/>
        <v>20</v>
      </c>
      <c r="AC25" s="16">
        <f t="shared" si="5"/>
        <v>200</v>
      </c>
      <c r="AE25" s="16">
        <f t="shared" ref="AE25" si="10">AA25</f>
        <v>40</v>
      </c>
      <c r="AF25" s="16">
        <f t="shared" ref="AF25" si="11">AB25</f>
        <v>20</v>
      </c>
      <c r="AG25" s="16">
        <f t="shared" ref="AG25" si="12">AC25</f>
        <v>200</v>
      </c>
    </row>
    <row r="26" spans="1:36" ht="16.5" x14ac:dyDescent="0.2">
      <c r="A26" s="15">
        <v>1102008</v>
      </c>
      <c r="B26" s="15" t="s">
        <v>170</v>
      </c>
      <c r="C26" s="15">
        <v>2</v>
      </c>
      <c r="D26" s="15">
        <v>4</v>
      </c>
      <c r="E26" s="16">
        <f>INDEX(新属性投放!$L$6:$L$9,卡牌属性!D26)</f>
        <v>1.25</v>
      </c>
      <c r="F26" s="15"/>
      <c r="G26" s="15"/>
      <c r="I26" s="15">
        <v>23</v>
      </c>
      <c r="J26" s="16">
        <f t="shared" si="0"/>
        <v>1101002</v>
      </c>
      <c r="K26" s="31" t="s">
        <v>703</v>
      </c>
      <c r="L26" s="16">
        <f t="shared" si="1"/>
        <v>1</v>
      </c>
      <c r="M26" s="16">
        <f t="shared" si="2"/>
        <v>2</v>
      </c>
      <c r="N26" s="16" t="s">
        <v>51</v>
      </c>
      <c r="O26" s="16">
        <f>ROUND(IF($L26=1,INDEX(新属性投放!I$14:I$34,卡牌属性!$M26),INDEX(新属性投放!I$40:I$60,卡牌属性!$M26))*VLOOKUP(J26,$A$4:$E$39,5),0)</f>
        <v>48</v>
      </c>
      <c r="P26" s="31" t="s">
        <v>191</v>
      </c>
      <c r="Q26" s="16">
        <f>ROUND(IF($L26=1,INDEX(新属性投放!J$14:J$34,卡牌属性!$M26),INDEX(新属性投放!J$40:J$60,卡牌属性!$M26))*VLOOKUP(J26,$A$4:$E$39,5),0)</f>
        <v>14</v>
      </c>
      <c r="R26" s="31" t="s">
        <v>192</v>
      </c>
      <c r="S26" s="16">
        <f>ROUND(IF($L26=1,INDEX(新属性投放!K$14:K$34,卡牌属性!$M26),INDEX(新属性投放!K$40:K$60,卡牌属性!$M26))*VLOOKUP(J26,$A$4:$E$39,5),0)</f>
        <v>290</v>
      </c>
      <c r="T26" s="31" t="s">
        <v>190</v>
      </c>
      <c r="U26" s="16">
        <f>ROUND(IF($L26=1,INDEX(新属性投放!C$14:C$34,卡牌属性!$M26),INDEX(新属性投放!C$40:C$60,卡牌属性!$M26))*VLOOKUP(J26,$A$4:$E$39,5),0)</f>
        <v>6</v>
      </c>
      <c r="V26" s="31" t="s">
        <v>191</v>
      </c>
      <c r="W26" s="16">
        <f>ROUND(IF($L26=1,INDEX(新属性投放!D$14:D$34,卡牌属性!$M26),INDEX(新属性投放!D$40:D$60,卡牌属性!$M26))*VLOOKUP(J26,$A$4:$E$39,5),0)</f>
        <v>3</v>
      </c>
      <c r="X26" s="31" t="s">
        <v>192</v>
      </c>
      <c r="Y26" s="16">
        <f>ROUND(IF($L26=1,INDEX(新属性投放!E$14:E$34,卡牌属性!$M26),INDEX(新属性投放!E$40:E$60,卡牌属性!$M26))*VLOOKUP(J26,$A$4:$E$39,5),0)</f>
        <v>30</v>
      </c>
      <c r="AA26" s="16">
        <f t="shared" si="3"/>
        <v>60</v>
      </c>
      <c r="AB26" s="16">
        <f t="shared" si="4"/>
        <v>30</v>
      </c>
      <c r="AC26" s="16">
        <f t="shared" si="5"/>
        <v>300</v>
      </c>
      <c r="AE26" s="16">
        <f t="shared" ref="AE26:AE45" si="13">AE25+AA26</f>
        <v>100</v>
      </c>
      <c r="AF26" s="16">
        <f t="shared" ref="AF26:AF45" si="14">AF25+AB26</f>
        <v>50</v>
      </c>
      <c r="AG26" s="16">
        <f t="shared" ref="AG26:AG45" si="15">AG25+AC26</f>
        <v>500</v>
      </c>
    </row>
    <row r="27" spans="1:36" ht="16.5" x14ac:dyDescent="0.2">
      <c r="A27" s="15">
        <v>1102009</v>
      </c>
      <c r="B27" s="15" t="s">
        <v>171</v>
      </c>
      <c r="C27" s="15">
        <v>2</v>
      </c>
      <c r="D27" s="15">
        <v>4</v>
      </c>
      <c r="E27" s="16">
        <f>INDEX(新属性投放!$L$6:$L$9,卡牌属性!D27)</f>
        <v>1.25</v>
      </c>
      <c r="F27" s="15"/>
      <c r="G27" s="15"/>
      <c r="I27" s="15">
        <v>24</v>
      </c>
      <c r="J27" s="16">
        <f t="shared" si="0"/>
        <v>1101002</v>
      </c>
      <c r="K27" s="31" t="s">
        <v>703</v>
      </c>
      <c r="L27" s="16">
        <f t="shared" si="1"/>
        <v>1</v>
      </c>
      <c r="M27" s="16">
        <f t="shared" si="2"/>
        <v>3</v>
      </c>
      <c r="N27" s="16" t="s">
        <v>51</v>
      </c>
      <c r="O27" s="16">
        <f>ROUND(IF($L27=1,INDEX(新属性投放!I$14:I$34,卡牌属性!$M27),INDEX(新属性投放!I$40:I$60,卡牌属性!$M27))*VLOOKUP(J27,$A$4:$E$39,5),0)</f>
        <v>132</v>
      </c>
      <c r="P27" s="31" t="s">
        <v>191</v>
      </c>
      <c r="Q27" s="16">
        <f>ROUND(IF($L27=1,INDEX(新属性投放!J$14:J$34,卡牌属性!$M27),INDEX(新属性投放!J$40:J$60,卡牌属性!$M27))*VLOOKUP(J27,$A$4:$E$39,5),0)</f>
        <v>56</v>
      </c>
      <c r="R27" s="31" t="s">
        <v>192</v>
      </c>
      <c r="S27" s="16">
        <f>ROUND(IF($L27=1,INDEX(新属性投放!K$14:K$34,卡牌属性!$M27),INDEX(新属性投放!K$40:K$60,卡牌属性!$M27))*VLOOKUP(J27,$A$4:$E$39,5),0)</f>
        <v>710</v>
      </c>
      <c r="T27" s="31" t="s">
        <v>190</v>
      </c>
      <c r="U27" s="16">
        <f>ROUND(IF($L27=1,INDEX(新属性投放!C$14:C$34,卡牌属性!$M27),INDEX(新属性投放!C$40:C$60,卡牌属性!$M27))*VLOOKUP(J27,$A$4:$E$39,5),0)</f>
        <v>8</v>
      </c>
      <c r="V27" s="31" t="s">
        <v>191</v>
      </c>
      <c r="W27" s="16">
        <f>ROUND(IF($L27=1,INDEX(新属性投放!D$14:D$34,卡牌属性!$M27),INDEX(新属性投放!D$40:D$60,卡牌属性!$M27))*VLOOKUP(J27,$A$4:$E$39,5),0)</f>
        <v>4</v>
      </c>
      <c r="X27" s="31" t="s">
        <v>192</v>
      </c>
      <c r="Y27" s="16">
        <f>ROUND(IF($L27=1,INDEX(新属性投放!E$14:E$34,卡牌属性!$M27),INDEX(新属性投放!E$40:E$60,卡牌属性!$M27))*VLOOKUP(J27,$A$4:$E$39,5),0)</f>
        <v>40</v>
      </c>
      <c r="AA27" s="16">
        <f t="shared" si="3"/>
        <v>80</v>
      </c>
      <c r="AB27" s="16">
        <f t="shared" si="4"/>
        <v>40</v>
      </c>
      <c r="AC27" s="16">
        <f t="shared" si="5"/>
        <v>400</v>
      </c>
      <c r="AE27" s="16">
        <f t="shared" si="13"/>
        <v>180</v>
      </c>
      <c r="AF27" s="16">
        <f t="shared" si="14"/>
        <v>90</v>
      </c>
      <c r="AG27" s="16">
        <f t="shared" si="15"/>
        <v>900</v>
      </c>
    </row>
    <row r="28" spans="1:36" ht="16.5" x14ac:dyDescent="0.2">
      <c r="A28" s="15">
        <v>1102010</v>
      </c>
      <c r="B28" s="15" t="s">
        <v>172</v>
      </c>
      <c r="C28" s="15">
        <v>2</v>
      </c>
      <c r="D28" s="15">
        <v>4</v>
      </c>
      <c r="E28" s="16">
        <f>INDEX(新属性投放!$L$6:$L$9,卡牌属性!D28)</f>
        <v>1.25</v>
      </c>
      <c r="F28" s="15"/>
      <c r="G28" s="15"/>
      <c r="I28" s="15">
        <v>25</v>
      </c>
      <c r="J28" s="16">
        <f t="shared" si="0"/>
        <v>1101002</v>
      </c>
      <c r="K28" s="31" t="s">
        <v>703</v>
      </c>
      <c r="L28" s="16">
        <f t="shared" si="1"/>
        <v>1</v>
      </c>
      <c r="M28" s="16">
        <f t="shared" si="2"/>
        <v>4</v>
      </c>
      <c r="N28" s="16" t="s">
        <v>51</v>
      </c>
      <c r="O28" s="16">
        <f>ROUND(IF($L28=1,INDEX(新属性投放!I$14:I$34,卡牌属性!$M28),INDEX(新属性投放!I$40:I$60,卡牌属性!$M28))*VLOOKUP(J28,$A$4:$E$39,5),0)</f>
        <v>276</v>
      </c>
      <c r="P28" s="31" t="s">
        <v>191</v>
      </c>
      <c r="Q28" s="16">
        <f>ROUND(IF($L28=1,INDEX(新属性投放!J$14:J$34,卡牌属性!$M28),INDEX(新属性投放!J$40:J$60,卡牌属性!$M28))*VLOOKUP(J28,$A$4:$E$39,5),0)</f>
        <v>128</v>
      </c>
      <c r="R28" s="31" t="s">
        <v>192</v>
      </c>
      <c r="S28" s="16">
        <f>ROUND(IF($L28=1,INDEX(新属性投放!K$14:K$34,卡牌属性!$M28),INDEX(新属性投放!K$40:K$60,卡牌属性!$M28))*VLOOKUP(J28,$A$4:$E$39,5),0)</f>
        <v>1430</v>
      </c>
      <c r="T28" s="31" t="s">
        <v>190</v>
      </c>
      <c r="U28" s="16">
        <f>ROUND(IF($L28=1,INDEX(新属性投放!C$14:C$34,卡牌属性!$M28),INDEX(新属性投放!C$40:C$60,卡牌属性!$M28))*VLOOKUP(J28,$A$4:$E$39,5),0)</f>
        <v>12</v>
      </c>
      <c r="V28" s="31" t="s">
        <v>191</v>
      </c>
      <c r="W28" s="16">
        <f>ROUND(IF($L28=1,INDEX(新属性投放!D$14:D$34,卡牌属性!$M28),INDEX(新属性投放!D$40:D$60,卡牌属性!$M28))*VLOOKUP(J28,$A$4:$E$39,5),0)</f>
        <v>6</v>
      </c>
      <c r="X28" s="31" t="s">
        <v>192</v>
      </c>
      <c r="Y28" s="16">
        <f>ROUND(IF($L28=1,INDEX(新属性投放!E$14:E$34,卡牌属性!$M28),INDEX(新属性投放!E$40:E$60,卡牌属性!$M28))*VLOOKUP(J28,$A$4:$E$39,5),0)</f>
        <v>60</v>
      </c>
      <c r="AA28" s="16">
        <f t="shared" si="3"/>
        <v>120</v>
      </c>
      <c r="AB28" s="16">
        <f t="shared" si="4"/>
        <v>60</v>
      </c>
      <c r="AC28" s="16">
        <f t="shared" si="5"/>
        <v>600</v>
      </c>
      <c r="AE28" s="16">
        <f t="shared" si="13"/>
        <v>300</v>
      </c>
      <c r="AF28" s="16">
        <f t="shared" si="14"/>
        <v>150</v>
      </c>
      <c r="AG28" s="16">
        <f t="shared" si="15"/>
        <v>1500</v>
      </c>
    </row>
    <row r="29" spans="1:36" ht="16.5" x14ac:dyDescent="0.2">
      <c r="A29" s="15">
        <v>1102011</v>
      </c>
      <c r="B29" s="15" t="s">
        <v>173</v>
      </c>
      <c r="C29" s="15">
        <v>2</v>
      </c>
      <c r="D29" s="15">
        <v>4</v>
      </c>
      <c r="E29" s="16">
        <f>INDEX(新属性投放!$L$6:$L$9,卡牌属性!D29)</f>
        <v>1.25</v>
      </c>
      <c r="F29" s="15"/>
      <c r="G29" s="15"/>
      <c r="I29" s="15">
        <v>26</v>
      </c>
      <c r="J29" s="16">
        <f t="shared" si="0"/>
        <v>1101002</v>
      </c>
      <c r="K29" s="31" t="s">
        <v>703</v>
      </c>
      <c r="L29" s="16">
        <f t="shared" si="1"/>
        <v>1</v>
      </c>
      <c r="M29" s="16">
        <f t="shared" si="2"/>
        <v>5</v>
      </c>
      <c r="N29" s="16" t="s">
        <v>51</v>
      </c>
      <c r="O29" s="16">
        <f>ROUND(IF($L29=1,INDEX(新属性投放!I$14:I$34,卡牌属性!$M29),INDEX(新属性投放!I$40:I$60,卡牌属性!$M29))*VLOOKUP(J29,$A$4:$E$39,5),0)</f>
        <v>428</v>
      </c>
      <c r="P29" s="31" t="s">
        <v>191</v>
      </c>
      <c r="Q29" s="16">
        <f>ROUND(IF($L29=1,INDEX(新属性投放!J$14:J$34,卡牌属性!$M29),INDEX(新属性投放!J$40:J$60,卡牌属性!$M29))*VLOOKUP(J29,$A$4:$E$39,5),0)</f>
        <v>204</v>
      </c>
      <c r="R29" s="31" t="s">
        <v>192</v>
      </c>
      <c r="S29" s="16">
        <f>ROUND(IF($L29=1,INDEX(新属性投放!K$14:K$34,卡牌属性!$M29),INDEX(新属性投放!K$40:K$60,卡牌属性!$M29))*VLOOKUP(J29,$A$4:$E$39,5),0)</f>
        <v>2190</v>
      </c>
      <c r="T29" s="31" t="s">
        <v>190</v>
      </c>
      <c r="U29" s="16">
        <f>ROUND(IF($L29=1,INDEX(新属性投放!C$14:C$34,卡牌属性!$M29),INDEX(新属性投放!C$40:C$60,卡牌属性!$M29))*VLOOKUP(J29,$A$4:$E$39,5),0)</f>
        <v>16</v>
      </c>
      <c r="V29" s="31" t="s">
        <v>191</v>
      </c>
      <c r="W29" s="16">
        <f>ROUND(IF($L29=1,INDEX(新属性投放!D$14:D$34,卡牌属性!$M29),INDEX(新属性投放!D$40:D$60,卡牌属性!$M29))*VLOOKUP(J29,$A$4:$E$39,5),0)</f>
        <v>8</v>
      </c>
      <c r="X29" s="31" t="s">
        <v>192</v>
      </c>
      <c r="Y29" s="16">
        <f>ROUND(IF($L29=1,INDEX(新属性投放!E$14:E$34,卡牌属性!$M29),INDEX(新属性投放!E$40:E$60,卡牌属性!$M29))*VLOOKUP(J29,$A$4:$E$39,5),0)</f>
        <v>80</v>
      </c>
      <c r="AA29" s="16">
        <f t="shared" si="3"/>
        <v>160</v>
      </c>
      <c r="AB29" s="16">
        <f t="shared" si="4"/>
        <v>80</v>
      </c>
      <c r="AC29" s="16">
        <f t="shared" si="5"/>
        <v>800</v>
      </c>
      <c r="AE29" s="16">
        <f t="shared" si="13"/>
        <v>460</v>
      </c>
      <c r="AF29" s="16">
        <f t="shared" si="14"/>
        <v>230</v>
      </c>
      <c r="AG29" s="16">
        <f t="shared" si="15"/>
        <v>2300</v>
      </c>
    </row>
    <row r="30" spans="1:36" ht="16.5" x14ac:dyDescent="0.2">
      <c r="A30" s="15">
        <v>1102012</v>
      </c>
      <c r="B30" s="15" t="s">
        <v>174</v>
      </c>
      <c r="C30" s="15">
        <v>2</v>
      </c>
      <c r="D30" s="15">
        <v>4</v>
      </c>
      <c r="E30" s="16">
        <f>INDEX(新属性投放!$L$6:$L$9,卡牌属性!D30)</f>
        <v>1.25</v>
      </c>
      <c r="F30" s="15"/>
      <c r="G30" s="15"/>
      <c r="I30" s="15">
        <v>27</v>
      </c>
      <c r="J30" s="16">
        <f t="shared" si="0"/>
        <v>1101002</v>
      </c>
      <c r="K30" s="31" t="s">
        <v>703</v>
      </c>
      <c r="L30" s="16">
        <f t="shared" si="1"/>
        <v>1</v>
      </c>
      <c r="M30" s="16">
        <f t="shared" si="2"/>
        <v>6</v>
      </c>
      <c r="N30" s="16" t="s">
        <v>51</v>
      </c>
      <c r="O30" s="16">
        <f>ROUND(IF($L30=1,INDEX(新属性投放!I$14:I$34,卡牌属性!$M30),INDEX(新属性投放!I$40:I$60,卡牌属性!$M30))*VLOOKUP(J30,$A$4:$E$39,5),0)</f>
        <v>628</v>
      </c>
      <c r="P30" s="31" t="s">
        <v>191</v>
      </c>
      <c r="Q30" s="16">
        <f>ROUND(IF($L30=1,INDEX(新属性投放!J$14:J$34,卡牌属性!$M30),INDEX(新属性投放!J$40:J$60,卡牌属性!$M30))*VLOOKUP(J30,$A$4:$E$39,5),0)</f>
        <v>304</v>
      </c>
      <c r="R30" s="31" t="s">
        <v>192</v>
      </c>
      <c r="S30" s="16">
        <f>ROUND(IF($L30=1,INDEX(新属性投放!K$14:K$34,卡牌属性!$M30),INDEX(新属性投放!K$40:K$60,卡牌属性!$M30))*VLOOKUP(J30,$A$4:$E$39,5),0)</f>
        <v>3190</v>
      </c>
      <c r="T30" s="31" t="s">
        <v>190</v>
      </c>
      <c r="U30" s="16">
        <f>ROUND(IF($L30=1,INDEX(新属性投放!C$14:C$34,卡牌属性!$M30),INDEX(新属性投放!C$40:C$60,卡牌属性!$M30))*VLOOKUP(J30,$A$4:$E$39,5),0)</f>
        <v>20</v>
      </c>
      <c r="V30" s="31" t="s">
        <v>191</v>
      </c>
      <c r="W30" s="16">
        <f>ROUND(IF($L30=1,INDEX(新属性投放!D$14:D$34,卡牌属性!$M30),INDEX(新属性投放!D$40:D$60,卡牌属性!$M30))*VLOOKUP(J30,$A$4:$E$39,5),0)</f>
        <v>10</v>
      </c>
      <c r="X30" s="31" t="s">
        <v>192</v>
      </c>
      <c r="Y30" s="16">
        <f>ROUND(IF($L30=1,INDEX(新属性投放!E$14:E$34,卡牌属性!$M30),INDEX(新属性投放!E$40:E$60,卡牌属性!$M30))*VLOOKUP(J30,$A$4:$E$39,5),0)</f>
        <v>100</v>
      </c>
      <c r="AA30" s="16">
        <f t="shared" si="3"/>
        <v>200</v>
      </c>
      <c r="AB30" s="16">
        <f t="shared" si="4"/>
        <v>100</v>
      </c>
      <c r="AC30" s="16">
        <f t="shared" si="5"/>
        <v>1000</v>
      </c>
      <c r="AE30" s="16">
        <f t="shared" si="13"/>
        <v>660</v>
      </c>
      <c r="AF30" s="16">
        <f t="shared" si="14"/>
        <v>330</v>
      </c>
      <c r="AG30" s="16">
        <f t="shared" si="15"/>
        <v>3300</v>
      </c>
    </row>
    <row r="31" spans="1:36" ht="16.5" x14ac:dyDescent="0.2">
      <c r="A31" s="15">
        <v>1102013</v>
      </c>
      <c r="B31" s="15" t="s">
        <v>175</v>
      </c>
      <c r="C31" s="15">
        <v>2</v>
      </c>
      <c r="D31" s="15">
        <v>2</v>
      </c>
      <c r="E31" s="16">
        <f>INDEX(新属性投放!$L$6:$L$9,卡牌属性!D31)</f>
        <v>1</v>
      </c>
      <c r="F31" s="15"/>
      <c r="G31" s="15"/>
      <c r="I31" s="15">
        <v>28</v>
      </c>
      <c r="J31" s="16">
        <f t="shared" si="0"/>
        <v>1101002</v>
      </c>
      <c r="K31" s="31" t="s">
        <v>703</v>
      </c>
      <c r="L31" s="16">
        <f t="shared" si="1"/>
        <v>1</v>
      </c>
      <c r="M31" s="16">
        <f t="shared" si="2"/>
        <v>7</v>
      </c>
      <c r="N31" s="16" t="s">
        <v>51</v>
      </c>
      <c r="O31" s="16">
        <f>ROUND(IF($L31=1,INDEX(新属性投放!I$14:I$34,卡牌属性!$M31),INDEX(新属性投放!I$40:I$60,卡牌属性!$M31))*VLOOKUP(J31,$A$4:$E$39,5),0)</f>
        <v>876</v>
      </c>
      <c r="P31" s="31" t="s">
        <v>191</v>
      </c>
      <c r="Q31" s="16">
        <f>ROUND(IF($L31=1,INDEX(新属性投放!J$14:J$34,卡牌属性!$M31),INDEX(新属性投放!J$40:J$60,卡牌属性!$M31))*VLOOKUP(J31,$A$4:$E$39,5),0)</f>
        <v>428</v>
      </c>
      <c r="R31" s="31" t="s">
        <v>192</v>
      </c>
      <c r="S31" s="16">
        <f>ROUND(IF($L31=1,INDEX(新属性投放!K$14:K$34,卡牌属性!$M31),INDEX(新属性投放!K$40:K$60,卡牌属性!$M31))*VLOOKUP(J31,$A$4:$E$39,5),0)</f>
        <v>4430</v>
      </c>
      <c r="T31" s="31" t="s">
        <v>190</v>
      </c>
      <c r="U31" s="16">
        <f>ROUND(IF($L31=1,INDEX(新属性投放!C$14:C$34,卡牌属性!$M31),INDEX(新属性投放!C$40:C$60,卡牌属性!$M31))*VLOOKUP(J31,$A$4:$E$39,5),0)</f>
        <v>24</v>
      </c>
      <c r="V31" s="31" t="s">
        <v>191</v>
      </c>
      <c r="W31" s="16">
        <f>ROUND(IF($L31=1,INDEX(新属性投放!D$14:D$34,卡牌属性!$M31),INDEX(新属性投放!D$40:D$60,卡牌属性!$M31))*VLOOKUP(J31,$A$4:$E$39,5),0)</f>
        <v>12</v>
      </c>
      <c r="X31" s="31" t="s">
        <v>192</v>
      </c>
      <c r="Y31" s="16">
        <f>ROUND(IF($L31=1,INDEX(新属性投放!E$14:E$34,卡牌属性!$M31),INDEX(新属性投放!E$40:E$60,卡牌属性!$M31))*VLOOKUP(J31,$A$4:$E$39,5),0)</f>
        <v>120</v>
      </c>
      <c r="AA31" s="16">
        <f t="shared" si="3"/>
        <v>240</v>
      </c>
      <c r="AB31" s="16">
        <f t="shared" si="4"/>
        <v>120</v>
      </c>
      <c r="AC31" s="16">
        <f t="shared" si="5"/>
        <v>1200</v>
      </c>
      <c r="AE31" s="16">
        <f t="shared" si="13"/>
        <v>900</v>
      </c>
      <c r="AF31" s="16">
        <f t="shared" si="14"/>
        <v>450</v>
      </c>
      <c r="AG31" s="16">
        <f t="shared" si="15"/>
        <v>4500</v>
      </c>
    </row>
    <row r="32" spans="1:36" ht="16.5" x14ac:dyDescent="0.2">
      <c r="A32" s="15">
        <v>1102014</v>
      </c>
      <c r="B32" s="15" t="s">
        <v>176</v>
      </c>
      <c r="C32" s="15">
        <v>2</v>
      </c>
      <c r="D32" s="15">
        <v>3</v>
      </c>
      <c r="E32" s="16">
        <f>INDEX(新属性投放!$L$6:$L$9,卡牌属性!D32)</f>
        <v>1.1000000000000001</v>
      </c>
      <c r="F32" s="15"/>
      <c r="G32" s="15"/>
      <c r="I32" s="15">
        <v>29</v>
      </c>
      <c r="J32" s="16">
        <f t="shared" si="0"/>
        <v>1101002</v>
      </c>
      <c r="K32" s="31" t="s">
        <v>703</v>
      </c>
      <c r="L32" s="16">
        <f t="shared" si="1"/>
        <v>1</v>
      </c>
      <c r="M32" s="16">
        <f t="shared" si="2"/>
        <v>8</v>
      </c>
      <c r="N32" s="16" t="s">
        <v>51</v>
      </c>
      <c r="O32" s="16">
        <f>ROUND(IF($L32=1,INDEX(新属性投放!I$14:I$34,卡牌属性!$M32),INDEX(新属性投放!I$40:I$60,卡牌属性!$M32))*VLOOKUP(J32,$A$4:$E$39,5),0)</f>
        <v>1176</v>
      </c>
      <c r="P32" s="31" t="s">
        <v>191</v>
      </c>
      <c r="Q32" s="16">
        <f>ROUND(IF($L32=1,INDEX(新属性投放!J$14:J$34,卡牌属性!$M32),INDEX(新属性投放!J$40:J$60,卡牌属性!$M32))*VLOOKUP(J32,$A$4:$E$39,5),0)</f>
        <v>578</v>
      </c>
      <c r="R32" s="31" t="s">
        <v>192</v>
      </c>
      <c r="S32" s="16">
        <f>ROUND(IF($L32=1,INDEX(新属性投放!K$14:K$34,卡牌属性!$M32),INDEX(新属性投放!K$40:K$60,卡牌属性!$M32))*VLOOKUP(J32,$A$4:$E$39,5),0)</f>
        <v>5930</v>
      </c>
      <c r="T32" s="31" t="s">
        <v>190</v>
      </c>
      <c r="U32" s="16">
        <f>ROUND(IF($L32=1,INDEX(新属性投放!C$14:C$34,卡牌属性!$M32),INDEX(新属性投放!C$40:C$60,卡牌属性!$M32))*VLOOKUP(J32,$A$4:$E$39,5),0)</f>
        <v>30</v>
      </c>
      <c r="V32" s="31" t="s">
        <v>191</v>
      </c>
      <c r="W32" s="16">
        <f>ROUND(IF($L32=1,INDEX(新属性投放!D$14:D$34,卡牌属性!$M32),INDEX(新属性投放!D$40:D$60,卡牌属性!$M32))*VLOOKUP(J32,$A$4:$E$39,5),0)</f>
        <v>15</v>
      </c>
      <c r="X32" s="31" t="s">
        <v>192</v>
      </c>
      <c r="Y32" s="16">
        <f>ROUND(IF($L32=1,INDEX(新属性投放!E$14:E$34,卡牌属性!$M32),INDEX(新属性投放!E$40:E$60,卡牌属性!$M32))*VLOOKUP(J32,$A$4:$E$39,5),0)</f>
        <v>150</v>
      </c>
      <c r="AA32" s="16">
        <f t="shared" si="3"/>
        <v>300</v>
      </c>
      <c r="AB32" s="16">
        <f t="shared" si="4"/>
        <v>150</v>
      </c>
      <c r="AC32" s="16">
        <f t="shared" si="5"/>
        <v>1500</v>
      </c>
      <c r="AE32" s="16">
        <f t="shared" si="13"/>
        <v>1200</v>
      </c>
      <c r="AF32" s="16">
        <f t="shared" si="14"/>
        <v>600</v>
      </c>
      <c r="AG32" s="16">
        <f t="shared" si="15"/>
        <v>6000</v>
      </c>
    </row>
    <row r="33" spans="1:33" ht="16.5" x14ac:dyDescent="0.2">
      <c r="A33" s="15">
        <v>1102015</v>
      </c>
      <c r="B33" s="15" t="s">
        <v>177</v>
      </c>
      <c r="C33" s="15">
        <v>2</v>
      </c>
      <c r="D33" s="15">
        <v>2</v>
      </c>
      <c r="E33" s="16">
        <f>INDEX(新属性投放!$L$6:$L$9,卡牌属性!D33)</f>
        <v>1</v>
      </c>
      <c r="F33" s="15"/>
      <c r="G33" s="15"/>
      <c r="I33" s="15">
        <v>30</v>
      </c>
      <c r="J33" s="16">
        <f t="shared" si="0"/>
        <v>1101002</v>
      </c>
      <c r="K33" s="31" t="s">
        <v>703</v>
      </c>
      <c r="L33" s="16">
        <f t="shared" si="1"/>
        <v>1</v>
      </c>
      <c r="M33" s="16">
        <f t="shared" si="2"/>
        <v>9</v>
      </c>
      <c r="N33" s="16" t="s">
        <v>51</v>
      </c>
      <c r="O33" s="16">
        <f>ROUND(IF($L33=1,INDEX(新属性投放!I$14:I$34,卡牌属性!$M33),INDEX(新属性投放!I$40:I$60,卡牌属性!$M33))*VLOOKUP(J33,$A$4:$E$39,5),0)</f>
        <v>1510</v>
      </c>
      <c r="P33" s="31" t="s">
        <v>191</v>
      </c>
      <c r="Q33" s="16">
        <f>ROUND(IF($L33=1,INDEX(新属性投放!J$14:J$34,卡牌属性!$M33),INDEX(新属性投放!J$40:J$60,卡牌属性!$M33))*VLOOKUP(J33,$A$4:$E$39,5),0)</f>
        <v>745</v>
      </c>
      <c r="R33" s="31" t="s">
        <v>192</v>
      </c>
      <c r="S33" s="16">
        <f>ROUND(IF($L33=1,INDEX(新属性投放!K$14:K$34,卡牌属性!$M33),INDEX(新属性投放!K$40:K$60,卡牌属性!$M33))*VLOOKUP(J33,$A$4:$E$39,5),0)</f>
        <v>7600</v>
      </c>
      <c r="T33" s="31" t="s">
        <v>190</v>
      </c>
      <c r="U33" s="16">
        <f>ROUND(IF($L33=1,INDEX(新属性投放!C$14:C$34,卡牌属性!$M33),INDEX(新属性投放!C$40:C$60,卡牌属性!$M33))*VLOOKUP(J33,$A$4:$E$39,5),0)</f>
        <v>34</v>
      </c>
      <c r="V33" s="31" t="s">
        <v>191</v>
      </c>
      <c r="W33" s="16">
        <f>ROUND(IF($L33=1,INDEX(新属性投放!D$14:D$34,卡牌属性!$M33),INDEX(新属性投放!D$40:D$60,卡牌属性!$M33))*VLOOKUP(J33,$A$4:$E$39,5),0)</f>
        <v>17</v>
      </c>
      <c r="X33" s="31" t="s">
        <v>192</v>
      </c>
      <c r="Y33" s="16">
        <f>ROUND(IF($L33=1,INDEX(新属性投放!E$14:E$34,卡牌属性!$M33),INDEX(新属性投放!E$40:E$60,卡牌属性!$M33))*VLOOKUP(J33,$A$4:$E$39,5),0)</f>
        <v>170</v>
      </c>
      <c r="AA33" s="16">
        <f t="shared" si="3"/>
        <v>340</v>
      </c>
      <c r="AB33" s="16">
        <f t="shared" si="4"/>
        <v>170</v>
      </c>
      <c r="AC33" s="16">
        <f t="shared" si="5"/>
        <v>1700</v>
      </c>
      <c r="AE33" s="16">
        <f t="shared" si="13"/>
        <v>1540</v>
      </c>
      <c r="AF33" s="16">
        <f t="shared" si="14"/>
        <v>770</v>
      </c>
      <c r="AG33" s="16">
        <f t="shared" si="15"/>
        <v>7700</v>
      </c>
    </row>
    <row r="34" spans="1:33" ht="16.5" x14ac:dyDescent="0.2">
      <c r="A34" s="15">
        <v>1102016</v>
      </c>
      <c r="B34" s="15" t="s">
        <v>178</v>
      </c>
      <c r="C34" s="15">
        <v>2</v>
      </c>
      <c r="D34" s="15">
        <v>4</v>
      </c>
      <c r="E34" s="16">
        <f>INDEX(新属性投放!$L$6:$L$9,卡牌属性!D34)</f>
        <v>1.25</v>
      </c>
      <c r="F34" s="15"/>
      <c r="G34" s="15"/>
      <c r="I34" s="15">
        <v>31</v>
      </c>
      <c r="J34" s="16">
        <f t="shared" si="0"/>
        <v>1101002</v>
      </c>
      <c r="K34" s="31" t="s">
        <v>703</v>
      </c>
      <c r="L34" s="16">
        <f t="shared" si="1"/>
        <v>1</v>
      </c>
      <c r="M34" s="16">
        <f t="shared" si="2"/>
        <v>10</v>
      </c>
      <c r="N34" s="16" t="s">
        <v>51</v>
      </c>
      <c r="O34" s="16">
        <f>ROUND(IF($L34=1,INDEX(新属性投放!I$14:I$34,卡牌属性!$M34),INDEX(新属性投放!I$40:I$60,卡牌属性!$M34))*VLOOKUP(J34,$A$4:$E$39,5),0)</f>
        <v>1720</v>
      </c>
      <c r="P34" s="31" t="s">
        <v>191</v>
      </c>
      <c r="Q34" s="16">
        <f>ROUND(IF($L34=1,INDEX(新属性投放!J$14:J$34,卡牌属性!$M34),INDEX(新属性投放!J$40:J$60,卡牌属性!$M34))*VLOOKUP(J34,$A$4:$E$39,5),0)</f>
        <v>850</v>
      </c>
      <c r="R34" s="31" t="s">
        <v>192</v>
      </c>
      <c r="S34" s="16">
        <f>ROUND(IF($L34=1,INDEX(新属性投放!K$14:K$34,卡牌属性!$M34),INDEX(新属性投放!K$40:K$60,卡牌属性!$M34))*VLOOKUP(J34,$A$4:$E$39,5),0)</f>
        <v>8650</v>
      </c>
      <c r="T34" s="31" t="s">
        <v>190</v>
      </c>
      <c r="U34" s="16">
        <f>ROUND(IF($L34=1,INDEX(新属性投放!C$14:C$34,卡牌属性!$M34),INDEX(新属性投放!C$40:C$60,卡牌属性!$M34))*VLOOKUP(J34,$A$4:$E$39,5),0)</f>
        <v>40</v>
      </c>
      <c r="V34" s="31" t="s">
        <v>191</v>
      </c>
      <c r="W34" s="16">
        <f>ROUND(IF($L34=1,INDEX(新属性投放!D$14:D$34,卡牌属性!$M34),INDEX(新属性投放!D$40:D$60,卡牌属性!$M34))*VLOOKUP(J34,$A$4:$E$39,5),0)</f>
        <v>20</v>
      </c>
      <c r="X34" s="31" t="s">
        <v>192</v>
      </c>
      <c r="Y34" s="16">
        <f>ROUND(IF($L34=1,INDEX(新属性投放!E$14:E$34,卡牌属性!$M34),INDEX(新属性投放!E$40:E$60,卡牌属性!$M34))*VLOOKUP(J34,$A$4:$E$39,5),0)</f>
        <v>200</v>
      </c>
      <c r="AA34" s="16">
        <f t="shared" si="3"/>
        <v>400</v>
      </c>
      <c r="AB34" s="16">
        <f t="shared" si="4"/>
        <v>200</v>
      </c>
      <c r="AC34" s="16">
        <f t="shared" si="5"/>
        <v>2000</v>
      </c>
      <c r="AE34" s="16">
        <f t="shared" si="13"/>
        <v>1940</v>
      </c>
      <c r="AF34" s="16">
        <f t="shared" si="14"/>
        <v>970</v>
      </c>
      <c r="AG34" s="16">
        <f t="shared" si="15"/>
        <v>9700</v>
      </c>
    </row>
    <row r="35" spans="1:33" ht="16.5" x14ac:dyDescent="0.2">
      <c r="A35" s="15">
        <v>1102017</v>
      </c>
      <c r="B35" s="15" t="s">
        <v>179</v>
      </c>
      <c r="C35" s="15">
        <v>2</v>
      </c>
      <c r="D35" s="15">
        <v>3</v>
      </c>
      <c r="E35" s="16">
        <f>INDEX(新属性投放!$L$6:$L$9,卡牌属性!D35)</f>
        <v>1.1000000000000001</v>
      </c>
      <c r="F35" s="15"/>
      <c r="G35" s="15"/>
      <c r="I35" s="15">
        <v>32</v>
      </c>
      <c r="J35" s="16">
        <f t="shared" si="0"/>
        <v>1101002</v>
      </c>
      <c r="K35" s="31" t="s">
        <v>703</v>
      </c>
      <c r="L35" s="16">
        <f t="shared" si="1"/>
        <v>1</v>
      </c>
      <c r="M35" s="16">
        <f t="shared" si="2"/>
        <v>11</v>
      </c>
      <c r="N35" s="16" t="s">
        <v>51</v>
      </c>
      <c r="O35" s="16">
        <f>ROUND(IF($L35=1,INDEX(新属性投放!I$14:I$34,卡牌属性!$M35),INDEX(新属性投放!I$40:I$60,卡牌属性!$M35))*VLOOKUP(J35,$A$4:$E$39,5),0)</f>
        <v>1966</v>
      </c>
      <c r="P35" s="31" t="s">
        <v>191</v>
      </c>
      <c r="Q35" s="16">
        <f>ROUND(IF($L35=1,INDEX(新属性投放!J$14:J$34,卡牌属性!$M35),INDEX(新属性投放!J$40:J$60,卡牌属性!$M35))*VLOOKUP(J35,$A$4:$E$39,5),0)</f>
        <v>973</v>
      </c>
      <c r="R35" s="31" t="s">
        <v>192</v>
      </c>
      <c r="S35" s="16">
        <f>ROUND(IF($L35=1,INDEX(新属性投放!K$14:K$34,卡牌属性!$M35),INDEX(新属性投放!K$40:K$60,卡牌属性!$M35))*VLOOKUP(J35,$A$4:$E$39,5),0)</f>
        <v>9880</v>
      </c>
      <c r="T35" s="31" t="s">
        <v>190</v>
      </c>
      <c r="U35" s="16">
        <f>ROUND(IF($L35=1,INDEX(新属性投放!C$14:C$34,卡牌属性!$M35),INDEX(新属性投放!C$40:C$60,卡牌属性!$M35))*VLOOKUP(J35,$A$4:$E$39,5),0)</f>
        <v>46</v>
      </c>
      <c r="V35" s="31" t="s">
        <v>191</v>
      </c>
      <c r="W35" s="16">
        <f>ROUND(IF($L35=1,INDEX(新属性投放!D$14:D$34,卡牌属性!$M35),INDEX(新属性投放!D$40:D$60,卡牌属性!$M35))*VLOOKUP(J35,$A$4:$E$39,5),0)</f>
        <v>23</v>
      </c>
      <c r="X35" s="31" t="s">
        <v>192</v>
      </c>
      <c r="Y35" s="16">
        <f>ROUND(IF($L35=1,INDEX(新属性投放!E$14:E$34,卡牌属性!$M35),INDEX(新属性投放!E$40:E$60,卡牌属性!$M35))*VLOOKUP(J35,$A$4:$E$39,5),0)</f>
        <v>230</v>
      </c>
      <c r="AA35" s="16">
        <f t="shared" si="3"/>
        <v>460</v>
      </c>
      <c r="AB35" s="16">
        <f t="shared" si="4"/>
        <v>230</v>
      </c>
      <c r="AC35" s="16">
        <f t="shared" si="5"/>
        <v>2300</v>
      </c>
      <c r="AE35" s="16">
        <f t="shared" si="13"/>
        <v>2400</v>
      </c>
      <c r="AF35" s="16">
        <f t="shared" si="14"/>
        <v>1200</v>
      </c>
      <c r="AG35" s="16">
        <f t="shared" si="15"/>
        <v>12000</v>
      </c>
    </row>
    <row r="36" spans="1:33" ht="16.5" x14ac:dyDescent="0.2">
      <c r="A36" s="15">
        <v>1102018</v>
      </c>
      <c r="B36" s="15" t="s">
        <v>180</v>
      </c>
      <c r="C36" s="15">
        <v>2</v>
      </c>
      <c r="D36" s="15">
        <v>2</v>
      </c>
      <c r="E36" s="16">
        <f>INDEX(新属性投放!$L$6:$L$9,卡牌属性!D36)</f>
        <v>1</v>
      </c>
      <c r="F36" s="15"/>
      <c r="G36" s="15"/>
      <c r="I36" s="15">
        <v>33</v>
      </c>
      <c r="J36" s="16">
        <f t="shared" si="0"/>
        <v>1101002</v>
      </c>
      <c r="K36" s="31" t="s">
        <v>703</v>
      </c>
      <c r="L36" s="16">
        <f t="shared" si="1"/>
        <v>1</v>
      </c>
      <c r="M36" s="16">
        <f t="shared" si="2"/>
        <v>12</v>
      </c>
      <c r="N36" s="16" t="s">
        <v>51</v>
      </c>
      <c r="O36" s="16">
        <f>ROUND(IF($L36=1,INDEX(新属性投放!I$14:I$34,卡牌属性!$M36),INDEX(新属性投放!I$40:I$60,卡牌属性!$M36))*VLOOKUP(J36,$A$4:$E$39,5),0)</f>
        <v>2248</v>
      </c>
      <c r="P36" s="31" t="s">
        <v>191</v>
      </c>
      <c r="Q36" s="16">
        <f>ROUND(IF($L36=1,INDEX(新属性投放!J$14:J$34,卡牌属性!$M36),INDEX(新属性投放!J$40:J$60,卡牌属性!$M36))*VLOOKUP(J36,$A$4:$E$39,5),0)</f>
        <v>1114</v>
      </c>
      <c r="R36" s="31" t="s">
        <v>192</v>
      </c>
      <c r="S36" s="16">
        <f>ROUND(IF($L36=1,INDEX(新属性投放!K$14:K$34,卡牌属性!$M36),INDEX(新属性投放!K$40:K$60,卡牌属性!$M36))*VLOOKUP(J36,$A$4:$E$39,5),0)</f>
        <v>11290</v>
      </c>
      <c r="T36" s="31" t="s">
        <v>190</v>
      </c>
      <c r="U36" s="16">
        <f>ROUND(IF($L36=1,INDEX(新属性投放!C$14:C$34,卡牌属性!$M36),INDEX(新属性投放!C$40:C$60,卡牌属性!$M36))*VLOOKUP(J36,$A$4:$E$39,5),0)</f>
        <v>52</v>
      </c>
      <c r="V36" s="31" t="s">
        <v>191</v>
      </c>
      <c r="W36" s="16">
        <f>ROUND(IF($L36=1,INDEX(新属性投放!D$14:D$34,卡牌属性!$M36),INDEX(新属性投放!D$40:D$60,卡牌属性!$M36))*VLOOKUP(J36,$A$4:$E$39,5),0)</f>
        <v>26</v>
      </c>
      <c r="X36" s="31" t="s">
        <v>192</v>
      </c>
      <c r="Y36" s="16">
        <f>ROUND(IF($L36=1,INDEX(新属性投放!E$14:E$34,卡牌属性!$M36),INDEX(新属性投放!E$40:E$60,卡牌属性!$M36))*VLOOKUP(J36,$A$4:$E$39,5),0)</f>
        <v>260</v>
      </c>
      <c r="AA36" s="16">
        <f t="shared" si="3"/>
        <v>520</v>
      </c>
      <c r="AB36" s="16">
        <f t="shared" si="4"/>
        <v>260</v>
      </c>
      <c r="AC36" s="16">
        <f t="shared" si="5"/>
        <v>2600</v>
      </c>
      <c r="AE36" s="16">
        <f t="shared" si="13"/>
        <v>2920</v>
      </c>
      <c r="AF36" s="16">
        <f t="shared" si="14"/>
        <v>1460</v>
      </c>
      <c r="AG36" s="16">
        <f t="shared" si="15"/>
        <v>14600</v>
      </c>
    </row>
    <row r="37" spans="1:33" ht="16.5" x14ac:dyDescent="0.2">
      <c r="A37" s="15">
        <v>1102019</v>
      </c>
      <c r="B37" s="15" t="s">
        <v>181</v>
      </c>
      <c r="C37" s="15">
        <v>2</v>
      </c>
      <c r="D37" s="15">
        <v>2</v>
      </c>
      <c r="E37" s="16">
        <f>INDEX(新属性投放!$L$6:$L$9,卡牌属性!D37)</f>
        <v>1</v>
      </c>
      <c r="F37" s="15"/>
      <c r="G37" s="15"/>
      <c r="I37" s="15">
        <v>34</v>
      </c>
      <c r="J37" s="16">
        <f t="shared" si="0"/>
        <v>1101002</v>
      </c>
      <c r="K37" s="31" t="s">
        <v>703</v>
      </c>
      <c r="L37" s="16">
        <f t="shared" si="1"/>
        <v>1</v>
      </c>
      <c r="M37" s="16">
        <f t="shared" si="2"/>
        <v>13</v>
      </c>
      <c r="N37" s="16" t="s">
        <v>51</v>
      </c>
      <c r="O37" s="16">
        <f>ROUND(IF($L37=1,INDEX(新属性投放!I$14:I$34,卡牌属性!$M37),INDEX(新属性投放!I$40:I$60,卡牌属性!$M37))*VLOOKUP(J37,$A$4:$E$39,5),0)</f>
        <v>2566</v>
      </c>
      <c r="P37" s="31" t="s">
        <v>191</v>
      </c>
      <c r="Q37" s="16">
        <f>ROUND(IF($L37=1,INDEX(新属性投放!J$14:J$34,卡牌属性!$M37),INDEX(新属性投放!J$40:J$60,卡牌属性!$M37))*VLOOKUP(J37,$A$4:$E$39,5),0)</f>
        <v>1273</v>
      </c>
      <c r="R37" s="31" t="s">
        <v>192</v>
      </c>
      <c r="S37" s="16">
        <f>ROUND(IF($L37=1,INDEX(新属性投放!K$14:K$34,卡牌属性!$M37),INDEX(新属性投放!K$40:K$60,卡牌属性!$M37))*VLOOKUP(J37,$A$4:$E$39,5),0)</f>
        <v>12880</v>
      </c>
      <c r="T37" s="31" t="s">
        <v>190</v>
      </c>
      <c r="U37" s="16">
        <f>ROUND(IF($L37=1,INDEX(新属性投放!C$14:C$34,卡牌属性!$M37),INDEX(新属性投放!C$40:C$60,卡牌属性!$M37))*VLOOKUP(J37,$A$4:$E$39,5),0)</f>
        <v>58</v>
      </c>
      <c r="V37" s="31" t="s">
        <v>191</v>
      </c>
      <c r="W37" s="16">
        <f>ROUND(IF($L37=1,INDEX(新属性投放!D$14:D$34,卡牌属性!$M37),INDEX(新属性投放!D$40:D$60,卡牌属性!$M37))*VLOOKUP(J37,$A$4:$E$39,5),0)</f>
        <v>29</v>
      </c>
      <c r="X37" s="31" t="s">
        <v>192</v>
      </c>
      <c r="Y37" s="16">
        <f>ROUND(IF($L37=1,INDEX(新属性投放!E$14:E$34,卡牌属性!$M37),INDEX(新属性投放!E$40:E$60,卡牌属性!$M37))*VLOOKUP(J37,$A$4:$E$39,5),0)</f>
        <v>290</v>
      </c>
      <c r="AA37" s="16">
        <f t="shared" si="3"/>
        <v>580</v>
      </c>
      <c r="AB37" s="16">
        <f t="shared" si="4"/>
        <v>290</v>
      </c>
      <c r="AC37" s="16">
        <f t="shared" si="5"/>
        <v>2900</v>
      </c>
      <c r="AE37" s="16">
        <f t="shared" si="13"/>
        <v>3500</v>
      </c>
      <c r="AF37" s="16">
        <f t="shared" si="14"/>
        <v>1750</v>
      </c>
      <c r="AG37" s="16">
        <f t="shared" si="15"/>
        <v>17500</v>
      </c>
    </row>
    <row r="38" spans="1:33" ht="16.5" x14ac:dyDescent="0.2">
      <c r="A38" s="15">
        <v>1102020</v>
      </c>
      <c r="B38" s="15" t="s">
        <v>182</v>
      </c>
      <c r="C38" s="15">
        <v>2</v>
      </c>
      <c r="D38" s="15">
        <v>3</v>
      </c>
      <c r="E38" s="16">
        <f>INDEX(新属性投放!$L$6:$L$9,卡牌属性!D38)</f>
        <v>1.1000000000000001</v>
      </c>
      <c r="F38" s="15"/>
      <c r="G38" s="15"/>
      <c r="I38" s="15">
        <v>35</v>
      </c>
      <c r="J38" s="16">
        <f t="shared" si="0"/>
        <v>1101002</v>
      </c>
      <c r="K38" s="31" t="s">
        <v>703</v>
      </c>
      <c r="L38" s="16">
        <f t="shared" si="1"/>
        <v>1</v>
      </c>
      <c r="M38" s="16">
        <f t="shared" si="2"/>
        <v>14</v>
      </c>
      <c r="N38" s="16" t="s">
        <v>51</v>
      </c>
      <c r="O38" s="16">
        <f>ROUND(IF($L38=1,INDEX(新属性投放!I$14:I$34,卡牌属性!$M38),INDEX(新属性投放!I$40:I$60,卡牌属性!$M38))*VLOOKUP(J38,$A$4:$E$39,5),0)</f>
        <v>2920</v>
      </c>
      <c r="P38" s="31" t="s">
        <v>191</v>
      </c>
      <c r="Q38" s="16">
        <f>ROUND(IF($L38=1,INDEX(新属性投放!J$14:J$34,卡牌属性!$M38),INDEX(新属性投放!J$40:J$60,卡牌属性!$M38))*VLOOKUP(J38,$A$4:$E$39,5),0)</f>
        <v>1450</v>
      </c>
      <c r="R38" s="31" t="s">
        <v>192</v>
      </c>
      <c r="S38" s="16">
        <f>ROUND(IF($L38=1,INDEX(新属性投放!K$14:K$34,卡牌属性!$M38),INDEX(新属性投放!K$40:K$60,卡牌属性!$M38))*VLOOKUP(J38,$A$4:$E$39,5),0)</f>
        <v>14650</v>
      </c>
      <c r="T38" s="31" t="s">
        <v>190</v>
      </c>
      <c r="U38" s="16">
        <f>ROUND(IF($L38=1,INDEX(新属性投放!C$14:C$34,卡牌属性!$M38),INDEX(新属性投放!C$40:C$60,卡牌属性!$M38))*VLOOKUP(J38,$A$4:$E$39,5),0)</f>
        <v>64</v>
      </c>
      <c r="V38" s="31" t="s">
        <v>191</v>
      </c>
      <c r="W38" s="16">
        <f>ROUND(IF($L38=1,INDEX(新属性投放!D$14:D$34,卡牌属性!$M38),INDEX(新属性投放!D$40:D$60,卡牌属性!$M38))*VLOOKUP(J38,$A$4:$E$39,5),0)</f>
        <v>32</v>
      </c>
      <c r="X38" s="31" t="s">
        <v>192</v>
      </c>
      <c r="Y38" s="16">
        <f>ROUND(IF($L38=1,INDEX(新属性投放!E$14:E$34,卡牌属性!$M38),INDEX(新属性投放!E$40:E$60,卡牌属性!$M38))*VLOOKUP(J38,$A$4:$E$39,5),0)</f>
        <v>320</v>
      </c>
      <c r="AA38" s="16">
        <f t="shared" si="3"/>
        <v>640</v>
      </c>
      <c r="AB38" s="16">
        <f t="shared" si="4"/>
        <v>320</v>
      </c>
      <c r="AC38" s="16">
        <f t="shared" si="5"/>
        <v>3200</v>
      </c>
      <c r="AE38" s="16">
        <f t="shared" si="13"/>
        <v>4140</v>
      </c>
      <c r="AF38" s="16">
        <f t="shared" si="14"/>
        <v>2070</v>
      </c>
      <c r="AG38" s="16">
        <f t="shared" si="15"/>
        <v>20700</v>
      </c>
    </row>
    <row r="39" spans="1:33" ht="16.5" x14ac:dyDescent="0.2">
      <c r="A39" s="15">
        <v>1102021</v>
      </c>
      <c r="B39" s="15" t="s">
        <v>183</v>
      </c>
      <c r="C39" s="15">
        <v>2</v>
      </c>
      <c r="D39" s="15">
        <v>2</v>
      </c>
      <c r="E39" s="16">
        <f>INDEX(新属性投放!$L$6:$L$9,卡牌属性!D39)</f>
        <v>1</v>
      </c>
      <c r="F39" s="15"/>
      <c r="G39" s="15"/>
      <c r="I39" s="15">
        <v>36</v>
      </c>
      <c r="J39" s="16">
        <f t="shared" si="0"/>
        <v>1101002</v>
      </c>
      <c r="K39" s="31" t="s">
        <v>703</v>
      </c>
      <c r="L39" s="16">
        <f t="shared" si="1"/>
        <v>1</v>
      </c>
      <c r="M39" s="16">
        <f t="shared" si="2"/>
        <v>15</v>
      </c>
      <c r="N39" s="16" t="s">
        <v>51</v>
      </c>
      <c r="O39" s="16">
        <f>ROUND(IF($L39=1,INDEX(新属性投放!I$14:I$34,卡牌属性!$M39),INDEX(新属性投放!I$40:I$60,卡牌属性!$M39))*VLOOKUP(J39,$A$4:$E$39,5),0)</f>
        <v>3310</v>
      </c>
      <c r="P39" s="31" t="s">
        <v>191</v>
      </c>
      <c r="Q39" s="16">
        <f>ROUND(IF($L39=1,INDEX(新属性投放!J$14:J$34,卡牌属性!$M39),INDEX(新属性投放!J$40:J$60,卡牌属性!$M39))*VLOOKUP(J39,$A$4:$E$39,5),0)</f>
        <v>1645</v>
      </c>
      <c r="R39" s="31" t="s">
        <v>192</v>
      </c>
      <c r="S39" s="16">
        <f>ROUND(IF($L39=1,INDEX(新属性投放!K$14:K$34,卡牌属性!$M39),INDEX(新属性投放!K$40:K$60,卡牌属性!$M39))*VLOOKUP(J39,$A$4:$E$39,5),0)</f>
        <v>16600</v>
      </c>
      <c r="T39" s="31" t="s">
        <v>190</v>
      </c>
      <c r="U39" s="16">
        <f>ROUND(IF($L39=1,INDEX(新属性投放!C$14:C$34,卡牌属性!$M39),INDEX(新属性投放!C$40:C$60,卡牌属性!$M39))*VLOOKUP(J39,$A$4:$E$39,5),0)</f>
        <v>70</v>
      </c>
      <c r="V39" s="31" t="s">
        <v>191</v>
      </c>
      <c r="W39" s="16">
        <f>ROUND(IF($L39=1,INDEX(新属性投放!D$14:D$34,卡牌属性!$M39),INDEX(新属性投放!D$40:D$60,卡牌属性!$M39))*VLOOKUP(J39,$A$4:$E$39,5),0)</f>
        <v>35</v>
      </c>
      <c r="X39" s="31" t="s">
        <v>192</v>
      </c>
      <c r="Y39" s="16">
        <f>ROUND(IF($L39=1,INDEX(新属性投放!E$14:E$34,卡牌属性!$M39),INDEX(新属性投放!E$40:E$60,卡牌属性!$M39))*VLOOKUP(J39,$A$4:$E$39,5),0)</f>
        <v>350</v>
      </c>
      <c r="AA39" s="16">
        <f t="shared" si="3"/>
        <v>700</v>
      </c>
      <c r="AB39" s="16">
        <f t="shared" si="4"/>
        <v>350</v>
      </c>
      <c r="AC39" s="16">
        <f t="shared" si="5"/>
        <v>3500</v>
      </c>
      <c r="AE39" s="16">
        <f t="shared" si="13"/>
        <v>4840</v>
      </c>
      <c r="AF39" s="16">
        <f t="shared" si="14"/>
        <v>2420</v>
      </c>
      <c r="AG39" s="16">
        <f t="shared" si="15"/>
        <v>24200</v>
      </c>
    </row>
    <row r="40" spans="1:33" ht="16.5" x14ac:dyDescent="0.2">
      <c r="I40" s="15">
        <v>37</v>
      </c>
      <c r="J40" s="16">
        <f t="shared" si="0"/>
        <v>1101002</v>
      </c>
      <c r="K40" s="31" t="s">
        <v>703</v>
      </c>
      <c r="L40" s="16">
        <f t="shared" si="1"/>
        <v>1</v>
      </c>
      <c r="M40" s="16">
        <f t="shared" si="2"/>
        <v>16</v>
      </c>
      <c r="N40" s="16" t="s">
        <v>51</v>
      </c>
      <c r="O40" s="16">
        <f>ROUND(IF($L40=1,INDEX(新属性投放!I$14:I$34,卡牌属性!$M40),INDEX(新属性投放!I$40:I$60,卡牌属性!$M40))*VLOOKUP(J40,$A$4:$E$39,5),0)</f>
        <v>3740</v>
      </c>
      <c r="P40" s="31" t="s">
        <v>191</v>
      </c>
      <c r="Q40" s="16">
        <f>ROUND(IF($L40=1,INDEX(新属性投放!J$14:J$34,卡牌属性!$M40),INDEX(新属性投放!J$40:J$60,卡牌属性!$M40))*VLOOKUP(J40,$A$4:$E$39,5),0)</f>
        <v>1860</v>
      </c>
      <c r="R40" s="31" t="s">
        <v>192</v>
      </c>
      <c r="S40" s="16">
        <f>ROUND(IF($L40=1,INDEX(新属性投放!K$14:K$34,卡牌属性!$M40),INDEX(新属性投放!K$40:K$60,卡牌属性!$M40))*VLOOKUP(J40,$A$4:$E$39,5),0)</f>
        <v>18750</v>
      </c>
      <c r="T40" s="31" t="s">
        <v>190</v>
      </c>
      <c r="U40" s="16">
        <f>ROUND(IF($L40=1,INDEX(新属性投放!C$14:C$34,卡牌属性!$M40),INDEX(新属性投放!C$40:C$60,卡牌属性!$M40))*VLOOKUP(J40,$A$4:$E$39,5),0)</f>
        <v>80</v>
      </c>
      <c r="V40" s="31" t="s">
        <v>191</v>
      </c>
      <c r="W40" s="16">
        <f>ROUND(IF($L40=1,INDEX(新属性投放!D$14:D$34,卡牌属性!$M40),INDEX(新属性投放!D$40:D$60,卡牌属性!$M40))*VLOOKUP(J40,$A$4:$E$39,5),0)</f>
        <v>40</v>
      </c>
      <c r="X40" s="31" t="s">
        <v>192</v>
      </c>
      <c r="Y40" s="16">
        <f>ROUND(IF($L40=1,INDEX(新属性投放!E$14:E$34,卡牌属性!$M40),INDEX(新属性投放!E$40:E$60,卡牌属性!$M40))*VLOOKUP(J40,$A$4:$E$39,5),0)</f>
        <v>400</v>
      </c>
      <c r="AA40" s="16">
        <f t="shared" si="3"/>
        <v>800</v>
      </c>
      <c r="AB40" s="16">
        <f t="shared" si="4"/>
        <v>400</v>
      </c>
      <c r="AC40" s="16">
        <f t="shared" si="5"/>
        <v>4000</v>
      </c>
      <c r="AE40" s="16">
        <f t="shared" si="13"/>
        <v>5640</v>
      </c>
      <c r="AF40" s="16">
        <f t="shared" si="14"/>
        <v>2820</v>
      </c>
      <c r="AG40" s="16">
        <f t="shared" si="15"/>
        <v>28200</v>
      </c>
    </row>
    <row r="41" spans="1:33" ht="16.5" x14ac:dyDescent="0.2">
      <c r="I41" s="15">
        <v>38</v>
      </c>
      <c r="J41" s="16">
        <f t="shared" si="0"/>
        <v>1101002</v>
      </c>
      <c r="K41" s="31" t="s">
        <v>703</v>
      </c>
      <c r="L41" s="16">
        <f t="shared" si="1"/>
        <v>1</v>
      </c>
      <c r="M41" s="16">
        <f t="shared" si="2"/>
        <v>17</v>
      </c>
      <c r="N41" s="16" t="s">
        <v>51</v>
      </c>
      <c r="O41" s="16">
        <f>ROUND(IF($L41=1,INDEX(新属性投放!I$14:I$34,卡牌属性!$M41),INDEX(新属性投放!I$40:I$60,卡牌属性!$M41))*VLOOKUP(J41,$A$4:$E$39,5),0)</f>
        <v>4230</v>
      </c>
      <c r="P41" s="31" t="s">
        <v>191</v>
      </c>
      <c r="Q41" s="16">
        <f>ROUND(IF($L41=1,INDEX(新属性投放!J$14:J$34,卡牌属性!$M41),INDEX(新属性投放!J$40:J$60,卡牌属性!$M41))*VLOOKUP(J41,$A$4:$E$39,5),0)</f>
        <v>2105</v>
      </c>
      <c r="R41" s="31" t="s">
        <v>192</v>
      </c>
      <c r="S41" s="16">
        <f>ROUND(IF($L41=1,INDEX(新属性投放!K$14:K$34,卡牌属性!$M41),INDEX(新属性投放!K$40:K$60,卡牌属性!$M41))*VLOOKUP(J41,$A$4:$E$39,5),0)</f>
        <v>21200</v>
      </c>
      <c r="T41" s="31" t="s">
        <v>190</v>
      </c>
      <c r="U41" s="16">
        <f>ROUND(IF($L41=1,INDEX(新属性投放!C$14:C$34,卡牌属性!$M41),INDEX(新属性投放!C$40:C$60,卡牌属性!$M41))*VLOOKUP(J41,$A$4:$E$39,5),0)</f>
        <v>90</v>
      </c>
      <c r="V41" s="31" t="s">
        <v>191</v>
      </c>
      <c r="W41" s="16">
        <f>ROUND(IF($L41=1,INDEX(新属性投放!D$14:D$34,卡牌属性!$M41),INDEX(新属性投放!D$40:D$60,卡牌属性!$M41))*VLOOKUP(J41,$A$4:$E$39,5),0)</f>
        <v>45</v>
      </c>
      <c r="X41" s="31" t="s">
        <v>192</v>
      </c>
      <c r="Y41" s="16">
        <f>ROUND(IF($L41=1,INDEX(新属性投放!E$14:E$34,卡牌属性!$M41),INDEX(新属性投放!E$40:E$60,卡牌属性!$M41))*VLOOKUP(J41,$A$4:$E$39,5),0)</f>
        <v>450</v>
      </c>
      <c r="AA41" s="16">
        <f t="shared" si="3"/>
        <v>900</v>
      </c>
      <c r="AB41" s="16">
        <f t="shared" si="4"/>
        <v>450</v>
      </c>
      <c r="AC41" s="16">
        <f t="shared" si="5"/>
        <v>4500</v>
      </c>
      <c r="AE41" s="16">
        <f t="shared" si="13"/>
        <v>6540</v>
      </c>
      <c r="AF41" s="16">
        <f t="shared" si="14"/>
        <v>3270</v>
      </c>
      <c r="AG41" s="16">
        <f t="shared" si="15"/>
        <v>32700</v>
      </c>
    </row>
    <row r="42" spans="1:33" ht="16.5" x14ac:dyDescent="0.2">
      <c r="I42" s="15">
        <v>39</v>
      </c>
      <c r="J42" s="16">
        <f t="shared" si="0"/>
        <v>1101002</v>
      </c>
      <c r="K42" s="31" t="s">
        <v>703</v>
      </c>
      <c r="L42" s="16">
        <f t="shared" si="1"/>
        <v>1</v>
      </c>
      <c r="M42" s="16">
        <f t="shared" si="2"/>
        <v>18</v>
      </c>
      <c r="N42" s="16" t="s">
        <v>51</v>
      </c>
      <c r="O42" s="16">
        <f>ROUND(IF($L42=1,INDEX(新属性投放!I$14:I$34,卡牌属性!$M42),INDEX(新属性投放!I$40:I$60,卡牌属性!$M42))*VLOOKUP(J42,$A$4:$E$39,5),0)</f>
        <v>4780</v>
      </c>
      <c r="P42" s="31" t="s">
        <v>191</v>
      </c>
      <c r="Q42" s="16">
        <f>ROUND(IF($L42=1,INDEX(新属性投放!J$14:J$34,卡牌属性!$M42),INDEX(新属性投放!J$40:J$60,卡牌属性!$M42))*VLOOKUP(J42,$A$4:$E$39,5),0)</f>
        <v>2380</v>
      </c>
      <c r="R42" s="31" t="s">
        <v>192</v>
      </c>
      <c r="S42" s="16">
        <f>ROUND(IF($L42=1,INDEX(新属性投放!K$14:K$34,卡牌属性!$M42),INDEX(新属性投放!K$40:K$60,卡牌属性!$M42))*VLOOKUP(J42,$A$4:$E$39,5),0)</f>
        <v>23950</v>
      </c>
      <c r="T42" s="31" t="s">
        <v>190</v>
      </c>
      <c r="U42" s="16">
        <f>ROUND(IF($L42=1,INDEX(新属性投放!C$14:C$34,卡牌属性!$M42),INDEX(新属性投放!C$40:C$60,卡牌属性!$M42))*VLOOKUP(J42,$A$4:$E$39,5),0)</f>
        <v>100</v>
      </c>
      <c r="V42" s="31" t="s">
        <v>191</v>
      </c>
      <c r="W42" s="16">
        <f>ROUND(IF($L42=1,INDEX(新属性投放!D$14:D$34,卡牌属性!$M42),INDEX(新属性投放!D$40:D$60,卡牌属性!$M42))*VLOOKUP(J42,$A$4:$E$39,5),0)</f>
        <v>50</v>
      </c>
      <c r="X42" s="31" t="s">
        <v>192</v>
      </c>
      <c r="Y42" s="16">
        <f>ROUND(IF($L42=1,INDEX(新属性投放!E$14:E$34,卡牌属性!$M42),INDEX(新属性投放!E$40:E$60,卡牌属性!$M42))*VLOOKUP(J42,$A$4:$E$39,5),0)</f>
        <v>500</v>
      </c>
      <c r="AA42" s="16">
        <f t="shared" si="3"/>
        <v>1000</v>
      </c>
      <c r="AB42" s="16">
        <f t="shared" si="4"/>
        <v>500</v>
      </c>
      <c r="AC42" s="16">
        <f t="shared" si="5"/>
        <v>5000</v>
      </c>
      <c r="AE42" s="16">
        <f t="shared" si="13"/>
        <v>7540</v>
      </c>
      <c r="AF42" s="16">
        <f t="shared" si="14"/>
        <v>3770</v>
      </c>
      <c r="AG42" s="16">
        <f t="shared" si="15"/>
        <v>37700</v>
      </c>
    </row>
    <row r="43" spans="1:33" ht="16.5" x14ac:dyDescent="0.2">
      <c r="I43" s="15">
        <v>40</v>
      </c>
      <c r="J43" s="16">
        <f t="shared" si="0"/>
        <v>1101002</v>
      </c>
      <c r="K43" s="31" t="s">
        <v>703</v>
      </c>
      <c r="L43" s="16">
        <f t="shared" si="1"/>
        <v>1</v>
      </c>
      <c r="M43" s="16">
        <f t="shared" si="2"/>
        <v>19</v>
      </c>
      <c r="N43" s="16" t="s">
        <v>51</v>
      </c>
      <c r="O43" s="16">
        <f>ROUND(IF($L43=1,INDEX(新属性投放!I$14:I$34,卡牌属性!$M43),INDEX(新属性投放!I$40:I$60,卡牌属性!$M43))*VLOOKUP(J43,$A$4:$E$39,5),0)</f>
        <v>5390</v>
      </c>
      <c r="P43" s="31" t="s">
        <v>191</v>
      </c>
      <c r="Q43" s="16">
        <f>ROUND(IF($L43=1,INDEX(新属性投放!J$14:J$34,卡牌属性!$M43),INDEX(新属性投放!J$40:J$60,卡牌属性!$M43))*VLOOKUP(J43,$A$4:$E$39,5),0)</f>
        <v>2685</v>
      </c>
      <c r="R43" s="31" t="s">
        <v>192</v>
      </c>
      <c r="S43" s="16">
        <f>ROUND(IF($L43=1,INDEX(新属性投放!K$14:K$34,卡牌属性!$M43),INDEX(新属性投放!K$40:K$60,卡牌属性!$M43))*VLOOKUP(J43,$A$4:$E$39,5),0)</f>
        <v>27000</v>
      </c>
      <c r="T43" s="31" t="s">
        <v>190</v>
      </c>
      <c r="U43" s="16">
        <f>ROUND(IF($L43=1,INDEX(新属性投放!C$14:C$34,卡牌属性!$M43),INDEX(新属性投放!C$40:C$60,卡牌属性!$M43))*VLOOKUP(J43,$A$4:$E$39,5),0)</f>
        <v>110</v>
      </c>
      <c r="V43" s="31" t="s">
        <v>191</v>
      </c>
      <c r="W43" s="16">
        <f>ROUND(IF($L43=1,INDEX(新属性投放!D$14:D$34,卡牌属性!$M43),INDEX(新属性投放!D$40:D$60,卡牌属性!$M43))*VLOOKUP(J43,$A$4:$E$39,5),0)</f>
        <v>55</v>
      </c>
      <c r="X43" s="31" t="s">
        <v>192</v>
      </c>
      <c r="Y43" s="16">
        <f>ROUND(IF($L43=1,INDEX(新属性投放!E$14:E$34,卡牌属性!$M43),INDEX(新属性投放!E$40:E$60,卡牌属性!$M43))*VLOOKUP(J43,$A$4:$E$39,5),0)</f>
        <v>550</v>
      </c>
      <c r="AA43" s="16">
        <f t="shared" si="3"/>
        <v>1100</v>
      </c>
      <c r="AB43" s="16">
        <f t="shared" si="4"/>
        <v>550</v>
      </c>
      <c r="AC43" s="16">
        <f t="shared" si="5"/>
        <v>5500</v>
      </c>
      <c r="AE43" s="16">
        <f t="shared" si="13"/>
        <v>8640</v>
      </c>
      <c r="AF43" s="16">
        <f t="shared" si="14"/>
        <v>4320</v>
      </c>
      <c r="AG43" s="16">
        <f t="shared" si="15"/>
        <v>43200</v>
      </c>
    </row>
    <row r="44" spans="1:33" ht="16.5" x14ac:dyDescent="0.2">
      <c r="I44" s="15">
        <v>41</v>
      </c>
      <c r="J44" s="16">
        <f t="shared" si="0"/>
        <v>1101002</v>
      </c>
      <c r="K44" s="31" t="s">
        <v>703</v>
      </c>
      <c r="L44" s="16">
        <f t="shared" si="1"/>
        <v>1</v>
      </c>
      <c r="M44" s="16">
        <f t="shared" si="2"/>
        <v>20</v>
      </c>
      <c r="N44" s="16" t="s">
        <v>51</v>
      </c>
      <c r="O44" s="16">
        <f>ROUND(IF($L44=1,INDEX(新属性投放!I$14:I$34,卡牌属性!$M44),INDEX(新属性投放!I$40:I$60,卡牌属性!$M44))*VLOOKUP(J44,$A$4:$E$39,5),0)</f>
        <v>6060</v>
      </c>
      <c r="P44" s="31" t="s">
        <v>191</v>
      </c>
      <c r="Q44" s="16">
        <f>ROUND(IF($L44=1,INDEX(新属性投放!J$14:J$34,卡牌属性!$M44),INDEX(新属性投放!J$40:J$60,卡牌属性!$M44))*VLOOKUP(J44,$A$4:$E$39,5),0)</f>
        <v>3020</v>
      </c>
      <c r="R44" s="31" t="s">
        <v>192</v>
      </c>
      <c r="S44" s="16">
        <f>ROUND(IF($L44=1,INDEX(新属性投放!K$14:K$34,卡牌属性!$M44),INDEX(新属性投放!K$40:K$60,卡牌属性!$M44))*VLOOKUP(J44,$A$4:$E$39,5),0)</f>
        <v>30350</v>
      </c>
      <c r="T44" s="31" t="s">
        <v>190</v>
      </c>
      <c r="U44" s="16">
        <f>ROUND(IF($L44=1,INDEX(新属性投放!C$14:C$34,卡牌属性!$M44),INDEX(新属性投放!C$40:C$60,卡牌属性!$M44))*VLOOKUP(J44,$A$4:$E$39,5),0)</f>
        <v>120</v>
      </c>
      <c r="V44" s="31" t="s">
        <v>191</v>
      </c>
      <c r="W44" s="16">
        <f>ROUND(IF($L44=1,INDEX(新属性投放!D$14:D$34,卡牌属性!$M44),INDEX(新属性投放!D$40:D$60,卡牌属性!$M44))*VLOOKUP(J44,$A$4:$E$39,5),0)</f>
        <v>60</v>
      </c>
      <c r="X44" s="31" t="s">
        <v>192</v>
      </c>
      <c r="Y44" s="16">
        <f>ROUND(IF($L44=1,INDEX(新属性投放!E$14:E$34,卡牌属性!$M44),INDEX(新属性投放!E$40:E$60,卡牌属性!$M44))*VLOOKUP(J44,$A$4:$E$39,5),0)</f>
        <v>600</v>
      </c>
      <c r="AA44" s="16">
        <f t="shared" si="3"/>
        <v>1200</v>
      </c>
      <c r="AB44" s="16">
        <f t="shared" si="4"/>
        <v>600</v>
      </c>
      <c r="AC44" s="16">
        <f t="shared" si="5"/>
        <v>6000</v>
      </c>
      <c r="AE44" s="16">
        <f t="shared" si="13"/>
        <v>9840</v>
      </c>
      <c r="AF44" s="16">
        <f t="shared" si="14"/>
        <v>4920</v>
      </c>
      <c r="AG44" s="16">
        <f t="shared" si="15"/>
        <v>49200</v>
      </c>
    </row>
    <row r="45" spans="1:33" ht="16.5" x14ac:dyDescent="0.2">
      <c r="I45" s="15">
        <v>42</v>
      </c>
      <c r="J45" s="16">
        <f t="shared" si="0"/>
        <v>1101002</v>
      </c>
      <c r="K45" s="31" t="s">
        <v>703</v>
      </c>
      <c r="L45" s="16">
        <f t="shared" si="1"/>
        <v>1</v>
      </c>
      <c r="M45" s="16">
        <f t="shared" si="2"/>
        <v>21</v>
      </c>
      <c r="N45" s="16" t="s">
        <v>51</v>
      </c>
      <c r="O45" s="16">
        <f>ROUND(IF($L45=1,INDEX(新属性投放!I$14:I$34,卡牌属性!$M45),INDEX(新属性投放!I$40:I$60,卡牌属性!$M45))*VLOOKUP(J45,$A$4:$E$39,5),0)</f>
        <v>6940</v>
      </c>
      <c r="P45" s="31" t="s">
        <v>191</v>
      </c>
      <c r="Q45" s="16">
        <f>ROUND(IF($L45=1,INDEX(新属性投放!J$14:J$34,卡牌属性!$M45),INDEX(新属性投放!J$40:J$60,卡牌属性!$M45))*VLOOKUP(J45,$A$4:$E$39,5),0)</f>
        <v>3460</v>
      </c>
      <c r="R45" s="31" t="s">
        <v>192</v>
      </c>
      <c r="S45" s="16">
        <f>ROUND(IF($L45=1,INDEX(新属性投放!K$14:K$34,卡牌属性!$M45),INDEX(新属性投放!K$40:K$60,卡牌属性!$M45))*VLOOKUP(J45,$A$4:$E$39,5),0)</f>
        <v>34750</v>
      </c>
      <c r="T45" s="31" t="s">
        <v>190</v>
      </c>
      <c r="U45" s="16">
        <f>ROUND(IF($L45=1,INDEX(新属性投放!C$14:C$34,卡牌属性!$M45),INDEX(新属性投放!C$40:C$60,卡牌属性!$M45))*VLOOKUP(J45,$A$4:$E$39,5),0)</f>
        <v>140</v>
      </c>
      <c r="V45" s="31" t="s">
        <v>191</v>
      </c>
      <c r="W45" s="16">
        <f>ROUND(IF($L45=1,INDEX(新属性投放!D$14:D$34,卡牌属性!$M45),INDEX(新属性投放!D$40:D$60,卡牌属性!$M45))*VLOOKUP(J45,$A$4:$E$39,5),0)</f>
        <v>70</v>
      </c>
      <c r="X45" s="31" t="s">
        <v>192</v>
      </c>
      <c r="Y45" s="16">
        <f>ROUND(IF($L45=1,INDEX(新属性投放!E$14:E$34,卡牌属性!$M45),INDEX(新属性投放!E$40:E$60,卡牌属性!$M45))*VLOOKUP(J45,$A$4:$E$39,5),0)</f>
        <v>700</v>
      </c>
      <c r="AA45" s="16">
        <f t="shared" si="3"/>
        <v>1400</v>
      </c>
      <c r="AB45" s="16">
        <f t="shared" si="4"/>
        <v>700</v>
      </c>
      <c r="AC45" s="16">
        <f t="shared" si="5"/>
        <v>7000</v>
      </c>
      <c r="AE45" s="16">
        <f t="shared" si="13"/>
        <v>11240</v>
      </c>
      <c r="AF45" s="16">
        <f t="shared" si="14"/>
        <v>5620</v>
      </c>
      <c r="AG45" s="16">
        <f t="shared" si="15"/>
        <v>56200</v>
      </c>
    </row>
    <row r="46" spans="1:33" ht="16.5" x14ac:dyDescent="0.2">
      <c r="I46" s="15">
        <v>43</v>
      </c>
      <c r="J46" s="16">
        <f t="shared" si="0"/>
        <v>1101003</v>
      </c>
      <c r="K46" s="31" t="s">
        <v>703</v>
      </c>
      <c r="L46" s="16">
        <f t="shared" si="1"/>
        <v>1</v>
      </c>
      <c r="M46" s="16">
        <f t="shared" si="2"/>
        <v>1</v>
      </c>
      <c r="N46" s="16" t="s">
        <v>51</v>
      </c>
      <c r="O46" s="16">
        <f>ROUND(IF($L46=1,INDEX(新属性投放!I$14:I$34,卡牌属性!$M46),INDEX(新属性投放!I$40:I$60,卡牌属性!$M46))*VLOOKUP(J46,$A$4:$E$39,5),0)</f>
        <v>22</v>
      </c>
      <c r="P46" s="31" t="s">
        <v>191</v>
      </c>
      <c r="Q46" s="16">
        <f>ROUND(IF($L46=1,INDEX(新属性投放!J$14:J$34,卡牌属性!$M46),INDEX(新属性投放!J$40:J$60,卡牌属性!$M46))*VLOOKUP(J46,$A$4:$E$39,5),0)</f>
        <v>0</v>
      </c>
      <c r="R46" s="31" t="s">
        <v>192</v>
      </c>
      <c r="S46" s="16">
        <f>ROUND(IF($L46=1,INDEX(新属性投放!K$14:K$34,卡牌属性!$M46),INDEX(新属性投放!K$40:K$60,卡牌属性!$M46))*VLOOKUP(J46,$A$4:$E$39,5),0)</f>
        <v>165</v>
      </c>
      <c r="T46" s="31" t="s">
        <v>190</v>
      </c>
      <c r="U46" s="16">
        <f>ROUND(IF($L46=1,INDEX(新属性投放!C$14:C$34,卡牌属性!$M46),INDEX(新属性投放!C$40:C$60,卡牌属性!$M46))*VLOOKUP(J46,$A$4:$E$39,5),0)</f>
        <v>4</v>
      </c>
      <c r="V46" s="31" t="s">
        <v>191</v>
      </c>
      <c r="W46" s="16">
        <f>ROUND(IF($L46=1,INDEX(新属性投放!D$14:D$34,卡牌属性!$M46),INDEX(新属性投放!D$40:D$60,卡牌属性!$M46))*VLOOKUP(J46,$A$4:$E$39,5),0)</f>
        <v>2</v>
      </c>
      <c r="X46" s="31" t="s">
        <v>192</v>
      </c>
      <c r="Y46" s="16">
        <f>ROUND(IF($L46=1,INDEX(新属性投放!E$14:E$34,卡牌属性!$M46),INDEX(新属性投放!E$40:E$60,卡牌属性!$M46))*VLOOKUP(J46,$A$4:$E$39,5),0)</f>
        <v>22</v>
      </c>
      <c r="AA46" s="16">
        <f t="shared" si="3"/>
        <v>40</v>
      </c>
      <c r="AB46" s="16">
        <f t="shared" si="4"/>
        <v>20</v>
      </c>
      <c r="AC46" s="16">
        <f t="shared" si="5"/>
        <v>220</v>
      </c>
      <c r="AE46" s="16">
        <f t="shared" ref="AE46" si="16">AA46</f>
        <v>40</v>
      </c>
      <c r="AF46" s="16">
        <f t="shared" ref="AF46" si="17">AB46</f>
        <v>20</v>
      </c>
      <c r="AG46" s="16">
        <f t="shared" ref="AG46" si="18">AC46</f>
        <v>220</v>
      </c>
    </row>
    <row r="47" spans="1:33" ht="16.5" x14ac:dyDescent="0.2">
      <c r="I47" s="15">
        <v>44</v>
      </c>
      <c r="J47" s="16">
        <f t="shared" si="0"/>
        <v>1101003</v>
      </c>
      <c r="K47" s="31" t="s">
        <v>703</v>
      </c>
      <c r="L47" s="16">
        <f t="shared" si="1"/>
        <v>1</v>
      </c>
      <c r="M47" s="16">
        <f t="shared" si="2"/>
        <v>2</v>
      </c>
      <c r="N47" s="16" t="s">
        <v>51</v>
      </c>
      <c r="O47" s="16">
        <f>ROUND(IF($L47=1,INDEX(新属性投放!I$14:I$34,卡牌属性!$M47),INDEX(新属性投放!I$40:I$60,卡牌属性!$M47))*VLOOKUP(J47,$A$4:$E$39,5),0)</f>
        <v>53</v>
      </c>
      <c r="P47" s="31" t="s">
        <v>191</v>
      </c>
      <c r="Q47" s="16">
        <f>ROUND(IF($L47=1,INDEX(新属性投放!J$14:J$34,卡牌属性!$M47),INDEX(新属性投放!J$40:J$60,卡牌属性!$M47))*VLOOKUP(J47,$A$4:$E$39,5),0)</f>
        <v>15</v>
      </c>
      <c r="R47" s="31" t="s">
        <v>192</v>
      </c>
      <c r="S47" s="16">
        <f>ROUND(IF($L47=1,INDEX(新属性投放!K$14:K$34,卡牌属性!$M47),INDEX(新属性投放!K$40:K$60,卡牌属性!$M47))*VLOOKUP(J47,$A$4:$E$39,5),0)</f>
        <v>319</v>
      </c>
      <c r="T47" s="31" t="s">
        <v>190</v>
      </c>
      <c r="U47" s="16">
        <f>ROUND(IF($L47=1,INDEX(新属性投放!C$14:C$34,卡牌属性!$M47),INDEX(新属性投放!C$40:C$60,卡牌属性!$M47))*VLOOKUP(J47,$A$4:$E$39,5),0)</f>
        <v>7</v>
      </c>
      <c r="V47" s="31" t="s">
        <v>191</v>
      </c>
      <c r="W47" s="16">
        <f>ROUND(IF($L47=1,INDEX(新属性投放!D$14:D$34,卡牌属性!$M47),INDEX(新属性投放!D$40:D$60,卡牌属性!$M47))*VLOOKUP(J47,$A$4:$E$39,5),0)</f>
        <v>3</v>
      </c>
      <c r="X47" s="31" t="s">
        <v>192</v>
      </c>
      <c r="Y47" s="16">
        <f>ROUND(IF($L47=1,INDEX(新属性投放!E$14:E$34,卡牌属性!$M47),INDEX(新属性投放!E$40:E$60,卡牌属性!$M47))*VLOOKUP(J47,$A$4:$E$39,5),0)</f>
        <v>33</v>
      </c>
      <c r="AA47" s="16">
        <f t="shared" si="3"/>
        <v>70</v>
      </c>
      <c r="AB47" s="16">
        <f t="shared" si="4"/>
        <v>30</v>
      </c>
      <c r="AC47" s="16">
        <f t="shared" si="5"/>
        <v>330</v>
      </c>
      <c r="AE47" s="16">
        <f t="shared" ref="AE47:AE66" si="19">AE46+AA47</f>
        <v>110</v>
      </c>
      <c r="AF47" s="16">
        <f t="shared" ref="AF47:AF66" si="20">AF46+AB47</f>
        <v>50</v>
      </c>
      <c r="AG47" s="16">
        <f t="shared" ref="AG47:AG66" si="21">AG46+AC47</f>
        <v>550</v>
      </c>
    </row>
    <row r="48" spans="1:33" ht="16.5" x14ac:dyDescent="0.2">
      <c r="I48" s="15">
        <v>45</v>
      </c>
      <c r="J48" s="16">
        <f t="shared" si="0"/>
        <v>1101003</v>
      </c>
      <c r="K48" s="31" t="s">
        <v>703</v>
      </c>
      <c r="L48" s="16">
        <f t="shared" si="1"/>
        <v>1</v>
      </c>
      <c r="M48" s="16">
        <f t="shared" si="2"/>
        <v>3</v>
      </c>
      <c r="N48" s="16" t="s">
        <v>51</v>
      </c>
      <c r="O48" s="16">
        <f>ROUND(IF($L48=1,INDEX(新属性投放!I$14:I$34,卡牌属性!$M48),INDEX(新属性投放!I$40:I$60,卡牌属性!$M48))*VLOOKUP(J48,$A$4:$E$39,5),0)</f>
        <v>145</v>
      </c>
      <c r="P48" s="31" t="s">
        <v>191</v>
      </c>
      <c r="Q48" s="16">
        <f>ROUND(IF($L48=1,INDEX(新属性投放!J$14:J$34,卡牌属性!$M48),INDEX(新属性投放!J$40:J$60,卡牌属性!$M48))*VLOOKUP(J48,$A$4:$E$39,5),0)</f>
        <v>62</v>
      </c>
      <c r="R48" s="31" t="s">
        <v>192</v>
      </c>
      <c r="S48" s="16">
        <f>ROUND(IF($L48=1,INDEX(新属性投放!K$14:K$34,卡牌属性!$M48),INDEX(新属性投放!K$40:K$60,卡牌属性!$M48))*VLOOKUP(J48,$A$4:$E$39,5),0)</f>
        <v>781</v>
      </c>
      <c r="T48" s="31" t="s">
        <v>190</v>
      </c>
      <c r="U48" s="16">
        <f>ROUND(IF($L48=1,INDEX(新属性投放!C$14:C$34,卡牌属性!$M48),INDEX(新属性投放!C$40:C$60,卡牌属性!$M48))*VLOOKUP(J48,$A$4:$E$39,5),0)</f>
        <v>9</v>
      </c>
      <c r="V48" s="31" t="s">
        <v>191</v>
      </c>
      <c r="W48" s="16">
        <f>ROUND(IF($L48=1,INDEX(新属性投放!D$14:D$34,卡牌属性!$M48),INDEX(新属性投放!D$40:D$60,卡牌属性!$M48))*VLOOKUP(J48,$A$4:$E$39,5),0)</f>
        <v>4</v>
      </c>
      <c r="X48" s="31" t="s">
        <v>192</v>
      </c>
      <c r="Y48" s="16">
        <f>ROUND(IF($L48=1,INDEX(新属性投放!E$14:E$34,卡牌属性!$M48),INDEX(新属性投放!E$40:E$60,卡牌属性!$M48))*VLOOKUP(J48,$A$4:$E$39,5),0)</f>
        <v>44</v>
      </c>
      <c r="AA48" s="16">
        <f t="shared" si="3"/>
        <v>90</v>
      </c>
      <c r="AB48" s="16">
        <f t="shared" si="4"/>
        <v>40</v>
      </c>
      <c r="AC48" s="16">
        <f t="shared" si="5"/>
        <v>440</v>
      </c>
      <c r="AE48" s="16">
        <f t="shared" si="19"/>
        <v>200</v>
      </c>
      <c r="AF48" s="16">
        <f t="shared" si="20"/>
        <v>90</v>
      </c>
      <c r="AG48" s="16">
        <f t="shared" si="21"/>
        <v>990</v>
      </c>
    </row>
    <row r="49" spans="9:33" ht="16.5" x14ac:dyDescent="0.2">
      <c r="I49" s="15">
        <v>46</v>
      </c>
      <c r="J49" s="16">
        <f t="shared" si="0"/>
        <v>1101003</v>
      </c>
      <c r="K49" s="31" t="s">
        <v>703</v>
      </c>
      <c r="L49" s="16">
        <f t="shared" si="1"/>
        <v>1</v>
      </c>
      <c r="M49" s="16">
        <f t="shared" si="2"/>
        <v>4</v>
      </c>
      <c r="N49" s="16" t="s">
        <v>51</v>
      </c>
      <c r="O49" s="16">
        <f>ROUND(IF($L49=1,INDEX(新属性投放!I$14:I$34,卡牌属性!$M49),INDEX(新属性投放!I$40:I$60,卡牌属性!$M49))*VLOOKUP(J49,$A$4:$E$39,5),0)</f>
        <v>304</v>
      </c>
      <c r="P49" s="31" t="s">
        <v>191</v>
      </c>
      <c r="Q49" s="16">
        <f>ROUND(IF($L49=1,INDEX(新属性投放!J$14:J$34,卡牌属性!$M49),INDEX(新属性投放!J$40:J$60,卡牌属性!$M49))*VLOOKUP(J49,$A$4:$E$39,5),0)</f>
        <v>141</v>
      </c>
      <c r="R49" s="31" t="s">
        <v>192</v>
      </c>
      <c r="S49" s="16">
        <f>ROUND(IF($L49=1,INDEX(新属性投放!K$14:K$34,卡牌属性!$M49),INDEX(新属性投放!K$40:K$60,卡牌属性!$M49))*VLOOKUP(J49,$A$4:$E$39,5),0)</f>
        <v>1573</v>
      </c>
      <c r="T49" s="31" t="s">
        <v>190</v>
      </c>
      <c r="U49" s="16">
        <f>ROUND(IF($L49=1,INDEX(新属性投放!C$14:C$34,卡牌属性!$M49),INDEX(新属性投放!C$40:C$60,卡牌属性!$M49))*VLOOKUP(J49,$A$4:$E$39,5),0)</f>
        <v>13</v>
      </c>
      <c r="V49" s="31" t="s">
        <v>191</v>
      </c>
      <c r="W49" s="16">
        <f>ROUND(IF($L49=1,INDEX(新属性投放!D$14:D$34,卡牌属性!$M49),INDEX(新属性投放!D$40:D$60,卡牌属性!$M49))*VLOOKUP(J49,$A$4:$E$39,5),0)</f>
        <v>7</v>
      </c>
      <c r="X49" s="31" t="s">
        <v>192</v>
      </c>
      <c r="Y49" s="16">
        <f>ROUND(IF($L49=1,INDEX(新属性投放!E$14:E$34,卡牌属性!$M49),INDEX(新属性投放!E$40:E$60,卡牌属性!$M49))*VLOOKUP(J49,$A$4:$E$39,5),0)</f>
        <v>66</v>
      </c>
      <c r="AA49" s="16">
        <f t="shared" si="3"/>
        <v>130</v>
      </c>
      <c r="AB49" s="16">
        <f t="shared" si="4"/>
        <v>70</v>
      </c>
      <c r="AC49" s="16">
        <f t="shared" si="5"/>
        <v>660</v>
      </c>
      <c r="AE49" s="16">
        <f t="shared" si="19"/>
        <v>330</v>
      </c>
      <c r="AF49" s="16">
        <f t="shared" si="20"/>
        <v>160</v>
      </c>
      <c r="AG49" s="16">
        <f t="shared" si="21"/>
        <v>1650</v>
      </c>
    </row>
    <row r="50" spans="9:33" ht="16.5" x14ac:dyDescent="0.2">
      <c r="I50" s="15">
        <v>47</v>
      </c>
      <c r="J50" s="16">
        <f t="shared" si="0"/>
        <v>1101003</v>
      </c>
      <c r="K50" s="31" t="s">
        <v>703</v>
      </c>
      <c r="L50" s="16">
        <f t="shared" si="1"/>
        <v>1</v>
      </c>
      <c r="M50" s="16">
        <f t="shared" si="2"/>
        <v>5</v>
      </c>
      <c r="N50" s="16" t="s">
        <v>51</v>
      </c>
      <c r="O50" s="16">
        <f>ROUND(IF($L50=1,INDEX(新属性投放!I$14:I$34,卡牌属性!$M50),INDEX(新属性投放!I$40:I$60,卡牌属性!$M50))*VLOOKUP(J50,$A$4:$E$39,5),0)</f>
        <v>471</v>
      </c>
      <c r="P50" s="31" t="s">
        <v>191</v>
      </c>
      <c r="Q50" s="16">
        <f>ROUND(IF($L50=1,INDEX(新属性投放!J$14:J$34,卡牌属性!$M50),INDEX(新属性投放!J$40:J$60,卡牌属性!$M50))*VLOOKUP(J50,$A$4:$E$39,5),0)</f>
        <v>224</v>
      </c>
      <c r="R50" s="31" t="s">
        <v>192</v>
      </c>
      <c r="S50" s="16">
        <f>ROUND(IF($L50=1,INDEX(新属性投放!K$14:K$34,卡牌属性!$M50),INDEX(新属性投放!K$40:K$60,卡牌属性!$M50))*VLOOKUP(J50,$A$4:$E$39,5),0)</f>
        <v>2409</v>
      </c>
      <c r="T50" s="31" t="s">
        <v>190</v>
      </c>
      <c r="U50" s="16">
        <f>ROUND(IF($L50=1,INDEX(新属性投放!C$14:C$34,卡牌属性!$M50),INDEX(新属性投放!C$40:C$60,卡牌属性!$M50))*VLOOKUP(J50,$A$4:$E$39,5),0)</f>
        <v>18</v>
      </c>
      <c r="V50" s="31" t="s">
        <v>191</v>
      </c>
      <c r="W50" s="16">
        <f>ROUND(IF($L50=1,INDEX(新属性投放!D$14:D$34,卡牌属性!$M50),INDEX(新属性投放!D$40:D$60,卡牌属性!$M50))*VLOOKUP(J50,$A$4:$E$39,5),0)</f>
        <v>9</v>
      </c>
      <c r="X50" s="31" t="s">
        <v>192</v>
      </c>
      <c r="Y50" s="16">
        <f>ROUND(IF($L50=1,INDEX(新属性投放!E$14:E$34,卡牌属性!$M50),INDEX(新属性投放!E$40:E$60,卡牌属性!$M50))*VLOOKUP(J50,$A$4:$E$39,5),0)</f>
        <v>88</v>
      </c>
      <c r="AA50" s="16">
        <f t="shared" si="3"/>
        <v>180</v>
      </c>
      <c r="AB50" s="16">
        <f t="shared" si="4"/>
        <v>90</v>
      </c>
      <c r="AC50" s="16">
        <f t="shared" si="5"/>
        <v>880</v>
      </c>
      <c r="AE50" s="16">
        <f t="shared" si="19"/>
        <v>510</v>
      </c>
      <c r="AF50" s="16">
        <f t="shared" si="20"/>
        <v>250</v>
      </c>
      <c r="AG50" s="16">
        <f t="shared" si="21"/>
        <v>2530</v>
      </c>
    </row>
    <row r="51" spans="9:33" ht="16.5" x14ac:dyDescent="0.2">
      <c r="I51" s="15">
        <v>48</v>
      </c>
      <c r="J51" s="16">
        <f t="shared" si="0"/>
        <v>1101003</v>
      </c>
      <c r="K51" s="31" t="s">
        <v>703</v>
      </c>
      <c r="L51" s="16">
        <f t="shared" si="1"/>
        <v>1</v>
      </c>
      <c r="M51" s="16">
        <f t="shared" si="2"/>
        <v>6</v>
      </c>
      <c r="N51" s="16" t="s">
        <v>51</v>
      </c>
      <c r="O51" s="16">
        <f>ROUND(IF($L51=1,INDEX(新属性投放!I$14:I$34,卡牌属性!$M51),INDEX(新属性投放!I$40:I$60,卡牌属性!$M51))*VLOOKUP(J51,$A$4:$E$39,5),0)</f>
        <v>691</v>
      </c>
      <c r="P51" s="31" t="s">
        <v>191</v>
      </c>
      <c r="Q51" s="16">
        <f>ROUND(IF($L51=1,INDEX(新属性投放!J$14:J$34,卡牌属性!$M51),INDEX(新属性投放!J$40:J$60,卡牌属性!$M51))*VLOOKUP(J51,$A$4:$E$39,5),0)</f>
        <v>334</v>
      </c>
      <c r="R51" s="31" t="s">
        <v>192</v>
      </c>
      <c r="S51" s="16">
        <f>ROUND(IF($L51=1,INDEX(新属性投放!K$14:K$34,卡牌属性!$M51),INDEX(新属性投放!K$40:K$60,卡牌属性!$M51))*VLOOKUP(J51,$A$4:$E$39,5),0)</f>
        <v>3509</v>
      </c>
      <c r="T51" s="31" t="s">
        <v>190</v>
      </c>
      <c r="U51" s="16">
        <f>ROUND(IF($L51=1,INDEX(新属性投放!C$14:C$34,卡牌属性!$M51),INDEX(新属性投放!C$40:C$60,卡牌属性!$M51))*VLOOKUP(J51,$A$4:$E$39,5),0)</f>
        <v>22</v>
      </c>
      <c r="V51" s="31" t="s">
        <v>191</v>
      </c>
      <c r="W51" s="16">
        <f>ROUND(IF($L51=1,INDEX(新属性投放!D$14:D$34,卡牌属性!$M51),INDEX(新属性投放!D$40:D$60,卡牌属性!$M51))*VLOOKUP(J51,$A$4:$E$39,5),0)</f>
        <v>11</v>
      </c>
      <c r="X51" s="31" t="s">
        <v>192</v>
      </c>
      <c r="Y51" s="16">
        <f>ROUND(IF($L51=1,INDEX(新属性投放!E$14:E$34,卡牌属性!$M51),INDEX(新属性投放!E$40:E$60,卡牌属性!$M51))*VLOOKUP(J51,$A$4:$E$39,5),0)</f>
        <v>110</v>
      </c>
      <c r="AA51" s="16">
        <f t="shared" si="3"/>
        <v>220</v>
      </c>
      <c r="AB51" s="16">
        <f t="shared" si="4"/>
        <v>110</v>
      </c>
      <c r="AC51" s="16">
        <f t="shared" si="5"/>
        <v>1100</v>
      </c>
      <c r="AE51" s="16">
        <f t="shared" si="19"/>
        <v>730</v>
      </c>
      <c r="AF51" s="16">
        <f t="shared" si="20"/>
        <v>360</v>
      </c>
      <c r="AG51" s="16">
        <f t="shared" si="21"/>
        <v>3630</v>
      </c>
    </row>
    <row r="52" spans="9:33" ht="16.5" x14ac:dyDescent="0.2">
      <c r="I52" s="15">
        <v>49</v>
      </c>
      <c r="J52" s="16">
        <f t="shared" si="0"/>
        <v>1101003</v>
      </c>
      <c r="K52" s="31" t="s">
        <v>703</v>
      </c>
      <c r="L52" s="16">
        <f t="shared" si="1"/>
        <v>1</v>
      </c>
      <c r="M52" s="16">
        <f t="shared" si="2"/>
        <v>7</v>
      </c>
      <c r="N52" s="16" t="s">
        <v>51</v>
      </c>
      <c r="O52" s="16">
        <f>ROUND(IF($L52=1,INDEX(新属性投放!I$14:I$34,卡牌属性!$M52),INDEX(新属性投放!I$40:I$60,卡牌属性!$M52))*VLOOKUP(J52,$A$4:$E$39,5),0)</f>
        <v>964</v>
      </c>
      <c r="P52" s="31" t="s">
        <v>191</v>
      </c>
      <c r="Q52" s="16">
        <f>ROUND(IF($L52=1,INDEX(新属性投放!J$14:J$34,卡牌属性!$M52),INDEX(新属性投放!J$40:J$60,卡牌属性!$M52))*VLOOKUP(J52,$A$4:$E$39,5),0)</f>
        <v>471</v>
      </c>
      <c r="R52" s="31" t="s">
        <v>192</v>
      </c>
      <c r="S52" s="16">
        <f>ROUND(IF($L52=1,INDEX(新属性投放!K$14:K$34,卡牌属性!$M52),INDEX(新属性投放!K$40:K$60,卡牌属性!$M52))*VLOOKUP(J52,$A$4:$E$39,5),0)</f>
        <v>4873</v>
      </c>
      <c r="T52" s="31" t="s">
        <v>190</v>
      </c>
      <c r="U52" s="16">
        <f>ROUND(IF($L52=1,INDEX(新属性投放!C$14:C$34,卡牌属性!$M52),INDEX(新属性投放!C$40:C$60,卡牌属性!$M52))*VLOOKUP(J52,$A$4:$E$39,5),0)</f>
        <v>26</v>
      </c>
      <c r="V52" s="31" t="s">
        <v>191</v>
      </c>
      <c r="W52" s="16">
        <f>ROUND(IF($L52=1,INDEX(新属性投放!D$14:D$34,卡牌属性!$M52),INDEX(新属性投放!D$40:D$60,卡牌属性!$M52))*VLOOKUP(J52,$A$4:$E$39,5),0)</f>
        <v>13</v>
      </c>
      <c r="X52" s="31" t="s">
        <v>192</v>
      </c>
      <c r="Y52" s="16">
        <f>ROUND(IF($L52=1,INDEX(新属性投放!E$14:E$34,卡牌属性!$M52),INDEX(新属性投放!E$40:E$60,卡牌属性!$M52))*VLOOKUP(J52,$A$4:$E$39,5),0)</f>
        <v>132</v>
      </c>
      <c r="AA52" s="16">
        <f t="shared" si="3"/>
        <v>260</v>
      </c>
      <c r="AB52" s="16">
        <f t="shared" si="4"/>
        <v>130</v>
      </c>
      <c r="AC52" s="16">
        <f t="shared" si="5"/>
        <v>1320</v>
      </c>
      <c r="AE52" s="16">
        <f t="shared" si="19"/>
        <v>990</v>
      </c>
      <c r="AF52" s="16">
        <f t="shared" si="20"/>
        <v>490</v>
      </c>
      <c r="AG52" s="16">
        <f t="shared" si="21"/>
        <v>4950</v>
      </c>
    </row>
    <row r="53" spans="9:33" ht="16.5" x14ac:dyDescent="0.2">
      <c r="I53" s="15">
        <v>50</v>
      </c>
      <c r="J53" s="16">
        <f t="shared" si="0"/>
        <v>1101003</v>
      </c>
      <c r="K53" s="31" t="s">
        <v>703</v>
      </c>
      <c r="L53" s="16">
        <f t="shared" si="1"/>
        <v>1</v>
      </c>
      <c r="M53" s="16">
        <f t="shared" si="2"/>
        <v>8</v>
      </c>
      <c r="N53" s="16" t="s">
        <v>51</v>
      </c>
      <c r="O53" s="16">
        <f>ROUND(IF($L53=1,INDEX(新属性投放!I$14:I$34,卡牌属性!$M53),INDEX(新属性投放!I$40:I$60,卡牌属性!$M53))*VLOOKUP(J53,$A$4:$E$39,5),0)</f>
        <v>1294</v>
      </c>
      <c r="P53" s="31" t="s">
        <v>191</v>
      </c>
      <c r="Q53" s="16">
        <f>ROUND(IF($L53=1,INDEX(新属性投放!J$14:J$34,卡牌属性!$M53),INDEX(新属性投放!J$40:J$60,卡牌属性!$M53))*VLOOKUP(J53,$A$4:$E$39,5),0)</f>
        <v>636</v>
      </c>
      <c r="R53" s="31" t="s">
        <v>192</v>
      </c>
      <c r="S53" s="16">
        <f>ROUND(IF($L53=1,INDEX(新属性投放!K$14:K$34,卡牌属性!$M53),INDEX(新属性投放!K$40:K$60,卡牌属性!$M53))*VLOOKUP(J53,$A$4:$E$39,5),0)</f>
        <v>6523</v>
      </c>
      <c r="T53" s="31" t="s">
        <v>190</v>
      </c>
      <c r="U53" s="16">
        <f>ROUND(IF($L53=1,INDEX(新属性投放!C$14:C$34,卡牌属性!$M53),INDEX(新属性投放!C$40:C$60,卡牌属性!$M53))*VLOOKUP(J53,$A$4:$E$39,5),0)</f>
        <v>33</v>
      </c>
      <c r="V53" s="31" t="s">
        <v>191</v>
      </c>
      <c r="W53" s="16">
        <f>ROUND(IF($L53=1,INDEX(新属性投放!D$14:D$34,卡牌属性!$M53),INDEX(新属性投放!D$40:D$60,卡牌属性!$M53))*VLOOKUP(J53,$A$4:$E$39,5),0)</f>
        <v>17</v>
      </c>
      <c r="X53" s="31" t="s">
        <v>192</v>
      </c>
      <c r="Y53" s="16">
        <f>ROUND(IF($L53=1,INDEX(新属性投放!E$14:E$34,卡牌属性!$M53),INDEX(新属性投放!E$40:E$60,卡牌属性!$M53))*VLOOKUP(J53,$A$4:$E$39,5),0)</f>
        <v>165</v>
      </c>
      <c r="AA53" s="16">
        <f t="shared" si="3"/>
        <v>330</v>
      </c>
      <c r="AB53" s="16">
        <f t="shared" si="4"/>
        <v>170</v>
      </c>
      <c r="AC53" s="16">
        <f t="shared" si="5"/>
        <v>1650</v>
      </c>
      <c r="AE53" s="16">
        <f t="shared" si="19"/>
        <v>1320</v>
      </c>
      <c r="AF53" s="16">
        <f t="shared" si="20"/>
        <v>660</v>
      </c>
      <c r="AG53" s="16">
        <f t="shared" si="21"/>
        <v>6600</v>
      </c>
    </row>
    <row r="54" spans="9:33" ht="16.5" x14ac:dyDescent="0.2">
      <c r="I54" s="15">
        <v>51</v>
      </c>
      <c r="J54" s="16">
        <f t="shared" si="0"/>
        <v>1101003</v>
      </c>
      <c r="K54" s="31" t="s">
        <v>703</v>
      </c>
      <c r="L54" s="16">
        <f t="shared" si="1"/>
        <v>1</v>
      </c>
      <c r="M54" s="16">
        <f t="shared" si="2"/>
        <v>9</v>
      </c>
      <c r="N54" s="16" t="s">
        <v>51</v>
      </c>
      <c r="O54" s="16">
        <f>ROUND(IF($L54=1,INDEX(新属性投放!I$14:I$34,卡牌属性!$M54),INDEX(新属性投放!I$40:I$60,卡牌属性!$M54))*VLOOKUP(J54,$A$4:$E$39,5),0)</f>
        <v>1661</v>
      </c>
      <c r="P54" s="31" t="s">
        <v>191</v>
      </c>
      <c r="Q54" s="16">
        <f>ROUND(IF($L54=1,INDEX(新属性投放!J$14:J$34,卡牌属性!$M54),INDEX(新属性投放!J$40:J$60,卡牌属性!$M54))*VLOOKUP(J54,$A$4:$E$39,5),0)</f>
        <v>820</v>
      </c>
      <c r="R54" s="31" t="s">
        <v>192</v>
      </c>
      <c r="S54" s="16">
        <f>ROUND(IF($L54=1,INDEX(新属性投放!K$14:K$34,卡牌属性!$M54),INDEX(新属性投放!K$40:K$60,卡牌属性!$M54))*VLOOKUP(J54,$A$4:$E$39,5),0)</f>
        <v>8360</v>
      </c>
      <c r="T54" s="31" t="s">
        <v>190</v>
      </c>
      <c r="U54" s="16">
        <f>ROUND(IF($L54=1,INDEX(新属性投放!C$14:C$34,卡牌属性!$M54),INDEX(新属性投放!C$40:C$60,卡牌属性!$M54))*VLOOKUP(J54,$A$4:$E$39,5),0)</f>
        <v>37</v>
      </c>
      <c r="V54" s="31" t="s">
        <v>191</v>
      </c>
      <c r="W54" s="16">
        <f>ROUND(IF($L54=1,INDEX(新属性投放!D$14:D$34,卡牌属性!$M54),INDEX(新属性投放!D$40:D$60,卡牌属性!$M54))*VLOOKUP(J54,$A$4:$E$39,5),0)</f>
        <v>19</v>
      </c>
      <c r="X54" s="31" t="s">
        <v>192</v>
      </c>
      <c r="Y54" s="16">
        <f>ROUND(IF($L54=1,INDEX(新属性投放!E$14:E$34,卡牌属性!$M54),INDEX(新属性投放!E$40:E$60,卡牌属性!$M54))*VLOOKUP(J54,$A$4:$E$39,5),0)</f>
        <v>187</v>
      </c>
      <c r="AA54" s="16">
        <f t="shared" si="3"/>
        <v>370</v>
      </c>
      <c r="AB54" s="16">
        <f t="shared" si="4"/>
        <v>190</v>
      </c>
      <c r="AC54" s="16">
        <f t="shared" si="5"/>
        <v>1870</v>
      </c>
      <c r="AE54" s="16">
        <f t="shared" si="19"/>
        <v>1690</v>
      </c>
      <c r="AF54" s="16">
        <f t="shared" si="20"/>
        <v>850</v>
      </c>
      <c r="AG54" s="16">
        <f t="shared" si="21"/>
        <v>8470</v>
      </c>
    </row>
    <row r="55" spans="9:33" ht="16.5" x14ac:dyDescent="0.2">
      <c r="I55" s="15">
        <v>52</v>
      </c>
      <c r="J55" s="16">
        <f t="shared" si="0"/>
        <v>1101003</v>
      </c>
      <c r="K55" s="31" t="s">
        <v>703</v>
      </c>
      <c r="L55" s="16">
        <f t="shared" si="1"/>
        <v>1</v>
      </c>
      <c r="M55" s="16">
        <f t="shared" si="2"/>
        <v>10</v>
      </c>
      <c r="N55" s="16" t="s">
        <v>51</v>
      </c>
      <c r="O55" s="16">
        <f>ROUND(IF($L55=1,INDEX(新属性投放!I$14:I$34,卡牌属性!$M55),INDEX(新属性投放!I$40:I$60,卡牌属性!$M55))*VLOOKUP(J55,$A$4:$E$39,5),0)</f>
        <v>1892</v>
      </c>
      <c r="P55" s="31" t="s">
        <v>191</v>
      </c>
      <c r="Q55" s="16">
        <f>ROUND(IF($L55=1,INDEX(新属性投放!J$14:J$34,卡牌属性!$M55),INDEX(新属性投放!J$40:J$60,卡牌属性!$M55))*VLOOKUP(J55,$A$4:$E$39,5),0)</f>
        <v>935</v>
      </c>
      <c r="R55" s="31" t="s">
        <v>192</v>
      </c>
      <c r="S55" s="16">
        <f>ROUND(IF($L55=1,INDEX(新属性投放!K$14:K$34,卡牌属性!$M55),INDEX(新属性投放!K$40:K$60,卡牌属性!$M55))*VLOOKUP(J55,$A$4:$E$39,5),0)</f>
        <v>9515</v>
      </c>
      <c r="T55" s="31" t="s">
        <v>190</v>
      </c>
      <c r="U55" s="16">
        <f>ROUND(IF($L55=1,INDEX(新属性投放!C$14:C$34,卡牌属性!$M55),INDEX(新属性投放!C$40:C$60,卡牌属性!$M55))*VLOOKUP(J55,$A$4:$E$39,5),0)</f>
        <v>44</v>
      </c>
      <c r="V55" s="31" t="s">
        <v>191</v>
      </c>
      <c r="W55" s="16">
        <f>ROUND(IF($L55=1,INDEX(新属性投放!D$14:D$34,卡牌属性!$M55),INDEX(新属性投放!D$40:D$60,卡牌属性!$M55))*VLOOKUP(J55,$A$4:$E$39,5),0)</f>
        <v>22</v>
      </c>
      <c r="X55" s="31" t="s">
        <v>192</v>
      </c>
      <c r="Y55" s="16">
        <f>ROUND(IF($L55=1,INDEX(新属性投放!E$14:E$34,卡牌属性!$M55),INDEX(新属性投放!E$40:E$60,卡牌属性!$M55))*VLOOKUP(J55,$A$4:$E$39,5),0)</f>
        <v>220</v>
      </c>
      <c r="AA55" s="16">
        <f t="shared" si="3"/>
        <v>440</v>
      </c>
      <c r="AB55" s="16">
        <f t="shared" si="4"/>
        <v>220</v>
      </c>
      <c r="AC55" s="16">
        <f t="shared" si="5"/>
        <v>2200</v>
      </c>
      <c r="AE55" s="16">
        <f t="shared" si="19"/>
        <v>2130</v>
      </c>
      <c r="AF55" s="16">
        <f t="shared" si="20"/>
        <v>1070</v>
      </c>
      <c r="AG55" s="16">
        <f t="shared" si="21"/>
        <v>10670</v>
      </c>
    </row>
    <row r="56" spans="9:33" ht="16.5" x14ac:dyDescent="0.2">
      <c r="I56" s="15">
        <v>53</v>
      </c>
      <c r="J56" s="16">
        <f t="shared" si="0"/>
        <v>1101003</v>
      </c>
      <c r="K56" s="31" t="s">
        <v>703</v>
      </c>
      <c r="L56" s="16">
        <f t="shared" si="1"/>
        <v>1</v>
      </c>
      <c r="M56" s="16">
        <f t="shared" si="2"/>
        <v>11</v>
      </c>
      <c r="N56" s="16" t="s">
        <v>51</v>
      </c>
      <c r="O56" s="16">
        <f>ROUND(IF($L56=1,INDEX(新属性投放!I$14:I$34,卡牌属性!$M56),INDEX(新属性投放!I$40:I$60,卡牌属性!$M56))*VLOOKUP(J56,$A$4:$E$39,5),0)</f>
        <v>2163</v>
      </c>
      <c r="P56" s="31" t="s">
        <v>191</v>
      </c>
      <c r="Q56" s="16">
        <f>ROUND(IF($L56=1,INDEX(新属性投放!J$14:J$34,卡牌属性!$M56),INDEX(新属性投放!J$40:J$60,卡牌属性!$M56))*VLOOKUP(J56,$A$4:$E$39,5),0)</f>
        <v>1070</v>
      </c>
      <c r="R56" s="31" t="s">
        <v>192</v>
      </c>
      <c r="S56" s="16">
        <f>ROUND(IF($L56=1,INDEX(新属性投放!K$14:K$34,卡牌属性!$M56),INDEX(新属性投放!K$40:K$60,卡牌属性!$M56))*VLOOKUP(J56,$A$4:$E$39,5),0)</f>
        <v>10868</v>
      </c>
      <c r="T56" s="31" t="s">
        <v>190</v>
      </c>
      <c r="U56" s="16">
        <f>ROUND(IF($L56=1,INDEX(新属性投放!C$14:C$34,卡牌属性!$M56),INDEX(新属性投放!C$40:C$60,卡牌属性!$M56))*VLOOKUP(J56,$A$4:$E$39,5),0)</f>
        <v>51</v>
      </c>
      <c r="V56" s="31" t="s">
        <v>191</v>
      </c>
      <c r="W56" s="16">
        <f>ROUND(IF($L56=1,INDEX(新属性投放!D$14:D$34,卡牌属性!$M56),INDEX(新属性投放!D$40:D$60,卡牌属性!$M56))*VLOOKUP(J56,$A$4:$E$39,5),0)</f>
        <v>25</v>
      </c>
      <c r="X56" s="31" t="s">
        <v>192</v>
      </c>
      <c r="Y56" s="16">
        <f>ROUND(IF($L56=1,INDEX(新属性投放!E$14:E$34,卡牌属性!$M56),INDEX(新属性投放!E$40:E$60,卡牌属性!$M56))*VLOOKUP(J56,$A$4:$E$39,5),0)</f>
        <v>253</v>
      </c>
      <c r="AA56" s="16">
        <f t="shared" si="3"/>
        <v>510</v>
      </c>
      <c r="AB56" s="16">
        <f t="shared" si="4"/>
        <v>250</v>
      </c>
      <c r="AC56" s="16">
        <f t="shared" si="5"/>
        <v>2530</v>
      </c>
      <c r="AE56" s="16">
        <f t="shared" si="19"/>
        <v>2640</v>
      </c>
      <c r="AF56" s="16">
        <f t="shared" si="20"/>
        <v>1320</v>
      </c>
      <c r="AG56" s="16">
        <f t="shared" si="21"/>
        <v>13200</v>
      </c>
    </row>
    <row r="57" spans="9:33" ht="16.5" x14ac:dyDescent="0.2">
      <c r="I57" s="15">
        <v>54</v>
      </c>
      <c r="J57" s="16">
        <f t="shared" si="0"/>
        <v>1101003</v>
      </c>
      <c r="K57" s="31" t="s">
        <v>703</v>
      </c>
      <c r="L57" s="16">
        <f t="shared" si="1"/>
        <v>1</v>
      </c>
      <c r="M57" s="16">
        <f t="shared" si="2"/>
        <v>12</v>
      </c>
      <c r="N57" s="16" t="s">
        <v>51</v>
      </c>
      <c r="O57" s="16">
        <f>ROUND(IF($L57=1,INDEX(新属性投放!I$14:I$34,卡牌属性!$M57),INDEX(新属性投放!I$40:I$60,卡牌属性!$M57))*VLOOKUP(J57,$A$4:$E$39,5),0)</f>
        <v>2473</v>
      </c>
      <c r="P57" s="31" t="s">
        <v>191</v>
      </c>
      <c r="Q57" s="16">
        <f>ROUND(IF($L57=1,INDEX(新属性投放!J$14:J$34,卡牌属性!$M57),INDEX(新属性投放!J$40:J$60,卡牌属性!$M57))*VLOOKUP(J57,$A$4:$E$39,5),0)</f>
        <v>1225</v>
      </c>
      <c r="R57" s="31" t="s">
        <v>192</v>
      </c>
      <c r="S57" s="16">
        <f>ROUND(IF($L57=1,INDEX(新属性投放!K$14:K$34,卡牌属性!$M57),INDEX(新属性投放!K$40:K$60,卡牌属性!$M57))*VLOOKUP(J57,$A$4:$E$39,5),0)</f>
        <v>12419</v>
      </c>
      <c r="T57" s="31" t="s">
        <v>190</v>
      </c>
      <c r="U57" s="16">
        <f>ROUND(IF($L57=1,INDEX(新属性投放!C$14:C$34,卡牌属性!$M57),INDEX(新属性投放!C$40:C$60,卡牌属性!$M57))*VLOOKUP(J57,$A$4:$E$39,5),0)</f>
        <v>57</v>
      </c>
      <c r="V57" s="31" t="s">
        <v>191</v>
      </c>
      <c r="W57" s="16">
        <f>ROUND(IF($L57=1,INDEX(新属性投放!D$14:D$34,卡牌属性!$M57),INDEX(新属性投放!D$40:D$60,卡牌属性!$M57))*VLOOKUP(J57,$A$4:$E$39,5),0)</f>
        <v>29</v>
      </c>
      <c r="X57" s="31" t="s">
        <v>192</v>
      </c>
      <c r="Y57" s="16">
        <f>ROUND(IF($L57=1,INDEX(新属性投放!E$14:E$34,卡牌属性!$M57),INDEX(新属性投放!E$40:E$60,卡牌属性!$M57))*VLOOKUP(J57,$A$4:$E$39,5),0)</f>
        <v>286</v>
      </c>
      <c r="AA57" s="16">
        <f t="shared" si="3"/>
        <v>570</v>
      </c>
      <c r="AB57" s="16">
        <f t="shared" si="4"/>
        <v>290</v>
      </c>
      <c r="AC57" s="16">
        <f t="shared" si="5"/>
        <v>2860</v>
      </c>
      <c r="AE57" s="16">
        <f t="shared" si="19"/>
        <v>3210</v>
      </c>
      <c r="AF57" s="16">
        <f t="shared" si="20"/>
        <v>1610</v>
      </c>
      <c r="AG57" s="16">
        <f t="shared" si="21"/>
        <v>16060</v>
      </c>
    </row>
    <row r="58" spans="9:33" ht="16.5" x14ac:dyDescent="0.2">
      <c r="I58" s="15">
        <v>55</v>
      </c>
      <c r="J58" s="16">
        <f t="shared" si="0"/>
        <v>1101003</v>
      </c>
      <c r="K58" s="31" t="s">
        <v>703</v>
      </c>
      <c r="L58" s="16">
        <f t="shared" si="1"/>
        <v>1</v>
      </c>
      <c r="M58" s="16">
        <f t="shared" si="2"/>
        <v>13</v>
      </c>
      <c r="N58" s="16" t="s">
        <v>51</v>
      </c>
      <c r="O58" s="16">
        <f>ROUND(IF($L58=1,INDEX(新属性投放!I$14:I$34,卡牌属性!$M58),INDEX(新属性投放!I$40:I$60,卡牌属性!$M58))*VLOOKUP(J58,$A$4:$E$39,5),0)</f>
        <v>2823</v>
      </c>
      <c r="P58" s="31" t="s">
        <v>191</v>
      </c>
      <c r="Q58" s="16">
        <f>ROUND(IF($L58=1,INDEX(新属性投放!J$14:J$34,卡牌属性!$M58),INDEX(新属性投放!J$40:J$60,卡牌属性!$M58))*VLOOKUP(J58,$A$4:$E$39,5),0)</f>
        <v>1400</v>
      </c>
      <c r="R58" s="31" t="s">
        <v>192</v>
      </c>
      <c r="S58" s="16">
        <f>ROUND(IF($L58=1,INDEX(新属性投放!K$14:K$34,卡牌属性!$M58),INDEX(新属性投放!K$40:K$60,卡牌属性!$M58))*VLOOKUP(J58,$A$4:$E$39,5),0)</f>
        <v>14168</v>
      </c>
      <c r="T58" s="31" t="s">
        <v>190</v>
      </c>
      <c r="U58" s="16">
        <f>ROUND(IF($L58=1,INDEX(新属性投放!C$14:C$34,卡牌属性!$M58),INDEX(新属性投放!C$40:C$60,卡牌属性!$M58))*VLOOKUP(J58,$A$4:$E$39,5),0)</f>
        <v>64</v>
      </c>
      <c r="V58" s="31" t="s">
        <v>191</v>
      </c>
      <c r="W58" s="16">
        <f>ROUND(IF($L58=1,INDEX(新属性投放!D$14:D$34,卡牌属性!$M58),INDEX(新属性投放!D$40:D$60,卡牌属性!$M58))*VLOOKUP(J58,$A$4:$E$39,5),0)</f>
        <v>32</v>
      </c>
      <c r="X58" s="31" t="s">
        <v>192</v>
      </c>
      <c r="Y58" s="16">
        <f>ROUND(IF($L58=1,INDEX(新属性投放!E$14:E$34,卡牌属性!$M58),INDEX(新属性投放!E$40:E$60,卡牌属性!$M58))*VLOOKUP(J58,$A$4:$E$39,5),0)</f>
        <v>319</v>
      </c>
      <c r="AA58" s="16">
        <f t="shared" si="3"/>
        <v>640</v>
      </c>
      <c r="AB58" s="16">
        <f t="shared" si="4"/>
        <v>320</v>
      </c>
      <c r="AC58" s="16">
        <f t="shared" si="5"/>
        <v>3190</v>
      </c>
      <c r="AE58" s="16">
        <f t="shared" si="19"/>
        <v>3850</v>
      </c>
      <c r="AF58" s="16">
        <f t="shared" si="20"/>
        <v>1930</v>
      </c>
      <c r="AG58" s="16">
        <f t="shared" si="21"/>
        <v>19250</v>
      </c>
    </row>
    <row r="59" spans="9:33" ht="16.5" x14ac:dyDescent="0.2">
      <c r="I59" s="15">
        <v>56</v>
      </c>
      <c r="J59" s="16">
        <f t="shared" si="0"/>
        <v>1101003</v>
      </c>
      <c r="K59" s="31" t="s">
        <v>703</v>
      </c>
      <c r="L59" s="16">
        <f t="shared" si="1"/>
        <v>1</v>
      </c>
      <c r="M59" s="16">
        <f t="shared" si="2"/>
        <v>14</v>
      </c>
      <c r="N59" s="16" t="s">
        <v>51</v>
      </c>
      <c r="O59" s="16">
        <f>ROUND(IF($L59=1,INDEX(新属性投放!I$14:I$34,卡牌属性!$M59),INDEX(新属性投放!I$40:I$60,卡牌属性!$M59))*VLOOKUP(J59,$A$4:$E$39,5),0)</f>
        <v>3212</v>
      </c>
      <c r="P59" s="31" t="s">
        <v>191</v>
      </c>
      <c r="Q59" s="16">
        <f>ROUND(IF($L59=1,INDEX(新属性投放!J$14:J$34,卡牌属性!$M59),INDEX(新属性投放!J$40:J$60,卡牌属性!$M59))*VLOOKUP(J59,$A$4:$E$39,5),0)</f>
        <v>1595</v>
      </c>
      <c r="R59" s="31" t="s">
        <v>192</v>
      </c>
      <c r="S59" s="16">
        <f>ROUND(IF($L59=1,INDEX(新属性投放!K$14:K$34,卡牌属性!$M59),INDEX(新属性投放!K$40:K$60,卡牌属性!$M59))*VLOOKUP(J59,$A$4:$E$39,5),0)</f>
        <v>16115</v>
      </c>
      <c r="T59" s="31" t="s">
        <v>190</v>
      </c>
      <c r="U59" s="16">
        <f>ROUND(IF($L59=1,INDEX(新属性投放!C$14:C$34,卡牌属性!$M59),INDEX(新属性投放!C$40:C$60,卡牌属性!$M59))*VLOOKUP(J59,$A$4:$E$39,5),0)</f>
        <v>70</v>
      </c>
      <c r="V59" s="31" t="s">
        <v>191</v>
      </c>
      <c r="W59" s="16">
        <f>ROUND(IF($L59=1,INDEX(新属性投放!D$14:D$34,卡牌属性!$M59),INDEX(新属性投放!D$40:D$60,卡牌属性!$M59))*VLOOKUP(J59,$A$4:$E$39,5),0)</f>
        <v>35</v>
      </c>
      <c r="X59" s="31" t="s">
        <v>192</v>
      </c>
      <c r="Y59" s="16">
        <f>ROUND(IF($L59=1,INDEX(新属性投放!E$14:E$34,卡牌属性!$M59),INDEX(新属性投放!E$40:E$60,卡牌属性!$M59))*VLOOKUP(J59,$A$4:$E$39,5),0)</f>
        <v>352</v>
      </c>
      <c r="AA59" s="16">
        <f t="shared" si="3"/>
        <v>700</v>
      </c>
      <c r="AB59" s="16">
        <f t="shared" si="4"/>
        <v>350</v>
      </c>
      <c r="AC59" s="16">
        <f t="shared" si="5"/>
        <v>3520</v>
      </c>
      <c r="AE59" s="16">
        <f t="shared" si="19"/>
        <v>4550</v>
      </c>
      <c r="AF59" s="16">
        <f t="shared" si="20"/>
        <v>2280</v>
      </c>
      <c r="AG59" s="16">
        <f t="shared" si="21"/>
        <v>22770</v>
      </c>
    </row>
    <row r="60" spans="9:33" ht="16.5" x14ac:dyDescent="0.2">
      <c r="I60" s="15">
        <v>57</v>
      </c>
      <c r="J60" s="16">
        <f t="shared" si="0"/>
        <v>1101003</v>
      </c>
      <c r="K60" s="31" t="s">
        <v>703</v>
      </c>
      <c r="L60" s="16">
        <f t="shared" si="1"/>
        <v>1</v>
      </c>
      <c r="M60" s="16">
        <f t="shared" si="2"/>
        <v>15</v>
      </c>
      <c r="N60" s="16" t="s">
        <v>51</v>
      </c>
      <c r="O60" s="16">
        <f>ROUND(IF($L60=1,INDEX(新属性投放!I$14:I$34,卡牌属性!$M60),INDEX(新属性投放!I$40:I$60,卡牌属性!$M60))*VLOOKUP(J60,$A$4:$E$39,5),0)</f>
        <v>3641</v>
      </c>
      <c r="P60" s="31" t="s">
        <v>191</v>
      </c>
      <c r="Q60" s="16">
        <f>ROUND(IF($L60=1,INDEX(新属性投放!J$14:J$34,卡牌属性!$M60),INDEX(新属性投放!J$40:J$60,卡牌属性!$M60))*VLOOKUP(J60,$A$4:$E$39,5),0)</f>
        <v>1810</v>
      </c>
      <c r="R60" s="31" t="s">
        <v>192</v>
      </c>
      <c r="S60" s="16">
        <f>ROUND(IF($L60=1,INDEX(新属性投放!K$14:K$34,卡牌属性!$M60),INDEX(新属性投放!K$40:K$60,卡牌属性!$M60))*VLOOKUP(J60,$A$4:$E$39,5),0)</f>
        <v>18260</v>
      </c>
      <c r="T60" s="31" t="s">
        <v>190</v>
      </c>
      <c r="U60" s="16">
        <f>ROUND(IF($L60=1,INDEX(新属性投放!C$14:C$34,卡牌属性!$M60),INDEX(新属性投放!C$40:C$60,卡牌属性!$M60))*VLOOKUP(J60,$A$4:$E$39,5),0)</f>
        <v>77</v>
      </c>
      <c r="V60" s="31" t="s">
        <v>191</v>
      </c>
      <c r="W60" s="16">
        <f>ROUND(IF($L60=1,INDEX(新属性投放!D$14:D$34,卡牌属性!$M60),INDEX(新属性投放!D$40:D$60,卡牌属性!$M60))*VLOOKUP(J60,$A$4:$E$39,5),0)</f>
        <v>39</v>
      </c>
      <c r="X60" s="31" t="s">
        <v>192</v>
      </c>
      <c r="Y60" s="16">
        <f>ROUND(IF($L60=1,INDEX(新属性投放!E$14:E$34,卡牌属性!$M60),INDEX(新属性投放!E$40:E$60,卡牌属性!$M60))*VLOOKUP(J60,$A$4:$E$39,5),0)</f>
        <v>385</v>
      </c>
      <c r="AA60" s="16">
        <f t="shared" si="3"/>
        <v>770</v>
      </c>
      <c r="AB60" s="16">
        <f t="shared" si="4"/>
        <v>390</v>
      </c>
      <c r="AC60" s="16">
        <f t="shared" si="5"/>
        <v>3850</v>
      </c>
      <c r="AE60" s="16">
        <f t="shared" si="19"/>
        <v>5320</v>
      </c>
      <c r="AF60" s="16">
        <f t="shared" si="20"/>
        <v>2670</v>
      </c>
      <c r="AG60" s="16">
        <f t="shared" si="21"/>
        <v>26620</v>
      </c>
    </row>
    <row r="61" spans="9:33" ht="16.5" x14ac:dyDescent="0.2">
      <c r="I61" s="15">
        <v>58</v>
      </c>
      <c r="J61" s="16">
        <f t="shared" si="0"/>
        <v>1101003</v>
      </c>
      <c r="K61" s="31" t="s">
        <v>703</v>
      </c>
      <c r="L61" s="16">
        <f t="shared" si="1"/>
        <v>1</v>
      </c>
      <c r="M61" s="16">
        <f t="shared" si="2"/>
        <v>16</v>
      </c>
      <c r="N61" s="16" t="s">
        <v>51</v>
      </c>
      <c r="O61" s="16">
        <f>ROUND(IF($L61=1,INDEX(新属性投放!I$14:I$34,卡牌属性!$M61),INDEX(新属性投放!I$40:I$60,卡牌属性!$M61))*VLOOKUP(J61,$A$4:$E$39,5),0)</f>
        <v>4114</v>
      </c>
      <c r="P61" s="31" t="s">
        <v>191</v>
      </c>
      <c r="Q61" s="16">
        <f>ROUND(IF($L61=1,INDEX(新属性投放!J$14:J$34,卡牌属性!$M61),INDEX(新属性投放!J$40:J$60,卡牌属性!$M61))*VLOOKUP(J61,$A$4:$E$39,5),0)</f>
        <v>2046</v>
      </c>
      <c r="R61" s="31" t="s">
        <v>192</v>
      </c>
      <c r="S61" s="16">
        <f>ROUND(IF($L61=1,INDEX(新属性投放!K$14:K$34,卡牌属性!$M61),INDEX(新属性投放!K$40:K$60,卡牌属性!$M61))*VLOOKUP(J61,$A$4:$E$39,5),0)</f>
        <v>20625</v>
      </c>
      <c r="T61" s="31" t="s">
        <v>190</v>
      </c>
      <c r="U61" s="16">
        <f>ROUND(IF($L61=1,INDEX(新属性投放!C$14:C$34,卡牌属性!$M61),INDEX(新属性投放!C$40:C$60,卡牌属性!$M61))*VLOOKUP(J61,$A$4:$E$39,5),0)</f>
        <v>88</v>
      </c>
      <c r="V61" s="31" t="s">
        <v>191</v>
      </c>
      <c r="W61" s="16">
        <f>ROUND(IF($L61=1,INDEX(新属性投放!D$14:D$34,卡牌属性!$M61),INDEX(新属性投放!D$40:D$60,卡牌属性!$M61))*VLOOKUP(J61,$A$4:$E$39,5),0)</f>
        <v>44</v>
      </c>
      <c r="X61" s="31" t="s">
        <v>192</v>
      </c>
      <c r="Y61" s="16">
        <f>ROUND(IF($L61=1,INDEX(新属性投放!E$14:E$34,卡牌属性!$M61),INDEX(新属性投放!E$40:E$60,卡牌属性!$M61))*VLOOKUP(J61,$A$4:$E$39,5),0)</f>
        <v>440</v>
      </c>
      <c r="AA61" s="16">
        <f t="shared" si="3"/>
        <v>880</v>
      </c>
      <c r="AB61" s="16">
        <f t="shared" si="4"/>
        <v>440</v>
      </c>
      <c r="AC61" s="16">
        <f t="shared" si="5"/>
        <v>4400</v>
      </c>
      <c r="AE61" s="16">
        <f t="shared" si="19"/>
        <v>6200</v>
      </c>
      <c r="AF61" s="16">
        <f t="shared" si="20"/>
        <v>3110</v>
      </c>
      <c r="AG61" s="16">
        <f t="shared" si="21"/>
        <v>31020</v>
      </c>
    </row>
    <row r="62" spans="9:33" ht="16.5" x14ac:dyDescent="0.2">
      <c r="I62" s="15">
        <v>59</v>
      </c>
      <c r="J62" s="16">
        <f t="shared" si="0"/>
        <v>1101003</v>
      </c>
      <c r="K62" s="31" t="s">
        <v>703</v>
      </c>
      <c r="L62" s="16">
        <f t="shared" si="1"/>
        <v>1</v>
      </c>
      <c r="M62" s="16">
        <f t="shared" si="2"/>
        <v>17</v>
      </c>
      <c r="N62" s="16" t="s">
        <v>51</v>
      </c>
      <c r="O62" s="16">
        <f>ROUND(IF($L62=1,INDEX(新属性投放!I$14:I$34,卡牌属性!$M62),INDEX(新属性投放!I$40:I$60,卡牌属性!$M62))*VLOOKUP(J62,$A$4:$E$39,5),0)</f>
        <v>4653</v>
      </c>
      <c r="P62" s="31" t="s">
        <v>191</v>
      </c>
      <c r="Q62" s="16">
        <f>ROUND(IF($L62=1,INDEX(新属性投放!J$14:J$34,卡牌属性!$M62),INDEX(新属性投放!J$40:J$60,卡牌属性!$M62))*VLOOKUP(J62,$A$4:$E$39,5),0)</f>
        <v>2316</v>
      </c>
      <c r="R62" s="31" t="s">
        <v>192</v>
      </c>
      <c r="S62" s="16">
        <f>ROUND(IF($L62=1,INDEX(新属性投放!K$14:K$34,卡牌属性!$M62),INDEX(新属性投放!K$40:K$60,卡牌属性!$M62))*VLOOKUP(J62,$A$4:$E$39,5),0)</f>
        <v>23320</v>
      </c>
      <c r="T62" s="31" t="s">
        <v>190</v>
      </c>
      <c r="U62" s="16">
        <f>ROUND(IF($L62=1,INDEX(新属性投放!C$14:C$34,卡牌属性!$M62),INDEX(新属性投放!C$40:C$60,卡牌属性!$M62))*VLOOKUP(J62,$A$4:$E$39,5),0)</f>
        <v>99</v>
      </c>
      <c r="V62" s="31" t="s">
        <v>191</v>
      </c>
      <c r="W62" s="16">
        <f>ROUND(IF($L62=1,INDEX(新属性投放!D$14:D$34,卡牌属性!$M62),INDEX(新属性投放!D$40:D$60,卡牌属性!$M62))*VLOOKUP(J62,$A$4:$E$39,5),0)</f>
        <v>50</v>
      </c>
      <c r="X62" s="31" t="s">
        <v>192</v>
      </c>
      <c r="Y62" s="16">
        <f>ROUND(IF($L62=1,INDEX(新属性投放!E$14:E$34,卡牌属性!$M62),INDEX(新属性投放!E$40:E$60,卡牌属性!$M62))*VLOOKUP(J62,$A$4:$E$39,5),0)</f>
        <v>495</v>
      </c>
      <c r="AA62" s="16">
        <f t="shared" si="3"/>
        <v>990</v>
      </c>
      <c r="AB62" s="16">
        <f t="shared" si="4"/>
        <v>500</v>
      </c>
      <c r="AC62" s="16">
        <f t="shared" si="5"/>
        <v>4950</v>
      </c>
      <c r="AE62" s="16">
        <f t="shared" si="19"/>
        <v>7190</v>
      </c>
      <c r="AF62" s="16">
        <f t="shared" si="20"/>
        <v>3610</v>
      </c>
      <c r="AG62" s="16">
        <f t="shared" si="21"/>
        <v>35970</v>
      </c>
    </row>
    <row r="63" spans="9:33" ht="16.5" x14ac:dyDescent="0.2">
      <c r="I63" s="15">
        <v>60</v>
      </c>
      <c r="J63" s="16">
        <f t="shared" si="0"/>
        <v>1101003</v>
      </c>
      <c r="K63" s="31" t="s">
        <v>703</v>
      </c>
      <c r="L63" s="16">
        <f t="shared" si="1"/>
        <v>1</v>
      </c>
      <c r="M63" s="16">
        <f t="shared" si="2"/>
        <v>18</v>
      </c>
      <c r="N63" s="16" t="s">
        <v>51</v>
      </c>
      <c r="O63" s="16">
        <f>ROUND(IF($L63=1,INDEX(新属性投放!I$14:I$34,卡牌属性!$M63),INDEX(新属性投放!I$40:I$60,卡牌属性!$M63))*VLOOKUP(J63,$A$4:$E$39,5),0)</f>
        <v>5258</v>
      </c>
      <c r="P63" s="31" t="s">
        <v>191</v>
      </c>
      <c r="Q63" s="16">
        <f>ROUND(IF($L63=1,INDEX(新属性投放!J$14:J$34,卡牌属性!$M63),INDEX(新属性投放!J$40:J$60,卡牌属性!$M63))*VLOOKUP(J63,$A$4:$E$39,5),0)</f>
        <v>2618</v>
      </c>
      <c r="R63" s="31" t="s">
        <v>192</v>
      </c>
      <c r="S63" s="16">
        <f>ROUND(IF($L63=1,INDEX(新属性投放!K$14:K$34,卡牌属性!$M63),INDEX(新属性投放!K$40:K$60,卡牌属性!$M63))*VLOOKUP(J63,$A$4:$E$39,5),0)</f>
        <v>26345</v>
      </c>
      <c r="T63" s="31" t="s">
        <v>190</v>
      </c>
      <c r="U63" s="16">
        <f>ROUND(IF($L63=1,INDEX(新属性投放!C$14:C$34,卡牌属性!$M63),INDEX(新属性投放!C$40:C$60,卡牌属性!$M63))*VLOOKUP(J63,$A$4:$E$39,5),0)</f>
        <v>110</v>
      </c>
      <c r="V63" s="31" t="s">
        <v>191</v>
      </c>
      <c r="W63" s="16">
        <f>ROUND(IF($L63=1,INDEX(新属性投放!D$14:D$34,卡牌属性!$M63),INDEX(新属性投放!D$40:D$60,卡牌属性!$M63))*VLOOKUP(J63,$A$4:$E$39,5),0)</f>
        <v>55</v>
      </c>
      <c r="X63" s="31" t="s">
        <v>192</v>
      </c>
      <c r="Y63" s="16">
        <f>ROUND(IF($L63=1,INDEX(新属性投放!E$14:E$34,卡牌属性!$M63),INDEX(新属性投放!E$40:E$60,卡牌属性!$M63))*VLOOKUP(J63,$A$4:$E$39,5),0)</f>
        <v>550</v>
      </c>
      <c r="AA63" s="16">
        <f t="shared" si="3"/>
        <v>1100</v>
      </c>
      <c r="AB63" s="16">
        <f t="shared" si="4"/>
        <v>550</v>
      </c>
      <c r="AC63" s="16">
        <f t="shared" si="5"/>
        <v>5500</v>
      </c>
      <c r="AE63" s="16">
        <f t="shared" si="19"/>
        <v>8290</v>
      </c>
      <c r="AF63" s="16">
        <f t="shared" si="20"/>
        <v>4160</v>
      </c>
      <c r="AG63" s="16">
        <f t="shared" si="21"/>
        <v>41470</v>
      </c>
    </row>
    <row r="64" spans="9:33" ht="16.5" x14ac:dyDescent="0.2">
      <c r="I64" s="15">
        <v>61</v>
      </c>
      <c r="J64" s="16">
        <f t="shared" si="0"/>
        <v>1101003</v>
      </c>
      <c r="K64" s="31" t="s">
        <v>703</v>
      </c>
      <c r="L64" s="16">
        <f t="shared" si="1"/>
        <v>1</v>
      </c>
      <c r="M64" s="16">
        <f t="shared" si="2"/>
        <v>19</v>
      </c>
      <c r="N64" s="16" t="s">
        <v>51</v>
      </c>
      <c r="O64" s="16">
        <f>ROUND(IF($L64=1,INDEX(新属性投放!I$14:I$34,卡牌属性!$M64),INDEX(新属性投放!I$40:I$60,卡牌属性!$M64))*VLOOKUP(J64,$A$4:$E$39,5),0)</f>
        <v>5929</v>
      </c>
      <c r="P64" s="31" t="s">
        <v>191</v>
      </c>
      <c r="Q64" s="16">
        <f>ROUND(IF($L64=1,INDEX(新属性投放!J$14:J$34,卡牌属性!$M64),INDEX(新属性投放!J$40:J$60,卡牌属性!$M64))*VLOOKUP(J64,$A$4:$E$39,5),0)</f>
        <v>2954</v>
      </c>
      <c r="R64" s="31" t="s">
        <v>192</v>
      </c>
      <c r="S64" s="16">
        <f>ROUND(IF($L64=1,INDEX(新属性投放!K$14:K$34,卡牌属性!$M64),INDEX(新属性投放!K$40:K$60,卡牌属性!$M64))*VLOOKUP(J64,$A$4:$E$39,5),0)</f>
        <v>29700</v>
      </c>
      <c r="T64" s="31" t="s">
        <v>190</v>
      </c>
      <c r="U64" s="16">
        <f>ROUND(IF($L64=1,INDEX(新属性投放!C$14:C$34,卡牌属性!$M64),INDEX(新属性投放!C$40:C$60,卡牌属性!$M64))*VLOOKUP(J64,$A$4:$E$39,5),0)</f>
        <v>121</v>
      </c>
      <c r="V64" s="31" t="s">
        <v>191</v>
      </c>
      <c r="W64" s="16">
        <f>ROUND(IF($L64=1,INDEX(新属性投放!D$14:D$34,卡牌属性!$M64),INDEX(新属性投放!D$40:D$60,卡牌属性!$M64))*VLOOKUP(J64,$A$4:$E$39,5),0)</f>
        <v>61</v>
      </c>
      <c r="X64" s="31" t="s">
        <v>192</v>
      </c>
      <c r="Y64" s="16">
        <f>ROUND(IF($L64=1,INDEX(新属性投放!E$14:E$34,卡牌属性!$M64),INDEX(新属性投放!E$40:E$60,卡牌属性!$M64))*VLOOKUP(J64,$A$4:$E$39,5),0)</f>
        <v>605</v>
      </c>
      <c r="AA64" s="16">
        <f t="shared" si="3"/>
        <v>1210</v>
      </c>
      <c r="AB64" s="16">
        <f t="shared" si="4"/>
        <v>610</v>
      </c>
      <c r="AC64" s="16">
        <f t="shared" si="5"/>
        <v>6050</v>
      </c>
      <c r="AE64" s="16">
        <f t="shared" si="19"/>
        <v>9500</v>
      </c>
      <c r="AF64" s="16">
        <f t="shared" si="20"/>
        <v>4770</v>
      </c>
      <c r="AG64" s="16">
        <f t="shared" si="21"/>
        <v>47520</v>
      </c>
    </row>
    <row r="65" spans="9:33" ht="16.5" x14ac:dyDescent="0.2">
      <c r="I65" s="15">
        <v>62</v>
      </c>
      <c r="J65" s="16">
        <f t="shared" si="0"/>
        <v>1101003</v>
      </c>
      <c r="K65" s="31" t="s">
        <v>703</v>
      </c>
      <c r="L65" s="16">
        <f t="shared" si="1"/>
        <v>1</v>
      </c>
      <c r="M65" s="16">
        <f t="shared" si="2"/>
        <v>20</v>
      </c>
      <c r="N65" s="16" t="s">
        <v>51</v>
      </c>
      <c r="O65" s="16">
        <f>ROUND(IF($L65=1,INDEX(新属性投放!I$14:I$34,卡牌属性!$M65),INDEX(新属性投放!I$40:I$60,卡牌属性!$M65))*VLOOKUP(J65,$A$4:$E$39,5),0)</f>
        <v>6666</v>
      </c>
      <c r="P65" s="31" t="s">
        <v>191</v>
      </c>
      <c r="Q65" s="16">
        <f>ROUND(IF($L65=1,INDEX(新属性投放!J$14:J$34,卡牌属性!$M65),INDEX(新属性投放!J$40:J$60,卡牌属性!$M65))*VLOOKUP(J65,$A$4:$E$39,5),0)</f>
        <v>3322</v>
      </c>
      <c r="R65" s="31" t="s">
        <v>192</v>
      </c>
      <c r="S65" s="16">
        <f>ROUND(IF($L65=1,INDEX(新属性投放!K$14:K$34,卡牌属性!$M65),INDEX(新属性投放!K$40:K$60,卡牌属性!$M65))*VLOOKUP(J65,$A$4:$E$39,5),0)</f>
        <v>33385</v>
      </c>
      <c r="T65" s="31" t="s">
        <v>190</v>
      </c>
      <c r="U65" s="16">
        <f>ROUND(IF($L65=1,INDEX(新属性投放!C$14:C$34,卡牌属性!$M65),INDEX(新属性投放!C$40:C$60,卡牌属性!$M65))*VLOOKUP(J65,$A$4:$E$39,5),0)</f>
        <v>132</v>
      </c>
      <c r="V65" s="31" t="s">
        <v>191</v>
      </c>
      <c r="W65" s="16">
        <f>ROUND(IF($L65=1,INDEX(新属性投放!D$14:D$34,卡牌属性!$M65),INDEX(新属性投放!D$40:D$60,卡牌属性!$M65))*VLOOKUP(J65,$A$4:$E$39,5),0)</f>
        <v>66</v>
      </c>
      <c r="X65" s="31" t="s">
        <v>192</v>
      </c>
      <c r="Y65" s="16">
        <f>ROUND(IF($L65=1,INDEX(新属性投放!E$14:E$34,卡牌属性!$M65),INDEX(新属性投放!E$40:E$60,卡牌属性!$M65))*VLOOKUP(J65,$A$4:$E$39,5),0)</f>
        <v>660</v>
      </c>
      <c r="AA65" s="16">
        <f t="shared" si="3"/>
        <v>1320</v>
      </c>
      <c r="AB65" s="16">
        <f t="shared" si="4"/>
        <v>660</v>
      </c>
      <c r="AC65" s="16">
        <f t="shared" si="5"/>
        <v>6600</v>
      </c>
      <c r="AE65" s="16">
        <f t="shared" si="19"/>
        <v>10820</v>
      </c>
      <c r="AF65" s="16">
        <f t="shared" si="20"/>
        <v>5430</v>
      </c>
      <c r="AG65" s="16">
        <f t="shared" si="21"/>
        <v>54120</v>
      </c>
    </row>
    <row r="66" spans="9:33" ht="16.5" x14ac:dyDescent="0.2">
      <c r="I66" s="15">
        <v>63</v>
      </c>
      <c r="J66" s="16">
        <f t="shared" si="0"/>
        <v>1101003</v>
      </c>
      <c r="K66" s="31" t="s">
        <v>703</v>
      </c>
      <c r="L66" s="16">
        <f t="shared" si="1"/>
        <v>1</v>
      </c>
      <c r="M66" s="16">
        <f t="shared" si="2"/>
        <v>21</v>
      </c>
      <c r="N66" s="16" t="s">
        <v>51</v>
      </c>
      <c r="O66" s="16">
        <f>ROUND(IF($L66=1,INDEX(新属性投放!I$14:I$34,卡牌属性!$M66),INDEX(新属性投放!I$40:I$60,卡牌属性!$M66))*VLOOKUP(J66,$A$4:$E$39,5),0)</f>
        <v>7634</v>
      </c>
      <c r="P66" s="31" t="s">
        <v>191</v>
      </c>
      <c r="Q66" s="16">
        <f>ROUND(IF($L66=1,INDEX(新属性投放!J$14:J$34,卡牌属性!$M66),INDEX(新属性投放!J$40:J$60,卡牌属性!$M66))*VLOOKUP(J66,$A$4:$E$39,5),0)</f>
        <v>3806</v>
      </c>
      <c r="R66" s="31" t="s">
        <v>192</v>
      </c>
      <c r="S66" s="16">
        <f>ROUND(IF($L66=1,INDEX(新属性投放!K$14:K$34,卡牌属性!$M66),INDEX(新属性投放!K$40:K$60,卡牌属性!$M66))*VLOOKUP(J66,$A$4:$E$39,5),0)</f>
        <v>38225</v>
      </c>
      <c r="T66" s="31" t="s">
        <v>190</v>
      </c>
      <c r="U66" s="16">
        <f>ROUND(IF($L66=1,INDEX(新属性投放!C$14:C$34,卡牌属性!$M66),INDEX(新属性投放!C$40:C$60,卡牌属性!$M66))*VLOOKUP(J66,$A$4:$E$39,5),0)</f>
        <v>154</v>
      </c>
      <c r="V66" s="31" t="s">
        <v>191</v>
      </c>
      <c r="W66" s="16">
        <f>ROUND(IF($L66=1,INDEX(新属性投放!D$14:D$34,卡牌属性!$M66),INDEX(新属性投放!D$40:D$60,卡牌属性!$M66))*VLOOKUP(J66,$A$4:$E$39,5),0)</f>
        <v>77</v>
      </c>
      <c r="X66" s="31" t="s">
        <v>192</v>
      </c>
      <c r="Y66" s="16">
        <f>ROUND(IF($L66=1,INDEX(新属性投放!E$14:E$34,卡牌属性!$M66),INDEX(新属性投放!E$40:E$60,卡牌属性!$M66))*VLOOKUP(J66,$A$4:$E$39,5),0)</f>
        <v>770</v>
      </c>
      <c r="AA66" s="16">
        <f t="shared" si="3"/>
        <v>1540</v>
      </c>
      <c r="AB66" s="16">
        <f t="shared" si="4"/>
        <v>770</v>
      </c>
      <c r="AC66" s="16">
        <f t="shared" si="5"/>
        <v>7700</v>
      </c>
      <c r="AE66" s="16">
        <f t="shared" si="19"/>
        <v>12360</v>
      </c>
      <c r="AF66" s="16">
        <f t="shared" si="20"/>
        <v>6200</v>
      </c>
      <c r="AG66" s="16">
        <f t="shared" si="21"/>
        <v>61820</v>
      </c>
    </row>
    <row r="67" spans="9:33" ht="16.5" x14ac:dyDescent="0.2">
      <c r="I67" s="15">
        <v>64</v>
      </c>
      <c r="J67" s="16">
        <f t="shared" si="0"/>
        <v>1101004</v>
      </c>
      <c r="K67" s="31" t="s">
        <v>703</v>
      </c>
      <c r="L67" s="16">
        <f t="shared" si="1"/>
        <v>1</v>
      </c>
      <c r="M67" s="16">
        <f t="shared" si="2"/>
        <v>1</v>
      </c>
      <c r="N67" s="16" t="s">
        <v>51</v>
      </c>
      <c r="O67" s="16">
        <f>ROUND(IF($L67=1,INDEX(新属性投放!I$14:I$34,卡牌属性!$M67),INDEX(新属性投放!I$40:I$60,卡牌属性!$M67))*VLOOKUP(J67,$A$4:$E$39,5),0)</f>
        <v>25</v>
      </c>
      <c r="P67" s="31" t="s">
        <v>191</v>
      </c>
      <c r="Q67" s="16">
        <f>ROUND(IF($L67=1,INDEX(新属性投放!J$14:J$34,卡牌属性!$M67),INDEX(新属性投放!J$40:J$60,卡牌属性!$M67))*VLOOKUP(J67,$A$4:$E$39,5),0)</f>
        <v>0</v>
      </c>
      <c r="R67" s="31" t="s">
        <v>192</v>
      </c>
      <c r="S67" s="16">
        <f>ROUND(IF($L67=1,INDEX(新属性投放!K$14:K$34,卡牌属性!$M67),INDEX(新属性投放!K$40:K$60,卡牌属性!$M67))*VLOOKUP(J67,$A$4:$E$39,5),0)</f>
        <v>188</v>
      </c>
      <c r="T67" s="31" t="s">
        <v>190</v>
      </c>
      <c r="U67" s="16">
        <f>ROUND(IF($L67=1,INDEX(新属性投放!C$14:C$34,卡牌属性!$M67),INDEX(新属性投放!C$40:C$60,卡牌属性!$M67))*VLOOKUP(J67,$A$4:$E$39,5),0)</f>
        <v>5</v>
      </c>
      <c r="V67" s="31" t="s">
        <v>191</v>
      </c>
      <c r="W67" s="16">
        <f>ROUND(IF($L67=1,INDEX(新属性投放!D$14:D$34,卡牌属性!$M67),INDEX(新属性投放!D$40:D$60,卡牌属性!$M67))*VLOOKUP(J67,$A$4:$E$39,5),0)</f>
        <v>3</v>
      </c>
      <c r="X67" s="31" t="s">
        <v>192</v>
      </c>
      <c r="Y67" s="16">
        <f>ROUND(IF($L67=1,INDEX(新属性投放!E$14:E$34,卡牌属性!$M67),INDEX(新属性投放!E$40:E$60,卡牌属性!$M67))*VLOOKUP(J67,$A$4:$E$39,5),0)</f>
        <v>25</v>
      </c>
      <c r="AA67" s="16">
        <f t="shared" si="3"/>
        <v>50</v>
      </c>
      <c r="AB67" s="16">
        <f t="shared" si="4"/>
        <v>30</v>
      </c>
      <c r="AC67" s="16">
        <f t="shared" si="5"/>
        <v>250</v>
      </c>
      <c r="AE67" s="16">
        <f t="shared" ref="AE67" si="22">AA67</f>
        <v>50</v>
      </c>
      <c r="AF67" s="16">
        <f t="shared" ref="AF67" si="23">AB67</f>
        <v>30</v>
      </c>
      <c r="AG67" s="16">
        <f t="shared" ref="AG67" si="24">AC67</f>
        <v>250</v>
      </c>
    </row>
    <row r="68" spans="9:33" ht="16.5" x14ac:dyDescent="0.2">
      <c r="I68" s="15">
        <v>65</v>
      </c>
      <c r="J68" s="16">
        <f t="shared" si="0"/>
        <v>1101004</v>
      </c>
      <c r="K68" s="31" t="s">
        <v>703</v>
      </c>
      <c r="L68" s="16">
        <f t="shared" si="1"/>
        <v>1</v>
      </c>
      <c r="M68" s="16">
        <f t="shared" si="2"/>
        <v>2</v>
      </c>
      <c r="N68" s="16" t="s">
        <v>51</v>
      </c>
      <c r="O68" s="16">
        <f>ROUND(IF($L68=1,INDEX(新属性投放!I$14:I$34,卡牌属性!$M68),INDEX(新属性投放!I$40:I$60,卡牌属性!$M68))*VLOOKUP(J68,$A$4:$E$39,5),0)</f>
        <v>60</v>
      </c>
      <c r="P68" s="31" t="s">
        <v>191</v>
      </c>
      <c r="Q68" s="16">
        <f>ROUND(IF($L68=1,INDEX(新属性投放!J$14:J$34,卡牌属性!$M68),INDEX(新属性投放!J$40:J$60,卡牌属性!$M68))*VLOOKUP(J68,$A$4:$E$39,5),0)</f>
        <v>18</v>
      </c>
      <c r="R68" s="31" t="s">
        <v>192</v>
      </c>
      <c r="S68" s="16">
        <f>ROUND(IF($L68=1,INDEX(新属性投放!K$14:K$34,卡牌属性!$M68),INDEX(新属性投放!K$40:K$60,卡牌属性!$M68))*VLOOKUP(J68,$A$4:$E$39,5),0)</f>
        <v>363</v>
      </c>
      <c r="T68" s="31" t="s">
        <v>190</v>
      </c>
      <c r="U68" s="16">
        <f>ROUND(IF($L68=1,INDEX(新属性投放!C$14:C$34,卡牌属性!$M68),INDEX(新属性投放!C$40:C$60,卡牌属性!$M68))*VLOOKUP(J68,$A$4:$E$39,5),0)</f>
        <v>8</v>
      </c>
      <c r="V68" s="31" t="s">
        <v>191</v>
      </c>
      <c r="W68" s="16">
        <f>ROUND(IF($L68=1,INDEX(新属性投放!D$14:D$34,卡牌属性!$M68),INDEX(新属性投放!D$40:D$60,卡牌属性!$M68))*VLOOKUP(J68,$A$4:$E$39,5),0)</f>
        <v>4</v>
      </c>
      <c r="X68" s="31" t="s">
        <v>192</v>
      </c>
      <c r="Y68" s="16">
        <f>ROUND(IF($L68=1,INDEX(新属性投放!E$14:E$34,卡牌属性!$M68),INDEX(新属性投放!E$40:E$60,卡牌属性!$M68))*VLOOKUP(J68,$A$4:$E$39,5),0)</f>
        <v>38</v>
      </c>
      <c r="AA68" s="16">
        <f t="shared" si="3"/>
        <v>80</v>
      </c>
      <c r="AB68" s="16">
        <f t="shared" si="4"/>
        <v>40</v>
      </c>
      <c r="AC68" s="16">
        <f t="shared" si="5"/>
        <v>380</v>
      </c>
      <c r="AE68" s="16">
        <f t="shared" ref="AE68:AE87" si="25">AE67+AA68</f>
        <v>130</v>
      </c>
      <c r="AF68" s="16">
        <f t="shared" ref="AF68:AF87" si="26">AF67+AB68</f>
        <v>70</v>
      </c>
      <c r="AG68" s="16">
        <f t="shared" ref="AG68:AG87" si="27">AG67+AC68</f>
        <v>630</v>
      </c>
    </row>
    <row r="69" spans="9:33" ht="16.5" x14ac:dyDescent="0.2">
      <c r="I69" s="15">
        <v>66</v>
      </c>
      <c r="J69" s="16">
        <f t="shared" ref="J69:J132" si="28">INDEX($A$4:$A$39,INT((I69-1)/21)+1)</f>
        <v>1101004</v>
      </c>
      <c r="K69" s="31" t="s">
        <v>703</v>
      </c>
      <c r="L69" s="16">
        <f t="shared" ref="L69:L132" si="29">VLOOKUP(J69,$A$4:$C$39,3,TRUE)</f>
        <v>1</v>
      </c>
      <c r="M69" s="16">
        <f t="shared" ref="M69:M132" si="30">MOD(I69-1,21)+1</f>
        <v>3</v>
      </c>
      <c r="N69" s="16" t="s">
        <v>51</v>
      </c>
      <c r="O69" s="16">
        <f>ROUND(IF($L69=1,INDEX(新属性投放!I$14:I$34,卡牌属性!$M69),INDEX(新属性投放!I$40:I$60,卡牌属性!$M69))*VLOOKUP(J69,$A$4:$E$39,5),0)</f>
        <v>165</v>
      </c>
      <c r="P69" s="31" t="s">
        <v>191</v>
      </c>
      <c r="Q69" s="16">
        <f>ROUND(IF($L69=1,INDEX(新属性投放!J$14:J$34,卡牌属性!$M69),INDEX(新属性投放!J$40:J$60,卡牌属性!$M69))*VLOOKUP(J69,$A$4:$E$39,5),0)</f>
        <v>70</v>
      </c>
      <c r="R69" s="31" t="s">
        <v>192</v>
      </c>
      <c r="S69" s="16">
        <f>ROUND(IF($L69=1,INDEX(新属性投放!K$14:K$34,卡牌属性!$M69),INDEX(新属性投放!K$40:K$60,卡牌属性!$M69))*VLOOKUP(J69,$A$4:$E$39,5),0)</f>
        <v>888</v>
      </c>
      <c r="T69" s="31" t="s">
        <v>190</v>
      </c>
      <c r="U69" s="16">
        <f>ROUND(IF($L69=1,INDEX(新属性投放!C$14:C$34,卡牌属性!$M69),INDEX(新属性投放!C$40:C$60,卡牌属性!$M69))*VLOOKUP(J69,$A$4:$E$39,5),0)</f>
        <v>10</v>
      </c>
      <c r="V69" s="31" t="s">
        <v>191</v>
      </c>
      <c r="W69" s="16">
        <f>ROUND(IF($L69=1,INDEX(新属性投放!D$14:D$34,卡牌属性!$M69),INDEX(新属性投放!D$40:D$60,卡牌属性!$M69))*VLOOKUP(J69,$A$4:$E$39,5),0)</f>
        <v>5</v>
      </c>
      <c r="X69" s="31" t="s">
        <v>192</v>
      </c>
      <c r="Y69" s="16">
        <f>ROUND(IF($L69=1,INDEX(新属性投放!E$14:E$34,卡牌属性!$M69),INDEX(新属性投放!E$40:E$60,卡牌属性!$M69))*VLOOKUP(J69,$A$4:$E$39,5),0)</f>
        <v>50</v>
      </c>
      <c r="AA69" s="16">
        <f t="shared" ref="AA69:AA132" si="31">INT(U69*AA$2*10)</f>
        <v>100</v>
      </c>
      <c r="AB69" s="16">
        <f t="shared" ref="AB69:AB132" si="32">INT(W69*AA$2*10)</f>
        <v>50</v>
      </c>
      <c r="AC69" s="16">
        <f t="shared" ref="AC69:AC132" si="33">INT(Y69*AA$2*10)</f>
        <v>500</v>
      </c>
      <c r="AE69" s="16">
        <f t="shared" si="25"/>
        <v>230</v>
      </c>
      <c r="AF69" s="16">
        <f t="shared" si="26"/>
        <v>120</v>
      </c>
      <c r="AG69" s="16">
        <f t="shared" si="27"/>
        <v>1130</v>
      </c>
    </row>
    <row r="70" spans="9:33" ht="16.5" x14ac:dyDescent="0.2">
      <c r="I70" s="15">
        <v>67</v>
      </c>
      <c r="J70" s="16">
        <f t="shared" si="28"/>
        <v>1101004</v>
      </c>
      <c r="K70" s="31" t="s">
        <v>703</v>
      </c>
      <c r="L70" s="16">
        <f t="shared" si="29"/>
        <v>1</v>
      </c>
      <c r="M70" s="16">
        <f t="shared" si="30"/>
        <v>4</v>
      </c>
      <c r="N70" s="16" t="s">
        <v>51</v>
      </c>
      <c r="O70" s="16">
        <f>ROUND(IF($L70=1,INDEX(新属性投放!I$14:I$34,卡牌属性!$M70),INDEX(新属性投放!I$40:I$60,卡牌属性!$M70))*VLOOKUP(J70,$A$4:$E$39,5),0)</f>
        <v>345</v>
      </c>
      <c r="P70" s="31" t="s">
        <v>191</v>
      </c>
      <c r="Q70" s="16">
        <f>ROUND(IF($L70=1,INDEX(新属性投放!J$14:J$34,卡牌属性!$M70),INDEX(新属性投放!J$40:J$60,卡牌属性!$M70))*VLOOKUP(J70,$A$4:$E$39,5),0)</f>
        <v>160</v>
      </c>
      <c r="R70" s="31" t="s">
        <v>192</v>
      </c>
      <c r="S70" s="16">
        <f>ROUND(IF($L70=1,INDEX(新属性投放!K$14:K$34,卡牌属性!$M70),INDEX(新属性投放!K$40:K$60,卡牌属性!$M70))*VLOOKUP(J70,$A$4:$E$39,5),0)</f>
        <v>1788</v>
      </c>
      <c r="T70" s="31" t="s">
        <v>190</v>
      </c>
      <c r="U70" s="16">
        <f>ROUND(IF($L70=1,INDEX(新属性投放!C$14:C$34,卡牌属性!$M70),INDEX(新属性投放!C$40:C$60,卡牌属性!$M70))*VLOOKUP(J70,$A$4:$E$39,5),0)</f>
        <v>15</v>
      </c>
      <c r="V70" s="31" t="s">
        <v>191</v>
      </c>
      <c r="W70" s="16">
        <f>ROUND(IF($L70=1,INDEX(新属性投放!D$14:D$34,卡牌属性!$M70),INDEX(新属性投放!D$40:D$60,卡牌属性!$M70))*VLOOKUP(J70,$A$4:$E$39,5),0)</f>
        <v>8</v>
      </c>
      <c r="X70" s="31" t="s">
        <v>192</v>
      </c>
      <c r="Y70" s="16">
        <f>ROUND(IF($L70=1,INDEX(新属性投放!E$14:E$34,卡牌属性!$M70),INDEX(新属性投放!E$40:E$60,卡牌属性!$M70))*VLOOKUP(J70,$A$4:$E$39,5),0)</f>
        <v>75</v>
      </c>
      <c r="AA70" s="16">
        <f t="shared" si="31"/>
        <v>150</v>
      </c>
      <c r="AB70" s="16">
        <f t="shared" si="32"/>
        <v>80</v>
      </c>
      <c r="AC70" s="16">
        <f t="shared" si="33"/>
        <v>750</v>
      </c>
      <c r="AE70" s="16">
        <f t="shared" si="25"/>
        <v>380</v>
      </c>
      <c r="AF70" s="16">
        <f t="shared" si="26"/>
        <v>200</v>
      </c>
      <c r="AG70" s="16">
        <f t="shared" si="27"/>
        <v>1880</v>
      </c>
    </row>
    <row r="71" spans="9:33" ht="16.5" x14ac:dyDescent="0.2">
      <c r="I71" s="15">
        <v>68</v>
      </c>
      <c r="J71" s="16">
        <f t="shared" si="28"/>
        <v>1101004</v>
      </c>
      <c r="K71" s="31" t="s">
        <v>703</v>
      </c>
      <c r="L71" s="16">
        <f t="shared" si="29"/>
        <v>1</v>
      </c>
      <c r="M71" s="16">
        <f t="shared" si="30"/>
        <v>5</v>
      </c>
      <c r="N71" s="16" t="s">
        <v>51</v>
      </c>
      <c r="O71" s="16">
        <f>ROUND(IF($L71=1,INDEX(新属性投放!I$14:I$34,卡牌属性!$M71),INDEX(新属性投放!I$40:I$60,卡牌属性!$M71))*VLOOKUP(J71,$A$4:$E$39,5),0)</f>
        <v>535</v>
      </c>
      <c r="P71" s="31" t="s">
        <v>191</v>
      </c>
      <c r="Q71" s="16">
        <f>ROUND(IF($L71=1,INDEX(新属性投放!J$14:J$34,卡牌属性!$M71),INDEX(新属性投放!J$40:J$60,卡牌属性!$M71))*VLOOKUP(J71,$A$4:$E$39,5),0)</f>
        <v>255</v>
      </c>
      <c r="R71" s="31" t="s">
        <v>192</v>
      </c>
      <c r="S71" s="16">
        <f>ROUND(IF($L71=1,INDEX(新属性投放!K$14:K$34,卡牌属性!$M71),INDEX(新属性投放!K$40:K$60,卡牌属性!$M71))*VLOOKUP(J71,$A$4:$E$39,5),0)</f>
        <v>2738</v>
      </c>
      <c r="T71" s="31" t="s">
        <v>190</v>
      </c>
      <c r="U71" s="16">
        <f>ROUND(IF($L71=1,INDEX(新属性投放!C$14:C$34,卡牌属性!$M71),INDEX(新属性投放!C$40:C$60,卡牌属性!$M71))*VLOOKUP(J71,$A$4:$E$39,5),0)</f>
        <v>20</v>
      </c>
      <c r="V71" s="31" t="s">
        <v>191</v>
      </c>
      <c r="W71" s="16">
        <f>ROUND(IF($L71=1,INDEX(新属性投放!D$14:D$34,卡牌属性!$M71),INDEX(新属性投放!D$40:D$60,卡牌属性!$M71))*VLOOKUP(J71,$A$4:$E$39,5),0)</f>
        <v>10</v>
      </c>
      <c r="X71" s="31" t="s">
        <v>192</v>
      </c>
      <c r="Y71" s="16">
        <f>ROUND(IF($L71=1,INDEX(新属性投放!E$14:E$34,卡牌属性!$M71),INDEX(新属性投放!E$40:E$60,卡牌属性!$M71))*VLOOKUP(J71,$A$4:$E$39,5),0)</f>
        <v>100</v>
      </c>
      <c r="AA71" s="16">
        <f t="shared" si="31"/>
        <v>200</v>
      </c>
      <c r="AB71" s="16">
        <f t="shared" si="32"/>
        <v>100</v>
      </c>
      <c r="AC71" s="16">
        <f t="shared" si="33"/>
        <v>1000</v>
      </c>
      <c r="AE71" s="16">
        <f t="shared" si="25"/>
        <v>580</v>
      </c>
      <c r="AF71" s="16">
        <f t="shared" si="26"/>
        <v>300</v>
      </c>
      <c r="AG71" s="16">
        <f t="shared" si="27"/>
        <v>2880</v>
      </c>
    </row>
    <row r="72" spans="9:33" ht="16.5" x14ac:dyDescent="0.2">
      <c r="I72" s="15">
        <v>69</v>
      </c>
      <c r="J72" s="16">
        <f t="shared" si="28"/>
        <v>1101004</v>
      </c>
      <c r="K72" s="31" t="s">
        <v>703</v>
      </c>
      <c r="L72" s="16">
        <f t="shared" si="29"/>
        <v>1</v>
      </c>
      <c r="M72" s="16">
        <f t="shared" si="30"/>
        <v>6</v>
      </c>
      <c r="N72" s="16" t="s">
        <v>51</v>
      </c>
      <c r="O72" s="16">
        <f>ROUND(IF($L72=1,INDEX(新属性投放!I$14:I$34,卡牌属性!$M72),INDEX(新属性投放!I$40:I$60,卡牌属性!$M72))*VLOOKUP(J72,$A$4:$E$39,5),0)</f>
        <v>785</v>
      </c>
      <c r="P72" s="31" t="s">
        <v>191</v>
      </c>
      <c r="Q72" s="16">
        <f>ROUND(IF($L72=1,INDEX(新属性投放!J$14:J$34,卡牌属性!$M72),INDEX(新属性投放!J$40:J$60,卡牌属性!$M72))*VLOOKUP(J72,$A$4:$E$39,5),0)</f>
        <v>380</v>
      </c>
      <c r="R72" s="31" t="s">
        <v>192</v>
      </c>
      <c r="S72" s="16">
        <f>ROUND(IF($L72=1,INDEX(新属性投放!K$14:K$34,卡牌属性!$M72),INDEX(新属性投放!K$40:K$60,卡牌属性!$M72))*VLOOKUP(J72,$A$4:$E$39,5),0)</f>
        <v>3988</v>
      </c>
      <c r="T72" s="31" t="s">
        <v>190</v>
      </c>
      <c r="U72" s="16">
        <f>ROUND(IF($L72=1,INDEX(新属性投放!C$14:C$34,卡牌属性!$M72),INDEX(新属性投放!C$40:C$60,卡牌属性!$M72))*VLOOKUP(J72,$A$4:$E$39,5),0)</f>
        <v>25</v>
      </c>
      <c r="V72" s="31" t="s">
        <v>191</v>
      </c>
      <c r="W72" s="16">
        <f>ROUND(IF($L72=1,INDEX(新属性投放!D$14:D$34,卡牌属性!$M72),INDEX(新属性投放!D$40:D$60,卡牌属性!$M72))*VLOOKUP(J72,$A$4:$E$39,5),0)</f>
        <v>13</v>
      </c>
      <c r="X72" s="31" t="s">
        <v>192</v>
      </c>
      <c r="Y72" s="16">
        <f>ROUND(IF($L72=1,INDEX(新属性投放!E$14:E$34,卡牌属性!$M72),INDEX(新属性投放!E$40:E$60,卡牌属性!$M72))*VLOOKUP(J72,$A$4:$E$39,5),0)</f>
        <v>125</v>
      </c>
      <c r="AA72" s="16">
        <f t="shared" si="31"/>
        <v>250</v>
      </c>
      <c r="AB72" s="16">
        <f t="shared" si="32"/>
        <v>130</v>
      </c>
      <c r="AC72" s="16">
        <f t="shared" si="33"/>
        <v>1250</v>
      </c>
      <c r="AE72" s="16">
        <f t="shared" si="25"/>
        <v>830</v>
      </c>
      <c r="AF72" s="16">
        <f t="shared" si="26"/>
        <v>430</v>
      </c>
      <c r="AG72" s="16">
        <f t="shared" si="27"/>
        <v>4130</v>
      </c>
    </row>
    <row r="73" spans="9:33" ht="16.5" x14ac:dyDescent="0.2">
      <c r="I73" s="15">
        <v>70</v>
      </c>
      <c r="J73" s="16">
        <f t="shared" si="28"/>
        <v>1101004</v>
      </c>
      <c r="K73" s="31" t="s">
        <v>703</v>
      </c>
      <c r="L73" s="16">
        <f t="shared" si="29"/>
        <v>1</v>
      </c>
      <c r="M73" s="16">
        <f t="shared" si="30"/>
        <v>7</v>
      </c>
      <c r="N73" s="16" t="s">
        <v>51</v>
      </c>
      <c r="O73" s="16">
        <f>ROUND(IF($L73=1,INDEX(新属性投放!I$14:I$34,卡牌属性!$M73),INDEX(新属性投放!I$40:I$60,卡牌属性!$M73))*VLOOKUP(J73,$A$4:$E$39,5),0)</f>
        <v>1095</v>
      </c>
      <c r="P73" s="31" t="s">
        <v>191</v>
      </c>
      <c r="Q73" s="16">
        <f>ROUND(IF($L73=1,INDEX(新属性投放!J$14:J$34,卡牌属性!$M73),INDEX(新属性投放!J$40:J$60,卡牌属性!$M73))*VLOOKUP(J73,$A$4:$E$39,5),0)</f>
        <v>535</v>
      </c>
      <c r="R73" s="31" t="s">
        <v>192</v>
      </c>
      <c r="S73" s="16">
        <f>ROUND(IF($L73=1,INDEX(新属性投放!K$14:K$34,卡牌属性!$M73),INDEX(新属性投放!K$40:K$60,卡牌属性!$M73))*VLOOKUP(J73,$A$4:$E$39,5),0)</f>
        <v>5538</v>
      </c>
      <c r="T73" s="31" t="s">
        <v>190</v>
      </c>
      <c r="U73" s="16">
        <f>ROUND(IF($L73=1,INDEX(新属性投放!C$14:C$34,卡牌属性!$M73),INDEX(新属性投放!C$40:C$60,卡牌属性!$M73))*VLOOKUP(J73,$A$4:$E$39,5),0)</f>
        <v>30</v>
      </c>
      <c r="V73" s="31" t="s">
        <v>191</v>
      </c>
      <c r="W73" s="16">
        <f>ROUND(IF($L73=1,INDEX(新属性投放!D$14:D$34,卡牌属性!$M73),INDEX(新属性投放!D$40:D$60,卡牌属性!$M73))*VLOOKUP(J73,$A$4:$E$39,5),0)</f>
        <v>15</v>
      </c>
      <c r="X73" s="31" t="s">
        <v>192</v>
      </c>
      <c r="Y73" s="16">
        <f>ROUND(IF($L73=1,INDEX(新属性投放!E$14:E$34,卡牌属性!$M73),INDEX(新属性投放!E$40:E$60,卡牌属性!$M73))*VLOOKUP(J73,$A$4:$E$39,5),0)</f>
        <v>150</v>
      </c>
      <c r="AA73" s="16">
        <f t="shared" si="31"/>
        <v>300</v>
      </c>
      <c r="AB73" s="16">
        <f t="shared" si="32"/>
        <v>150</v>
      </c>
      <c r="AC73" s="16">
        <f t="shared" si="33"/>
        <v>1500</v>
      </c>
      <c r="AE73" s="16">
        <f t="shared" si="25"/>
        <v>1130</v>
      </c>
      <c r="AF73" s="16">
        <f t="shared" si="26"/>
        <v>580</v>
      </c>
      <c r="AG73" s="16">
        <f t="shared" si="27"/>
        <v>5630</v>
      </c>
    </row>
    <row r="74" spans="9:33" ht="16.5" x14ac:dyDescent="0.2">
      <c r="I74" s="15">
        <v>71</v>
      </c>
      <c r="J74" s="16">
        <f t="shared" si="28"/>
        <v>1101004</v>
      </c>
      <c r="K74" s="31" t="s">
        <v>703</v>
      </c>
      <c r="L74" s="16">
        <f t="shared" si="29"/>
        <v>1</v>
      </c>
      <c r="M74" s="16">
        <f t="shared" si="30"/>
        <v>8</v>
      </c>
      <c r="N74" s="16" t="s">
        <v>51</v>
      </c>
      <c r="O74" s="16">
        <f>ROUND(IF($L74=1,INDEX(新属性投放!I$14:I$34,卡牌属性!$M74),INDEX(新属性投放!I$40:I$60,卡牌属性!$M74))*VLOOKUP(J74,$A$4:$E$39,5),0)</f>
        <v>1470</v>
      </c>
      <c r="P74" s="31" t="s">
        <v>191</v>
      </c>
      <c r="Q74" s="16">
        <f>ROUND(IF($L74=1,INDEX(新属性投放!J$14:J$34,卡牌属性!$M74),INDEX(新属性投放!J$40:J$60,卡牌属性!$M74))*VLOOKUP(J74,$A$4:$E$39,5),0)</f>
        <v>723</v>
      </c>
      <c r="R74" s="31" t="s">
        <v>192</v>
      </c>
      <c r="S74" s="16">
        <f>ROUND(IF($L74=1,INDEX(新属性投放!K$14:K$34,卡牌属性!$M74),INDEX(新属性投放!K$40:K$60,卡牌属性!$M74))*VLOOKUP(J74,$A$4:$E$39,5),0)</f>
        <v>7413</v>
      </c>
      <c r="T74" s="31" t="s">
        <v>190</v>
      </c>
      <c r="U74" s="16">
        <f>ROUND(IF($L74=1,INDEX(新属性投放!C$14:C$34,卡牌属性!$M74),INDEX(新属性投放!C$40:C$60,卡牌属性!$M74))*VLOOKUP(J74,$A$4:$E$39,5),0)</f>
        <v>38</v>
      </c>
      <c r="V74" s="31" t="s">
        <v>191</v>
      </c>
      <c r="W74" s="16">
        <f>ROUND(IF($L74=1,INDEX(新属性投放!D$14:D$34,卡牌属性!$M74),INDEX(新属性投放!D$40:D$60,卡牌属性!$M74))*VLOOKUP(J74,$A$4:$E$39,5),0)</f>
        <v>19</v>
      </c>
      <c r="X74" s="31" t="s">
        <v>192</v>
      </c>
      <c r="Y74" s="16">
        <f>ROUND(IF($L74=1,INDEX(新属性投放!E$14:E$34,卡牌属性!$M74),INDEX(新属性投放!E$40:E$60,卡牌属性!$M74))*VLOOKUP(J74,$A$4:$E$39,5),0)</f>
        <v>188</v>
      </c>
      <c r="AA74" s="16">
        <f t="shared" si="31"/>
        <v>380</v>
      </c>
      <c r="AB74" s="16">
        <f t="shared" si="32"/>
        <v>190</v>
      </c>
      <c r="AC74" s="16">
        <f t="shared" si="33"/>
        <v>1880</v>
      </c>
      <c r="AE74" s="16">
        <f t="shared" si="25"/>
        <v>1510</v>
      </c>
      <c r="AF74" s="16">
        <f t="shared" si="26"/>
        <v>770</v>
      </c>
      <c r="AG74" s="16">
        <f t="shared" si="27"/>
        <v>7510</v>
      </c>
    </row>
    <row r="75" spans="9:33" ht="16.5" x14ac:dyDescent="0.2">
      <c r="I75" s="15">
        <v>72</v>
      </c>
      <c r="J75" s="16">
        <f t="shared" si="28"/>
        <v>1101004</v>
      </c>
      <c r="K75" s="31" t="s">
        <v>703</v>
      </c>
      <c r="L75" s="16">
        <f t="shared" si="29"/>
        <v>1</v>
      </c>
      <c r="M75" s="16">
        <f t="shared" si="30"/>
        <v>9</v>
      </c>
      <c r="N75" s="16" t="s">
        <v>51</v>
      </c>
      <c r="O75" s="16">
        <f>ROUND(IF($L75=1,INDEX(新属性投放!I$14:I$34,卡牌属性!$M75),INDEX(新属性投放!I$40:I$60,卡牌属性!$M75))*VLOOKUP(J75,$A$4:$E$39,5),0)</f>
        <v>1888</v>
      </c>
      <c r="P75" s="31" t="s">
        <v>191</v>
      </c>
      <c r="Q75" s="16">
        <f>ROUND(IF($L75=1,INDEX(新属性投放!J$14:J$34,卡牌属性!$M75),INDEX(新属性投放!J$40:J$60,卡牌属性!$M75))*VLOOKUP(J75,$A$4:$E$39,5),0)</f>
        <v>931</v>
      </c>
      <c r="R75" s="31" t="s">
        <v>192</v>
      </c>
      <c r="S75" s="16">
        <f>ROUND(IF($L75=1,INDEX(新属性投放!K$14:K$34,卡牌属性!$M75),INDEX(新属性投放!K$40:K$60,卡牌属性!$M75))*VLOOKUP(J75,$A$4:$E$39,5),0)</f>
        <v>9500</v>
      </c>
      <c r="T75" s="31" t="s">
        <v>190</v>
      </c>
      <c r="U75" s="16">
        <f>ROUND(IF($L75=1,INDEX(新属性投放!C$14:C$34,卡牌属性!$M75),INDEX(新属性投放!C$40:C$60,卡牌属性!$M75))*VLOOKUP(J75,$A$4:$E$39,5),0)</f>
        <v>43</v>
      </c>
      <c r="V75" s="31" t="s">
        <v>191</v>
      </c>
      <c r="W75" s="16">
        <f>ROUND(IF($L75=1,INDEX(新属性投放!D$14:D$34,卡牌属性!$M75),INDEX(新属性投放!D$40:D$60,卡牌属性!$M75))*VLOOKUP(J75,$A$4:$E$39,5),0)</f>
        <v>21</v>
      </c>
      <c r="X75" s="31" t="s">
        <v>192</v>
      </c>
      <c r="Y75" s="16">
        <f>ROUND(IF($L75=1,INDEX(新属性投放!E$14:E$34,卡牌属性!$M75),INDEX(新属性投放!E$40:E$60,卡牌属性!$M75))*VLOOKUP(J75,$A$4:$E$39,5),0)</f>
        <v>213</v>
      </c>
      <c r="AA75" s="16">
        <f t="shared" si="31"/>
        <v>430</v>
      </c>
      <c r="AB75" s="16">
        <f t="shared" si="32"/>
        <v>210</v>
      </c>
      <c r="AC75" s="16">
        <f t="shared" si="33"/>
        <v>2130</v>
      </c>
      <c r="AE75" s="16">
        <f t="shared" si="25"/>
        <v>1940</v>
      </c>
      <c r="AF75" s="16">
        <f t="shared" si="26"/>
        <v>980</v>
      </c>
      <c r="AG75" s="16">
        <f t="shared" si="27"/>
        <v>9640</v>
      </c>
    </row>
    <row r="76" spans="9:33" ht="16.5" x14ac:dyDescent="0.2">
      <c r="I76" s="15">
        <v>73</v>
      </c>
      <c r="J76" s="16">
        <f t="shared" si="28"/>
        <v>1101004</v>
      </c>
      <c r="K76" s="31" t="s">
        <v>703</v>
      </c>
      <c r="L76" s="16">
        <f t="shared" si="29"/>
        <v>1</v>
      </c>
      <c r="M76" s="16">
        <f t="shared" si="30"/>
        <v>10</v>
      </c>
      <c r="N76" s="16" t="s">
        <v>51</v>
      </c>
      <c r="O76" s="16">
        <f>ROUND(IF($L76=1,INDEX(新属性投放!I$14:I$34,卡牌属性!$M76),INDEX(新属性投放!I$40:I$60,卡牌属性!$M76))*VLOOKUP(J76,$A$4:$E$39,5),0)</f>
        <v>2150</v>
      </c>
      <c r="P76" s="31" t="s">
        <v>191</v>
      </c>
      <c r="Q76" s="16">
        <f>ROUND(IF($L76=1,INDEX(新属性投放!J$14:J$34,卡牌属性!$M76),INDEX(新属性投放!J$40:J$60,卡牌属性!$M76))*VLOOKUP(J76,$A$4:$E$39,5),0)</f>
        <v>1063</v>
      </c>
      <c r="R76" s="31" t="s">
        <v>192</v>
      </c>
      <c r="S76" s="16">
        <f>ROUND(IF($L76=1,INDEX(新属性投放!K$14:K$34,卡牌属性!$M76),INDEX(新属性投放!K$40:K$60,卡牌属性!$M76))*VLOOKUP(J76,$A$4:$E$39,5),0)</f>
        <v>10813</v>
      </c>
      <c r="T76" s="31" t="s">
        <v>190</v>
      </c>
      <c r="U76" s="16">
        <f>ROUND(IF($L76=1,INDEX(新属性投放!C$14:C$34,卡牌属性!$M76),INDEX(新属性投放!C$40:C$60,卡牌属性!$M76))*VLOOKUP(J76,$A$4:$E$39,5),0)</f>
        <v>50</v>
      </c>
      <c r="V76" s="31" t="s">
        <v>191</v>
      </c>
      <c r="W76" s="16">
        <f>ROUND(IF($L76=1,INDEX(新属性投放!D$14:D$34,卡牌属性!$M76),INDEX(新属性投放!D$40:D$60,卡牌属性!$M76))*VLOOKUP(J76,$A$4:$E$39,5),0)</f>
        <v>25</v>
      </c>
      <c r="X76" s="31" t="s">
        <v>192</v>
      </c>
      <c r="Y76" s="16">
        <f>ROUND(IF($L76=1,INDEX(新属性投放!E$14:E$34,卡牌属性!$M76),INDEX(新属性投放!E$40:E$60,卡牌属性!$M76))*VLOOKUP(J76,$A$4:$E$39,5),0)</f>
        <v>250</v>
      </c>
      <c r="AA76" s="16">
        <f t="shared" si="31"/>
        <v>500</v>
      </c>
      <c r="AB76" s="16">
        <f t="shared" si="32"/>
        <v>250</v>
      </c>
      <c r="AC76" s="16">
        <f t="shared" si="33"/>
        <v>2500</v>
      </c>
      <c r="AE76" s="16">
        <f t="shared" si="25"/>
        <v>2440</v>
      </c>
      <c r="AF76" s="16">
        <f t="shared" si="26"/>
        <v>1230</v>
      </c>
      <c r="AG76" s="16">
        <f t="shared" si="27"/>
        <v>12140</v>
      </c>
    </row>
    <row r="77" spans="9:33" ht="16.5" x14ac:dyDescent="0.2">
      <c r="I77" s="15">
        <v>74</v>
      </c>
      <c r="J77" s="16">
        <f t="shared" si="28"/>
        <v>1101004</v>
      </c>
      <c r="K77" s="31" t="s">
        <v>703</v>
      </c>
      <c r="L77" s="16">
        <f t="shared" si="29"/>
        <v>1</v>
      </c>
      <c r="M77" s="16">
        <f t="shared" si="30"/>
        <v>11</v>
      </c>
      <c r="N77" s="16" t="s">
        <v>51</v>
      </c>
      <c r="O77" s="16">
        <f>ROUND(IF($L77=1,INDEX(新属性投放!I$14:I$34,卡牌属性!$M77),INDEX(新属性投放!I$40:I$60,卡牌属性!$M77))*VLOOKUP(J77,$A$4:$E$39,5),0)</f>
        <v>2458</v>
      </c>
      <c r="P77" s="31" t="s">
        <v>191</v>
      </c>
      <c r="Q77" s="16">
        <f>ROUND(IF($L77=1,INDEX(新属性投放!J$14:J$34,卡牌属性!$M77),INDEX(新属性投放!J$40:J$60,卡牌属性!$M77))*VLOOKUP(J77,$A$4:$E$39,5),0)</f>
        <v>1216</v>
      </c>
      <c r="R77" s="31" t="s">
        <v>192</v>
      </c>
      <c r="S77" s="16">
        <f>ROUND(IF($L77=1,INDEX(新属性投放!K$14:K$34,卡牌属性!$M77),INDEX(新属性投放!K$40:K$60,卡牌属性!$M77))*VLOOKUP(J77,$A$4:$E$39,5),0)</f>
        <v>12350</v>
      </c>
      <c r="T77" s="31" t="s">
        <v>190</v>
      </c>
      <c r="U77" s="16">
        <f>ROUND(IF($L77=1,INDEX(新属性投放!C$14:C$34,卡牌属性!$M77),INDEX(新属性投放!C$40:C$60,卡牌属性!$M77))*VLOOKUP(J77,$A$4:$E$39,5),0)</f>
        <v>58</v>
      </c>
      <c r="V77" s="31" t="s">
        <v>191</v>
      </c>
      <c r="W77" s="16">
        <f>ROUND(IF($L77=1,INDEX(新属性投放!D$14:D$34,卡牌属性!$M77),INDEX(新属性投放!D$40:D$60,卡牌属性!$M77))*VLOOKUP(J77,$A$4:$E$39,5),0)</f>
        <v>29</v>
      </c>
      <c r="X77" s="31" t="s">
        <v>192</v>
      </c>
      <c r="Y77" s="16">
        <f>ROUND(IF($L77=1,INDEX(新属性投放!E$14:E$34,卡牌属性!$M77),INDEX(新属性投放!E$40:E$60,卡牌属性!$M77))*VLOOKUP(J77,$A$4:$E$39,5),0)</f>
        <v>288</v>
      </c>
      <c r="AA77" s="16">
        <f t="shared" si="31"/>
        <v>580</v>
      </c>
      <c r="AB77" s="16">
        <f t="shared" si="32"/>
        <v>290</v>
      </c>
      <c r="AC77" s="16">
        <f t="shared" si="33"/>
        <v>2880</v>
      </c>
      <c r="AE77" s="16">
        <f t="shared" si="25"/>
        <v>3020</v>
      </c>
      <c r="AF77" s="16">
        <f t="shared" si="26"/>
        <v>1520</v>
      </c>
      <c r="AG77" s="16">
        <f t="shared" si="27"/>
        <v>15020</v>
      </c>
    </row>
    <row r="78" spans="9:33" ht="16.5" x14ac:dyDescent="0.2">
      <c r="I78" s="15">
        <v>75</v>
      </c>
      <c r="J78" s="16">
        <f t="shared" si="28"/>
        <v>1101004</v>
      </c>
      <c r="K78" s="31" t="s">
        <v>703</v>
      </c>
      <c r="L78" s="16">
        <f t="shared" si="29"/>
        <v>1</v>
      </c>
      <c r="M78" s="16">
        <f t="shared" si="30"/>
        <v>12</v>
      </c>
      <c r="N78" s="16" t="s">
        <v>51</v>
      </c>
      <c r="O78" s="16">
        <f>ROUND(IF($L78=1,INDEX(新属性投放!I$14:I$34,卡牌属性!$M78),INDEX(新属性投放!I$40:I$60,卡牌属性!$M78))*VLOOKUP(J78,$A$4:$E$39,5),0)</f>
        <v>2810</v>
      </c>
      <c r="P78" s="31" t="s">
        <v>191</v>
      </c>
      <c r="Q78" s="16">
        <f>ROUND(IF($L78=1,INDEX(新属性投放!J$14:J$34,卡牌属性!$M78),INDEX(新属性投放!J$40:J$60,卡牌属性!$M78))*VLOOKUP(J78,$A$4:$E$39,5),0)</f>
        <v>1393</v>
      </c>
      <c r="R78" s="31" t="s">
        <v>192</v>
      </c>
      <c r="S78" s="16">
        <f>ROUND(IF($L78=1,INDEX(新属性投放!K$14:K$34,卡牌属性!$M78),INDEX(新属性投放!K$40:K$60,卡牌属性!$M78))*VLOOKUP(J78,$A$4:$E$39,5),0)</f>
        <v>14113</v>
      </c>
      <c r="T78" s="31" t="s">
        <v>190</v>
      </c>
      <c r="U78" s="16">
        <f>ROUND(IF($L78=1,INDEX(新属性投放!C$14:C$34,卡牌属性!$M78),INDEX(新属性投放!C$40:C$60,卡牌属性!$M78))*VLOOKUP(J78,$A$4:$E$39,5),0)</f>
        <v>65</v>
      </c>
      <c r="V78" s="31" t="s">
        <v>191</v>
      </c>
      <c r="W78" s="16">
        <f>ROUND(IF($L78=1,INDEX(新属性投放!D$14:D$34,卡牌属性!$M78),INDEX(新属性投放!D$40:D$60,卡牌属性!$M78))*VLOOKUP(J78,$A$4:$E$39,5),0)</f>
        <v>33</v>
      </c>
      <c r="X78" s="31" t="s">
        <v>192</v>
      </c>
      <c r="Y78" s="16">
        <f>ROUND(IF($L78=1,INDEX(新属性投放!E$14:E$34,卡牌属性!$M78),INDEX(新属性投放!E$40:E$60,卡牌属性!$M78))*VLOOKUP(J78,$A$4:$E$39,5),0)</f>
        <v>325</v>
      </c>
      <c r="AA78" s="16">
        <f t="shared" si="31"/>
        <v>650</v>
      </c>
      <c r="AB78" s="16">
        <f t="shared" si="32"/>
        <v>330</v>
      </c>
      <c r="AC78" s="16">
        <f t="shared" si="33"/>
        <v>3250</v>
      </c>
      <c r="AE78" s="16">
        <f t="shared" si="25"/>
        <v>3670</v>
      </c>
      <c r="AF78" s="16">
        <f t="shared" si="26"/>
        <v>1850</v>
      </c>
      <c r="AG78" s="16">
        <f t="shared" si="27"/>
        <v>18270</v>
      </c>
    </row>
    <row r="79" spans="9:33" ht="16.5" x14ac:dyDescent="0.2">
      <c r="I79" s="15">
        <v>76</v>
      </c>
      <c r="J79" s="16">
        <f t="shared" si="28"/>
        <v>1101004</v>
      </c>
      <c r="K79" s="31" t="s">
        <v>703</v>
      </c>
      <c r="L79" s="16">
        <f t="shared" si="29"/>
        <v>1</v>
      </c>
      <c r="M79" s="16">
        <f t="shared" si="30"/>
        <v>13</v>
      </c>
      <c r="N79" s="16" t="s">
        <v>51</v>
      </c>
      <c r="O79" s="16">
        <f>ROUND(IF($L79=1,INDEX(新属性投放!I$14:I$34,卡牌属性!$M79),INDEX(新属性投放!I$40:I$60,卡牌属性!$M79))*VLOOKUP(J79,$A$4:$E$39,5),0)</f>
        <v>3208</v>
      </c>
      <c r="P79" s="31" t="s">
        <v>191</v>
      </c>
      <c r="Q79" s="16">
        <f>ROUND(IF($L79=1,INDEX(新属性投放!J$14:J$34,卡牌属性!$M79),INDEX(新属性投放!J$40:J$60,卡牌属性!$M79))*VLOOKUP(J79,$A$4:$E$39,5),0)</f>
        <v>1591</v>
      </c>
      <c r="R79" s="31" t="s">
        <v>192</v>
      </c>
      <c r="S79" s="16">
        <f>ROUND(IF($L79=1,INDEX(新属性投放!K$14:K$34,卡牌属性!$M79),INDEX(新属性投放!K$40:K$60,卡牌属性!$M79))*VLOOKUP(J79,$A$4:$E$39,5),0)</f>
        <v>16100</v>
      </c>
      <c r="T79" s="31" t="s">
        <v>190</v>
      </c>
      <c r="U79" s="16">
        <f>ROUND(IF($L79=1,INDEX(新属性投放!C$14:C$34,卡牌属性!$M79),INDEX(新属性投放!C$40:C$60,卡牌属性!$M79))*VLOOKUP(J79,$A$4:$E$39,5),0)</f>
        <v>73</v>
      </c>
      <c r="V79" s="31" t="s">
        <v>191</v>
      </c>
      <c r="W79" s="16">
        <f>ROUND(IF($L79=1,INDEX(新属性投放!D$14:D$34,卡牌属性!$M79),INDEX(新属性投放!D$40:D$60,卡牌属性!$M79))*VLOOKUP(J79,$A$4:$E$39,5),0)</f>
        <v>36</v>
      </c>
      <c r="X79" s="31" t="s">
        <v>192</v>
      </c>
      <c r="Y79" s="16">
        <f>ROUND(IF($L79=1,INDEX(新属性投放!E$14:E$34,卡牌属性!$M79),INDEX(新属性投放!E$40:E$60,卡牌属性!$M79))*VLOOKUP(J79,$A$4:$E$39,5),0)</f>
        <v>363</v>
      </c>
      <c r="AA79" s="16">
        <f t="shared" si="31"/>
        <v>730</v>
      </c>
      <c r="AB79" s="16">
        <f t="shared" si="32"/>
        <v>360</v>
      </c>
      <c r="AC79" s="16">
        <f t="shared" si="33"/>
        <v>3630</v>
      </c>
      <c r="AE79" s="16">
        <f t="shared" si="25"/>
        <v>4400</v>
      </c>
      <c r="AF79" s="16">
        <f t="shared" si="26"/>
        <v>2210</v>
      </c>
      <c r="AG79" s="16">
        <f t="shared" si="27"/>
        <v>21900</v>
      </c>
    </row>
    <row r="80" spans="9:33" ht="16.5" x14ac:dyDescent="0.2">
      <c r="I80" s="15">
        <v>77</v>
      </c>
      <c r="J80" s="16">
        <f t="shared" si="28"/>
        <v>1101004</v>
      </c>
      <c r="K80" s="31" t="s">
        <v>703</v>
      </c>
      <c r="L80" s="16">
        <f t="shared" si="29"/>
        <v>1</v>
      </c>
      <c r="M80" s="16">
        <f t="shared" si="30"/>
        <v>14</v>
      </c>
      <c r="N80" s="16" t="s">
        <v>51</v>
      </c>
      <c r="O80" s="16">
        <f>ROUND(IF($L80=1,INDEX(新属性投放!I$14:I$34,卡牌属性!$M80),INDEX(新属性投放!I$40:I$60,卡牌属性!$M80))*VLOOKUP(J80,$A$4:$E$39,5),0)</f>
        <v>3650</v>
      </c>
      <c r="P80" s="31" t="s">
        <v>191</v>
      </c>
      <c r="Q80" s="16">
        <f>ROUND(IF($L80=1,INDEX(新属性投放!J$14:J$34,卡牌属性!$M80),INDEX(新属性投放!J$40:J$60,卡牌属性!$M80))*VLOOKUP(J80,$A$4:$E$39,5),0)</f>
        <v>1813</v>
      </c>
      <c r="R80" s="31" t="s">
        <v>192</v>
      </c>
      <c r="S80" s="16">
        <f>ROUND(IF($L80=1,INDEX(新属性投放!K$14:K$34,卡牌属性!$M80),INDEX(新属性投放!K$40:K$60,卡牌属性!$M80))*VLOOKUP(J80,$A$4:$E$39,5),0)</f>
        <v>18313</v>
      </c>
      <c r="T80" s="31" t="s">
        <v>190</v>
      </c>
      <c r="U80" s="16">
        <f>ROUND(IF($L80=1,INDEX(新属性投放!C$14:C$34,卡牌属性!$M80),INDEX(新属性投放!C$40:C$60,卡牌属性!$M80))*VLOOKUP(J80,$A$4:$E$39,5),0)</f>
        <v>80</v>
      </c>
      <c r="V80" s="31" t="s">
        <v>191</v>
      </c>
      <c r="W80" s="16">
        <f>ROUND(IF($L80=1,INDEX(新属性投放!D$14:D$34,卡牌属性!$M80),INDEX(新属性投放!D$40:D$60,卡牌属性!$M80))*VLOOKUP(J80,$A$4:$E$39,5),0)</f>
        <v>40</v>
      </c>
      <c r="X80" s="31" t="s">
        <v>192</v>
      </c>
      <c r="Y80" s="16">
        <f>ROUND(IF($L80=1,INDEX(新属性投放!E$14:E$34,卡牌属性!$M80),INDEX(新属性投放!E$40:E$60,卡牌属性!$M80))*VLOOKUP(J80,$A$4:$E$39,5),0)</f>
        <v>400</v>
      </c>
      <c r="AA80" s="16">
        <f t="shared" si="31"/>
        <v>800</v>
      </c>
      <c r="AB80" s="16">
        <f t="shared" si="32"/>
        <v>400</v>
      </c>
      <c r="AC80" s="16">
        <f t="shared" si="33"/>
        <v>4000</v>
      </c>
      <c r="AE80" s="16">
        <f t="shared" si="25"/>
        <v>5200</v>
      </c>
      <c r="AF80" s="16">
        <f t="shared" si="26"/>
        <v>2610</v>
      </c>
      <c r="AG80" s="16">
        <f t="shared" si="27"/>
        <v>25900</v>
      </c>
    </row>
    <row r="81" spans="9:33" ht="16.5" x14ac:dyDescent="0.2">
      <c r="I81" s="15">
        <v>78</v>
      </c>
      <c r="J81" s="16">
        <f t="shared" si="28"/>
        <v>1101004</v>
      </c>
      <c r="K81" s="31" t="s">
        <v>703</v>
      </c>
      <c r="L81" s="16">
        <f t="shared" si="29"/>
        <v>1</v>
      </c>
      <c r="M81" s="16">
        <f t="shared" si="30"/>
        <v>15</v>
      </c>
      <c r="N81" s="16" t="s">
        <v>51</v>
      </c>
      <c r="O81" s="16">
        <f>ROUND(IF($L81=1,INDEX(新属性投放!I$14:I$34,卡牌属性!$M81),INDEX(新属性投放!I$40:I$60,卡牌属性!$M81))*VLOOKUP(J81,$A$4:$E$39,5),0)</f>
        <v>4138</v>
      </c>
      <c r="P81" s="31" t="s">
        <v>191</v>
      </c>
      <c r="Q81" s="16">
        <f>ROUND(IF($L81=1,INDEX(新属性投放!J$14:J$34,卡牌属性!$M81),INDEX(新属性投放!J$40:J$60,卡牌属性!$M81))*VLOOKUP(J81,$A$4:$E$39,5),0)</f>
        <v>2056</v>
      </c>
      <c r="R81" s="31" t="s">
        <v>192</v>
      </c>
      <c r="S81" s="16">
        <f>ROUND(IF($L81=1,INDEX(新属性投放!K$14:K$34,卡牌属性!$M81),INDEX(新属性投放!K$40:K$60,卡牌属性!$M81))*VLOOKUP(J81,$A$4:$E$39,5),0)</f>
        <v>20750</v>
      </c>
      <c r="T81" s="31" t="s">
        <v>190</v>
      </c>
      <c r="U81" s="16">
        <f>ROUND(IF($L81=1,INDEX(新属性投放!C$14:C$34,卡牌属性!$M81),INDEX(新属性投放!C$40:C$60,卡牌属性!$M81))*VLOOKUP(J81,$A$4:$E$39,5),0)</f>
        <v>88</v>
      </c>
      <c r="V81" s="31" t="s">
        <v>191</v>
      </c>
      <c r="W81" s="16">
        <f>ROUND(IF($L81=1,INDEX(新属性投放!D$14:D$34,卡牌属性!$M81),INDEX(新属性投放!D$40:D$60,卡牌属性!$M81))*VLOOKUP(J81,$A$4:$E$39,5),0)</f>
        <v>44</v>
      </c>
      <c r="X81" s="31" t="s">
        <v>192</v>
      </c>
      <c r="Y81" s="16">
        <f>ROUND(IF($L81=1,INDEX(新属性投放!E$14:E$34,卡牌属性!$M81),INDEX(新属性投放!E$40:E$60,卡牌属性!$M81))*VLOOKUP(J81,$A$4:$E$39,5),0)</f>
        <v>438</v>
      </c>
      <c r="AA81" s="16">
        <f t="shared" si="31"/>
        <v>880</v>
      </c>
      <c r="AB81" s="16">
        <f t="shared" si="32"/>
        <v>440</v>
      </c>
      <c r="AC81" s="16">
        <f t="shared" si="33"/>
        <v>4380</v>
      </c>
      <c r="AE81" s="16">
        <f t="shared" si="25"/>
        <v>6080</v>
      </c>
      <c r="AF81" s="16">
        <f t="shared" si="26"/>
        <v>3050</v>
      </c>
      <c r="AG81" s="16">
        <f t="shared" si="27"/>
        <v>30280</v>
      </c>
    </row>
    <row r="82" spans="9:33" ht="16.5" x14ac:dyDescent="0.2">
      <c r="I82" s="15">
        <v>79</v>
      </c>
      <c r="J82" s="16">
        <f t="shared" si="28"/>
        <v>1101004</v>
      </c>
      <c r="K82" s="31" t="s">
        <v>703</v>
      </c>
      <c r="L82" s="16">
        <f t="shared" si="29"/>
        <v>1</v>
      </c>
      <c r="M82" s="16">
        <f t="shared" si="30"/>
        <v>16</v>
      </c>
      <c r="N82" s="16" t="s">
        <v>51</v>
      </c>
      <c r="O82" s="16">
        <f>ROUND(IF($L82=1,INDEX(新属性投放!I$14:I$34,卡牌属性!$M82),INDEX(新属性投放!I$40:I$60,卡牌属性!$M82))*VLOOKUP(J82,$A$4:$E$39,5),0)</f>
        <v>4675</v>
      </c>
      <c r="P82" s="31" t="s">
        <v>191</v>
      </c>
      <c r="Q82" s="16">
        <f>ROUND(IF($L82=1,INDEX(新属性投放!J$14:J$34,卡牌属性!$M82),INDEX(新属性投放!J$40:J$60,卡牌属性!$M82))*VLOOKUP(J82,$A$4:$E$39,5),0)</f>
        <v>2325</v>
      </c>
      <c r="R82" s="31" t="s">
        <v>192</v>
      </c>
      <c r="S82" s="16">
        <f>ROUND(IF($L82=1,INDEX(新属性投放!K$14:K$34,卡牌属性!$M82),INDEX(新属性投放!K$40:K$60,卡牌属性!$M82))*VLOOKUP(J82,$A$4:$E$39,5),0)</f>
        <v>23438</v>
      </c>
      <c r="T82" s="31" t="s">
        <v>190</v>
      </c>
      <c r="U82" s="16">
        <f>ROUND(IF($L82=1,INDEX(新属性投放!C$14:C$34,卡牌属性!$M82),INDEX(新属性投放!C$40:C$60,卡牌属性!$M82))*VLOOKUP(J82,$A$4:$E$39,5),0)</f>
        <v>100</v>
      </c>
      <c r="V82" s="31" t="s">
        <v>191</v>
      </c>
      <c r="W82" s="16">
        <f>ROUND(IF($L82=1,INDEX(新属性投放!D$14:D$34,卡牌属性!$M82),INDEX(新属性投放!D$40:D$60,卡牌属性!$M82))*VLOOKUP(J82,$A$4:$E$39,5),0)</f>
        <v>50</v>
      </c>
      <c r="X82" s="31" t="s">
        <v>192</v>
      </c>
      <c r="Y82" s="16">
        <f>ROUND(IF($L82=1,INDEX(新属性投放!E$14:E$34,卡牌属性!$M82),INDEX(新属性投放!E$40:E$60,卡牌属性!$M82))*VLOOKUP(J82,$A$4:$E$39,5),0)</f>
        <v>500</v>
      </c>
      <c r="AA82" s="16">
        <f t="shared" si="31"/>
        <v>1000</v>
      </c>
      <c r="AB82" s="16">
        <f t="shared" si="32"/>
        <v>500</v>
      </c>
      <c r="AC82" s="16">
        <f t="shared" si="33"/>
        <v>5000</v>
      </c>
      <c r="AE82" s="16">
        <f t="shared" si="25"/>
        <v>7080</v>
      </c>
      <c r="AF82" s="16">
        <f t="shared" si="26"/>
        <v>3550</v>
      </c>
      <c r="AG82" s="16">
        <f t="shared" si="27"/>
        <v>35280</v>
      </c>
    </row>
    <row r="83" spans="9:33" ht="16.5" x14ac:dyDescent="0.2">
      <c r="I83" s="15">
        <v>80</v>
      </c>
      <c r="J83" s="16">
        <f t="shared" si="28"/>
        <v>1101004</v>
      </c>
      <c r="K83" s="31" t="s">
        <v>703</v>
      </c>
      <c r="L83" s="16">
        <f t="shared" si="29"/>
        <v>1</v>
      </c>
      <c r="M83" s="16">
        <f t="shared" si="30"/>
        <v>17</v>
      </c>
      <c r="N83" s="16" t="s">
        <v>51</v>
      </c>
      <c r="O83" s="16">
        <f>ROUND(IF($L83=1,INDEX(新属性投放!I$14:I$34,卡牌属性!$M83),INDEX(新属性投放!I$40:I$60,卡牌属性!$M83))*VLOOKUP(J83,$A$4:$E$39,5),0)</f>
        <v>5288</v>
      </c>
      <c r="P83" s="31" t="s">
        <v>191</v>
      </c>
      <c r="Q83" s="16">
        <f>ROUND(IF($L83=1,INDEX(新属性投放!J$14:J$34,卡牌属性!$M83),INDEX(新属性投放!J$40:J$60,卡牌属性!$M83))*VLOOKUP(J83,$A$4:$E$39,5),0)</f>
        <v>2631</v>
      </c>
      <c r="R83" s="31" t="s">
        <v>192</v>
      </c>
      <c r="S83" s="16">
        <f>ROUND(IF($L83=1,INDEX(新属性投放!K$14:K$34,卡牌属性!$M83),INDEX(新属性投放!K$40:K$60,卡牌属性!$M83))*VLOOKUP(J83,$A$4:$E$39,5),0)</f>
        <v>26500</v>
      </c>
      <c r="T83" s="31" t="s">
        <v>190</v>
      </c>
      <c r="U83" s="16">
        <f>ROUND(IF($L83=1,INDEX(新属性投放!C$14:C$34,卡牌属性!$M83),INDEX(新属性投放!C$40:C$60,卡牌属性!$M83))*VLOOKUP(J83,$A$4:$E$39,5),0)</f>
        <v>113</v>
      </c>
      <c r="V83" s="31" t="s">
        <v>191</v>
      </c>
      <c r="W83" s="16">
        <f>ROUND(IF($L83=1,INDEX(新属性投放!D$14:D$34,卡牌属性!$M83),INDEX(新属性投放!D$40:D$60,卡牌属性!$M83))*VLOOKUP(J83,$A$4:$E$39,5),0)</f>
        <v>56</v>
      </c>
      <c r="X83" s="31" t="s">
        <v>192</v>
      </c>
      <c r="Y83" s="16">
        <f>ROUND(IF($L83=1,INDEX(新属性投放!E$14:E$34,卡牌属性!$M83),INDEX(新属性投放!E$40:E$60,卡牌属性!$M83))*VLOOKUP(J83,$A$4:$E$39,5),0)</f>
        <v>563</v>
      </c>
      <c r="AA83" s="16">
        <f t="shared" si="31"/>
        <v>1130</v>
      </c>
      <c r="AB83" s="16">
        <f t="shared" si="32"/>
        <v>560</v>
      </c>
      <c r="AC83" s="16">
        <f t="shared" si="33"/>
        <v>5630</v>
      </c>
      <c r="AE83" s="16">
        <f t="shared" si="25"/>
        <v>8210</v>
      </c>
      <c r="AF83" s="16">
        <f t="shared" si="26"/>
        <v>4110</v>
      </c>
      <c r="AG83" s="16">
        <f t="shared" si="27"/>
        <v>40910</v>
      </c>
    </row>
    <row r="84" spans="9:33" ht="16.5" x14ac:dyDescent="0.2">
      <c r="I84" s="15">
        <v>81</v>
      </c>
      <c r="J84" s="16">
        <f t="shared" si="28"/>
        <v>1101004</v>
      </c>
      <c r="K84" s="31" t="s">
        <v>703</v>
      </c>
      <c r="L84" s="16">
        <f t="shared" si="29"/>
        <v>1</v>
      </c>
      <c r="M84" s="16">
        <f t="shared" si="30"/>
        <v>18</v>
      </c>
      <c r="N84" s="16" t="s">
        <v>51</v>
      </c>
      <c r="O84" s="16">
        <f>ROUND(IF($L84=1,INDEX(新属性投放!I$14:I$34,卡牌属性!$M84),INDEX(新属性投放!I$40:I$60,卡牌属性!$M84))*VLOOKUP(J84,$A$4:$E$39,5),0)</f>
        <v>5975</v>
      </c>
      <c r="P84" s="31" t="s">
        <v>191</v>
      </c>
      <c r="Q84" s="16">
        <f>ROUND(IF($L84=1,INDEX(新属性投放!J$14:J$34,卡牌属性!$M84),INDEX(新属性投放!J$40:J$60,卡牌属性!$M84))*VLOOKUP(J84,$A$4:$E$39,5),0)</f>
        <v>2975</v>
      </c>
      <c r="R84" s="31" t="s">
        <v>192</v>
      </c>
      <c r="S84" s="16">
        <f>ROUND(IF($L84=1,INDEX(新属性投放!K$14:K$34,卡牌属性!$M84),INDEX(新属性投放!K$40:K$60,卡牌属性!$M84))*VLOOKUP(J84,$A$4:$E$39,5),0)</f>
        <v>29938</v>
      </c>
      <c r="T84" s="31" t="s">
        <v>190</v>
      </c>
      <c r="U84" s="16">
        <f>ROUND(IF($L84=1,INDEX(新属性投放!C$14:C$34,卡牌属性!$M84),INDEX(新属性投放!C$40:C$60,卡牌属性!$M84))*VLOOKUP(J84,$A$4:$E$39,5),0)</f>
        <v>125</v>
      </c>
      <c r="V84" s="31" t="s">
        <v>191</v>
      </c>
      <c r="W84" s="16">
        <f>ROUND(IF($L84=1,INDEX(新属性投放!D$14:D$34,卡牌属性!$M84),INDEX(新属性投放!D$40:D$60,卡牌属性!$M84))*VLOOKUP(J84,$A$4:$E$39,5),0)</f>
        <v>63</v>
      </c>
      <c r="X84" s="31" t="s">
        <v>192</v>
      </c>
      <c r="Y84" s="16">
        <f>ROUND(IF($L84=1,INDEX(新属性投放!E$14:E$34,卡牌属性!$M84),INDEX(新属性投放!E$40:E$60,卡牌属性!$M84))*VLOOKUP(J84,$A$4:$E$39,5),0)</f>
        <v>625</v>
      </c>
      <c r="AA84" s="16">
        <f t="shared" si="31"/>
        <v>1250</v>
      </c>
      <c r="AB84" s="16">
        <f t="shared" si="32"/>
        <v>630</v>
      </c>
      <c r="AC84" s="16">
        <f t="shared" si="33"/>
        <v>6250</v>
      </c>
      <c r="AE84" s="16">
        <f t="shared" si="25"/>
        <v>9460</v>
      </c>
      <c r="AF84" s="16">
        <f t="shared" si="26"/>
        <v>4740</v>
      </c>
      <c r="AG84" s="16">
        <f t="shared" si="27"/>
        <v>47160</v>
      </c>
    </row>
    <row r="85" spans="9:33" ht="16.5" x14ac:dyDescent="0.2">
      <c r="I85" s="15">
        <v>82</v>
      </c>
      <c r="J85" s="16">
        <f t="shared" si="28"/>
        <v>1101004</v>
      </c>
      <c r="K85" s="31" t="s">
        <v>703</v>
      </c>
      <c r="L85" s="16">
        <f t="shared" si="29"/>
        <v>1</v>
      </c>
      <c r="M85" s="16">
        <f t="shared" si="30"/>
        <v>19</v>
      </c>
      <c r="N85" s="16" t="s">
        <v>51</v>
      </c>
      <c r="O85" s="16">
        <f>ROUND(IF($L85=1,INDEX(新属性投放!I$14:I$34,卡牌属性!$M85),INDEX(新属性投放!I$40:I$60,卡牌属性!$M85))*VLOOKUP(J85,$A$4:$E$39,5),0)</f>
        <v>6738</v>
      </c>
      <c r="P85" s="31" t="s">
        <v>191</v>
      </c>
      <c r="Q85" s="16">
        <f>ROUND(IF($L85=1,INDEX(新属性投放!J$14:J$34,卡牌属性!$M85),INDEX(新属性投放!J$40:J$60,卡牌属性!$M85))*VLOOKUP(J85,$A$4:$E$39,5),0)</f>
        <v>3356</v>
      </c>
      <c r="R85" s="31" t="s">
        <v>192</v>
      </c>
      <c r="S85" s="16">
        <f>ROUND(IF($L85=1,INDEX(新属性投放!K$14:K$34,卡牌属性!$M85),INDEX(新属性投放!K$40:K$60,卡牌属性!$M85))*VLOOKUP(J85,$A$4:$E$39,5),0)</f>
        <v>33750</v>
      </c>
      <c r="T85" s="31" t="s">
        <v>190</v>
      </c>
      <c r="U85" s="16">
        <f>ROUND(IF($L85=1,INDEX(新属性投放!C$14:C$34,卡牌属性!$M85),INDEX(新属性投放!C$40:C$60,卡牌属性!$M85))*VLOOKUP(J85,$A$4:$E$39,5),0)</f>
        <v>138</v>
      </c>
      <c r="V85" s="31" t="s">
        <v>191</v>
      </c>
      <c r="W85" s="16">
        <f>ROUND(IF($L85=1,INDEX(新属性投放!D$14:D$34,卡牌属性!$M85),INDEX(新属性投放!D$40:D$60,卡牌属性!$M85))*VLOOKUP(J85,$A$4:$E$39,5),0)</f>
        <v>69</v>
      </c>
      <c r="X85" s="31" t="s">
        <v>192</v>
      </c>
      <c r="Y85" s="16">
        <f>ROUND(IF($L85=1,INDEX(新属性投放!E$14:E$34,卡牌属性!$M85),INDEX(新属性投放!E$40:E$60,卡牌属性!$M85))*VLOOKUP(J85,$A$4:$E$39,5),0)</f>
        <v>688</v>
      </c>
      <c r="AA85" s="16">
        <f t="shared" si="31"/>
        <v>1380</v>
      </c>
      <c r="AB85" s="16">
        <f t="shared" si="32"/>
        <v>690</v>
      </c>
      <c r="AC85" s="16">
        <f t="shared" si="33"/>
        <v>6880</v>
      </c>
      <c r="AE85" s="16">
        <f t="shared" si="25"/>
        <v>10840</v>
      </c>
      <c r="AF85" s="16">
        <f t="shared" si="26"/>
        <v>5430</v>
      </c>
      <c r="AG85" s="16">
        <f t="shared" si="27"/>
        <v>54040</v>
      </c>
    </row>
    <row r="86" spans="9:33" ht="16.5" x14ac:dyDescent="0.2">
      <c r="I86" s="15">
        <v>83</v>
      </c>
      <c r="J86" s="16">
        <f t="shared" si="28"/>
        <v>1101004</v>
      </c>
      <c r="K86" s="31" t="s">
        <v>703</v>
      </c>
      <c r="L86" s="16">
        <f t="shared" si="29"/>
        <v>1</v>
      </c>
      <c r="M86" s="16">
        <f t="shared" si="30"/>
        <v>20</v>
      </c>
      <c r="N86" s="16" t="s">
        <v>51</v>
      </c>
      <c r="O86" s="16">
        <f>ROUND(IF($L86=1,INDEX(新属性投放!I$14:I$34,卡牌属性!$M86),INDEX(新属性投放!I$40:I$60,卡牌属性!$M86))*VLOOKUP(J86,$A$4:$E$39,5),0)</f>
        <v>7575</v>
      </c>
      <c r="P86" s="31" t="s">
        <v>191</v>
      </c>
      <c r="Q86" s="16">
        <f>ROUND(IF($L86=1,INDEX(新属性投放!J$14:J$34,卡牌属性!$M86),INDEX(新属性投放!J$40:J$60,卡牌属性!$M86))*VLOOKUP(J86,$A$4:$E$39,5),0)</f>
        <v>3775</v>
      </c>
      <c r="R86" s="31" t="s">
        <v>192</v>
      </c>
      <c r="S86" s="16">
        <f>ROUND(IF($L86=1,INDEX(新属性投放!K$14:K$34,卡牌属性!$M86),INDEX(新属性投放!K$40:K$60,卡牌属性!$M86))*VLOOKUP(J86,$A$4:$E$39,5),0)</f>
        <v>37938</v>
      </c>
      <c r="T86" s="31" t="s">
        <v>190</v>
      </c>
      <c r="U86" s="16">
        <f>ROUND(IF($L86=1,INDEX(新属性投放!C$14:C$34,卡牌属性!$M86),INDEX(新属性投放!C$40:C$60,卡牌属性!$M86))*VLOOKUP(J86,$A$4:$E$39,5),0)</f>
        <v>150</v>
      </c>
      <c r="V86" s="31" t="s">
        <v>191</v>
      </c>
      <c r="W86" s="16">
        <f>ROUND(IF($L86=1,INDEX(新属性投放!D$14:D$34,卡牌属性!$M86),INDEX(新属性投放!D$40:D$60,卡牌属性!$M86))*VLOOKUP(J86,$A$4:$E$39,5),0)</f>
        <v>75</v>
      </c>
      <c r="X86" s="31" t="s">
        <v>192</v>
      </c>
      <c r="Y86" s="16">
        <f>ROUND(IF($L86=1,INDEX(新属性投放!E$14:E$34,卡牌属性!$M86),INDEX(新属性投放!E$40:E$60,卡牌属性!$M86))*VLOOKUP(J86,$A$4:$E$39,5),0)</f>
        <v>750</v>
      </c>
      <c r="AA86" s="16">
        <f t="shared" si="31"/>
        <v>1500</v>
      </c>
      <c r="AB86" s="16">
        <f t="shared" si="32"/>
        <v>750</v>
      </c>
      <c r="AC86" s="16">
        <f t="shared" si="33"/>
        <v>7500</v>
      </c>
      <c r="AE86" s="16">
        <f t="shared" si="25"/>
        <v>12340</v>
      </c>
      <c r="AF86" s="16">
        <f t="shared" si="26"/>
        <v>6180</v>
      </c>
      <c r="AG86" s="16">
        <f t="shared" si="27"/>
        <v>61540</v>
      </c>
    </row>
    <row r="87" spans="9:33" ht="16.5" x14ac:dyDescent="0.2">
      <c r="I87" s="15">
        <v>84</v>
      </c>
      <c r="J87" s="16">
        <f t="shared" si="28"/>
        <v>1101004</v>
      </c>
      <c r="K87" s="31" t="s">
        <v>703</v>
      </c>
      <c r="L87" s="16">
        <f t="shared" si="29"/>
        <v>1</v>
      </c>
      <c r="M87" s="16">
        <f t="shared" si="30"/>
        <v>21</v>
      </c>
      <c r="N87" s="16" t="s">
        <v>51</v>
      </c>
      <c r="O87" s="16">
        <f>ROUND(IF($L87=1,INDEX(新属性投放!I$14:I$34,卡牌属性!$M87),INDEX(新属性投放!I$40:I$60,卡牌属性!$M87))*VLOOKUP(J87,$A$4:$E$39,5),0)</f>
        <v>8675</v>
      </c>
      <c r="P87" s="31" t="s">
        <v>191</v>
      </c>
      <c r="Q87" s="16">
        <f>ROUND(IF($L87=1,INDEX(新属性投放!J$14:J$34,卡牌属性!$M87),INDEX(新属性投放!J$40:J$60,卡牌属性!$M87))*VLOOKUP(J87,$A$4:$E$39,5),0)</f>
        <v>4325</v>
      </c>
      <c r="R87" s="31" t="s">
        <v>192</v>
      </c>
      <c r="S87" s="16">
        <f>ROUND(IF($L87=1,INDEX(新属性投放!K$14:K$34,卡牌属性!$M87),INDEX(新属性投放!K$40:K$60,卡牌属性!$M87))*VLOOKUP(J87,$A$4:$E$39,5),0)</f>
        <v>43438</v>
      </c>
      <c r="T87" s="31" t="s">
        <v>190</v>
      </c>
      <c r="U87" s="16">
        <f>ROUND(IF($L87=1,INDEX(新属性投放!C$14:C$34,卡牌属性!$M87),INDEX(新属性投放!C$40:C$60,卡牌属性!$M87))*VLOOKUP(J87,$A$4:$E$39,5),0)</f>
        <v>175</v>
      </c>
      <c r="V87" s="31" t="s">
        <v>191</v>
      </c>
      <c r="W87" s="16">
        <f>ROUND(IF($L87=1,INDEX(新属性投放!D$14:D$34,卡牌属性!$M87),INDEX(新属性投放!D$40:D$60,卡牌属性!$M87))*VLOOKUP(J87,$A$4:$E$39,5),0)</f>
        <v>88</v>
      </c>
      <c r="X87" s="31" t="s">
        <v>192</v>
      </c>
      <c r="Y87" s="16">
        <f>ROUND(IF($L87=1,INDEX(新属性投放!E$14:E$34,卡牌属性!$M87),INDEX(新属性投放!E$40:E$60,卡牌属性!$M87))*VLOOKUP(J87,$A$4:$E$39,5),0)</f>
        <v>875</v>
      </c>
      <c r="AA87" s="16">
        <f t="shared" si="31"/>
        <v>1750</v>
      </c>
      <c r="AB87" s="16">
        <f t="shared" si="32"/>
        <v>880</v>
      </c>
      <c r="AC87" s="16">
        <f t="shared" si="33"/>
        <v>8750</v>
      </c>
      <c r="AE87" s="16">
        <f t="shared" si="25"/>
        <v>14090</v>
      </c>
      <c r="AF87" s="16">
        <f t="shared" si="26"/>
        <v>7060</v>
      </c>
      <c r="AG87" s="16">
        <f t="shared" si="27"/>
        <v>70290</v>
      </c>
    </row>
    <row r="88" spans="9:33" ht="16.5" x14ac:dyDescent="0.2">
      <c r="I88" s="15">
        <v>85</v>
      </c>
      <c r="J88" s="16">
        <f t="shared" si="28"/>
        <v>1101005</v>
      </c>
      <c r="K88" s="31" t="s">
        <v>703</v>
      </c>
      <c r="L88" s="16">
        <f t="shared" si="29"/>
        <v>1</v>
      </c>
      <c r="M88" s="16">
        <f t="shared" si="30"/>
        <v>1</v>
      </c>
      <c r="N88" s="16" t="s">
        <v>51</v>
      </c>
      <c r="O88" s="16">
        <f>ROUND(IF($L88=1,INDEX(新属性投放!I$14:I$34,卡牌属性!$M88),INDEX(新属性投放!I$40:I$60,卡牌属性!$M88))*VLOOKUP(J88,$A$4:$E$39,5),0)</f>
        <v>25</v>
      </c>
      <c r="P88" s="31" t="s">
        <v>191</v>
      </c>
      <c r="Q88" s="16">
        <f>ROUND(IF($L88=1,INDEX(新属性投放!J$14:J$34,卡牌属性!$M88),INDEX(新属性投放!J$40:J$60,卡牌属性!$M88))*VLOOKUP(J88,$A$4:$E$39,5),0)</f>
        <v>0</v>
      </c>
      <c r="R88" s="31" t="s">
        <v>192</v>
      </c>
      <c r="S88" s="16">
        <f>ROUND(IF($L88=1,INDEX(新属性投放!K$14:K$34,卡牌属性!$M88),INDEX(新属性投放!K$40:K$60,卡牌属性!$M88))*VLOOKUP(J88,$A$4:$E$39,5),0)</f>
        <v>188</v>
      </c>
      <c r="T88" s="31" t="s">
        <v>190</v>
      </c>
      <c r="U88" s="16">
        <f>ROUND(IF($L88=1,INDEX(新属性投放!C$14:C$34,卡牌属性!$M88),INDEX(新属性投放!C$40:C$60,卡牌属性!$M88))*VLOOKUP(J88,$A$4:$E$39,5),0)</f>
        <v>5</v>
      </c>
      <c r="V88" s="31" t="s">
        <v>191</v>
      </c>
      <c r="W88" s="16">
        <f>ROUND(IF($L88=1,INDEX(新属性投放!D$14:D$34,卡牌属性!$M88),INDEX(新属性投放!D$40:D$60,卡牌属性!$M88))*VLOOKUP(J88,$A$4:$E$39,5),0)</f>
        <v>3</v>
      </c>
      <c r="X88" s="31" t="s">
        <v>192</v>
      </c>
      <c r="Y88" s="16">
        <f>ROUND(IF($L88=1,INDEX(新属性投放!E$14:E$34,卡牌属性!$M88),INDEX(新属性投放!E$40:E$60,卡牌属性!$M88))*VLOOKUP(J88,$A$4:$E$39,5),0)</f>
        <v>25</v>
      </c>
      <c r="AA88" s="16">
        <f t="shared" si="31"/>
        <v>50</v>
      </c>
      <c r="AB88" s="16">
        <f t="shared" si="32"/>
        <v>30</v>
      </c>
      <c r="AC88" s="16">
        <f t="shared" si="33"/>
        <v>250</v>
      </c>
      <c r="AE88" s="16">
        <f t="shared" ref="AE88" si="34">AA88</f>
        <v>50</v>
      </c>
      <c r="AF88" s="16">
        <f t="shared" ref="AF88" si="35">AB88</f>
        <v>30</v>
      </c>
      <c r="AG88" s="16">
        <f t="shared" ref="AG88" si="36">AC88</f>
        <v>250</v>
      </c>
    </row>
    <row r="89" spans="9:33" ht="16.5" x14ac:dyDescent="0.2">
      <c r="I89" s="15">
        <v>86</v>
      </c>
      <c r="J89" s="16">
        <f t="shared" si="28"/>
        <v>1101005</v>
      </c>
      <c r="K89" s="31" t="s">
        <v>703</v>
      </c>
      <c r="L89" s="16">
        <f t="shared" si="29"/>
        <v>1</v>
      </c>
      <c r="M89" s="16">
        <f t="shared" si="30"/>
        <v>2</v>
      </c>
      <c r="N89" s="16" t="s">
        <v>51</v>
      </c>
      <c r="O89" s="16">
        <f>ROUND(IF($L89=1,INDEX(新属性投放!I$14:I$34,卡牌属性!$M89),INDEX(新属性投放!I$40:I$60,卡牌属性!$M89))*VLOOKUP(J89,$A$4:$E$39,5),0)</f>
        <v>60</v>
      </c>
      <c r="P89" s="31" t="s">
        <v>191</v>
      </c>
      <c r="Q89" s="16">
        <f>ROUND(IF($L89=1,INDEX(新属性投放!J$14:J$34,卡牌属性!$M89),INDEX(新属性投放!J$40:J$60,卡牌属性!$M89))*VLOOKUP(J89,$A$4:$E$39,5),0)</f>
        <v>18</v>
      </c>
      <c r="R89" s="31" t="s">
        <v>192</v>
      </c>
      <c r="S89" s="16">
        <f>ROUND(IF($L89=1,INDEX(新属性投放!K$14:K$34,卡牌属性!$M89),INDEX(新属性投放!K$40:K$60,卡牌属性!$M89))*VLOOKUP(J89,$A$4:$E$39,5),0)</f>
        <v>363</v>
      </c>
      <c r="T89" s="31" t="s">
        <v>190</v>
      </c>
      <c r="U89" s="16">
        <f>ROUND(IF($L89=1,INDEX(新属性投放!C$14:C$34,卡牌属性!$M89),INDEX(新属性投放!C$40:C$60,卡牌属性!$M89))*VLOOKUP(J89,$A$4:$E$39,5),0)</f>
        <v>8</v>
      </c>
      <c r="V89" s="31" t="s">
        <v>191</v>
      </c>
      <c r="W89" s="16">
        <f>ROUND(IF($L89=1,INDEX(新属性投放!D$14:D$34,卡牌属性!$M89),INDEX(新属性投放!D$40:D$60,卡牌属性!$M89))*VLOOKUP(J89,$A$4:$E$39,5),0)</f>
        <v>4</v>
      </c>
      <c r="X89" s="31" t="s">
        <v>192</v>
      </c>
      <c r="Y89" s="16">
        <f>ROUND(IF($L89=1,INDEX(新属性投放!E$14:E$34,卡牌属性!$M89),INDEX(新属性投放!E$40:E$60,卡牌属性!$M89))*VLOOKUP(J89,$A$4:$E$39,5),0)</f>
        <v>38</v>
      </c>
      <c r="AA89" s="16">
        <f t="shared" si="31"/>
        <v>80</v>
      </c>
      <c r="AB89" s="16">
        <f t="shared" si="32"/>
        <v>40</v>
      </c>
      <c r="AC89" s="16">
        <f t="shared" si="33"/>
        <v>380</v>
      </c>
      <c r="AE89" s="16">
        <f t="shared" ref="AE89:AE108" si="37">AE88+AA89</f>
        <v>130</v>
      </c>
      <c r="AF89" s="16">
        <f t="shared" ref="AF89:AF108" si="38">AF88+AB89</f>
        <v>70</v>
      </c>
      <c r="AG89" s="16">
        <f t="shared" ref="AG89:AG108" si="39">AG88+AC89</f>
        <v>630</v>
      </c>
    </row>
    <row r="90" spans="9:33" ht="16.5" x14ac:dyDescent="0.2">
      <c r="I90" s="15">
        <v>87</v>
      </c>
      <c r="J90" s="16">
        <f t="shared" si="28"/>
        <v>1101005</v>
      </c>
      <c r="K90" s="31" t="s">
        <v>703</v>
      </c>
      <c r="L90" s="16">
        <f t="shared" si="29"/>
        <v>1</v>
      </c>
      <c r="M90" s="16">
        <f t="shared" si="30"/>
        <v>3</v>
      </c>
      <c r="N90" s="16" t="s">
        <v>51</v>
      </c>
      <c r="O90" s="16">
        <f>ROUND(IF($L90=1,INDEX(新属性投放!I$14:I$34,卡牌属性!$M90),INDEX(新属性投放!I$40:I$60,卡牌属性!$M90))*VLOOKUP(J90,$A$4:$E$39,5),0)</f>
        <v>165</v>
      </c>
      <c r="P90" s="31" t="s">
        <v>191</v>
      </c>
      <c r="Q90" s="16">
        <f>ROUND(IF($L90=1,INDEX(新属性投放!J$14:J$34,卡牌属性!$M90),INDEX(新属性投放!J$40:J$60,卡牌属性!$M90))*VLOOKUP(J90,$A$4:$E$39,5),0)</f>
        <v>70</v>
      </c>
      <c r="R90" s="31" t="s">
        <v>192</v>
      </c>
      <c r="S90" s="16">
        <f>ROUND(IF($L90=1,INDEX(新属性投放!K$14:K$34,卡牌属性!$M90),INDEX(新属性投放!K$40:K$60,卡牌属性!$M90))*VLOOKUP(J90,$A$4:$E$39,5),0)</f>
        <v>888</v>
      </c>
      <c r="T90" s="31" t="s">
        <v>190</v>
      </c>
      <c r="U90" s="16">
        <f>ROUND(IF($L90=1,INDEX(新属性投放!C$14:C$34,卡牌属性!$M90),INDEX(新属性投放!C$40:C$60,卡牌属性!$M90))*VLOOKUP(J90,$A$4:$E$39,5),0)</f>
        <v>10</v>
      </c>
      <c r="V90" s="31" t="s">
        <v>191</v>
      </c>
      <c r="W90" s="16">
        <f>ROUND(IF($L90=1,INDEX(新属性投放!D$14:D$34,卡牌属性!$M90),INDEX(新属性投放!D$40:D$60,卡牌属性!$M90))*VLOOKUP(J90,$A$4:$E$39,5),0)</f>
        <v>5</v>
      </c>
      <c r="X90" s="31" t="s">
        <v>192</v>
      </c>
      <c r="Y90" s="16">
        <f>ROUND(IF($L90=1,INDEX(新属性投放!E$14:E$34,卡牌属性!$M90),INDEX(新属性投放!E$40:E$60,卡牌属性!$M90))*VLOOKUP(J90,$A$4:$E$39,5),0)</f>
        <v>50</v>
      </c>
      <c r="AA90" s="16">
        <f t="shared" si="31"/>
        <v>100</v>
      </c>
      <c r="AB90" s="16">
        <f t="shared" si="32"/>
        <v>50</v>
      </c>
      <c r="AC90" s="16">
        <f t="shared" si="33"/>
        <v>500</v>
      </c>
      <c r="AE90" s="16">
        <f t="shared" si="37"/>
        <v>230</v>
      </c>
      <c r="AF90" s="16">
        <f t="shared" si="38"/>
        <v>120</v>
      </c>
      <c r="AG90" s="16">
        <f t="shared" si="39"/>
        <v>1130</v>
      </c>
    </row>
    <row r="91" spans="9:33" ht="16.5" x14ac:dyDescent="0.2">
      <c r="I91" s="15">
        <v>88</v>
      </c>
      <c r="J91" s="16">
        <f t="shared" si="28"/>
        <v>1101005</v>
      </c>
      <c r="K91" s="31" t="s">
        <v>703</v>
      </c>
      <c r="L91" s="16">
        <f t="shared" si="29"/>
        <v>1</v>
      </c>
      <c r="M91" s="16">
        <f t="shared" si="30"/>
        <v>4</v>
      </c>
      <c r="N91" s="16" t="s">
        <v>51</v>
      </c>
      <c r="O91" s="16">
        <f>ROUND(IF($L91=1,INDEX(新属性投放!I$14:I$34,卡牌属性!$M91),INDEX(新属性投放!I$40:I$60,卡牌属性!$M91))*VLOOKUP(J91,$A$4:$E$39,5),0)</f>
        <v>345</v>
      </c>
      <c r="P91" s="31" t="s">
        <v>191</v>
      </c>
      <c r="Q91" s="16">
        <f>ROUND(IF($L91=1,INDEX(新属性投放!J$14:J$34,卡牌属性!$M91),INDEX(新属性投放!J$40:J$60,卡牌属性!$M91))*VLOOKUP(J91,$A$4:$E$39,5),0)</f>
        <v>160</v>
      </c>
      <c r="R91" s="31" t="s">
        <v>192</v>
      </c>
      <c r="S91" s="16">
        <f>ROUND(IF($L91=1,INDEX(新属性投放!K$14:K$34,卡牌属性!$M91),INDEX(新属性投放!K$40:K$60,卡牌属性!$M91))*VLOOKUP(J91,$A$4:$E$39,5),0)</f>
        <v>1788</v>
      </c>
      <c r="T91" s="31" t="s">
        <v>190</v>
      </c>
      <c r="U91" s="16">
        <f>ROUND(IF($L91=1,INDEX(新属性投放!C$14:C$34,卡牌属性!$M91),INDEX(新属性投放!C$40:C$60,卡牌属性!$M91))*VLOOKUP(J91,$A$4:$E$39,5),0)</f>
        <v>15</v>
      </c>
      <c r="V91" s="31" t="s">
        <v>191</v>
      </c>
      <c r="W91" s="16">
        <f>ROUND(IF($L91=1,INDEX(新属性投放!D$14:D$34,卡牌属性!$M91),INDEX(新属性投放!D$40:D$60,卡牌属性!$M91))*VLOOKUP(J91,$A$4:$E$39,5),0)</f>
        <v>8</v>
      </c>
      <c r="X91" s="31" t="s">
        <v>192</v>
      </c>
      <c r="Y91" s="16">
        <f>ROUND(IF($L91=1,INDEX(新属性投放!E$14:E$34,卡牌属性!$M91),INDEX(新属性投放!E$40:E$60,卡牌属性!$M91))*VLOOKUP(J91,$A$4:$E$39,5),0)</f>
        <v>75</v>
      </c>
      <c r="AA91" s="16">
        <f t="shared" si="31"/>
        <v>150</v>
      </c>
      <c r="AB91" s="16">
        <f t="shared" si="32"/>
        <v>80</v>
      </c>
      <c r="AC91" s="16">
        <f t="shared" si="33"/>
        <v>750</v>
      </c>
      <c r="AE91" s="16">
        <f t="shared" si="37"/>
        <v>380</v>
      </c>
      <c r="AF91" s="16">
        <f t="shared" si="38"/>
        <v>200</v>
      </c>
      <c r="AG91" s="16">
        <f t="shared" si="39"/>
        <v>1880</v>
      </c>
    </row>
    <row r="92" spans="9:33" ht="16.5" x14ac:dyDescent="0.2">
      <c r="I92" s="15">
        <v>89</v>
      </c>
      <c r="J92" s="16">
        <f t="shared" si="28"/>
        <v>1101005</v>
      </c>
      <c r="K92" s="31" t="s">
        <v>703</v>
      </c>
      <c r="L92" s="16">
        <f t="shared" si="29"/>
        <v>1</v>
      </c>
      <c r="M92" s="16">
        <f t="shared" si="30"/>
        <v>5</v>
      </c>
      <c r="N92" s="16" t="s">
        <v>51</v>
      </c>
      <c r="O92" s="16">
        <f>ROUND(IF($L92=1,INDEX(新属性投放!I$14:I$34,卡牌属性!$M92),INDEX(新属性投放!I$40:I$60,卡牌属性!$M92))*VLOOKUP(J92,$A$4:$E$39,5),0)</f>
        <v>535</v>
      </c>
      <c r="P92" s="31" t="s">
        <v>191</v>
      </c>
      <c r="Q92" s="16">
        <f>ROUND(IF($L92=1,INDEX(新属性投放!J$14:J$34,卡牌属性!$M92),INDEX(新属性投放!J$40:J$60,卡牌属性!$M92))*VLOOKUP(J92,$A$4:$E$39,5),0)</f>
        <v>255</v>
      </c>
      <c r="R92" s="31" t="s">
        <v>192</v>
      </c>
      <c r="S92" s="16">
        <f>ROUND(IF($L92=1,INDEX(新属性投放!K$14:K$34,卡牌属性!$M92),INDEX(新属性投放!K$40:K$60,卡牌属性!$M92))*VLOOKUP(J92,$A$4:$E$39,5),0)</f>
        <v>2738</v>
      </c>
      <c r="T92" s="31" t="s">
        <v>190</v>
      </c>
      <c r="U92" s="16">
        <f>ROUND(IF($L92=1,INDEX(新属性投放!C$14:C$34,卡牌属性!$M92),INDEX(新属性投放!C$40:C$60,卡牌属性!$M92))*VLOOKUP(J92,$A$4:$E$39,5),0)</f>
        <v>20</v>
      </c>
      <c r="V92" s="31" t="s">
        <v>191</v>
      </c>
      <c r="W92" s="16">
        <f>ROUND(IF($L92=1,INDEX(新属性投放!D$14:D$34,卡牌属性!$M92),INDEX(新属性投放!D$40:D$60,卡牌属性!$M92))*VLOOKUP(J92,$A$4:$E$39,5),0)</f>
        <v>10</v>
      </c>
      <c r="X92" s="31" t="s">
        <v>192</v>
      </c>
      <c r="Y92" s="16">
        <f>ROUND(IF($L92=1,INDEX(新属性投放!E$14:E$34,卡牌属性!$M92),INDEX(新属性投放!E$40:E$60,卡牌属性!$M92))*VLOOKUP(J92,$A$4:$E$39,5),0)</f>
        <v>100</v>
      </c>
      <c r="AA92" s="16">
        <f t="shared" si="31"/>
        <v>200</v>
      </c>
      <c r="AB92" s="16">
        <f t="shared" si="32"/>
        <v>100</v>
      </c>
      <c r="AC92" s="16">
        <f t="shared" si="33"/>
        <v>1000</v>
      </c>
      <c r="AE92" s="16">
        <f t="shared" si="37"/>
        <v>580</v>
      </c>
      <c r="AF92" s="16">
        <f t="shared" si="38"/>
        <v>300</v>
      </c>
      <c r="AG92" s="16">
        <f t="shared" si="39"/>
        <v>2880</v>
      </c>
    </row>
    <row r="93" spans="9:33" ht="16.5" x14ac:dyDescent="0.2">
      <c r="I93" s="15">
        <v>90</v>
      </c>
      <c r="J93" s="16">
        <f t="shared" si="28"/>
        <v>1101005</v>
      </c>
      <c r="K93" s="31" t="s">
        <v>703</v>
      </c>
      <c r="L93" s="16">
        <f t="shared" si="29"/>
        <v>1</v>
      </c>
      <c r="M93" s="16">
        <f t="shared" si="30"/>
        <v>6</v>
      </c>
      <c r="N93" s="16" t="s">
        <v>51</v>
      </c>
      <c r="O93" s="16">
        <f>ROUND(IF($L93=1,INDEX(新属性投放!I$14:I$34,卡牌属性!$M93),INDEX(新属性投放!I$40:I$60,卡牌属性!$M93))*VLOOKUP(J93,$A$4:$E$39,5),0)</f>
        <v>785</v>
      </c>
      <c r="P93" s="31" t="s">
        <v>191</v>
      </c>
      <c r="Q93" s="16">
        <f>ROUND(IF($L93=1,INDEX(新属性投放!J$14:J$34,卡牌属性!$M93),INDEX(新属性投放!J$40:J$60,卡牌属性!$M93))*VLOOKUP(J93,$A$4:$E$39,5),0)</f>
        <v>380</v>
      </c>
      <c r="R93" s="31" t="s">
        <v>192</v>
      </c>
      <c r="S93" s="16">
        <f>ROUND(IF($L93=1,INDEX(新属性投放!K$14:K$34,卡牌属性!$M93),INDEX(新属性投放!K$40:K$60,卡牌属性!$M93))*VLOOKUP(J93,$A$4:$E$39,5),0)</f>
        <v>3988</v>
      </c>
      <c r="T93" s="31" t="s">
        <v>190</v>
      </c>
      <c r="U93" s="16">
        <f>ROUND(IF($L93=1,INDEX(新属性投放!C$14:C$34,卡牌属性!$M93),INDEX(新属性投放!C$40:C$60,卡牌属性!$M93))*VLOOKUP(J93,$A$4:$E$39,5),0)</f>
        <v>25</v>
      </c>
      <c r="V93" s="31" t="s">
        <v>191</v>
      </c>
      <c r="W93" s="16">
        <f>ROUND(IF($L93=1,INDEX(新属性投放!D$14:D$34,卡牌属性!$M93),INDEX(新属性投放!D$40:D$60,卡牌属性!$M93))*VLOOKUP(J93,$A$4:$E$39,5),0)</f>
        <v>13</v>
      </c>
      <c r="X93" s="31" t="s">
        <v>192</v>
      </c>
      <c r="Y93" s="16">
        <f>ROUND(IF($L93=1,INDEX(新属性投放!E$14:E$34,卡牌属性!$M93),INDEX(新属性投放!E$40:E$60,卡牌属性!$M93))*VLOOKUP(J93,$A$4:$E$39,5),0)</f>
        <v>125</v>
      </c>
      <c r="AA93" s="16">
        <f t="shared" si="31"/>
        <v>250</v>
      </c>
      <c r="AB93" s="16">
        <f t="shared" si="32"/>
        <v>130</v>
      </c>
      <c r="AC93" s="16">
        <f t="shared" si="33"/>
        <v>1250</v>
      </c>
      <c r="AE93" s="16">
        <f t="shared" si="37"/>
        <v>830</v>
      </c>
      <c r="AF93" s="16">
        <f t="shared" si="38"/>
        <v>430</v>
      </c>
      <c r="AG93" s="16">
        <f t="shared" si="39"/>
        <v>4130</v>
      </c>
    </row>
    <row r="94" spans="9:33" ht="16.5" x14ac:dyDescent="0.2">
      <c r="I94" s="15">
        <v>91</v>
      </c>
      <c r="J94" s="16">
        <f t="shared" si="28"/>
        <v>1101005</v>
      </c>
      <c r="K94" s="31" t="s">
        <v>703</v>
      </c>
      <c r="L94" s="16">
        <f t="shared" si="29"/>
        <v>1</v>
      </c>
      <c r="M94" s="16">
        <f t="shared" si="30"/>
        <v>7</v>
      </c>
      <c r="N94" s="16" t="s">
        <v>51</v>
      </c>
      <c r="O94" s="16">
        <f>ROUND(IF($L94=1,INDEX(新属性投放!I$14:I$34,卡牌属性!$M94),INDEX(新属性投放!I$40:I$60,卡牌属性!$M94))*VLOOKUP(J94,$A$4:$E$39,5),0)</f>
        <v>1095</v>
      </c>
      <c r="P94" s="31" t="s">
        <v>191</v>
      </c>
      <c r="Q94" s="16">
        <f>ROUND(IF($L94=1,INDEX(新属性投放!J$14:J$34,卡牌属性!$M94),INDEX(新属性投放!J$40:J$60,卡牌属性!$M94))*VLOOKUP(J94,$A$4:$E$39,5),0)</f>
        <v>535</v>
      </c>
      <c r="R94" s="31" t="s">
        <v>192</v>
      </c>
      <c r="S94" s="16">
        <f>ROUND(IF($L94=1,INDEX(新属性投放!K$14:K$34,卡牌属性!$M94),INDEX(新属性投放!K$40:K$60,卡牌属性!$M94))*VLOOKUP(J94,$A$4:$E$39,5),0)</f>
        <v>5538</v>
      </c>
      <c r="T94" s="31" t="s">
        <v>190</v>
      </c>
      <c r="U94" s="16">
        <f>ROUND(IF($L94=1,INDEX(新属性投放!C$14:C$34,卡牌属性!$M94),INDEX(新属性投放!C$40:C$60,卡牌属性!$M94))*VLOOKUP(J94,$A$4:$E$39,5),0)</f>
        <v>30</v>
      </c>
      <c r="V94" s="31" t="s">
        <v>191</v>
      </c>
      <c r="W94" s="16">
        <f>ROUND(IF($L94=1,INDEX(新属性投放!D$14:D$34,卡牌属性!$M94),INDEX(新属性投放!D$40:D$60,卡牌属性!$M94))*VLOOKUP(J94,$A$4:$E$39,5),0)</f>
        <v>15</v>
      </c>
      <c r="X94" s="31" t="s">
        <v>192</v>
      </c>
      <c r="Y94" s="16">
        <f>ROUND(IF($L94=1,INDEX(新属性投放!E$14:E$34,卡牌属性!$M94),INDEX(新属性投放!E$40:E$60,卡牌属性!$M94))*VLOOKUP(J94,$A$4:$E$39,5),0)</f>
        <v>150</v>
      </c>
      <c r="AA94" s="16">
        <f t="shared" si="31"/>
        <v>300</v>
      </c>
      <c r="AB94" s="16">
        <f t="shared" si="32"/>
        <v>150</v>
      </c>
      <c r="AC94" s="16">
        <f t="shared" si="33"/>
        <v>1500</v>
      </c>
      <c r="AE94" s="16">
        <f t="shared" si="37"/>
        <v>1130</v>
      </c>
      <c r="AF94" s="16">
        <f t="shared" si="38"/>
        <v>580</v>
      </c>
      <c r="AG94" s="16">
        <f t="shared" si="39"/>
        <v>5630</v>
      </c>
    </row>
    <row r="95" spans="9:33" ht="16.5" x14ac:dyDescent="0.2">
      <c r="I95" s="15">
        <v>92</v>
      </c>
      <c r="J95" s="16">
        <f t="shared" si="28"/>
        <v>1101005</v>
      </c>
      <c r="K95" s="31" t="s">
        <v>703</v>
      </c>
      <c r="L95" s="16">
        <f t="shared" si="29"/>
        <v>1</v>
      </c>
      <c r="M95" s="16">
        <f t="shared" si="30"/>
        <v>8</v>
      </c>
      <c r="N95" s="16" t="s">
        <v>51</v>
      </c>
      <c r="O95" s="16">
        <f>ROUND(IF($L95=1,INDEX(新属性投放!I$14:I$34,卡牌属性!$M95),INDEX(新属性投放!I$40:I$60,卡牌属性!$M95))*VLOOKUP(J95,$A$4:$E$39,5),0)</f>
        <v>1470</v>
      </c>
      <c r="P95" s="31" t="s">
        <v>191</v>
      </c>
      <c r="Q95" s="16">
        <f>ROUND(IF($L95=1,INDEX(新属性投放!J$14:J$34,卡牌属性!$M95),INDEX(新属性投放!J$40:J$60,卡牌属性!$M95))*VLOOKUP(J95,$A$4:$E$39,5),0)</f>
        <v>723</v>
      </c>
      <c r="R95" s="31" t="s">
        <v>192</v>
      </c>
      <c r="S95" s="16">
        <f>ROUND(IF($L95=1,INDEX(新属性投放!K$14:K$34,卡牌属性!$M95),INDEX(新属性投放!K$40:K$60,卡牌属性!$M95))*VLOOKUP(J95,$A$4:$E$39,5),0)</f>
        <v>7413</v>
      </c>
      <c r="T95" s="31" t="s">
        <v>190</v>
      </c>
      <c r="U95" s="16">
        <f>ROUND(IF($L95=1,INDEX(新属性投放!C$14:C$34,卡牌属性!$M95),INDEX(新属性投放!C$40:C$60,卡牌属性!$M95))*VLOOKUP(J95,$A$4:$E$39,5),0)</f>
        <v>38</v>
      </c>
      <c r="V95" s="31" t="s">
        <v>191</v>
      </c>
      <c r="W95" s="16">
        <f>ROUND(IF($L95=1,INDEX(新属性投放!D$14:D$34,卡牌属性!$M95),INDEX(新属性投放!D$40:D$60,卡牌属性!$M95))*VLOOKUP(J95,$A$4:$E$39,5),0)</f>
        <v>19</v>
      </c>
      <c r="X95" s="31" t="s">
        <v>192</v>
      </c>
      <c r="Y95" s="16">
        <f>ROUND(IF($L95=1,INDEX(新属性投放!E$14:E$34,卡牌属性!$M95),INDEX(新属性投放!E$40:E$60,卡牌属性!$M95))*VLOOKUP(J95,$A$4:$E$39,5),0)</f>
        <v>188</v>
      </c>
      <c r="AA95" s="16">
        <f t="shared" si="31"/>
        <v>380</v>
      </c>
      <c r="AB95" s="16">
        <f t="shared" si="32"/>
        <v>190</v>
      </c>
      <c r="AC95" s="16">
        <f t="shared" si="33"/>
        <v>1880</v>
      </c>
      <c r="AE95" s="16">
        <f t="shared" si="37"/>
        <v>1510</v>
      </c>
      <c r="AF95" s="16">
        <f t="shared" si="38"/>
        <v>770</v>
      </c>
      <c r="AG95" s="16">
        <f t="shared" si="39"/>
        <v>7510</v>
      </c>
    </row>
    <row r="96" spans="9:33" ht="16.5" x14ac:dyDescent="0.2">
      <c r="I96" s="15">
        <v>93</v>
      </c>
      <c r="J96" s="16">
        <f t="shared" si="28"/>
        <v>1101005</v>
      </c>
      <c r="K96" s="31" t="s">
        <v>703</v>
      </c>
      <c r="L96" s="16">
        <f t="shared" si="29"/>
        <v>1</v>
      </c>
      <c r="M96" s="16">
        <f t="shared" si="30"/>
        <v>9</v>
      </c>
      <c r="N96" s="16" t="s">
        <v>51</v>
      </c>
      <c r="O96" s="16">
        <f>ROUND(IF($L96=1,INDEX(新属性投放!I$14:I$34,卡牌属性!$M96),INDEX(新属性投放!I$40:I$60,卡牌属性!$M96))*VLOOKUP(J96,$A$4:$E$39,5),0)</f>
        <v>1888</v>
      </c>
      <c r="P96" s="31" t="s">
        <v>191</v>
      </c>
      <c r="Q96" s="16">
        <f>ROUND(IF($L96=1,INDEX(新属性投放!J$14:J$34,卡牌属性!$M96),INDEX(新属性投放!J$40:J$60,卡牌属性!$M96))*VLOOKUP(J96,$A$4:$E$39,5),0)</f>
        <v>931</v>
      </c>
      <c r="R96" s="31" t="s">
        <v>192</v>
      </c>
      <c r="S96" s="16">
        <f>ROUND(IF($L96=1,INDEX(新属性投放!K$14:K$34,卡牌属性!$M96),INDEX(新属性投放!K$40:K$60,卡牌属性!$M96))*VLOOKUP(J96,$A$4:$E$39,5),0)</f>
        <v>9500</v>
      </c>
      <c r="T96" s="31" t="s">
        <v>190</v>
      </c>
      <c r="U96" s="16">
        <f>ROUND(IF($L96=1,INDEX(新属性投放!C$14:C$34,卡牌属性!$M96),INDEX(新属性投放!C$40:C$60,卡牌属性!$M96))*VLOOKUP(J96,$A$4:$E$39,5),0)</f>
        <v>43</v>
      </c>
      <c r="V96" s="31" t="s">
        <v>191</v>
      </c>
      <c r="W96" s="16">
        <f>ROUND(IF($L96=1,INDEX(新属性投放!D$14:D$34,卡牌属性!$M96),INDEX(新属性投放!D$40:D$60,卡牌属性!$M96))*VLOOKUP(J96,$A$4:$E$39,5),0)</f>
        <v>21</v>
      </c>
      <c r="X96" s="31" t="s">
        <v>192</v>
      </c>
      <c r="Y96" s="16">
        <f>ROUND(IF($L96=1,INDEX(新属性投放!E$14:E$34,卡牌属性!$M96),INDEX(新属性投放!E$40:E$60,卡牌属性!$M96))*VLOOKUP(J96,$A$4:$E$39,5),0)</f>
        <v>213</v>
      </c>
      <c r="AA96" s="16">
        <f t="shared" si="31"/>
        <v>430</v>
      </c>
      <c r="AB96" s="16">
        <f t="shared" si="32"/>
        <v>210</v>
      </c>
      <c r="AC96" s="16">
        <f t="shared" si="33"/>
        <v>2130</v>
      </c>
      <c r="AE96" s="16">
        <f t="shared" si="37"/>
        <v>1940</v>
      </c>
      <c r="AF96" s="16">
        <f t="shared" si="38"/>
        <v>980</v>
      </c>
      <c r="AG96" s="16">
        <f t="shared" si="39"/>
        <v>9640</v>
      </c>
    </row>
    <row r="97" spans="9:33" ht="16.5" x14ac:dyDescent="0.2">
      <c r="I97" s="15">
        <v>94</v>
      </c>
      <c r="J97" s="16">
        <f t="shared" si="28"/>
        <v>1101005</v>
      </c>
      <c r="K97" s="31" t="s">
        <v>703</v>
      </c>
      <c r="L97" s="16">
        <f t="shared" si="29"/>
        <v>1</v>
      </c>
      <c r="M97" s="16">
        <f t="shared" si="30"/>
        <v>10</v>
      </c>
      <c r="N97" s="16" t="s">
        <v>51</v>
      </c>
      <c r="O97" s="16">
        <f>ROUND(IF($L97=1,INDEX(新属性投放!I$14:I$34,卡牌属性!$M97),INDEX(新属性投放!I$40:I$60,卡牌属性!$M97))*VLOOKUP(J97,$A$4:$E$39,5),0)</f>
        <v>2150</v>
      </c>
      <c r="P97" s="31" t="s">
        <v>191</v>
      </c>
      <c r="Q97" s="16">
        <f>ROUND(IF($L97=1,INDEX(新属性投放!J$14:J$34,卡牌属性!$M97),INDEX(新属性投放!J$40:J$60,卡牌属性!$M97))*VLOOKUP(J97,$A$4:$E$39,5),0)</f>
        <v>1063</v>
      </c>
      <c r="R97" s="31" t="s">
        <v>192</v>
      </c>
      <c r="S97" s="16">
        <f>ROUND(IF($L97=1,INDEX(新属性投放!K$14:K$34,卡牌属性!$M97),INDEX(新属性投放!K$40:K$60,卡牌属性!$M97))*VLOOKUP(J97,$A$4:$E$39,5),0)</f>
        <v>10813</v>
      </c>
      <c r="T97" s="31" t="s">
        <v>190</v>
      </c>
      <c r="U97" s="16">
        <f>ROUND(IF($L97=1,INDEX(新属性投放!C$14:C$34,卡牌属性!$M97),INDEX(新属性投放!C$40:C$60,卡牌属性!$M97))*VLOOKUP(J97,$A$4:$E$39,5),0)</f>
        <v>50</v>
      </c>
      <c r="V97" s="31" t="s">
        <v>191</v>
      </c>
      <c r="W97" s="16">
        <f>ROUND(IF($L97=1,INDEX(新属性投放!D$14:D$34,卡牌属性!$M97),INDEX(新属性投放!D$40:D$60,卡牌属性!$M97))*VLOOKUP(J97,$A$4:$E$39,5),0)</f>
        <v>25</v>
      </c>
      <c r="X97" s="31" t="s">
        <v>192</v>
      </c>
      <c r="Y97" s="16">
        <f>ROUND(IF($L97=1,INDEX(新属性投放!E$14:E$34,卡牌属性!$M97),INDEX(新属性投放!E$40:E$60,卡牌属性!$M97))*VLOOKUP(J97,$A$4:$E$39,5),0)</f>
        <v>250</v>
      </c>
      <c r="AA97" s="16">
        <f t="shared" si="31"/>
        <v>500</v>
      </c>
      <c r="AB97" s="16">
        <f t="shared" si="32"/>
        <v>250</v>
      </c>
      <c r="AC97" s="16">
        <f t="shared" si="33"/>
        <v>2500</v>
      </c>
      <c r="AE97" s="16">
        <f t="shared" si="37"/>
        <v>2440</v>
      </c>
      <c r="AF97" s="16">
        <f t="shared" si="38"/>
        <v>1230</v>
      </c>
      <c r="AG97" s="16">
        <f t="shared" si="39"/>
        <v>12140</v>
      </c>
    </row>
    <row r="98" spans="9:33" ht="16.5" x14ac:dyDescent="0.2">
      <c r="I98" s="15">
        <v>95</v>
      </c>
      <c r="J98" s="16">
        <f t="shared" si="28"/>
        <v>1101005</v>
      </c>
      <c r="K98" s="31" t="s">
        <v>703</v>
      </c>
      <c r="L98" s="16">
        <f t="shared" si="29"/>
        <v>1</v>
      </c>
      <c r="M98" s="16">
        <f t="shared" si="30"/>
        <v>11</v>
      </c>
      <c r="N98" s="16" t="s">
        <v>51</v>
      </c>
      <c r="O98" s="16">
        <f>ROUND(IF($L98=1,INDEX(新属性投放!I$14:I$34,卡牌属性!$M98),INDEX(新属性投放!I$40:I$60,卡牌属性!$M98))*VLOOKUP(J98,$A$4:$E$39,5),0)</f>
        <v>2458</v>
      </c>
      <c r="P98" s="31" t="s">
        <v>191</v>
      </c>
      <c r="Q98" s="16">
        <f>ROUND(IF($L98=1,INDEX(新属性投放!J$14:J$34,卡牌属性!$M98),INDEX(新属性投放!J$40:J$60,卡牌属性!$M98))*VLOOKUP(J98,$A$4:$E$39,5),0)</f>
        <v>1216</v>
      </c>
      <c r="R98" s="31" t="s">
        <v>192</v>
      </c>
      <c r="S98" s="16">
        <f>ROUND(IF($L98=1,INDEX(新属性投放!K$14:K$34,卡牌属性!$M98),INDEX(新属性投放!K$40:K$60,卡牌属性!$M98))*VLOOKUP(J98,$A$4:$E$39,5),0)</f>
        <v>12350</v>
      </c>
      <c r="T98" s="31" t="s">
        <v>190</v>
      </c>
      <c r="U98" s="16">
        <f>ROUND(IF($L98=1,INDEX(新属性投放!C$14:C$34,卡牌属性!$M98),INDEX(新属性投放!C$40:C$60,卡牌属性!$M98))*VLOOKUP(J98,$A$4:$E$39,5),0)</f>
        <v>58</v>
      </c>
      <c r="V98" s="31" t="s">
        <v>191</v>
      </c>
      <c r="W98" s="16">
        <f>ROUND(IF($L98=1,INDEX(新属性投放!D$14:D$34,卡牌属性!$M98),INDEX(新属性投放!D$40:D$60,卡牌属性!$M98))*VLOOKUP(J98,$A$4:$E$39,5),0)</f>
        <v>29</v>
      </c>
      <c r="X98" s="31" t="s">
        <v>192</v>
      </c>
      <c r="Y98" s="16">
        <f>ROUND(IF($L98=1,INDEX(新属性投放!E$14:E$34,卡牌属性!$M98),INDEX(新属性投放!E$40:E$60,卡牌属性!$M98))*VLOOKUP(J98,$A$4:$E$39,5),0)</f>
        <v>288</v>
      </c>
      <c r="AA98" s="16">
        <f t="shared" si="31"/>
        <v>580</v>
      </c>
      <c r="AB98" s="16">
        <f t="shared" si="32"/>
        <v>290</v>
      </c>
      <c r="AC98" s="16">
        <f t="shared" si="33"/>
        <v>2880</v>
      </c>
      <c r="AE98" s="16">
        <f t="shared" si="37"/>
        <v>3020</v>
      </c>
      <c r="AF98" s="16">
        <f t="shared" si="38"/>
        <v>1520</v>
      </c>
      <c r="AG98" s="16">
        <f t="shared" si="39"/>
        <v>15020</v>
      </c>
    </row>
    <row r="99" spans="9:33" ht="16.5" x14ac:dyDescent="0.2">
      <c r="I99" s="15">
        <v>96</v>
      </c>
      <c r="J99" s="16">
        <f t="shared" si="28"/>
        <v>1101005</v>
      </c>
      <c r="K99" s="31" t="s">
        <v>703</v>
      </c>
      <c r="L99" s="16">
        <f t="shared" si="29"/>
        <v>1</v>
      </c>
      <c r="M99" s="16">
        <f t="shared" si="30"/>
        <v>12</v>
      </c>
      <c r="N99" s="16" t="s">
        <v>51</v>
      </c>
      <c r="O99" s="16">
        <f>ROUND(IF($L99=1,INDEX(新属性投放!I$14:I$34,卡牌属性!$M99),INDEX(新属性投放!I$40:I$60,卡牌属性!$M99))*VLOOKUP(J99,$A$4:$E$39,5),0)</f>
        <v>2810</v>
      </c>
      <c r="P99" s="31" t="s">
        <v>191</v>
      </c>
      <c r="Q99" s="16">
        <f>ROUND(IF($L99=1,INDEX(新属性投放!J$14:J$34,卡牌属性!$M99),INDEX(新属性投放!J$40:J$60,卡牌属性!$M99))*VLOOKUP(J99,$A$4:$E$39,5),0)</f>
        <v>1393</v>
      </c>
      <c r="R99" s="31" t="s">
        <v>192</v>
      </c>
      <c r="S99" s="16">
        <f>ROUND(IF($L99=1,INDEX(新属性投放!K$14:K$34,卡牌属性!$M99),INDEX(新属性投放!K$40:K$60,卡牌属性!$M99))*VLOOKUP(J99,$A$4:$E$39,5),0)</f>
        <v>14113</v>
      </c>
      <c r="T99" s="31" t="s">
        <v>190</v>
      </c>
      <c r="U99" s="16">
        <f>ROUND(IF($L99=1,INDEX(新属性投放!C$14:C$34,卡牌属性!$M99),INDEX(新属性投放!C$40:C$60,卡牌属性!$M99))*VLOOKUP(J99,$A$4:$E$39,5),0)</f>
        <v>65</v>
      </c>
      <c r="V99" s="31" t="s">
        <v>191</v>
      </c>
      <c r="W99" s="16">
        <f>ROUND(IF($L99=1,INDEX(新属性投放!D$14:D$34,卡牌属性!$M99),INDEX(新属性投放!D$40:D$60,卡牌属性!$M99))*VLOOKUP(J99,$A$4:$E$39,5),0)</f>
        <v>33</v>
      </c>
      <c r="X99" s="31" t="s">
        <v>192</v>
      </c>
      <c r="Y99" s="16">
        <f>ROUND(IF($L99=1,INDEX(新属性投放!E$14:E$34,卡牌属性!$M99),INDEX(新属性投放!E$40:E$60,卡牌属性!$M99))*VLOOKUP(J99,$A$4:$E$39,5),0)</f>
        <v>325</v>
      </c>
      <c r="AA99" s="16">
        <f t="shared" si="31"/>
        <v>650</v>
      </c>
      <c r="AB99" s="16">
        <f t="shared" si="32"/>
        <v>330</v>
      </c>
      <c r="AC99" s="16">
        <f t="shared" si="33"/>
        <v>3250</v>
      </c>
      <c r="AE99" s="16">
        <f t="shared" si="37"/>
        <v>3670</v>
      </c>
      <c r="AF99" s="16">
        <f t="shared" si="38"/>
        <v>1850</v>
      </c>
      <c r="AG99" s="16">
        <f t="shared" si="39"/>
        <v>18270</v>
      </c>
    </row>
    <row r="100" spans="9:33" ht="16.5" x14ac:dyDescent="0.2">
      <c r="I100" s="15">
        <v>97</v>
      </c>
      <c r="J100" s="16">
        <f t="shared" si="28"/>
        <v>1101005</v>
      </c>
      <c r="K100" s="31" t="s">
        <v>703</v>
      </c>
      <c r="L100" s="16">
        <f t="shared" si="29"/>
        <v>1</v>
      </c>
      <c r="M100" s="16">
        <f t="shared" si="30"/>
        <v>13</v>
      </c>
      <c r="N100" s="16" t="s">
        <v>51</v>
      </c>
      <c r="O100" s="16">
        <f>ROUND(IF($L100=1,INDEX(新属性投放!I$14:I$34,卡牌属性!$M100),INDEX(新属性投放!I$40:I$60,卡牌属性!$M100))*VLOOKUP(J100,$A$4:$E$39,5),0)</f>
        <v>3208</v>
      </c>
      <c r="P100" s="31" t="s">
        <v>191</v>
      </c>
      <c r="Q100" s="16">
        <f>ROUND(IF($L100=1,INDEX(新属性投放!J$14:J$34,卡牌属性!$M100),INDEX(新属性投放!J$40:J$60,卡牌属性!$M100))*VLOOKUP(J100,$A$4:$E$39,5),0)</f>
        <v>1591</v>
      </c>
      <c r="R100" s="31" t="s">
        <v>192</v>
      </c>
      <c r="S100" s="16">
        <f>ROUND(IF($L100=1,INDEX(新属性投放!K$14:K$34,卡牌属性!$M100),INDEX(新属性投放!K$40:K$60,卡牌属性!$M100))*VLOOKUP(J100,$A$4:$E$39,5),0)</f>
        <v>16100</v>
      </c>
      <c r="T100" s="31" t="s">
        <v>190</v>
      </c>
      <c r="U100" s="16">
        <f>ROUND(IF($L100=1,INDEX(新属性投放!C$14:C$34,卡牌属性!$M100),INDEX(新属性投放!C$40:C$60,卡牌属性!$M100))*VLOOKUP(J100,$A$4:$E$39,5),0)</f>
        <v>73</v>
      </c>
      <c r="V100" s="31" t="s">
        <v>191</v>
      </c>
      <c r="W100" s="16">
        <f>ROUND(IF($L100=1,INDEX(新属性投放!D$14:D$34,卡牌属性!$M100),INDEX(新属性投放!D$40:D$60,卡牌属性!$M100))*VLOOKUP(J100,$A$4:$E$39,5),0)</f>
        <v>36</v>
      </c>
      <c r="X100" s="31" t="s">
        <v>192</v>
      </c>
      <c r="Y100" s="16">
        <f>ROUND(IF($L100=1,INDEX(新属性投放!E$14:E$34,卡牌属性!$M100),INDEX(新属性投放!E$40:E$60,卡牌属性!$M100))*VLOOKUP(J100,$A$4:$E$39,5),0)</f>
        <v>363</v>
      </c>
      <c r="AA100" s="16">
        <f t="shared" si="31"/>
        <v>730</v>
      </c>
      <c r="AB100" s="16">
        <f t="shared" si="32"/>
        <v>360</v>
      </c>
      <c r="AC100" s="16">
        <f t="shared" si="33"/>
        <v>3630</v>
      </c>
      <c r="AE100" s="16">
        <f t="shared" si="37"/>
        <v>4400</v>
      </c>
      <c r="AF100" s="16">
        <f t="shared" si="38"/>
        <v>2210</v>
      </c>
      <c r="AG100" s="16">
        <f t="shared" si="39"/>
        <v>21900</v>
      </c>
    </row>
    <row r="101" spans="9:33" ht="16.5" x14ac:dyDescent="0.2">
      <c r="I101" s="15">
        <v>98</v>
      </c>
      <c r="J101" s="16">
        <f t="shared" si="28"/>
        <v>1101005</v>
      </c>
      <c r="K101" s="31" t="s">
        <v>703</v>
      </c>
      <c r="L101" s="16">
        <f t="shared" si="29"/>
        <v>1</v>
      </c>
      <c r="M101" s="16">
        <f t="shared" si="30"/>
        <v>14</v>
      </c>
      <c r="N101" s="16" t="s">
        <v>51</v>
      </c>
      <c r="O101" s="16">
        <f>ROUND(IF($L101=1,INDEX(新属性投放!I$14:I$34,卡牌属性!$M101),INDEX(新属性投放!I$40:I$60,卡牌属性!$M101))*VLOOKUP(J101,$A$4:$E$39,5),0)</f>
        <v>3650</v>
      </c>
      <c r="P101" s="31" t="s">
        <v>191</v>
      </c>
      <c r="Q101" s="16">
        <f>ROUND(IF($L101=1,INDEX(新属性投放!J$14:J$34,卡牌属性!$M101),INDEX(新属性投放!J$40:J$60,卡牌属性!$M101))*VLOOKUP(J101,$A$4:$E$39,5),0)</f>
        <v>1813</v>
      </c>
      <c r="R101" s="31" t="s">
        <v>192</v>
      </c>
      <c r="S101" s="16">
        <f>ROUND(IF($L101=1,INDEX(新属性投放!K$14:K$34,卡牌属性!$M101),INDEX(新属性投放!K$40:K$60,卡牌属性!$M101))*VLOOKUP(J101,$A$4:$E$39,5),0)</f>
        <v>18313</v>
      </c>
      <c r="T101" s="31" t="s">
        <v>190</v>
      </c>
      <c r="U101" s="16">
        <f>ROUND(IF($L101=1,INDEX(新属性投放!C$14:C$34,卡牌属性!$M101),INDEX(新属性投放!C$40:C$60,卡牌属性!$M101))*VLOOKUP(J101,$A$4:$E$39,5),0)</f>
        <v>80</v>
      </c>
      <c r="V101" s="31" t="s">
        <v>191</v>
      </c>
      <c r="W101" s="16">
        <f>ROUND(IF($L101=1,INDEX(新属性投放!D$14:D$34,卡牌属性!$M101),INDEX(新属性投放!D$40:D$60,卡牌属性!$M101))*VLOOKUP(J101,$A$4:$E$39,5),0)</f>
        <v>40</v>
      </c>
      <c r="X101" s="31" t="s">
        <v>192</v>
      </c>
      <c r="Y101" s="16">
        <f>ROUND(IF($L101=1,INDEX(新属性投放!E$14:E$34,卡牌属性!$M101),INDEX(新属性投放!E$40:E$60,卡牌属性!$M101))*VLOOKUP(J101,$A$4:$E$39,5),0)</f>
        <v>400</v>
      </c>
      <c r="AA101" s="16">
        <f t="shared" si="31"/>
        <v>800</v>
      </c>
      <c r="AB101" s="16">
        <f t="shared" si="32"/>
        <v>400</v>
      </c>
      <c r="AC101" s="16">
        <f t="shared" si="33"/>
        <v>4000</v>
      </c>
      <c r="AE101" s="16">
        <f t="shared" si="37"/>
        <v>5200</v>
      </c>
      <c r="AF101" s="16">
        <f t="shared" si="38"/>
        <v>2610</v>
      </c>
      <c r="AG101" s="16">
        <f t="shared" si="39"/>
        <v>25900</v>
      </c>
    </row>
    <row r="102" spans="9:33" ht="16.5" x14ac:dyDescent="0.2">
      <c r="I102" s="15">
        <v>99</v>
      </c>
      <c r="J102" s="16">
        <f t="shared" si="28"/>
        <v>1101005</v>
      </c>
      <c r="K102" s="31" t="s">
        <v>703</v>
      </c>
      <c r="L102" s="16">
        <f t="shared" si="29"/>
        <v>1</v>
      </c>
      <c r="M102" s="16">
        <f t="shared" si="30"/>
        <v>15</v>
      </c>
      <c r="N102" s="16" t="s">
        <v>51</v>
      </c>
      <c r="O102" s="16">
        <f>ROUND(IF($L102=1,INDEX(新属性投放!I$14:I$34,卡牌属性!$M102),INDEX(新属性投放!I$40:I$60,卡牌属性!$M102))*VLOOKUP(J102,$A$4:$E$39,5),0)</f>
        <v>4138</v>
      </c>
      <c r="P102" s="31" t="s">
        <v>191</v>
      </c>
      <c r="Q102" s="16">
        <f>ROUND(IF($L102=1,INDEX(新属性投放!J$14:J$34,卡牌属性!$M102),INDEX(新属性投放!J$40:J$60,卡牌属性!$M102))*VLOOKUP(J102,$A$4:$E$39,5),0)</f>
        <v>2056</v>
      </c>
      <c r="R102" s="31" t="s">
        <v>192</v>
      </c>
      <c r="S102" s="16">
        <f>ROUND(IF($L102=1,INDEX(新属性投放!K$14:K$34,卡牌属性!$M102),INDEX(新属性投放!K$40:K$60,卡牌属性!$M102))*VLOOKUP(J102,$A$4:$E$39,5),0)</f>
        <v>20750</v>
      </c>
      <c r="T102" s="31" t="s">
        <v>190</v>
      </c>
      <c r="U102" s="16">
        <f>ROUND(IF($L102=1,INDEX(新属性投放!C$14:C$34,卡牌属性!$M102),INDEX(新属性投放!C$40:C$60,卡牌属性!$M102))*VLOOKUP(J102,$A$4:$E$39,5),0)</f>
        <v>88</v>
      </c>
      <c r="V102" s="31" t="s">
        <v>191</v>
      </c>
      <c r="W102" s="16">
        <f>ROUND(IF($L102=1,INDEX(新属性投放!D$14:D$34,卡牌属性!$M102),INDEX(新属性投放!D$40:D$60,卡牌属性!$M102))*VLOOKUP(J102,$A$4:$E$39,5),0)</f>
        <v>44</v>
      </c>
      <c r="X102" s="31" t="s">
        <v>192</v>
      </c>
      <c r="Y102" s="16">
        <f>ROUND(IF($L102=1,INDEX(新属性投放!E$14:E$34,卡牌属性!$M102),INDEX(新属性投放!E$40:E$60,卡牌属性!$M102))*VLOOKUP(J102,$A$4:$E$39,5),0)</f>
        <v>438</v>
      </c>
      <c r="AA102" s="16">
        <f t="shared" si="31"/>
        <v>880</v>
      </c>
      <c r="AB102" s="16">
        <f t="shared" si="32"/>
        <v>440</v>
      </c>
      <c r="AC102" s="16">
        <f t="shared" si="33"/>
        <v>4380</v>
      </c>
      <c r="AE102" s="16">
        <f t="shared" si="37"/>
        <v>6080</v>
      </c>
      <c r="AF102" s="16">
        <f t="shared" si="38"/>
        <v>3050</v>
      </c>
      <c r="AG102" s="16">
        <f t="shared" si="39"/>
        <v>30280</v>
      </c>
    </row>
    <row r="103" spans="9:33" ht="16.5" x14ac:dyDescent="0.2">
      <c r="I103" s="15">
        <v>100</v>
      </c>
      <c r="J103" s="16">
        <f t="shared" si="28"/>
        <v>1101005</v>
      </c>
      <c r="K103" s="31" t="s">
        <v>703</v>
      </c>
      <c r="L103" s="16">
        <f t="shared" si="29"/>
        <v>1</v>
      </c>
      <c r="M103" s="16">
        <f t="shared" si="30"/>
        <v>16</v>
      </c>
      <c r="N103" s="16" t="s">
        <v>51</v>
      </c>
      <c r="O103" s="16">
        <f>ROUND(IF($L103=1,INDEX(新属性投放!I$14:I$34,卡牌属性!$M103),INDEX(新属性投放!I$40:I$60,卡牌属性!$M103))*VLOOKUP(J103,$A$4:$E$39,5),0)</f>
        <v>4675</v>
      </c>
      <c r="P103" s="31" t="s">
        <v>191</v>
      </c>
      <c r="Q103" s="16">
        <f>ROUND(IF($L103=1,INDEX(新属性投放!J$14:J$34,卡牌属性!$M103),INDEX(新属性投放!J$40:J$60,卡牌属性!$M103))*VLOOKUP(J103,$A$4:$E$39,5),0)</f>
        <v>2325</v>
      </c>
      <c r="R103" s="31" t="s">
        <v>192</v>
      </c>
      <c r="S103" s="16">
        <f>ROUND(IF($L103=1,INDEX(新属性投放!K$14:K$34,卡牌属性!$M103),INDEX(新属性投放!K$40:K$60,卡牌属性!$M103))*VLOOKUP(J103,$A$4:$E$39,5),0)</f>
        <v>23438</v>
      </c>
      <c r="T103" s="31" t="s">
        <v>190</v>
      </c>
      <c r="U103" s="16">
        <f>ROUND(IF($L103=1,INDEX(新属性投放!C$14:C$34,卡牌属性!$M103),INDEX(新属性投放!C$40:C$60,卡牌属性!$M103))*VLOOKUP(J103,$A$4:$E$39,5),0)</f>
        <v>100</v>
      </c>
      <c r="V103" s="31" t="s">
        <v>191</v>
      </c>
      <c r="W103" s="16">
        <f>ROUND(IF($L103=1,INDEX(新属性投放!D$14:D$34,卡牌属性!$M103),INDEX(新属性投放!D$40:D$60,卡牌属性!$M103))*VLOOKUP(J103,$A$4:$E$39,5),0)</f>
        <v>50</v>
      </c>
      <c r="X103" s="31" t="s">
        <v>192</v>
      </c>
      <c r="Y103" s="16">
        <f>ROUND(IF($L103=1,INDEX(新属性投放!E$14:E$34,卡牌属性!$M103),INDEX(新属性投放!E$40:E$60,卡牌属性!$M103))*VLOOKUP(J103,$A$4:$E$39,5),0)</f>
        <v>500</v>
      </c>
      <c r="AA103" s="16">
        <f t="shared" si="31"/>
        <v>1000</v>
      </c>
      <c r="AB103" s="16">
        <f t="shared" si="32"/>
        <v>500</v>
      </c>
      <c r="AC103" s="16">
        <f t="shared" si="33"/>
        <v>5000</v>
      </c>
      <c r="AE103" s="16">
        <f t="shared" si="37"/>
        <v>7080</v>
      </c>
      <c r="AF103" s="16">
        <f t="shared" si="38"/>
        <v>3550</v>
      </c>
      <c r="AG103" s="16">
        <f t="shared" si="39"/>
        <v>35280</v>
      </c>
    </row>
    <row r="104" spans="9:33" ht="16.5" x14ac:dyDescent="0.2">
      <c r="I104" s="15">
        <v>101</v>
      </c>
      <c r="J104" s="16">
        <f t="shared" si="28"/>
        <v>1101005</v>
      </c>
      <c r="K104" s="31" t="s">
        <v>703</v>
      </c>
      <c r="L104" s="16">
        <f t="shared" si="29"/>
        <v>1</v>
      </c>
      <c r="M104" s="16">
        <f t="shared" si="30"/>
        <v>17</v>
      </c>
      <c r="N104" s="16" t="s">
        <v>51</v>
      </c>
      <c r="O104" s="16">
        <f>ROUND(IF($L104=1,INDEX(新属性投放!I$14:I$34,卡牌属性!$M104),INDEX(新属性投放!I$40:I$60,卡牌属性!$M104))*VLOOKUP(J104,$A$4:$E$39,5),0)</f>
        <v>5288</v>
      </c>
      <c r="P104" s="31" t="s">
        <v>191</v>
      </c>
      <c r="Q104" s="16">
        <f>ROUND(IF($L104=1,INDEX(新属性投放!J$14:J$34,卡牌属性!$M104),INDEX(新属性投放!J$40:J$60,卡牌属性!$M104))*VLOOKUP(J104,$A$4:$E$39,5),0)</f>
        <v>2631</v>
      </c>
      <c r="R104" s="31" t="s">
        <v>192</v>
      </c>
      <c r="S104" s="16">
        <f>ROUND(IF($L104=1,INDEX(新属性投放!K$14:K$34,卡牌属性!$M104),INDEX(新属性投放!K$40:K$60,卡牌属性!$M104))*VLOOKUP(J104,$A$4:$E$39,5),0)</f>
        <v>26500</v>
      </c>
      <c r="T104" s="31" t="s">
        <v>190</v>
      </c>
      <c r="U104" s="16">
        <f>ROUND(IF($L104=1,INDEX(新属性投放!C$14:C$34,卡牌属性!$M104),INDEX(新属性投放!C$40:C$60,卡牌属性!$M104))*VLOOKUP(J104,$A$4:$E$39,5),0)</f>
        <v>113</v>
      </c>
      <c r="V104" s="31" t="s">
        <v>191</v>
      </c>
      <c r="W104" s="16">
        <f>ROUND(IF($L104=1,INDEX(新属性投放!D$14:D$34,卡牌属性!$M104),INDEX(新属性投放!D$40:D$60,卡牌属性!$M104))*VLOOKUP(J104,$A$4:$E$39,5),0)</f>
        <v>56</v>
      </c>
      <c r="X104" s="31" t="s">
        <v>192</v>
      </c>
      <c r="Y104" s="16">
        <f>ROUND(IF($L104=1,INDEX(新属性投放!E$14:E$34,卡牌属性!$M104),INDEX(新属性投放!E$40:E$60,卡牌属性!$M104))*VLOOKUP(J104,$A$4:$E$39,5),0)</f>
        <v>563</v>
      </c>
      <c r="AA104" s="16">
        <f t="shared" si="31"/>
        <v>1130</v>
      </c>
      <c r="AB104" s="16">
        <f t="shared" si="32"/>
        <v>560</v>
      </c>
      <c r="AC104" s="16">
        <f t="shared" si="33"/>
        <v>5630</v>
      </c>
      <c r="AE104" s="16">
        <f t="shared" si="37"/>
        <v>8210</v>
      </c>
      <c r="AF104" s="16">
        <f t="shared" si="38"/>
        <v>4110</v>
      </c>
      <c r="AG104" s="16">
        <f t="shared" si="39"/>
        <v>40910</v>
      </c>
    </row>
    <row r="105" spans="9:33" ht="16.5" x14ac:dyDescent="0.2">
      <c r="I105" s="15">
        <v>102</v>
      </c>
      <c r="J105" s="16">
        <f t="shared" si="28"/>
        <v>1101005</v>
      </c>
      <c r="K105" s="31" t="s">
        <v>703</v>
      </c>
      <c r="L105" s="16">
        <f t="shared" si="29"/>
        <v>1</v>
      </c>
      <c r="M105" s="16">
        <f t="shared" si="30"/>
        <v>18</v>
      </c>
      <c r="N105" s="16" t="s">
        <v>51</v>
      </c>
      <c r="O105" s="16">
        <f>ROUND(IF($L105=1,INDEX(新属性投放!I$14:I$34,卡牌属性!$M105),INDEX(新属性投放!I$40:I$60,卡牌属性!$M105))*VLOOKUP(J105,$A$4:$E$39,5),0)</f>
        <v>5975</v>
      </c>
      <c r="P105" s="31" t="s">
        <v>191</v>
      </c>
      <c r="Q105" s="16">
        <f>ROUND(IF($L105=1,INDEX(新属性投放!J$14:J$34,卡牌属性!$M105),INDEX(新属性投放!J$40:J$60,卡牌属性!$M105))*VLOOKUP(J105,$A$4:$E$39,5),0)</f>
        <v>2975</v>
      </c>
      <c r="R105" s="31" t="s">
        <v>192</v>
      </c>
      <c r="S105" s="16">
        <f>ROUND(IF($L105=1,INDEX(新属性投放!K$14:K$34,卡牌属性!$M105),INDEX(新属性投放!K$40:K$60,卡牌属性!$M105))*VLOOKUP(J105,$A$4:$E$39,5),0)</f>
        <v>29938</v>
      </c>
      <c r="T105" s="31" t="s">
        <v>190</v>
      </c>
      <c r="U105" s="16">
        <f>ROUND(IF($L105=1,INDEX(新属性投放!C$14:C$34,卡牌属性!$M105),INDEX(新属性投放!C$40:C$60,卡牌属性!$M105))*VLOOKUP(J105,$A$4:$E$39,5),0)</f>
        <v>125</v>
      </c>
      <c r="V105" s="31" t="s">
        <v>191</v>
      </c>
      <c r="W105" s="16">
        <f>ROUND(IF($L105=1,INDEX(新属性投放!D$14:D$34,卡牌属性!$M105),INDEX(新属性投放!D$40:D$60,卡牌属性!$M105))*VLOOKUP(J105,$A$4:$E$39,5),0)</f>
        <v>63</v>
      </c>
      <c r="X105" s="31" t="s">
        <v>192</v>
      </c>
      <c r="Y105" s="16">
        <f>ROUND(IF($L105=1,INDEX(新属性投放!E$14:E$34,卡牌属性!$M105),INDEX(新属性投放!E$40:E$60,卡牌属性!$M105))*VLOOKUP(J105,$A$4:$E$39,5),0)</f>
        <v>625</v>
      </c>
      <c r="AA105" s="16">
        <f t="shared" si="31"/>
        <v>1250</v>
      </c>
      <c r="AB105" s="16">
        <f t="shared" si="32"/>
        <v>630</v>
      </c>
      <c r="AC105" s="16">
        <f t="shared" si="33"/>
        <v>6250</v>
      </c>
      <c r="AE105" s="16">
        <f t="shared" si="37"/>
        <v>9460</v>
      </c>
      <c r="AF105" s="16">
        <f t="shared" si="38"/>
        <v>4740</v>
      </c>
      <c r="AG105" s="16">
        <f t="shared" si="39"/>
        <v>47160</v>
      </c>
    </row>
    <row r="106" spans="9:33" ht="16.5" x14ac:dyDescent="0.2">
      <c r="I106" s="15">
        <v>103</v>
      </c>
      <c r="J106" s="16">
        <f t="shared" si="28"/>
        <v>1101005</v>
      </c>
      <c r="K106" s="31" t="s">
        <v>703</v>
      </c>
      <c r="L106" s="16">
        <f t="shared" si="29"/>
        <v>1</v>
      </c>
      <c r="M106" s="16">
        <f t="shared" si="30"/>
        <v>19</v>
      </c>
      <c r="N106" s="16" t="s">
        <v>51</v>
      </c>
      <c r="O106" s="16">
        <f>ROUND(IF($L106=1,INDEX(新属性投放!I$14:I$34,卡牌属性!$M106),INDEX(新属性投放!I$40:I$60,卡牌属性!$M106))*VLOOKUP(J106,$A$4:$E$39,5),0)</f>
        <v>6738</v>
      </c>
      <c r="P106" s="31" t="s">
        <v>191</v>
      </c>
      <c r="Q106" s="16">
        <f>ROUND(IF($L106=1,INDEX(新属性投放!J$14:J$34,卡牌属性!$M106),INDEX(新属性投放!J$40:J$60,卡牌属性!$M106))*VLOOKUP(J106,$A$4:$E$39,5),0)</f>
        <v>3356</v>
      </c>
      <c r="R106" s="31" t="s">
        <v>192</v>
      </c>
      <c r="S106" s="16">
        <f>ROUND(IF($L106=1,INDEX(新属性投放!K$14:K$34,卡牌属性!$M106),INDEX(新属性投放!K$40:K$60,卡牌属性!$M106))*VLOOKUP(J106,$A$4:$E$39,5),0)</f>
        <v>33750</v>
      </c>
      <c r="T106" s="31" t="s">
        <v>190</v>
      </c>
      <c r="U106" s="16">
        <f>ROUND(IF($L106=1,INDEX(新属性投放!C$14:C$34,卡牌属性!$M106),INDEX(新属性投放!C$40:C$60,卡牌属性!$M106))*VLOOKUP(J106,$A$4:$E$39,5),0)</f>
        <v>138</v>
      </c>
      <c r="V106" s="31" t="s">
        <v>191</v>
      </c>
      <c r="W106" s="16">
        <f>ROUND(IF($L106=1,INDEX(新属性投放!D$14:D$34,卡牌属性!$M106),INDEX(新属性投放!D$40:D$60,卡牌属性!$M106))*VLOOKUP(J106,$A$4:$E$39,5),0)</f>
        <v>69</v>
      </c>
      <c r="X106" s="31" t="s">
        <v>192</v>
      </c>
      <c r="Y106" s="16">
        <f>ROUND(IF($L106=1,INDEX(新属性投放!E$14:E$34,卡牌属性!$M106),INDEX(新属性投放!E$40:E$60,卡牌属性!$M106))*VLOOKUP(J106,$A$4:$E$39,5),0)</f>
        <v>688</v>
      </c>
      <c r="AA106" s="16">
        <f t="shared" si="31"/>
        <v>1380</v>
      </c>
      <c r="AB106" s="16">
        <f t="shared" si="32"/>
        <v>690</v>
      </c>
      <c r="AC106" s="16">
        <f t="shared" si="33"/>
        <v>6880</v>
      </c>
      <c r="AE106" s="16">
        <f t="shared" si="37"/>
        <v>10840</v>
      </c>
      <c r="AF106" s="16">
        <f t="shared" si="38"/>
        <v>5430</v>
      </c>
      <c r="AG106" s="16">
        <f t="shared" si="39"/>
        <v>54040</v>
      </c>
    </row>
    <row r="107" spans="9:33" ht="16.5" x14ac:dyDescent="0.2">
      <c r="I107" s="15">
        <v>104</v>
      </c>
      <c r="J107" s="16">
        <f t="shared" si="28"/>
        <v>1101005</v>
      </c>
      <c r="K107" s="31" t="s">
        <v>703</v>
      </c>
      <c r="L107" s="16">
        <f t="shared" si="29"/>
        <v>1</v>
      </c>
      <c r="M107" s="16">
        <f t="shared" si="30"/>
        <v>20</v>
      </c>
      <c r="N107" s="16" t="s">
        <v>51</v>
      </c>
      <c r="O107" s="16">
        <f>ROUND(IF($L107=1,INDEX(新属性投放!I$14:I$34,卡牌属性!$M107),INDEX(新属性投放!I$40:I$60,卡牌属性!$M107))*VLOOKUP(J107,$A$4:$E$39,5),0)</f>
        <v>7575</v>
      </c>
      <c r="P107" s="31" t="s">
        <v>191</v>
      </c>
      <c r="Q107" s="16">
        <f>ROUND(IF($L107=1,INDEX(新属性投放!J$14:J$34,卡牌属性!$M107),INDEX(新属性投放!J$40:J$60,卡牌属性!$M107))*VLOOKUP(J107,$A$4:$E$39,5),0)</f>
        <v>3775</v>
      </c>
      <c r="R107" s="31" t="s">
        <v>192</v>
      </c>
      <c r="S107" s="16">
        <f>ROUND(IF($L107=1,INDEX(新属性投放!K$14:K$34,卡牌属性!$M107),INDEX(新属性投放!K$40:K$60,卡牌属性!$M107))*VLOOKUP(J107,$A$4:$E$39,5),0)</f>
        <v>37938</v>
      </c>
      <c r="T107" s="31" t="s">
        <v>190</v>
      </c>
      <c r="U107" s="16">
        <f>ROUND(IF($L107=1,INDEX(新属性投放!C$14:C$34,卡牌属性!$M107),INDEX(新属性投放!C$40:C$60,卡牌属性!$M107))*VLOOKUP(J107,$A$4:$E$39,5),0)</f>
        <v>150</v>
      </c>
      <c r="V107" s="31" t="s">
        <v>191</v>
      </c>
      <c r="W107" s="16">
        <f>ROUND(IF($L107=1,INDEX(新属性投放!D$14:D$34,卡牌属性!$M107),INDEX(新属性投放!D$40:D$60,卡牌属性!$M107))*VLOOKUP(J107,$A$4:$E$39,5),0)</f>
        <v>75</v>
      </c>
      <c r="X107" s="31" t="s">
        <v>192</v>
      </c>
      <c r="Y107" s="16">
        <f>ROUND(IF($L107=1,INDEX(新属性投放!E$14:E$34,卡牌属性!$M107),INDEX(新属性投放!E$40:E$60,卡牌属性!$M107))*VLOOKUP(J107,$A$4:$E$39,5),0)</f>
        <v>750</v>
      </c>
      <c r="AA107" s="16">
        <f t="shared" si="31"/>
        <v>1500</v>
      </c>
      <c r="AB107" s="16">
        <f t="shared" si="32"/>
        <v>750</v>
      </c>
      <c r="AC107" s="16">
        <f t="shared" si="33"/>
        <v>7500</v>
      </c>
      <c r="AE107" s="16">
        <f t="shared" si="37"/>
        <v>12340</v>
      </c>
      <c r="AF107" s="16">
        <f t="shared" si="38"/>
        <v>6180</v>
      </c>
      <c r="AG107" s="16">
        <f t="shared" si="39"/>
        <v>61540</v>
      </c>
    </row>
    <row r="108" spans="9:33" ht="16.5" x14ac:dyDescent="0.2">
      <c r="I108" s="15">
        <v>105</v>
      </c>
      <c r="J108" s="16">
        <f t="shared" si="28"/>
        <v>1101005</v>
      </c>
      <c r="K108" s="31" t="s">
        <v>703</v>
      </c>
      <c r="L108" s="16">
        <f t="shared" si="29"/>
        <v>1</v>
      </c>
      <c r="M108" s="16">
        <f t="shared" si="30"/>
        <v>21</v>
      </c>
      <c r="N108" s="16" t="s">
        <v>51</v>
      </c>
      <c r="O108" s="16">
        <f>ROUND(IF($L108=1,INDEX(新属性投放!I$14:I$34,卡牌属性!$M108),INDEX(新属性投放!I$40:I$60,卡牌属性!$M108))*VLOOKUP(J108,$A$4:$E$39,5),0)</f>
        <v>8675</v>
      </c>
      <c r="P108" s="31" t="s">
        <v>191</v>
      </c>
      <c r="Q108" s="16">
        <f>ROUND(IF($L108=1,INDEX(新属性投放!J$14:J$34,卡牌属性!$M108),INDEX(新属性投放!J$40:J$60,卡牌属性!$M108))*VLOOKUP(J108,$A$4:$E$39,5),0)</f>
        <v>4325</v>
      </c>
      <c r="R108" s="31" t="s">
        <v>192</v>
      </c>
      <c r="S108" s="16">
        <f>ROUND(IF($L108=1,INDEX(新属性投放!K$14:K$34,卡牌属性!$M108),INDEX(新属性投放!K$40:K$60,卡牌属性!$M108))*VLOOKUP(J108,$A$4:$E$39,5),0)</f>
        <v>43438</v>
      </c>
      <c r="T108" s="31" t="s">
        <v>190</v>
      </c>
      <c r="U108" s="16">
        <f>ROUND(IF($L108=1,INDEX(新属性投放!C$14:C$34,卡牌属性!$M108),INDEX(新属性投放!C$40:C$60,卡牌属性!$M108))*VLOOKUP(J108,$A$4:$E$39,5),0)</f>
        <v>175</v>
      </c>
      <c r="V108" s="31" t="s">
        <v>191</v>
      </c>
      <c r="W108" s="16">
        <f>ROUND(IF($L108=1,INDEX(新属性投放!D$14:D$34,卡牌属性!$M108),INDEX(新属性投放!D$40:D$60,卡牌属性!$M108))*VLOOKUP(J108,$A$4:$E$39,5),0)</f>
        <v>88</v>
      </c>
      <c r="X108" s="31" t="s">
        <v>192</v>
      </c>
      <c r="Y108" s="16">
        <f>ROUND(IF($L108=1,INDEX(新属性投放!E$14:E$34,卡牌属性!$M108),INDEX(新属性投放!E$40:E$60,卡牌属性!$M108))*VLOOKUP(J108,$A$4:$E$39,5),0)</f>
        <v>875</v>
      </c>
      <c r="AA108" s="16">
        <f t="shared" si="31"/>
        <v>1750</v>
      </c>
      <c r="AB108" s="16">
        <f t="shared" si="32"/>
        <v>880</v>
      </c>
      <c r="AC108" s="16">
        <f t="shared" si="33"/>
        <v>8750</v>
      </c>
      <c r="AE108" s="16">
        <f t="shared" si="37"/>
        <v>14090</v>
      </c>
      <c r="AF108" s="16">
        <f t="shared" si="38"/>
        <v>7060</v>
      </c>
      <c r="AG108" s="16">
        <f t="shared" si="39"/>
        <v>70290</v>
      </c>
    </row>
    <row r="109" spans="9:33" ht="16.5" x14ac:dyDescent="0.2">
      <c r="I109" s="15">
        <v>106</v>
      </c>
      <c r="J109" s="16">
        <f t="shared" si="28"/>
        <v>1101006</v>
      </c>
      <c r="K109" s="31" t="s">
        <v>703</v>
      </c>
      <c r="L109" s="16">
        <f t="shared" si="29"/>
        <v>1</v>
      </c>
      <c r="M109" s="16">
        <f t="shared" si="30"/>
        <v>1</v>
      </c>
      <c r="N109" s="16" t="s">
        <v>51</v>
      </c>
      <c r="O109" s="16">
        <f>ROUND(IF($L109=1,INDEX(新属性投放!I$14:I$34,卡牌属性!$M109),INDEX(新属性投放!I$40:I$60,卡牌属性!$M109))*VLOOKUP(J109,$A$4:$E$39,5),0)</f>
        <v>22</v>
      </c>
      <c r="P109" s="31" t="s">
        <v>191</v>
      </c>
      <c r="Q109" s="16">
        <f>ROUND(IF($L109=1,INDEX(新属性投放!J$14:J$34,卡牌属性!$M109),INDEX(新属性投放!J$40:J$60,卡牌属性!$M109))*VLOOKUP(J109,$A$4:$E$39,5),0)</f>
        <v>0</v>
      </c>
      <c r="R109" s="31" t="s">
        <v>192</v>
      </c>
      <c r="S109" s="16">
        <f>ROUND(IF($L109=1,INDEX(新属性投放!K$14:K$34,卡牌属性!$M109),INDEX(新属性投放!K$40:K$60,卡牌属性!$M109))*VLOOKUP(J109,$A$4:$E$39,5),0)</f>
        <v>165</v>
      </c>
      <c r="T109" s="31" t="s">
        <v>190</v>
      </c>
      <c r="U109" s="16">
        <f>ROUND(IF($L109=1,INDEX(新属性投放!C$14:C$34,卡牌属性!$M109),INDEX(新属性投放!C$40:C$60,卡牌属性!$M109))*VLOOKUP(J109,$A$4:$E$39,5),0)</f>
        <v>4</v>
      </c>
      <c r="V109" s="31" t="s">
        <v>191</v>
      </c>
      <c r="W109" s="16">
        <f>ROUND(IF($L109=1,INDEX(新属性投放!D$14:D$34,卡牌属性!$M109),INDEX(新属性投放!D$40:D$60,卡牌属性!$M109))*VLOOKUP(J109,$A$4:$E$39,5),0)</f>
        <v>2</v>
      </c>
      <c r="X109" s="31" t="s">
        <v>192</v>
      </c>
      <c r="Y109" s="16">
        <f>ROUND(IF($L109=1,INDEX(新属性投放!E$14:E$34,卡牌属性!$M109),INDEX(新属性投放!E$40:E$60,卡牌属性!$M109))*VLOOKUP(J109,$A$4:$E$39,5),0)</f>
        <v>22</v>
      </c>
      <c r="AA109" s="16">
        <f t="shared" si="31"/>
        <v>40</v>
      </c>
      <c r="AB109" s="16">
        <f t="shared" si="32"/>
        <v>20</v>
      </c>
      <c r="AC109" s="16">
        <f t="shared" si="33"/>
        <v>220</v>
      </c>
      <c r="AE109" s="16">
        <f t="shared" ref="AE109" si="40">AA109</f>
        <v>40</v>
      </c>
      <c r="AF109" s="16">
        <f t="shared" ref="AF109" si="41">AB109</f>
        <v>20</v>
      </c>
      <c r="AG109" s="16">
        <f t="shared" ref="AG109" si="42">AC109</f>
        <v>220</v>
      </c>
    </row>
    <row r="110" spans="9:33" ht="16.5" x14ac:dyDescent="0.2">
      <c r="I110" s="15">
        <v>107</v>
      </c>
      <c r="J110" s="16">
        <f t="shared" si="28"/>
        <v>1101006</v>
      </c>
      <c r="K110" s="31" t="s">
        <v>703</v>
      </c>
      <c r="L110" s="16">
        <f t="shared" si="29"/>
        <v>1</v>
      </c>
      <c r="M110" s="16">
        <f t="shared" si="30"/>
        <v>2</v>
      </c>
      <c r="N110" s="16" t="s">
        <v>51</v>
      </c>
      <c r="O110" s="16">
        <f>ROUND(IF($L110=1,INDEX(新属性投放!I$14:I$34,卡牌属性!$M110),INDEX(新属性投放!I$40:I$60,卡牌属性!$M110))*VLOOKUP(J110,$A$4:$E$39,5),0)</f>
        <v>53</v>
      </c>
      <c r="P110" s="31" t="s">
        <v>191</v>
      </c>
      <c r="Q110" s="16">
        <f>ROUND(IF($L110=1,INDEX(新属性投放!J$14:J$34,卡牌属性!$M110),INDEX(新属性投放!J$40:J$60,卡牌属性!$M110))*VLOOKUP(J110,$A$4:$E$39,5),0)</f>
        <v>15</v>
      </c>
      <c r="R110" s="31" t="s">
        <v>192</v>
      </c>
      <c r="S110" s="16">
        <f>ROUND(IF($L110=1,INDEX(新属性投放!K$14:K$34,卡牌属性!$M110),INDEX(新属性投放!K$40:K$60,卡牌属性!$M110))*VLOOKUP(J110,$A$4:$E$39,5),0)</f>
        <v>319</v>
      </c>
      <c r="T110" s="31" t="s">
        <v>190</v>
      </c>
      <c r="U110" s="16">
        <f>ROUND(IF($L110=1,INDEX(新属性投放!C$14:C$34,卡牌属性!$M110),INDEX(新属性投放!C$40:C$60,卡牌属性!$M110))*VLOOKUP(J110,$A$4:$E$39,5),0)</f>
        <v>7</v>
      </c>
      <c r="V110" s="31" t="s">
        <v>191</v>
      </c>
      <c r="W110" s="16">
        <f>ROUND(IF($L110=1,INDEX(新属性投放!D$14:D$34,卡牌属性!$M110),INDEX(新属性投放!D$40:D$60,卡牌属性!$M110))*VLOOKUP(J110,$A$4:$E$39,5),0)</f>
        <v>3</v>
      </c>
      <c r="X110" s="31" t="s">
        <v>192</v>
      </c>
      <c r="Y110" s="16">
        <f>ROUND(IF($L110=1,INDEX(新属性投放!E$14:E$34,卡牌属性!$M110),INDEX(新属性投放!E$40:E$60,卡牌属性!$M110))*VLOOKUP(J110,$A$4:$E$39,5),0)</f>
        <v>33</v>
      </c>
      <c r="AA110" s="16">
        <f t="shared" si="31"/>
        <v>70</v>
      </c>
      <c r="AB110" s="16">
        <f t="shared" si="32"/>
        <v>30</v>
      </c>
      <c r="AC110" s="16">
        <f t="shared" si="33"/>
        <v>330</v>
      </c>
      <c r="AE110" s="16">
        <f t="shared" ref="AE110:AE129" si="43">AE109+AA110</f>
        <v>110</v>
      </c>
      <c r="AF110" s="16">
        <f t="shared" ref="AF110:AF129" si="44">AF109+AB110</f>
        <v>50</v>
      </c>
      <c r="AG110" s="16">
        <f t="shared" ref="AG110:AG129" si="45">AG109+AC110</f>
        <v>550</v>
      </c>
    </row>
    <row r="111" spans="9:33" ht="16.5" x14ac:dyDescent="0.2">
      <c r="I111" s="15">
        <v>108</v>
      </c>
      <c r="J111" s="16">
        <f t="shared" si="28"/>
        <v>1101006</v>
      </c>
      <c r="K111" s="31" t="s">
        <v>703</v>
      </c>
      <c r="L111" s="16">
        <f t="shared" si="29"/>
        <v>1</v>
      </c>
      <c r="M111" s="16">
        <f t="shared" si="30"/>
        <v>3</v>
      </c>
      <c r="N111" s="16" t="s">
        <v>51</v>
      </c>
      <c r="O111" s="16">
        <f>ROUND(IF($L111=1,INDEX(新属性投放!I$14:I$34,卡牌属性!$M111),INDEX(新属性投放!I$40:I$60,卡牌属性!$M111))*VLOOKUP(J111,$A$4:$E$39,5),0)</f>
        <v>145</v>
      </c>
      <c r="P111" s="31" t="s">
        <v>191</v>
      </c>
      <c r="Q111" s="16">
        <f>ROUND(IF($L111=1,INDEX(新属性投放!J$14:J$34,卡牌属性!$M111),INDEX(新属性投放!J$40:J$60,卡牌属性!$M111))*VLOOKUP(J111,$A$4:$E$39,5),0)</f>
        <v>62</v>
      </c>
      <c r="R111" s="31" t="s">
        <v>192</v>
      </c>
      <c r="S111" s="16">
        <f>ROUND(IF($L111=1,INDEX(新属性投放!K$14:K$34,卡牌属性!$M111),INDEX(新属性投放!K$40:K$60,卡牌属性!$M111))*VLOOKUP(J111,$A$4:$E$39,5),0)</f>
        <v>781</v>
      </c>
      <c r="T111" s="31" t="s">
        <v>190</v>
      </c>
      <c r="U111" s="16">
        <f>ROUND(IF($L111=1,INDEX(新属性投放!C$14:C$34,卡牌属性!$M111),INDEX(新属性投放!C$40:C$60,卡牌属性!$M111))*VLOOKUP(J111,$A$4:$E$39,5),0)</f>
        <v>9</v>
      </c>
      <c r="V111" s="31" t="s">
        <v>191</v>
      </c>
      <c r="W111" s="16">
        <f>ROUND(IF($L111=1,INDEX(新属性投放!D$14:D$34,卡牌属性!$M111),INDEX(新属性投放!D$40:D$60,卡牌属性!$M111))*VLOOKUP(J111,$A$4:$E$39,5),0)</f>
        <v>4</v>
      </c>
      <c r="X111" s="31" t="s">
        <v>192</v>
      </c>
      <c r="Y111" s="16">
        <f>ROUND(IF($L111=1,INDEX(新属性投放!E$14:E$34,卡牌属性!$M111),INDEX(新属性投放!E$40:E$60,卡牌属性!$M111))*VLOOKUP(J111,$A$4:$E$39,5),0)</f>
        <v>44</v>
      </c>
      <c r="AA111" s="16">
        <f t="shared" si="31"/>
        <v>90</v>
      </c>
      <c r="AB111" s="16">
        <f t="shared" si="32"/>
        <v>40</v>
      </c>
      <c r="AC111" s="16">
        <f t="shared" si="33"/>
        <v>440</v>
      </c>
      <c r="AE111" s="16">
        <f t="shared" si="43"/>
        <v>200</v>
      </c>
      <c r="AF111" s="16">
        <f t="shared" si="44"/>
        <v>90</v>
      </c>
      <c r="AG111" s="16">
        <f t="shared" si="45"/>
        <v>990</v>
      </c>
    </row>
    <row r="112" spans="9:33" ht="16.5" x14ac:dyDescent="0.2">
      <c r="I112" s="15">
        <v>109</v>
      </c>
      <c r="J112" s="16">
        <f t="shared" si="28"/>
        <v>1101006</v>
      </c>
      <c r="K112" s="31" t="s">
        <v>703</v>
      </c>
      <c r="L112" s="16">
        <f t="shared" si="29"/>
        <v>1</v>
      </c>
      <c r="M112" s="16">
        <f t="shared" si="30"/>
        <v>4</v>
      </c>
      <c r="N112" s="16" t="s">
        <v>51</v>
      </c>
      <c r="O112" s="16">
        <f>ROUND(IF($L112=1,INDEX(新属性投放!I$14:I$34,卡牌属性!$M112),INDEX(新属性投放!I$40:I$60,卡牌属性!$M112))*VLOOKUP(J112,$A$4:$E$39,5),0)</f>
        <v>304</v>
      </c>
      <c r="P112" s="31" t="s">
        <v>191</v>
      </c>
      <c r="Q112" s="16">
        <f>ROUND(IF($L112=1,INDEX(新属性投放!J$14:J$34,卡牌属性!$M112),INDEX(新属性投放!J$40:J$60,卡牌属性!$M112))*VLOOKUP(J112,$A$4:$E$39,5),0)</f>
        <v>141</v>
      </c>
      <c r="R112" s="31" t="s">
        <v>192</v>
      </c>
      <c r="S112" s="16">
        <f>ROUND(IF($L112=1,INDEX(新属性投放!K$14:K$34,卡牌属性!$M112),INDEX(新属性投放!K$40:K$60,卡牌属性!$M112))*VLOOKUP(J112,$A$4:$E$39,5),0)</f>
        <v>1573</v>
      </c>
      <c r="T112" s="31" t="s">
        <v>190</v>
      </c>
      <c r="U112" s="16">
        <f>ROUND(IF($L112=1,INDEX(新属性投放!C$14:C$34,卡牌属性!$M112),INDEX(新属性投放!C$40:C$60,卡牌属性!$M112))*VLOOKUP(J112,$A$4:$E$39,5),0)</f>
        <v>13</v>
      </c>
      <c r="V112" s="31" t="s">
        <v>191</v>
      </c>
      <c r="W112" s="16">
        <f>ROUND(IF($L112=1,INDEX(新属性投放!D$14:D$34,卡牌属性!$M112),INDEX(新属性投放!D$40:D$60,卡牌属性!$M112))*VLOOKUP(J112,$A$4:$E$39,5),0)</f>
        <v>7</v>
      </c>
      <c r="X112" s="31" t="s">
        <v>192</v>
      </c>
      <c r="Y112" s="16">
        <f>ROUND(IF($L112=1,INDEX(新属性投放!E$14:E$34,卡牌属性!$M112),INDEX(新属性投放!E$40:E$60,卡牌属性!$M112))*VLOOKUP(J112,$A$4:$E$39,5),0)</f>
        <v>66</v>
      </c>
      <c r="AA112" s="16">
        <f t="shared" si="31"/>
        <v>130</v>
      </c>
      <c r="AB112" s="16">
        <f t="shared" si="32"/>
        <v>70</v>
      </c>
      <c r="AC112" s="16">
        <f t="shared" si="33"/>
        <v>660</v>
      </c>
      <c r="AE112" s="16">
        <f t="shared" si="43"/>
        <v>330</v>
      </c>
      <c r="AF112" s="16">
        <f t="shared" si="44"/>
        <v>160</v>
      </c>
      <c r="AG112" s="16">
        <f t="shared" si="45"/>
        <v>1650</v>
      </c>
    </row>
    <row r="113" spans="9:33" ht="16.5" x14ac:dyDescent="0.2">
      <c r="I113" s="15">
        <v>110</v>
      </c>
      <c r="J113" s="16">
        <f t="shared" si="28"/>
        <v>1101006</v>
      </c>
      <c r="K113" s="31" t="s">
        <v>703</v>
      </c>
      <c r="L113" s="16">
        <f t="shared" si="29"/>
        <v>1</v>
      </c>
      <c r="M113" s="16">
        <f t="shared" si="30"/>
        <v>5</v>
      </c>
      <c r="N113" s="16" t="s">
        <v>51</v>
      </c>
      <c r="O113" s="16">
        <f>ROUND(IF($L113=1,INDEX(新属性投放!I$14:I$34,卡牌属性!$M113),INDEX(新属性投放!I$40:I$60,卡牌属性!$M113))*VLOOKUP(J113,$A$4:$E$39,5),0)</f>
        <v>471</v>
      </c>
      <c r="P113" s="31" t="s">
        <v>191</v>
      </c>
      <c r="Q113" s="16">
        <f>ROUND(IF($L113=1,INDEX(新属性投放!J$14:J$34,卡牌属性!$M113),INDEX(新属性投放!J$40:J$60,卡牌属性!$M113))*VLOOKUP(J113,$A$4:$E$39,5),0)</f>
        <v>224</v>
      </c>
      <c r="R113" s="31" t="s">
        <v>192</v>
      </c>
      <c r="S113" s="16">
        <f>ROUND(IF($L113=1,INDEX(新属性投放!K$14:K$34,卡牌属性!$M113),INDEX(新属性投放!K$40:K$60,卡牌属性!$M113))*VLOOKUP(J113,$A$4:$E$39,5),0)</f>
        <v>2409</v>
      </c>
      <c r="T113" s="31" t="s">
        <v>190</v>
      </c>
      <c r="U113" s="16">
        <f>ROUND(IF($L113=1,INDEX(新属性投放!C$14:C$34,卡牌属性!$M113),INDEX(新属性投放!C$40:C$60,卡牌属性!$M113))*VLOOKUP(J113,$A$4:$E$39,5),0)</f>
        <v>18</v>
      </c>
      <c r="V113" s="31" t="s">
        <v>191</v>
      </c>
      <c r="W113" s="16">
        <f>ROUND(IF($L113=1,INDEX(新属性投放!D$14:D$34,卡牌属性!$M113),INDEX(新属性投放!D$40:D$60,卡牌属性!$M113))*VLOOKUP(J113,$A$4:$E$39,5),0)</f>
        <v>9</v>
      </c>
      <c r="X113" s="31" t="s">
        <v>192</v>
      </c>
      <c r="Y113" s="16">
        <f>ROUND(IF($L113=1,INDEX(新属性投放!E$14:E$34,卡牌属性!$M113),INDEX(新属性投放!E$40:E$60,卡牌属性!$M113))*VLOOKUP(J113,$A$4:$E$39,5),0)</f>
        <v>88</v>
      </c>
      <c r="AA113" s="16">
        <f t="shared" si="31"/>
        <v>180</v>
      </c>
      <c r="AB113" s="16">
        <f t="shared" si="32"/>
        <v>90</v>
      </c>
      <c r="AC113" s="16">
        <f t="shared" si="33"/>
        <v>880</v>
      </c>
      <c r="AE113" s="16">
        <f t="shared" si="43"/>
        <v>510</v>
      </c>
      <c r="AF113" s="16">
        <f t="shared" si="44"/>
        <v>250</v>
      </c>
      <c r="AG113" s="16">
        <f t="shared" si="45"/>
        <v>2530</v>
      </c>
    </row>
    <row r="114" spans="9:33" ht="16.5" x14ac:dyDescent="0.2">
      <c r="I114" s="15">
        <v>111</v>
      </c>
      <c r="J114" s="16">
        <f t="shared" si="28"/>
        <v>1101006</v>
      </c>
      <c r="K114" s="31" t="s">
        <v>703</v>
      </c>
      <c r="L114" s="16">
        <f t="shared" si="29"/>
        <v>1</v>
      </c>
      <c r="M114" s="16">
        <f t="shared" si="30"/>
        <v>6</v>
      </c>
      <c r="N114" s="16" t="s">
        <v>51</v>
      </c>
      <c r="O114" s="16">
        <f>ROUND(IF($L114=1,INDEX(新属性投放!I$14:I$34,卡牌属性!$M114),INDEX(新属性投放!I$40:I$60,卡牌属性!$M114))*VLOOKUP(J114,$A$4:$E$39,5),0)</f>
        <v>691</v>
      </c>
      <c r="P114" s="31" t="s">
        <v>191</v>
      </c>
      <c r="Q114" s="16">
        <f>ROUND(IF($L114=1,INDEX(新属性投放!J$14:J$34,卡牌属性!$M114),INDEX(新属性投放!J$40:J$60,卡牌属性!$M114))*VLOOKUP(J114,$A$4:$E$39,5),0)</f>
        <v>334</v>
      </c>
      <c r="R114" s="31" t="s">
        <v>192</v>
      </c>
      <c r="S114" s="16">
        <f>ROUND(IF($L114=1,INDEX(新属性投放!K$14:K$34,卡牌属性!$M114),INDEX(新属性投放!K$40:K$60,卡牌属性!$M114))*VLOOKUP(J114,$A$4:$E$39,5),0)</f>
        <v>3509</v>
      </c>
      <c r="T114" s="31" t="s">
        <v>190</v>
      </c>
      <c r="U114" s="16">
        <f>ROUND(IF($L114=1,INDEX(新属性投放!C$14:C$34,卡牌属性!$M114),INDEX(新属性投放!C$40:C$60,卡牌属性!$M114))*VLOOKUP(J114,$A$4:$E$39,5),0)</f>
        <v>22</v>
      </c>
      <c r="V114" s="31" t="s">
        <v>191</v>
      </c>
      <c r="W114" s="16">
        <f>ROUND(IF($L114=1,INDEX(新属性投放!D$14:D$34,卡牌属性!$M114),INDEX(新属性投放!D$40:D$60,卡牌属性!$M114))*VLOOKUP(J114,$A$4:$E$39,5),0)</f>
        <v>11</v>
      </c>
      <c r="X114" s="31" t="s">
        <v>192</v>
      </c>
      <c r="Y114" s="16">
        <f>ROUND(IF($L114=1,INDEX(新属性投放!E$14:E$34,卡牌属性!$M114),INDEX(新属性投放!E$40:E$60,卡牌属性!$M114))*VLOOKUP(J114,$A$4:$E$39,5),0)</f>
        <v>110</v>
      </c>
      <c r="AA114" s="16">
        <f t="shared" si="31"/>
        <v>220</v>
      </c>
      <c r="AB114" s="16">
        <f t="shared" si="32"/>
        <v>110</v>
      </c>
      <c r="AC114" s="16">
        <f t="shared" si="33"/>
        <v>1100</v>
      </c>
      <c r="AE114" s="16">
        <f t="shared" si="43"/>
        <v>730</v>
      </c>
      <c r="AF114" s="16">
        <f t="shared" si="44"/>
        <v>360</v>
      </c>
      <c r="AG114" s="16">
        <f t="shared" si="45"/>
        <v>3630</v>
      </c>
    </row>
    <row r="115" spans="9:33" ht="16.5" x14ac:dyDescent="0.2">
      <c r="I115" s="15">
        <v>112</v>
      </c>
      <c r="J115" s="16">
        <f t="shared" si="28"/>
        <v>1101006</v>
      </c>
      <c r="K115" s="31" t="s">
        <v>703</v>
      </c>
      <c r="L115" s="16">
        <f t="shared" si="29"/>
        <v>1</v>
      </c>
      <c r="M115" s="16">
        <f t="shared" si="30"/>
        <v>7</v>
      </c>
      <c r="N115" s="16" t="s">
        <v>51</v>
      </c>
      <c r="O115" s="16">
        <f>ROUND(IF($L115=1,INDEX(新属性投放!I$14:I$34,卡牌属性!$M115),INDEX(新属性投放!I$40:I$60,卡牌属性!$M115))*VLOOKUP(J115,$A$4:$E$39,5),0)</f>
        <v>964</v>
      </c>
      <c r="P115" s="31" t="s">
        <v>191</v>
      </c>
      <c r="Q115" s="16">
        <f>ROUND(IF($L115=1,INDEX(新属性投放!J$14:J$34,卡牌属性!$M115),INDEX(新属性投放!J$40:J$60,卡牌属性!$M115))*VLOOKUP(J115,$A$4:$E$39,5),0)</f>
        <v>471</v>
      </c>
      <c r="R115" s="31" t="s">
        <v>192</v>
      </c>
      <c r="S115" s="16">
        <f>ROUND(IF($L115=1,INDEX(新属性投放!K$14:K$34,卡牌属性!$M115),INDEX(新属性投放!K$40:K$60,卡牌属性!$M115))*VLOOKUP(J115,$A$4:$E$39,5),0)</f>
        <v>4873</v>
      </c>
      <c r="T115" s="31" t="s">
        <v>190</v>
      </c>
      <c r="U115" s="16">
        <f>ROUND(IF($L115=1,INDEX(新属性投放!C$14:C$34,卡牌属性!$M115),INDEX(新属性投放!C$40:C$60,卡牌属性!$M115))*VLOOKUP(J115,$A$4:$E$39,5),0)</f>
        <v>26</v>
      </c>
      <c r="V115" s="31" t="s">
        <v>191</v>
      </c>
      <c r="W115" s="16">
        <f>ROUND(IF($L115=1,INDEX(新属性投放!D$14:D$34,卡牌属性!$M115),INDEX(新属性投放!D$40:D$60,卡牌属性!$M115))*VLOOKUP(J115,$A$4:$E$39,5),0)</f>
        <v>13</v>
      </c>
      <c r="X115" s="31" t="s">
        <v>192</v>
      </c>
      <c r="Y115" s="16">
        <f>ROUND(IF($L115=1,INDEX(新属性投放!E$14:E$34,卡牌属性!$M115),INDEX(新属性投放!E$40:E$60,卡牌属性!$M115))*VLOOKUP(J115,$A$4:$E$39,5),0)</f>
        <v>132</v>
      </c>
      <c r="AA115" s="16">
        <f t="shared" si="31"/>
        <v>260</v>
      </c>
      <c r="AB115" s="16">
        <f t="shared" si="32"/>
        <v>130</v>
      </c>
      <c r="AC115" s="16">
        <f t="shared" si="33"/>
        <v>1320</v>
      </c>
      <c r="AE115" s="16">
        <f t="shared" si="43"/>
        <v>990</v>
      </c>
      <c r="AF115" s="16">
        <f t="shared" si="44"/>
        <v>490</v>
      </c>
      <c r="AG115" s="16">
        <f t="shared" si="45"/>
        <v>4950</v>
      </c>
    </row>
    <row r="116" spans="9:33" ht="16.5" x14ac:dyDescent="0.2">
      <c r="I116" s="15">
        <v>113</v>
      </c>
      <c r="J116" s="16">
        <f t="shared" si="28"/>
        <v>1101006</v>
      </c>
      <c r="K116" s="31" t="s">
        <v>703</v>
      </c>
      <c r="L116" s="16">
        <f t="shared" si="29"/>
        <v>1</v>
      </c>
      <c r="M116" s="16">
        <f t="shared" si="30"/>
        <v>8</v>
      </c>
      <c r="N116" s="16" t="s">
        <v>51</v>
      </c>
      <c r="O116" s="16">
        <f>ROUND(IF($L116=1,INDEX(新属性投放!I$14:I$34,卡牌属性!$M116),INDEX(新属性投放!I$40:I$60,卡牌属性!$M116))*VLOOKUP(J116,$A$4:$E$39,5),0)</f>
        <v>1294</v>
      </c>
      <c r="P116" s="31" t="s">
        <v>191</v>
      </c>
      <c r="Q116" s="16">
        <f>ROUND(IF($L116=1,INDEX(新属性投放!J$14:J$34,卡牌属性!$M116),INDEX(新属性投放!J$40:J$60,卡牌属性!$M116))*VLOOKUP(J116,$A$4:$E$39,5),0)</f>
        <v>636</v>
      </c>
      <c r="R116" s="31" t="s">
        <v>192</v>
      </c>
      <c r="S116" s="16">
        <f>ROUND(IF($L116=1,INDEX(新属性投放!K$14:K$34,卡牌属性!$M116),INDEX(新属性投放!K$40:K$60,卡牌属性!$M116))*VLOOKUP(J116,$A$4:$E$39,5),0)</f>
        <v>6523</v>
      </c>
      <c r="T116" s="31" t="s">
        <v>190</v>
      </c>
      <c r="U116" s="16">
        <f>ROUND(IF($L116=1,INDEX(新属性投放!C$14:C$34,卡牌属性!$M116),INDEX(新属性投放!C$40:C$60,卡牌属性!$M116))*VLOOKUP(J116,$A$4:$E$39,5),0)</f>
        <v>33</v>
      </c>
      <c r="V116" s="31" t="s">
        <v>191</v>
      </c>
      <c r="W116" s="16">
        <f>ROUND(IF($L116=1,INDEX(新属性投放!D$14:D$34,卡牌属性!$M116),INDEX(新属性投放!D$40:D$60,卡牌属性!$M116))*VLOOKUP(J116,$A$4:$E$39,5),0)</f>
        <v>17</v>
      </c>
      <c r="X116" s="31" t="s">
        <v>192</v>
      </c>
      <c r="Y116" s="16">
        <f>ROUND(IF($L116=1,INDEX(新属性投放!E$14:E$34,卡牌属性!$M116),INDEX(新属性投放!E$40:E$60,卡牌属性!$M116))*VLOOKUP(J116,$A$4:$E$39,5),0)</f>
        <v>165</v>
      </c>
      <c r="AA116" s="16">
        <f t="shared" si="31"/>
        <v>330</v>
      </c>
      <c r="AB116" s="16">
        <f t="shared" si="32"/>
        <v>170</v>
      </c>
      <c r="AC116" s="16">
        <f t="shared" si="33"/>
        <v>1650</v>
      </c>
      <c r="AE116" s="16">
        <f t="shared" si="43"/>
        <v>1320</v>
      </c>
      <c r="AF116" s="16">
        <f t="shared" si="44"/>
        <v>660</v>
      </c>
      <c r="AG116" s="16">
        <f t="shared" si="45"/>
        <v>6600</v>
      </c>
    </row>
    <row r="117" spans="9:33" ht="16.5" x14ac:dyDescent="0.2">
      <c r="I117" s="15">
        <v>114</v>
      </c>
      <c r="J117" s="16">
        <f t="shared" si="28"/>
        <v>1101006</v>
      </c>
      <c r="K117" s="31" t="s">
        <v>703</v>
      </c>
      <c r="L117" s="16">
        <f t="shared" si="29"/>
        <v>1</v>
      </c>
      <c r="M117" s="16">
        <f t="shared" si="30"/>
        <v>9</v>
      </c>
      <c r="N117" s="16" t="s">
        <v>51</v>
      </c>
      <c r="O117" s="16">
        <f>ROUND(IF($L117=1,INDEX(新属性投放!I$14:I$34,卡牌属性!$M117),INDEX(新属性投放!I$40:I$60,卡牌属性!$M117))*VLOOKUP(J117,$A$4:$E$39,5),0)</f>
        <v>1661</v>
      </c>
      <c r="P117" s="31" t="s">
        <v>191</v>
      </c>
      <c r="Q117" s="16">
        <f>ROUND(IF($L117=1,INDEX(新属性投放!J$14:J$34,卡牌属性!$M117),INDEX(新属性投放!J$40:J$60,卡牌属性!$M117))*VLOOKUP(J117,$A$4:$E$39,5),0)</f>
        <v>820</v>
      </c>
      <c r="R117" s="31" t="s">
        <v>192</v>
      </c>
      <c r="S117" s="16">
        <f>ROUND(IF($L117=1,INDEX(新属性投放!K$14:K$34,卡牌属性!$M117),INDEX(新属性投放!K$40:K$60,卡牌属性!$M117))*VLOOKUP(J117,$A$4:$E$39,5),0)</f>
        <v>8360</v>
      </c>
      <c r="T117" s="31" t="s">
        <v>190</v>
      </c>
      <c r="U117" s="16">
        <f>ROUND(IF($L117=1,INDEX(新属性投放!C$14:C$34,卡牌属性!$M117),INDEX(新属性投放!C$40:C$60,卡牌属性!$M117))*VLOOKUP(J117,$A$4:$E$39,5),0)</f>
        <v>37</v>
      </c>
      <c r="V117" s="31" t="s">
        <v>191</v>
      </c>
      <c r="W117" s="16">
        <f>ROUND(IF($L117=1,INDEX(新属性投放!D$14:D$34,卡牌属性!$M117),INDEX(新属性投放!D$40:D$60,卡牌属性!$M117))*VLOOKUP(J117,$A$4:$E$39,5),0)</f>
        <v>19</v>
      </c>
      <c r="X117" s="31" t="s">
        <v>192</v>
      </c>
      <c r="Y117" s="16">
        <f>ROUND(IF($L117=1,INDEX(新属性投放!E$14:E$34,卡牌属性!$M117),INDEX(新属性投放!E$40:E$60,卡牌属性!$M117))*VLOOKUP(J117,$A$4:$E$39,5),0)</f>
        <v>187</v>
      </c>
      <c r="AA117" s="16">
        <f t="shared" si="31"/>
        <v>370</v>
      </c>
      <c r="AB117" s="16">
        <f t="shared" si="32"/>
        <v>190</v>
      </c>
      <c r="AC117" s="16">
        <f t="shared" si="33"/>
        <v>1870</v>
      </c>
      <c r="AE117" s="16">
        <f t="shared" si="43"/>
        <v>1690</v>
      </c>
      <c r="AF117" s="16">
        <f t="shared" si="44"/>
        <v>850</v>
      </c>
      <c r="AG117" s="16">
        <f t="shared" si="45"/>
        <v>8470</v>
      </c>
    </row>
    <row r="118" spans="9:33" ht="16.5" x14ac:dyDescent="0.2">
      <c r="I118" s="15">
        <v>115</v>
      </c>
      <c r="J118" s="16">
        <f t="shared" si="28"/>
        <v>1101006</v>
      </c>
      <c r="K118" s="31" t="s">
        <v>703</v>
      </c>
      <c r="L118" s="16">
        <f t="shared" si="29"/>
        <v>1</v>
      </c>
      <c r="M118" s="16">
        <f t="shared" si="30"/>
        <v>10</v>
      </c>
      <c r="N118" s="16" t="s">
        <v>51</v>
      </c>
      <c r="O118" s="16">
        <f>ROUND(IF($L118=1,INDEX(新属性投放!I$14:I$34,卡牌属性!$M118),INDEX(新属性投放!I$40:I$60,卡牌属性!$M118))*VLOOKUP(J118,$A$4:$E$39,5),0)</f>
        <v>1892</v>
      </c>
      <c r="P118" s="31" t="s">
        <v>191</v>
      </c>
      <c r="Q118" s="16">
        <f>ROUND(IF($L118=1,INDEX(新属性投放!J$14:J$34,卡牌属性!$M118),INDEX(新属性投放!J$40:J$60,卡牌属性!$M118))*VLOOKUP(J118,$A$4:$E$39,5),0)</f>
        <v>935</v>
      </c>
      <c r="R118" s="31" t="s">
        <v>192</v>
      </c>
      <c r="S118" s="16">
        <f>ROUND(IF($L118=1,INDEX(新属性投放!K$14:K$34,卡牌属性!$M118),INDEX(新属性投放!K$40:K$60,卡牌属性!$M118))*VLOOKUP(J118,$A$4:$E$39,5),0)</f>
        <v>9515</v>
      </c>
      <c r="T118" s="31" t="s">
        <v>190</v>
      </c>
      <c r="U118" s="16">
        <f>ROUND(IF($L118=1,INDEX(新属性投放!C$14:C$34,卡牌属性!$M118),INDEX(新属性投放!C$40:C$60,卡牌属性!$M118))*VLOOKUP(J118,$A$4:$E$39,5),0)</f>
        <v>44</v>
      </c>
      <c r="V118" s="31" t="s">
        <v>191</v>
      </c>
      <c r="W118" s="16">
        <f>ROUND(IF($L118=1,INDEX(新属性投放!D$14:D$34,卡牌属性!$M118),INDEX(新属性投放!D$40:D$60,卡牌属性!$M118))*VLOOKUP(J118,$A$4:$E$39,5),0)</f>
        <v>22</v>
      </c>
      <c r="X118" s="31" t="s">
        <v>192</v>
      </c>
      <c r="Y118" s="16">
        <f>ROUND(IF($L118=1,INDEX(新属性投放!E$14:E$34,卡牌属性!$M118),INDEX(新属性投放!E$40:E$60,卡牌属性!$M118))*VLOOKUP(J118,$A$4:$E$39,5),0)</f>
        <v>220</v>
      </c>
      <c r="AA118" s="16">
        <f t="shared" si="31"/>
        <v>440</v>
      </c>
      <c r="AB118" s="16">
        <f t="shared" si="32"/>
        <v>220</v>
      </c>
      <c r="AC118" s="16">
        <f t="shared" si="33"/>
        <v>2200</v>
      </c>
      <c r="AE118" s="16">
        <f t="shared" si="43"/>
        <v>2130</v>
      </c>
      <c r="AF118" s="16">
        <f t="shared" si="44"/>
        <v>1070</v>
      </c>
      <c r="AG118" s="16">
        <f t="shared" si="45"/>
        <v>10670</v>
      </c>
    </row>
    <row r="119" spans="9:33" ht="16.5" x14ac:dyDescent="0.2">
      <c r="I119" s="15">
        <v>116</v>
      </c>
      <c r="J119" s="16">
        <f t="shared" si="28"/>
        <v>1101006</v>
      </c>
      <c r="K119" s="31" t="s">
        <v>703</v>
      </c>
      <c r="L119" s="16">
        <f t="shared" si="29"/>
        <v>1</v>
      </c>
      <c r="M119" s="16">
        <f t="shared" si="30"/>
        <v>11</v>
      </c>
      <c r="N119" s="16" t="s">
        <v>51</v>
      </c>
      <c r="O119" s="16">
        <f>ROUND(IF($L119=1,INDEX(新属性投放!I$14:I$34,卡牌属性!$M119),INDEX(新属性投放!I$40:I$60,卡牌属性!$M119))*VLOOKUP(J119,$A$4:$E$39,5),0)</f>
        <v>2163</v>
      </c>
      <c r="P119" s="31" t="s">
        <v>191</v>
      </c>
      <c r="Q119" s="16">
        <f>ROUND(IF($L119=1,INDEX(新属性投放!J$14:J$34,卡牌属性!$M119),INDEX(新属性投放!J$40:J$60,卡牌属性!$M119))*VLOOKUP(J119,$A$4:$E$39,5),0)</f>
        <v>1070</v>
      </c>
      <c r="R119" s="31" t="s">
        <v>192</v>
      </c>
      <c r="S119" s="16">
        <f>ROUND(IF($L119=1,INDEX(新属性投放!K$14:K$34,卡牌属性!$M119),INDEX(新属性投放!K$40:K$60,卡牌属性!$M119))*VLOOKUP(J119,$A$4:$E$39,5),0)</f>
        <v>10868</v>
      </c>
      <c r="T119" s="31" t="s">
        <v>190</v>
      </c>
      <c r="U119" s="16">
        <f>ROUND(IF($L119=1,INDEX(新属性投放!C$14:C$34,卡牌属性!$M119),INDEX(新属性投放!C$40:C$60,卡牌属性!$M119))*VLOOKUP(J119,$A$4:$E$39,5),0)</f>
        <v>51</v>
      </c>
      <c r="V119" s="31" t="s">
        <v>191</v>
      </c>
      <c r="W119" s="16">
        <f>ROUND(IF($L119=1,INDEX(新属性投放!D$14:D$34,卡牌属性!$M119),INDEX(新属性投放!D$40:D$60,卡牌属性!$M119))*VLOOKUP(J119,$A$4:$E$39,5),0)</f>
        <v>25</v>
      </c>
      <c r="X119" s="31" t="s">
        <v>192</v>
      </c>
      <c r="Y119" s="16">
        <f>ROUND(IF($L119=1,INDEX(新属性投放!E$14:E$34,卡牌属性!$M119),INDEX(新属性投放!E$40:E$60,卡牌属性!$M119))*VLOOKUP(J119,$A$4:$E$39,5),0)</f>
        <v>253</v>
      </c>
      <c r="AA119" s="16">
        <f t="shared" si="31"/>
        <v>510</v>
      </c>
      <c r="AB119" s="16">
        <f t="shared" si="32"/>
        <v>250</v>
      </c>
      <c r="AC119" s="16">
        <f t="shared" si="33"/>
        <v>2530</v>
      </c>
      <c r="AE119" s="16">
        <f t="shared" si="43"/>
        <v>2640</v>
      </c>
      <c r="AF119" s="16">
        <f t="shared" si="44"/>
        <v>1320</v>
      </c>
      <c r="AG119" s="16">
        <f t="shared" si="45"/>
        <v>13200</v>
      </c>
    </row>
    <row r="120" spans="9:33" ht="16.5" x14ac:dyDescent="0.2">
      <c r="I120" s="15">
        <v>117</v>
      </c>
      <c r="J120" s="16">
        <f t="shared" si="28"/>
        <v>1101006</v>
      </c>
      <c r="K120" s="31" t="s">
        <v>703</v>
      </c>
      <c r="L120" s="16">
        <f t="shared" si="29"/>
        <v>1</v>
      </c>
      <c r="M120" s="16">
        <f t="shared" si="30"/>
        <v>12</v>
      </c>
      <c r="N120" s="16" t="s">
        <v>51</v>
      </c>
      <c r="O120" s="16">
        <f>ROUND(IF($L120=1,INDEX(新属性投放!I$14:I$34,卡牌属性!$M120),INDEX(新属性投放!I$40:I$60,卡牌属性!$M120))*VLOOKUP(J120,$A$4:$E$39,5),0)</f>
        <v>2473</v>
      </c>
      <c r="P120" s="31" t="s">
        <v>191</v>
      </c>
      <c r="Q120" s="16">
        <f>ROUND(IF($L120=1,INDEX(新属性投放!J$14:J$34,卡牌属性!$M120),INDEX(新属性投放!J$40:J$60,卡牌属性!$M120))*VLOOKUP(J120,$A$4:$E$39,5),0)</f>
        <v>1225</v>
      </c>
      <c r="R120" s="31" t="s">
        <v>192</v>
      </c>
      <c r="S120" s="16">
        <f>ROUND(IF($L120=1,INDEX(新属性投放!K$14:K$34,卡牌属性!$M120),INDEX(新属性投放!K$40:K$60,卡牌属性!$M120))*VLOOKUP(J120,$A$4:$E$39,5),0)</f>
        <v>12419</v>
      </c>
      <c r="T120" s="31" t="s">
        <v>190</v>
      </c>
      <c r="U120" s="16">
        <f>ROUND(IF($L120=1,INDEX(新属性投放!C$14:C$34,卡牌属性!$M120),INDEX(新属性投放!C$40:C$60,卡牌属性!$M120))*VLOOKUP(J120,$A$4:$E$39,5),0)</f>
        <v>57</v>
      </c>
      <c r="V120" s="31" t="s">
        <v>191</v>
      </c>
      <c r="W120" s="16">
        <f>ROUND(IF($L120=1,INDEX(新属性投放!D$14:D$34,卡牌属性!$M120),INDEX(新属性投放!D$40:D$60,卡牌属性!$M120))*VLOOKUP(J120,$A$4:$E$39,5),0)</f>
        <v>29</v>
      </c>
      <c r="X120" s="31" t="s">
        <v>192</v>
      </c>
      <c r="Y120" s="16">
        <f>ROUND(IF($L120=1,INDEX(新属性投放!E$14:E$34,卡牌属性!$M120),INDEX(新属性投放!E$40:E$60,卡牌属性!$M120))*VLOOKUP(J120,$A$4:$E$39,5),0)</f>
        <v>286</v>
      </c>
      <c r="AA120" s="16">
        <f t="shared" si="31"/>
        <v>570</v>
      </c>
      <c r="AB120" s="16">
        <f t="shared" si="32"/>
        <v>290</v>
      </c>
      <c r="AC120" s="16">
        <f t="shared" si="33"/>
        <v>2860</v>
      </c>
      <c r="AE120" s="16">
        <f t="shared" si="43"/>
        <v>3210</v>
      </c>
      <c r="AF120" s="16">
        <f t="shared" si="44"/>
        <v>1610</v>
      </c>
      <c r="AG120" s="16">
        <f t="shared" si="45"/>
        <v>16060</v>
      </c>
    </row>
    <row r="121" spans="9:33" ht="16.5" x14ac:dyDescent="0.2">
      <c r="I121" s="15">
        <v>118</v>
      </c>
      <c r="J121" s="16">
        <f t="shared" si="28"/>
        <v>1101006</v>
      </c>
      <c r="K121" s="31" t="s">
        <v>703</v>
      </c>
      <c r="L121" s="16">
        <f t="shared" si="29"/>
        <v>1</v>
      </c>
      <c r="M121" s="16">
        <f t="shared" si="30"/>
        <v>13</v>
      </c>
      <c r="N121" s="16" t="s">
        <v>51</v>
      </c>
      <c r="O121" s="16">
        <f>ROUND(IF($L121=1,INDEX(新属性投放!I$14:I$34,卡牌属性!$M121),INDEX(新属性投放!I$40:I$60,卡牌属性!$M121))*VLOOKUP(J121,$A$4:$E$39,5),0)</f>
        <v>2823</v>
      </c>
      <c r="P121" s="31" t="s">
        <v>191</v>
      </c>
      <c r="Q121" s="16">
        <f>ROUND(IF($L121=1,INDEX(新属性投放!J$14:J$34,卡牌属性!$M121),INDEX(新属性投放!J$40:J$60,卡牌属性!$M121))*VLOOKUP(J121,$A$4:$E$39,5),0)</f>
        <v>1400</v>
      </c>
      <c r="R121" s="31" t="s">
        <v>192</v>
      </c>
      <c r="S121" s="16">
        <f>ROUND(IF($L121=1,INDEX(新属性投放!K$14:K$34,卡牌属性!$M121),INDEX(新属性投放!K$40:K$60,卡牌属性!$M121))*VLOOKUP(J121,$A$4:$E$39,5),0)</f>
        <v>14168</v>
      </c>
      <c r="T121" s="31" t="s">
        <v>190</v>
      </c>
      <c r="U121" s="16">
        <f>ROUND(IF($L121=1,INDEX(新属性投放!C$14:C$34,卡牌属性!$M121),INDEX(新属性投放!C$40:C$60,卡牌属性!$M121))*VLOOKUP(J121,$A$4:$E$39,5),0)</f>
        <v>64</v>
      </c>
      <c r="V121" s="31" t="s">
        <v>191</v>
      </c>
      <c r="W121" s="16">
        <f>ROUND(IF($L121=1,INDEX(新属性投放!D$14:D$34,卡牌属性!$M121),INDEX(新属性投放!D$40:D$60,卡牌属性!$M121))*VLOOKUP(J121,$A$4:$E$39,5),0)</f>
        <v>32</v>
      </c>
      <c r="X121" s="31" t="s">
        <v>192</v>
      </c>
      <c r="Y121" s="16">
        <f>ROUND(IF($L121=1,INDEX(新属性投放!E$14:E$34,卡牌属性!$M121),INDEX(新属性投放!E$40:E$60,卡牌属性!$M121))*VLOOKUP(J121,$A$4:$E$39,5),0)</f>
        <v>319</v>
      </c>
      <c r="AA121" s="16">
        <f t="shared" si="31"/>
        <v>640</v>
      </c>
      <c r="AB121" s="16">
        <f t="shared" si="32"/>
        <v>320</v>
      </c>
      <c r="AC121" s="16">
        <f t="shared" si="33"/>
        <v>3190</v>
      </c>
      <c r="AE121" s="16">
        <f t="shared" si="43"/>
        <v>3850</v>
      </c>
      <c r="AF121" s="16">
        <f t="shared" si="44"/>
        <v>1930</v>
      </c>
      <c r="AG121" s="16">
        <f t="shared" si="45"/>
        <v>19250</v>
      </c>
    </row>
    <row r="122" spans="9:33" ht="16.5" x14ac:dyDescent="0.2">
      <c r="I122" s="15">
        <v>119</v>
      </c>
      <c r="J122" s="16">
        <f t="shared" si="28"/>
        <v>1101006</v>
      </c>
      <c r="K122" s="31" t="s">
        <v>703</v>
      </c>
      <c r="L122" s="16">
        <f t="shared" si="29"/>
        <v>1</v>
      </c>
      <c r="M122" s="16">
        <f t="shared" si="30"/>
        <v>14</v>
      </c>
      <c r="N122" s="16" t="s">
        <v>51</v>
      </c>
      <c r="O122" s="16">
        <f>ROUND(IF($L122=1,INDEX(新属性投放!I$14:I$34,卡牌属性!$M122),INDEX(新属性投放!I$40:I$60,卡牌属性!$M122))*VLOOKUP(J122,$A$4:$E$39,5),0)</f>
        <v>3212</v>
      </c>
      <c r="P122" s="31" t="s">
        <v>191</v>
      </c>
      <c r="Q122" s="16">
        <f>ROUND(IF($L122=1,INDEX(新属性投放!J$14:J$34,卡牌属性!$M122),INDEX(新属性投放!J$40:J$60,卡牌属性!$M122))*VLOOKUP(J122,$A$4:$E$39,5),0)</f>
        <v>1595</v>
      </c>
      <c r="R122" s="31" t="s">
        <v>192</v>
      </c>
      <c r="S122" s="16">
        <f>ROUND(IF($L122=1,INDEX(新属性投放!K$14:K$34,卡牌属性!$M122),INDEX(新属性投放!K$40:K$60,卡牌属性!$M122))*VLOOKUP(J122,$A$4:$E$39,5),0)</f>
        <v>16115</v>
      </c>
      <c r="T122" s="31" t="s">
        <v>190</v>
      </c>
      <c r="U122" s="16">
        <f>ROUND(IF($L122=1,INDEX(新属性投放!C$14:C$34,卡牌属性!$M122),INDEX(新属性投放!C$40:C$60,卡牌属性!$M122))*VLOOKUP(J122,$A$4:$E$39,5),0)</f>
        <v>70</v>
      </c>
      <c r="V122" s="31" t="s">
        <v>191</v>
      </c>
      <c r="W122" s="16">
        <f>ROUND(IF($L122=1,INDEX(新属性投放!D$14:D$34,卡牌属性!$M122),INDEX(新属性投放!D$40:D$60,卡牌属性!$M122))*VLOOKUP(J122,$A$4:$E$39,5),0)</f>
        <v>35</v>
      </c>
      <c r="X122" s="31" t="s">
        <v>192</v>
      </c>
      <c r="Y122" s="16">
        <f>ROUND(IF($L122=1,INDEX(新属性投放!E$14:E$34,卡牌属性!$M122),INDEX(新属性投放!E$40:E$60,卡牌属性!$M122))*VLOOKUP(J122,$A$4:$E$39,5),0)</f>
        <v>352</v>
      </c>
      <c r="AA122" s="16">
        <f t="shared" si="31"/>
        <v>700</v>
      </c>
      <c r="AB122" s="16">
        <f t="shared" si="32"/>
        <v>350</v>
      </c>
      <c r="AC122" s="16">
        <f t="shared" si="33"/>
        <v>3520</v>
      </c>
      <c r="AE122" s="16">
        <f t="shared" si="43"/>
        <v>4550</v>
      </c>
      <c r="AF122" s="16">
        <f t="shared" si="44"/>
        <v>2280</v>
      </c>
      <c r="AG122" s="16">
        <f t="shared" si="45"/>
        <v>22770</v>
      </c>
    </row>
    <row r="123" spans="9:33" ht="16.5" x14ac:dyDescent="0.2">
      <c r="I123" s="15">
        <v>120</v>
      </c>
      <c r="J123" s="16">
        <f t="shared" si="28"/>
        <v>1101006</v>
      </c>
      <c r="K123" s="31" t="s">
        <v>703</v>
      </c>
      <c r="L123" s="16">
        <f t="shared" si="29"/>
        <v>1</v>
      </c>
      <c r="M123" s="16">
        <f t="shared" si="30"/>
        <v>15</v>
      </c>
      <c r="N123" s="16" t="s">
        <v>51</v>
      </c>
      <c r="O123" s="16">
        <f>ROUND(IF($L123=1,INDEX(新属性投放!I$14:I$34,卡牌属性!$M123),INDEX(新属性投放!I$40:I$60,卡牌属性!$M123))*VLOOKUP(J123,$A$4:$E$39,5),0)</f>
        <v>3641</v>
      </c>
      <c r="P123" s="31" t="s">
        <v>191</v>
      </c>
      <c r="Q123" s="16">
        <f>ROUND(IF($L123=1,INDEX(新属性投放!J$14:J$34,卡牌属性!$M123),INDEX(新属性投放!J$40:J$60,卡牌属性!$M123))*VLOOKUP(J123,$A$4:$E$39,5),0)</f>
        <v>1810</v>
      </c>
      <c r="R123" s="31" t="s">
        <v>192</v>
      </c>
      <c r="S123" s="16">
        <f>ROUND(IF($L123=1,INDEX(新属性投放!K$14:K$34,卡牌属性!$M123),INDEX(新属性投放!K$40:K$60,卡牌属性!$M123))*VLOOKUP(J123,$A$4:$E$39,5),0)</f>
        <v>18260</v>
      </c>
      <c r="T123" s="31" t="s">
        <v>190</v>
      </c>
      <c r="U123" s="16">
        <f>ROUND(IF($L123=1,INDEX(新属性投放!C$14:C$34,卡牌属性!$M123),INDEX(新属性投放!C$40:C$60,卡牌属性!$M123))*VLOOKUP(J123,$A$4:$E$39,5),0)</f>
        <v>77</v>
      </c>
      <c r="V123" s="31" t="s">
        <v>191</v>
      </c>
      <c r="W123" s="16">
        <f>ROUND(IF($L123=1,INDEX(新属性投放!D$14:D$34,卡牌属性!$M123),INDEX(新属性投放!D$40:D$60,卡牌属性!$M123))*VLOOKUP(J123,$A$4:$E$39,5),0)</f>
        <v>39</v>
      </c>
      <c r="X123" s="31" t="s">
        <v>192</v>
      </c>
      <c r="Y123" s="16">
        <f>ROUND(IF($L123=1,INDEX(新属性投放!E$14:E$34,卡牌属性!$M123),INDEX(新属性投放!E$40:E$60,卡牌属性!$M123))*VLOOKUP(J123,$A$4:$E$39,5),0)</f>
        <v>385</v>
      </c>
      <c r="AA123" s="16">
        <f t="shared" si="31"/>
        <v>770</v>
      </c>
      <c r="AB123" s="16">
        <f t="shared" si="32"/>
        <v>390</v>
      </c>
      <c r="AC123" s="16">
        <f t="shared" si="33"/>
        <v>3850</v>
      </c>
      <c r="AE123" s="16">
        <f t="shared" si="43"/>
        <v>5320</v>
      </c>
      <c r="AF123" s="16">
        <f t="shared" si="44"/>
        <v>2670</v>
      </c>
      <c r="AG123" s="16">
        <f t="shared" si="45"/>
        <v>26620</v>
      </c>
    </row>
    <row r="124" spans="9:33" ht="16.5" x14ac:dyDescent="0.2">
      <c r="I124" s="15">
        <v>121</v>
      </c>
      <c r="J124" s="16">
        <f t="shared" si="28"/>
        <v>1101006</v>
      </c>
      <c r="K124" s="31" t="s">
        <v>703</v>
      </c>
      <c r="L124" s="16">
        <f t="shared" si="29"/>
        <v>1</v>
      </c>
      <c r="M124" s="16">
        <f t="shared" si="30"/>
        <v>16</v>
      </c>
      <c r="N124" s="16" t="s">
        <v>51</v>
      </c>
      <c r="O124" s="16">
        <f>ROUND(IF($L124=1,INDEX(新属性投放!I$14:I$34,卡牌属性!$M124),INDEX(新属性投放!I$40:I$60,卡牌属性!$M124))*VLOOKUP(J124,$A$4:$E$39,5),0)</f>
        <v>4114</v>
      </c>
      <c r="P124" s="31" t="s">
        <v>191</v>
      </c>
      <c r="Q124" s="16">
        <f>ROUND(IF($L124=1,INDEX(新属性投放!J$14:J$34,卡牌属性!$M124),INDEX(新属性投放!J$40:J$60,卡牌属性!$M124))*VLOOKUP(J124,$A$4:$E$39,5),0)</f>
        <v>2046</v>
      </c>
      <c r="R124" s="31" t="s">
        <v>192</v>
      </c>
      <c r="S124" s="16">
        <f>ROUND(IF($L124=1,INDEX(新属性投放!K$14:K$34,卡牌属性!$M124),INDEX(新属性投放!K$40:K$60,卡牌属性!$M124))*VLOOKUP(J124,$A$4:$E$39,5),0)</f>
        <v>20625</v>
      </c>
      <c r="T124" s="31" t="s">
        <v>190</v>
      </c>
      <c r="U124" s="16">
        <f>ROUND(IF($L124=1,INDEX(新属性投放!C$14:C$34,卡牌属性!$M124),INDEX(新属性投放!C$40:C$60,卡牌属性!$M124))*VLOOKUP(J124,$A$4:$E$39,5),0)</f>
        <v>88</v>
      </c>
      <c r="V124" s="31" t="s">
        <v>191</v>
      </c>
      <c r="W124" s="16">
        <f>ROUND(IF($L124=1,INDEX(新属性投放!D$14:D$34,卡牌属性!$M124),INDEX(新属性投放!D$40:D$60,卡牌属性!$M124))*VLOOKUP(J124,$A$4:$E$39,5),0)</f>
        <v>44</v>
      </c>
      <c r="X124" s="31" t="s">
        <v>192</v>
      </c>
      <c r="Y124" s="16">
        <f>ROUND(IF($L124=1,INDEX(新属性投放!E$14:E$34,卡牌属性!$M124),INDEX(新属性投放!E$40:E$60,卡牌属性!$M124))*VLOOKUP(J124,$A$4:$E$39,5),0)</f>
        <v>440</v>
      </c>
      <c r="AA124" s="16">
        <f t="shared" si="31"/>
        <v>880</v>
      </c>
      <c r="AB124" s="16">
        <f t="shared" si="32"/>
        <v>440</v>
      </c>
      <c r="AC124" s="16">
        <f t="shared" si="33"/>
        <v>4400</v>
      </c>
      <c r="AE124" s="16">
        <f t="shared" si="43"/>
        <v>6200</v>
      </c>
      <c r="AF124" s="16">
        <f t="shared" si="44"/>
        <v>3110</v>
      </c>
      <c r="AG124" s="16">
        <f t="shared" si="45"/>
        <v>31020</v>
      </c>
    </row>
    <row r="125" spans="9:33" ht="16.5" x14ac:dyDescent="0.2">
      <c r="I125" s="15">
        <v>122</v>
      </c>
      <c r="J125" s="16">
        <f t="shared" si="28"/>
        <v>1101006</v>
      </c>
      <c r="K125" s="31" t="s">
        <v>703</v>
      </c>
      <c r="L125" s="16">
        <f t="shared" si="29"/>
        <v>1</v>
      </c>
      <c r="M125" s="16">
        <f t="shared" si="30"/>
        <v>17</v>
      </c>
      <c r="N125" s="16" t="s">
        <v>51</v>
      </c>
      <c r="O125" s="16">
        <f>ROUND(IF($L125=1,INDEX(新属性投放!I$14:I$34,卡牌属性!$M125),INDEX(新属性投放!I$40:I$60,卡牌属性!$M125))*VLOOKUP(J125,$A$4:$E$39,5),0)</f>
        <v>4653</v>
      </c>
      <c r="P125" s="31" t="s">
        <v>191</v>
      </c>
      <c r="Q125" s="16">
        <f>ROUND(IF($L125=1,INDEX(新属性投放!J$14:J$34,卡牌属性!$M125),INDEX(新属性投放!J$40:J$60,卡牌属性!$M125))*VLOOKUP(J125,$A$4:$E$39,5),0)</f>
        <v>2316</v>
      </c>
      <c r="R125" s="31" t="s">
        <v>192</v>
      </c>
      <c r="S125" s="16">
        <f>ROUND(IF($L125=1,INDEX(新属性投放!K$14:K$34,卡牌属性!$M125),INDEX(新属性投放!K$40:K$60,卡牌属性!$M125))*VLOOKUP(J125,$A$4:$E$39,5),0)</f>
        <v>23320</v>
      </c>
      <c r="T125" s="31" t="s">
        <v>190</v>
      </c>
      <c r="U125" s="16">
        <f>ROUND(IF($L125=1,INDEX(新属性投放!C$14:C$34,卡牌属性!$M125),INDEX(新属性投放!C$40:C$60,卡牌属性!$M125))*VLOOKUP(J125,$A$4:$E$39,5),0)</f>
        <v>99</v>
      </c>
      <c r="V125" s="31" t="s">
        <v>191</v>
      </c>
      <c r="W125" s="16">
        <f>ROUND(IF($L125=1,INDEX(新属性投放!D$14:D$34,卡牌属性!$M125),INDEX(新属性投放!D$40:D$60,卡牌属性!$M125))*VLOOKUP(J125,$A$4:$E$39,5),0)</f>
        <v>50</v>
      </c>
      <c r="X125" s="31" t="s">
        <v>192</v>
      </c>
      <c r="Y125" s="16">
        <f>ROUND(IF($L125=1,INDEX(新属性投放!E$14:E$34,卡牌属性!$M125),INDEX(新属性投放!E$40:E$60,卡牌属性!$M125))*VLOOKUP(J125,$A$4:$E$39,5),0)</f>
        <v>495</v>
      </c>
      <c r="AA125" s="16">
        <f t="shared" si="31"/>
        <v>990</v>
      </c>
      <c r="AB125" s="16">
        <f t="shared" si="32"/>
        <v>500</v>
      </c>
      <c r="AC125" s="16">
        <f t="shared" si="33"/>
        <v>4950</v>
      </c>
      <c r="AE125" s="16">
        <f t="shared" si="43"/>
        <v>7190</v>
      </c>
      <c r="AF125" s="16">
        <f t="shared" si="44"/>
        <v>3610</v>
      </c>
      <c r="AG125" s="16">
        <f t="shared" si="45"/>
        <v>35970</v>
      </c>
    </row>
    <row r="126" spans="9:33" ht="16.5" x14ac:dyDescent="0.2">
      <c r="I126" s="15">
        <v>123</v>
      </c>
      <c r="J126" s="16">
        <f t="shared" si="28"/>
        <v>1101006</v>
      </c>
      <c r="K126" s="31" t="s">
        <v>703</v>
      </c>
      <c r="L126" s="16">
        <f t="shared" si="29"/>
        <v>1</v>
      </c>
      <c r="M126" s="16">
        <f t="shared" si="30"/>
        <v>18</v>
      </c>
      <c r="N126" s="16" t="s">
        <v>51</v>
      </c>
      <c r="O126" s="16">
        <f>ROUND(IF($L126=1,INDEX(新属性投放!I$14:I$34,卡牌属性!$M126),INDEX(新属性投放!I$40:I$60,卡牌属性!$M126))*VLOOKUP(J126,$A$4:$E$39,5),0)</f>
        <v>5258</v>
      </c>
      <c r="P126" s="31" t="s">
        <v>191</v>
      </c>
      <c r="Q126" s="16">
        <f>ROUND(IF($L126=1,INDEX(新属性投放!J$14:J$34,卡牌属性!$M126),INDEX(新属性投放!J$40:J$60,卡牌属性!$M126))*VLOOKUP(J126,$A$4:$E$39,5),0)</f>
        <v>2618</v>
      </c>
      <c r="R126" s="31" t="s">
        <v>192</v>
      </c>
      <c r="S126" s="16">
        <f>ROUND(IF($L126=1,INDEX(新属性投放!K$14:K$34,卡牌属性!$M126),INDEX(新属性投放!K$40:K$60,卡牌属性!$M126))*VLOOKUP(J126,$A$4:$E$39,5),0)</f>
        <v>26345</v>
      </c>
      <c r="T126" s="31" t="s">
        <v>190</v>
      </c>
      <c r="U126" s="16">
        <f>ROUND(IF($L126=1,INDEX(新属性投放!C$14:C$34,卡牌属性!$M126),INDEX(新属性投放!C$40:C$60,卡牌属性!$M126))*VLOOKUP(J126,$A$4:$E$39,5),0)</f>
        <v>110</v>
      </c>
      <c r="V126" s="31" t="s">
        <v>191</v>
      </c>
      <c r="W126" s="16">
        <f>ROUND(IF($L126=1,INDEX(新属性投放!D$14:D$34,卡牌属性!$M126),INDEX(新属性投放!D$40:D$60,卡牌属性!$M126))*VLOOKUP(J126,$A$4:$E$39,5),0)</f>
        <v>55</v>
      </c>
      <c r="X126" s="31" t="s">
        <v>192</v>
      </c>
      <c r="Y126" s="16">
        <f>ROUND(IF($L126=1,INDEX(新属性投放!E$14:E$34,卡牌属性!$M126),INDEX(新属性投放!E$40:E$60,卡牌属性!$M126))*VLOOKUP(J126,$A$4:$E$39,5),0)</f>
        <v>550</v>
      </c>
      <c r="AA126" s="16">
        <f t="shared" si="31"/>
        <v>1100</v>
      </c>
      <c r="AB126" s="16">
        <f t="shared" si="32"/>
        <v>550</v>
      </c>
      <c r="AC126" s="16">
        <f t="shared" si="33"/>
        <v>5500</v>
      </c>
      <c r="AE126" s="16">
        <f t="shared" si="43"/>
        <v>8290</v>
      </c>
      <c r="AF126" s="16">
        <f t="shared" si="44"/>
        <v>4160</v>
      </c>
      <c r="AG126" s="16">
        <f t="shared" si="45"/>
        <v>41470</v>
      </c>
    </row>
    <row r="127" spans="9:33" ht="16.5" x14ac:dyDescent="0.2">
      <c r="I127" s="15">
        <v>124</v>
      </c>
      <c r="J127" s="16">
        <f t="shared" si="28"/>
        <v>1101006</v>
      </c>
      <c r="K127" s="31" t="s">
        <v>703</v>
      </c>
      <c r="L127" s="16">
        <f t="shared" si="29"/>
        <v>1</v>
      </c>
      <c r="M127" s="16">
        <f t="shared" si="30"/>
        <v>19</v>
      </c>
      <c r="N127" s="16" t="s">
        <v>51</v>
      </c>
      <c r="O127" s="16">
        <f>ROUND(IF($L127=1,INDEX(新属性投放!I$14:I$34,卡牌属性!$M127),INDEX(新属性投放!I$40:I$60,卡牌属性!$M127))*VLOOKUP(J127,$A$4:$E$39,5),0)</f>
        <v>5929</v>
      </c>
      <c r="P127" s="31" t="s">
        <v>191</v>
      </c>
      <c r="Q127" s="16">
        <f>ROUND(IF($L127=1,INDEX(新属性投放!J$14:J$34,卡牌属性!$M127),INDEX(新属性投放!J$40:J$60,卡牌属性!$M127))*VLOOKUP(J127,$A$4:$E$39,5),0)</f>
        <v>2954</v>
      </c>
      <c r="R127" s="31" t="s">
        <v>192</v>
      </c>
      <c r="S127" s="16">
        <f>ROUND(IF($L127=1,INDEX(新属性投放!K$14:K$34,卡牌属性!$M127),INDEX(新属性投放!K$40:K$60,卡牌属性!$M127))*VLOOKUP(J127,$A$4:$E$39,5),0)</f>
        <v>29700</v>
      </c>
      <c r="T127" s="31" t="s">
        <v>190</v>
      </c>
      <c r="U127" s="16">
        <f>ROUND(IF($L127=1,INDEX(新属性投放!C$14:C$34,卡牌属性!$M127),INDEX(新属性投放!C$40:C$60,卡牌属性!$M127))*VLOOKUP(J127,$A$4:$E$39,5),0)</f>
        <v>121</v>
      </c>
      <c r="V127" s="31" t="s">
        <v>191</v>
      </c>
      <c r="W127" s="16">
        <f>ROUND(IF($L127=1,INDEX(新属性投放!D$14:D$34,卡牌属性!$M127),INDEX(新属性投放!D$40:D$60,卡牌属性!$M127))*VLOOKUP(J127,$A$4:$E$39,5),0)</f>
        <v>61</v>
      </c>
      <c r="X127" s="31" t="s">
        <v>192</v>
      </c>
      <c r="Y127" s="16">
        <f>ROUND(IF($L127=1,INDEX(新属性投放!E$14:E$34,卡牌属性!$M127),INDEX(新属性投放!E$40:E$60,卡牌属性!$M127))*VLOOKUP(J127,$A$4:$E$39,5),0)</f>
        <v>605</v>
      </c>
      <c r="AA127" s="16">
        <f t="shared" si="31"/>
        <v>1210</v>
      </c>
      <c r="AB127" s="16">
        <f t="shared" si="32"/>
        <v>610</v>
      </c>
      <c r="AC127" s="16">
        <f t="shared" si="33"/>
        <v>6050</v>
      </c>
      <c r="AE127" s="16">
        <f t="shared" si="43"/>
        <v>9500</v>
      </c>
      <c r="AF127" s="16">
        <f t="shared" si="44"/>
        <v>4770</v>
      </c>
      <c r="AG127" s="16">
        <f t="shared" si="45"/>
        <v>47520</v>
      </c>
    </row>
    <row r="128" spans="9:33" ht="16.5" x14ac:dyDescent="0.2">
      <c r="I128" s="15">
        <v>125</v>
      </c>
      <c r="J128" s="16">
        <f t="shared" si="28"/>
        <v>1101006</v>
      </c>
      <c r="K128" s="31" t="s">
        <v>703</v>
      </c>
      <c r="L128" s="16">
        <f t="shared" si="29"/>
        <v>1</v>
      </c>
      <c r="M128" s="16">
        <f t="shared" si="30"/>
        <v>20</v>
      </c>
      <c r="N128" s="16" t="s">
        <v>51</v>
      </c>
      <c r="O128" s="16">
        <f>ROUND(IF($L128=1,INDEX(新属性投放!I$14:I$34,卡牌属性!$M128),INDEX(新属性投放!I$40:I$60,卡牌属性!$M128))*VLOOKUP(J128,$A$4:$E$39,5),0)</f>
        <v>6666</v>
      </c>
      <c r="P128" s="31" t="s">
        <v>191</v>
      </c>
      <c r="Q128" s="16">
        <f>ROUND(IF($L128=1,INDEX(新属性投放!J$14:J$34,卡牌属性!$M128),INDEX(新属性投放!J$40:J$60,卡牌属性!$M128))*VLOOKUP(J128,$A$4:$E$39,5),0)</f>
        <v>3322</v>
      </c>
      <c r="R128" s="31" t="s">
        <v>192</v>
      </c>
      <c r="S128" s="16">
        <f>ROUND(IF($L128=1,INDEX(新属性投放!K$14:K$34,卡牌属性!$M128),INDEX(新属性投放!K$40:K$60,卡牌属性!$M128))*VLOOKUP(J128,$A$4:$E$39,5),0)</f>
        <v>33385</v>
      </c>
      <c r="T128" s="31" t="s">
        <v>190</v>
      </c>
      <c r="U128" s="16">
        <f>ROUND(IF($L128=1,INDEX(新属性投放!C$14:C$34,卡牌属性!$M128),INDEX(新属性投放!C$40:C$60,卡牌属性!$M128))*VLOOKUP(J128,$A$4:$E$39,5),0)</f>
        <v>132</v>
      </c>
      <c r="V128" s="31" t="s">
        <v>191</v>
      </c>
      <c r="W128" s="16">
        <f>ROUND(IF($L128=1,INDEX(新属性投放!D$14:D$34,卡牌属性!$M128),INDEX(新属性投放!D$40:D$60,卡牌属性!$M128))*VLOOKUP(J128,$A$4:$E$39,5),0)</f>
        <v>66</v>
      </c>
      <c r="X128" s="31" t="s">
        <v>192</v>
      </c>
      <c r="Y128" s="16">
        <f>ROUND(IF($L128=1,INDEX(新属性投放!E$14:E$34,卡牌属性!$M128),INDEX(新属性投放!E$40:E$60,卡牌属性!$M128))*VLOOKUP(J128,$A$4:$E$39,5),0)</f>
        <v>660</v>
      </c>
      <c r="AA128" s="16">
        <f t="shared" si="31"/>
        <v>1320</v>
      </c>
      <c r="AB128" s="16">
        <f t="shared" si="32"/>
        <v>660</v>
      </c>
      <c r="AC128" s="16">
        <f t="shared" si="33"/>
        <v>6600</v>
      </c>
      <c r="AE128" s="16">
        <f t="shared" si="43"/>
        <v>10820</v>
      </c>
      <c r="AF128" s="16">
        <f t="shared" si="44"/>
        <v>5430</v>
      </c>
      <c r="AG128" s="16">
        <f t="shared" si="45"/>
        <v>54120</v>
      </c>
    </row>
    <row r="129" spans="9:33" ht="16.5" x14ac:dyDescent="0.2">
      <c r="I129" s="15">
        <v>126</v>
      </c>
      <c r="J129" s="16">
        <f t="shared" si="28"/>
        <v>1101006</v>
      </c>
      <c r="K129" s="31" t="s">
        <v>703</v>
      </c>
      <c r="L129" s="16">
        <f t="shared" si="29"/>
        <v>1</v>
      </c>
      <c r="M129" s="16">
        <f t="shared" si="30"/>
        <v>21</v>
      </c>
      <c r="N129" s="16" t="s">
        <v>51</v>
      </c>
      <c r="O129" s="16">
        <f>ROUND(IF($L129=1,INDEX(新属性投放!I$14:I$34,卡牌属性!$M129),INDEX(新属性投放!I$40:I$60,卡牌属性!$M129))*VLOOKUP(J129,$A$4:$E$39,5),0)</f>
        <v>7634</v>
      </c>
      <c r="P129" s="31" t="s">
        <v>191</v>
      </c>
      <c r="Q129" s="16">
        <f>ROUND(IF($L129=1,INDEX(新属性投放!J$14:J$34,卡牌属性!$M129),INDEX(新属性投放!J$40:J$60,卡牌属性!$M129))*VLOOKUP(J129,$A$4:$E$39,5),0)</f>
        <v>3806</v>
      </c>
      <c r="R129" s="31" t="s">
        <v>192</v>
      </c>
      <c r="S129" s="16">
        <f>ROUND(IF($L129=1,INDEX(新属性投放!K$14:K$34,卡牌属性!$M129),INDEX(新属性投放!K$40:K$60,卡牌属性!$M129))*VLOOKUP(J129,$A$4:$E$39,5),0)</f>
        <v>38225</v>
      </c>
      <c r="T129" s="31" t="s">
        <v>190</v>
      </c>
      <c r="U129" s="16">
        <f>ROUND(IF($L129=1,INDEX(新属性投放!C$14:C$34,卡牌属性!$M129),INDEX(新属性投放!C$40:C$60,卡牌属性!$M129))*VLOOKUP(J129,$A$4:$E$39,5),0)</f>
        <v>154</v>
      </c>
      <c r="V129" s="31" t="s">
        <v>191</v>
      </c>
      <c r="W129" s="16">
        <f>ROUND(IF($L129=1,INDEX(新属性投放!D$14:D$34,卡牌属性!$M129),INDEX(新属性投放!D$40:D$60,卡牌属性!$M129))*VLOOKUP(J129,$A$4:$E$39,5),0)</f>
        <v>77</v>
      </c>
      <c r="X129" s="31" t="s">
        <v>192</v>
      </c>
      <c r="Y129" s="16">
        <f>ROUND(IF($L129=1,INDEX(新属性投放!E$14:E$34,卡牌属性!$M129),INDEX(新属性投放!E$40:E$60,卡牌属性!$M129))*VLOOKUP(J129,$A$4:$E$39,5),0)</f>
        <v>770</v>
      </c>
      <c r="AA129" s="16">
        <f t="shared" si="31"/>
        <v>1540</v>
      </c>
      <c r="AB129" s="16">
        <f t="shared" si="32"/>
        <v>770</v>
      </c>
      <c r="AC129" s="16">
        <f t="shared" si="33"/>
        <v>7700</v>
      </c>
      <c r="AE129" s="16">
        <f t="shared" si="43"/>
        <v>12360</v>
      </c>
      <c r="AF129" s="16">
        <f t="shared" si="44"/>
        <v>6200</v>
      </c>
      <c r="AG129" s="16">
        <f t="shared" si="45"/>
        <v>61820</v>
      </c>
    </row>
    <row r="130" spans="9:33" ht="16.5" x14ac:dyDescent="0.2">
      <c r="I130" s="15">
        <v>127</v>
      </c>
      <c r="J130" s="16">
        <f t="shared" si="28"/>
        <v>1101007</v>
      </c>
      <c r="K130" s="31" t="s">
        <v>703</v>
      </c>
      <c r="L130" s="16">
        <f t="shared" si="29"/>
        <v>1</v>
      </c>
      <c r="M130" s="16">
        <f t="shared" si="30"/>
        <v>1</v>
      </c>
      <c r="N130" s="16" t="s">
        <v>51</v>
      </c>
      <c r="O130" s="16">
        <f>ROUND(IF($L130=1,INDEX(新属性投放!I$14:I$34,卡牌属性!$M130),INDEX(新属性投放!I$40:I$60,卡牌属性!$M130))*VLOOKUP(J130,$A$4:$E$39,5),0)</f>
        <v>25</v>
      </c>
      <c r="P130" s="31" t="s">
        <v>191</v>
      </c>
      <c r="Q130" s="16">
        <f>ROUND(IF($L130=1,INDEX(新属性投放!J$14:J$34,卡牌属性!$M130),INDEX(新属性投放!J$40:J$60,卡牌属性!$M130))*VLOOKUP(J130,$A$4:$E$39,5),0)</f>
        <v>0</v>
      </c>
      <c r="R130" s="31" t="s">
        <v>192</v>
      </c>
      <c r="S130" s="16">
        <f>ROUND(IF($L130=1,INDEX(新属性投放!K$14:K$34,卡牌属性!$M130),INDEX(新属性投放!K$40:K$60,卡牌属性!$M130))*VLOOKUP(J130,$A$4:$E$39,5),0)</f>
        <v>188</v>
      </c>
      <c r="T130" s="31" t="s">
        <v>190</v>
      </c>
      <c r="U130" s="16">
        <f>ROUND(IF($L130=1,INDEX(新属性投放!C$14:C$34,卡牌属性!$M130),INDEX(新属性投放!C$40:C$60,卡牌属性!$M130))*VLOOKUP(J130,$A$4:$E$39,5),0)</f>
        <v>5</v>
      </c>
      <c r="V130" s="31" t="s">
        <v>191</v>
      </c>
      <c r="W130" s="16">
        <f>ROUND(IF($L130=1,INDEX(新属性投放!D$14:D$34,卡牌属性!$M130),INDEX(新属性投放!D$40:D$60,卡牌属性!$M130))*VLOOKUP(J130,$A$4:$E$39,5),0)</f>
        <v>3</v>
      </c>
      <c r="X130" s="31" t="s">
        <v>192</v>
      </c>
      <c r="Y130" s="16">
        <f>ROUND(IF($L130=1,INDEX(新属性投放!E$14:E$34,卡牌属性!$M130),INDEX(新属性投放!E$40:E$60,卡牌属性!$M130))*VLOOKUP(J130,$A$4:$E$39,5),0)</f>
        <v>25</v>
      </c>
      <c r="AA130" s="16">
        <f t="shared" si="31"/>
        <v>50</v>
      </c>
      <c r="AB130" s="16">
        <f t="shared" si="32"/>
        <v>30</v>
      </c>
      <c r="AC130" s="16">
        <f t="shared" si="33"/>
        <v>250</v>
      </c>
      <c r="AE130" s="16">
        <f t="shared" ref="AE130" si="46">AA130</f>
        <v>50</v>
      </c>
      <c r="AF130" s="16">
        <f t="shared" ref="AF130" si="47">AB130</f>
        <v>30</v>
      </c>
      <c r="AG130" s="16">
        <f t="shared" ref="AG130" si="48">AC130</f>
        <v>250</v>
      </c>
    </row>
    <row r="131" spans="9:33" ht="16.5" x14ac:dyDescent="0.2">
      <c r="I131" s="15">
        <v>128</v>
      </c>
      <c r="J131" s="16">
        <f t="shared" si="28"/>
        <v>1101007</v>
      </c>
      <c r="K131" s="31" t="s">
        <v>703</v>
      </c>
      <c r="L131" s="16">
        <f t="shared" si="29"/>
        <v>1</v>
      </c>
      <c r="M131" s="16">
        <f t="shared" si="30"/>
        <v>2</v>
      </c>
      <c r="N131" s="16" t="s">
        <v>51</v>
      </c>
      <c r="O131" s="16">
        <f>ROUND(IF($L131=1,INDEX(新属性投放!I$14:I$34,卡牌属性!$M131),INDEX(新属性投放!I$40:I$60,卡牌属性!$M131))*VLOOKUP(J131,$A$4:$E$39,5),0)</f>
        <v>60</v>
      </c>
      <c r="P131" s="31" t="s">
        <v>191</v>
      </c>
      <c r="Q131" s="16">
        <f>ROUND(IF($L131=1,INDEX(新属性投放!J$14:J$34,卡牌属性!$M131),INDEX(新属性投放!J$40:J$60,卡牌属性!$M131))*VLOOKUP(J131,$A$4:$E$39,5),0)</f>
        <v>18</v>
      </c>
      <c r="R131" s="31" t="s">
        <v>192</v>
      </c>
      <c r="S131" s="16">
        <f>ROUND(IF($L131=1,INDEX(新属性投放!K$14:K$34,卡牌属性!$M131),INDEX(新属性投放!K$40:K$60,卡牌属性!$M131))*VLOOKUP(J131,$A$4:$E$39,5),0)</f>
        <v>363</v>
      </c>
      <c r="T131" s="31" t="s">
        <v>190</v>
      </c>
      <c r="U131" s="16">
        <f>ROUND(IF($L131=1,INDEX(新属性投放!C$14:C$34,卡牌属性!$M131),INDEX(新属性投放!C$40:C$60,卡牌属性!$M131))*VLOOKUP(J131,$A$4:$E$39,5),0)</f>
        <v>8</v>
      </c>
      <c r="V131" s="31" t="s">
        <v>191</v>
      </c>
      <c r="W131" s="16">
        <f>ROUND(IF($L131=1,INDEX(新属性投放!D$14:D$34,卡牌属性!$M131),INDEX(新属性投放!D$40:D$60,卡牌属性!$M131))*VLOOKUP(J131,$A$4:$E$39,5),0)</f>
        <v>4</v>
      </c>
      <c r="X131" s="31" t="s">
        <v>192</v>
      </c>
      <c r="Y131" s="16">
        <f>ROUND(IF($L131=1,INDEX(新属性投放!E$14:E$34,卡牌属性!$M131),INDEX(新属性投放!E$40:E$60,卡牌属性!$M131))*VLOOKUP(J131,$A$4:$E$39,5),0)</f>
        <v>38</v>
      </c>
      <c r="AA131" s="16">
        <f t="shared" si="31"/>
        <v>80</v>
      </c>
      <c r="AB131" s="16">
        <f t="shared" si="32"/>
        <v>40</v>
      </c>
      <c r="AC131" s="16">
        <f t="shared" si="33"/>
        <v>380</v>
      </c>
      <c r="AE131" s="16">
        <f t="shared" ref="AE131:AE150" si="49">AE130+AA131</f>
        <v>130</v>
      </c>
      <c r="AF131" s="16">
        <f t="shared" ref="AF131:AF150" si="50">AF130+AB131</f>
        <v>70</v>
      </c>
      <c r="AG131" s="16">
        <f t="shared" ref="AG131:AG150" si="51">AG130+AC131</f>
        <v>630</v>
      </c>
    </row>
    <row r="132" spans="9:33" ht="16.5" x14ac:dyDescent="0.2">
      <c r="I132" s="15">
        <v>129</v>
      </c>
      <c r="J132" s="16">
        <f t="shared" si="28"/>
        <v>1101007</v>
      </c>
      <c r="K132" s="31" t="s">
        <v>703</v>
      </c>
      <c r="L132" s="16">
        <f t="shared" si="29"/>
        <v>1</v>
      </c>
      <c r="M132" s="16">
        <f t="shared" si="30"/>
        <v>3</v>
      </c>
      <c r="N132" s="16" t="s">
        <v>51</v>
      </c>
      <c r="O132" s="16">
        <f>ROUND(IF($L132=1,INDEX(新属性投放!I$14:I$34,卡牌属性!$M132),INDEX(新属性投放!I$40:I$60,卡牌属性!$M132))*VLOOKUP(J132,$A$4:$E$39,5),0)</f>
        <v>165</v>
      </c>
      <c r="P132" s="31" t="s">
        <v>191</v>
      </c>
      <c r="Q132" s="16">
        <f>ROUND(IF($L132=1,INDEX(新属性投放!J$14:J$34,卡牌属性!$M132),INDEX(新属性投放!J$40:J$60,卡牌属性!$M132))*VLOOKUP(J132,$A$4:$E$39,5),0)</f>
        <v>70</v>
      </c>
      <c r="R132" s="31" t="s">
        <v>192</v>
      </c>
      <c r="S132" s="16">
        <f>ROUND(IF($L132=1,INDEX(新属性投放!K$14:K$34,卡牌属性!$M132),INDEX(新属性投放!K$40:K$60,卡牌属性!$M132))*VLOOKUP(J132,$A$4:$E$39,5),0)</f>
        <v>888</v>
      </c>
      <c r="T132" s="31" t="s">
        <v>190</v>
      </c>
      <c r="U132" s="16">
        <f>ROUND(IF($L132=1,INDEX(新属性投放!C$14:C$34,卡牌属性!$M132),INDEX(新属性投放!C$40:C$60,卡牌属性!$M132))*VLOOKUP(J132,$A$4:$E$39,5),0)</f>
        <v>10</v>
      </c>
      <c r="V132" s="31" t="s">
        <v>191</v>
      </c>
      <c r="W132" s="16">
        <f>ROUND(IF($L132=1,INDEX(新属性投放!D$14:D$34,卡牌属性!$M132),INDEX(新属性投放!D$40:D$60,卡牌属性!$M132))*VLOOKUP(J132,$A$4:$E$39,5),0)</f>
        <v>5</v>
      </c>
      <c r="X132" s="31" t="s">
        <v>192</v>
      </c>
      <c r="Y132" s="16">
        <f>ROUND(IF($L132=1,INDEX(新属性投放!E$14:E$34,卡牌属性!$M132),INDEX(新属性投放!E$40:E$60,卡牌属性!$M132))*VLOOKUP(J132,$A$4:$E$39,5),0)</f>
        <v>50</v>
      </c>
      <c r="AA132" s="16">
        <f t="shared" si="31"/>
        <v>100</v>
      </c>
      <c r="AB132" s="16">
        <f t="shared" si="32"/>
        <v>50</v>
      </c>
      <c r="AC132" s="16">
        <f t="shared" si="33"/>
        <v>500</v>
      </c>
      <c r="AE132" s="16">
        <f t="shared" si="49"/>
        <v>230</v>
      </c>
      <c r="AF132" s="16">
        <f t="shared" si="50"/>
        <v>120</v>
      </c>
      <c r="AG132" s="16">
        <f t="shared" si="51"/>
        <v>1130</v>
      </c>
    </row>
    <row r="133" spans="9:33" ht="16.5" x14ac:dyDescent="0.2">
      <c r="I133" s="15">
        <v>130</v>
      </c>
      <c r="J133" s="16">
        <f t="shared" ref="J133:J196" si="52">INDEX($A$4:$A$39,INT((I133-1)/21)+1)</f>
        <v>1101007</v>
      </c>
      <c r="K133" s="31" t="s">
        <v>703</v>
      </c>
      <c r="L133" s="16">
        <f t="shared" ref="L133:L196" si="53">VLOOKUP(J133,$A$4:$C$39,3,TRUE)</f>
        <v>1</v>
      </c>
      <c r="M133" s="16">
        <f t="shared" ref="M133:M196" si="54">MOD(I133-1,21)+1</f>
        <v>4</v>
      </c>
      <c r="N133" s="16" t="s">
        <v>51</v>
      </c>
      <c r="O133" s="16">
        <f>ROUND(IF($L133=1,INDEX(新属性投放!I$14:I$34,卡牌属性!$M133),INDEX(新属性投放!I$40:I$60,卡牌属性!$M133))*VLOOKUP(J133,$A$4:$E$39,5),0)</f>
        <v>345</v>
      </c>
      <c r="P133" s="31" t="s">
        <v>191</v>
      </c>
      <c r="Q133" s="16">
        <f>ROUND(IF($L133=1,INDEX(新属性投放!J$14:J$34,卡牌属性!$M133),INDEX(新属性投放!J$40:J$60,卡牌属性!$M133))*VLOOKUP(J133,$A$4:$E$39,5),0)</f>
        <v>160</v>
      </c>
      <c r="R133" s="31" t="s">
        <v>192</v>
      </c>
      <c r="S133" s="16">
        <f>ROUND(IF($L133=1,INDEX(新属性投放!K$14:K$34,卡牌属性!$M133),INDEX(新属性投放!K$40:K$60,卡牌属性!$M133))*VLOOKUP(J133,$A$4:$E$39,5),0)</f>
        <v>1788</v>
      </c>
      <c r="T133" s="31" t="s">
        <v>190</v>
      </c>
      <c r="U133" s="16">
        <f>ROUND(IF($L133=1,INDEX(新属性投放!C$14:C$34,卡牌属性!$M133),INDEX(新属性投放!C$40:C$60,卡牌属性!$M133))*VLOOKUP(J133,$A$4:$E$39,5),0)</f>
        <v>15</v>
      </c>
      <c r="V133" s="31" t="s">
        <v>191</v>
      </c>
      <c r="W133" s="16">
        <f>ROUND(IF($L133=1,INDEX(新属性投放!D$14:D$34,卡牌属性!$M133),INDEX(新属性投放!D$40:D$60,卡牌属性!$M133))*VLOOKUP(J133,$A$4:$E$39,5),0)</f>
        <v>8</v>
      </c>
      <c r="X133" s="31" t="s">
        <v>192</v>
      </c>
      <c r="Y133" s="16">
        <f>ROUND(IF($L133=1,INDEX(新属性投放!E$14:E$34,卡牌属性!$M133),INDEX(新属性投放!E$40:E$60,卡牌属性!$M133))*VLOOKUP(J133,$A$4:$E$39,5),0)</f>
        <v>75</v>
      </c>
      <c r="AA133" s="16">
        <f t="shared" ref="AA133:AA138" si="55">INT(U133*AA$2*10)</f>
        <v>150</v>
      </c>
      <c r="AB133" s="16">
        <f t="shared" ref="AB133:AB138" si="56">INT(W133*AA$2*10)</f>
        <v>80</v>
      </c>
      <c r="AC133" s="16">
        <f t="shared" ref="AC133:AC138" si="57">INT(Y133*AA$2*10)</f>
        <v>750</v>
      </c>
      <c r="AE133" s="16">
        <f t="shared" si="49"/>
        <v>380</v>
      </c>
      <c r="AF133" s="16">
        <f t="shared" si="50"/>
        <v>200</v>
      </c>
      <c r="AG133" s="16">
        <f t="shared" si="51"/>
        <v>1880</v>
      </c>
    </row>
    <row r="134" spans="9:33" ht="16.5" x14ac:dyDescent="0.2">
      <c r="I134" s="15">
        <v>131</v>
      </c>
      <c r="J134" s="16">
        <f t="shared" si="52"/>
        <v>1101007</v>
      </c>
      <c r="K134" s="31" t="s">
        <v>703</v>
      </c>
      <c r="L134" s="16">
        <f t="shared" si="53"/>
        <v>1</v>
      </c>
      <c r="M134" s="16">
        <f t="shared" si="54"/>
        <v>5</v>
      </c>
      <c r="N134" s="16" t="s">
        <v>51</v>
      </c>
      <c r="O134" s="16">
        <f>ROUND(IF($L134=1,INDEX(新属性投放!I$14:I$34,卡牌属性!$M134),INDEX(新属性投放!I$40:I$60,卡牌属性!$M134))*VLOOKUP(J134,$A$4:$E$39,5),0)</f>
        <v>535</v>
      </c>
      <c r="P134" s="31" t="s">
        <v>191</v>
      </c>
      <c r="Q134" s="16">
        <f>ROUND(IF($L134=1,INDEX(新属性投放!J$14:J$34,卡牌属性!$M134),INDEX(新属性投放!J$40:J$60,卡牌属性!$M134))*VLOOKUP(J134,$A$4:$E$39,5),0)</f>
        <v>255</v>
      </c>
      <c r="R134" s="31" t="s">
        <v>192</v>
      </c>
      <c r="S134" s="16">
        <f>ROUND(IF($L134=1,INDEX(新属性投放!K$14:K$34,卡牌属性!$M134),INDEX(新属性投放!K$40:K$60,卡牌属性!$M134))*VLOOKUP(J134,$A$4:$E$39,5),0)</f>
        <v>2738</v>
      </c>
      <c r="T134" s="31" t="s">
        <v>190</v>
      </c>
      <c r="U134" s="16">
        <f>ROUND(IF($L134=1,INDEX(新属性投放!C$14:C$34,卡牌属性!$M134),INDEX(新属性投放!C$40:C$60,卡牌属性!$M134))*VLOOKUP(J134,$A$4:$E$39,5),0)</f>
        <v>20</v>
      </c>
      <c r="V134" s="31" t="s">
        <v>191</v>
      </c>
      <c r="W134" s="16">
        <f>ROUND(IF($L134=1,INDEX(新属性投放!D$14:D$34,卡牌属性!$M134),INDEX(新属性投放!D$40:D$60,卡牌属性!$M134))*VLOOKUP(J134,$A$4:$E$39,5),0)</f>
        <v>10</v>
      </c>
      <c r="X134" s="31" t="s">
        <v>192</v>
      </c>
      <c r="Y134" s="16">
        <f>ROUND(IF($L134=1,INDEX(新属性投放!E$14:E$34,卡牌属性!$M134),INDEX(新属性投放!E$40:E$60,卡牌属性!$M134))*VLOOKUP(J134,$A$4:$E$39,5),0)</f>
        <v>100</v>
      </c>
      <c r="AA134" s="16">
        <f t="shared" si="55"/>
        <v>200</v>
      </c>
      <c r="AB134" s="16">
        <f t="shared" si="56"/>
        <v>100</v>
      </c>
      <c r="AC134" s="16">
        <f t="shared" si="57"/>
        <v>1000</v>
      </c>
      <c r="AE134" s="16">
        <f t="shared" si="49"/>
        <v>580</v>
      </c>
      <c r="AF134" s="16">
        <f t="shared" si="50"/>
        <v>300</v>
      </c>
      <c r="AG134" s="16">
        <f t="shared" si="51"/>
        <v>2880</v>
      </c>
    </row>
    <row r="135" spans="9:33" ht="16.5" x14ac:dyDescent="0.2">
      <c r="I135" s="15">
        <v>132</v>
      </c>
      <c r="J135" s="16">
        <f t="shared" si="52"/>
        <v>1101007</v>
      </c>
      <c r="K135" s="31" t="s">
        <v>703</v>
      </c>
      <c r="L135" s="16">
        <f t="shared" si="53"/>
        <v>1</v>
      </c>
      <c r="M135" s="16">
        <f t="shared" si="54"/>
        <v>6</v>
      </c>
      <c r="N135" s="16" t="s">
        <v>51</v>
      </c>
      <c r="O135" s="16">
        <f>ROUND(IF($L135=1,INDEX(新属性投放!I$14:I$34,卡牌属性!$M135),INDEX(新属性投放!I$40:I$60,卡牌属性!$M135))*VLOOKUP(J135,$A$4:$E$39,5),0)</f>
        <v>785</v>
      </c>
      <c r="P135" s="31" t="s">
        <v>191</v>
      </c>
      <c r="Q135" s="16">
        <f>ROUND(IF($L135=1,INDEX(新属性投放!J$14:J$34,卡牌属性!$M135),INDEX(新属性投放!J$40:J$60,卡牌属性!$M135))*VLOOKUP(J135,$A$4:$E$39,5),0)</f>
        <v>380</v>
      </c>
      <c r="R135" s="31" t="s">
        <v>192</v>
      </c>
      <c r="S135" s="16">
        <f>ROUND(IF($L135=1,INDEX(新属性投放!K$14:K$34,卡牌属性!$M135),INDEX(新属性投放!K$40:K$60,卡牌属性!$M135))*VLOOKUP(J135,$A$4:$E$39,5),0)</f>
        <v>3988</v>
      </c>
      <c r="T135" s="31" t="s">
        <v>190</v>
      </c>
      <c r="U135" s="16">
        <f>ROUND(IF($L135=1,INDEX(新属性投放!C$14:C$34,卡牌属性!$M135),INDEX(新属性投放!C$40:C$60,卡牌属性!$M135))*VLOOKUP(J135,$A$4:$E$39,5),0)</f>
        <v>25</v>
      </c>
      <c r="V135" s="31" t="s">
        <v>191</v>
      </c>
      <c r="W135" s="16">
        <f>ROUND(IF($L135=1,INDEX(新属性投放!D$14:D$34,卡牌属性!$M135),INDEX(新属性投放!D$40:D$60,卡牌属性!$M135))*VLOOKUP(J135,$A$4:$E$39,5),0)</f>
        <v>13</v>
      </c>
      <c r="X135" s="31" t="s">
        <v>192</v>
      </c>
      <c r="Y135" s="16">
        <f>ROUND(IF($L135=1,INDEX(新属性投放!E$14:E$34,卡牌属性!$M135),INDEX(新属性投放!E$40:E$60,卡牌属性!$M135))*VLOOKUP(J135,$A$4:$E$39,5),0)</f>
        <v>125</v>
      </c>
      <c r="AA135" s="16">
        <f t="shared" si="55"/>
        <v>250</v>
      </c>
      <c r="AB135" s="16">
        <f t="shared" si="56"/>
        <v>130</v>
      </c>
      <c r="AC135" s="16">
        <f t="shared" si="57"/>
        <v>1250</v>
      </c>
      <c r="AE135" s="16">
        <f t="shared" si="49"/>
        <v>830</v>
      </c>
      <c r="AF135" s="16">
        <f t="shared" si="50"/>
        <v>430</v>
      </c>
      <c r="AG135" s="16">
        <f t="shared" si="51"/>
        <v>4130</v>
      </c>
    </row>
    <row r="136" spans="9:33" ht="16.5" x14ac:dyDescent="0.2">
      <c r="I136" s="15">
        <v>133</v>
      </c>
      <c r="J136" s="16">
        <f t="shared" si="52"/>
        <v>1101007</v>
      </c>
      <c r="K136" s="31" t="s">
        <v>703</v>
      </c>
      <c r="L136" s="16">
        <f t="shared" si="53"/>
        <v>1</v>
      </c>
      <c r="M136" s="16">
        <f t="shared" si="54"/>
        <v>7</v>
      </c>
      <c r="N136" s="16" t="s">
        <v>51</v>
      </c>
      <c r="O136" s="16">
        <f>ROUND(IF($L136=1,INDEX(新属性投放!I$14:I$34,卡牌属性!$M136),INDEX(新属性投放!I$40:I$60,卡牌属性!$M136))*VLOOKUP(J136,$A$4:$E$39,5),0)</f>
        <v>1095</v>
      </c>
      <c r="P136" s="31" t="s">
        <v>191</v>
      </c>
      <c r="Q136" s="16">
        <f>ROUND(IF($L136=1,INDEX(新属性投放!J$14:J$34,卡牌属性!$M136),INDEX(新属性投放!J$40:J$60,卡牌属性!$M136))*VLOOKUP(J136,$A$4:$E$39,5),0)</f>
        <v>535</v>
      </c>
      <c r="R136" s="31" t="s">
        <v>192</v>
      </c>
      <c r="S136" s="16">
        <f>ROUND(IF($L136=1,INDEX(新属性投放!K$14:K$34,卡牌属性!$M136),INDEX(新属性投放!K$40:K$60,卡牌属性!$M136))*VLOOKUP(J136,$A$4:$E$39,5),0)</f>
        <v>5538</v>
      </c>
      <c r="T136" s="31" t="s">
        <v>190</v>
      </c>
      <c r="U136" s="16">
        <f>ROUND(IF($L136=1,INDEX(新属性投放!C$14:C$34,卡牌属性!$M136),INDEX(新属性投放!C$40:C$60,卡牌属性!$M136))*VLOOKUP(J136,$A$4:$E$39,5),0)</f>
        <v>30</v>
      </c>
      <c r="V136" s="31" t="s">
        <v>191</v>
      </c>
      <c r="W136" s="16">
        <f>ROUND(IF($L136=1,INDEX(新属性投放!D$14:D$34,卡牌属性!$M136),INDEX(新属性投放!D$40:D$60,卡牌属性!$M136))*VLOOKUP(J136,$A$4:$E$39,5),0)</f>
        <v>15</v>
      </c>
      <c r="X136" s="31" t="s">
        <v>192</v>
      </c>
      <c r="Y136" s="16">
        <f>ROUND(IF($L136=1,INDEX(新属性投放!E$14:E$34,卡牌属性!$M136),INDEX(新属性投放!E$40:E$60,卡牌属性!$M136))*VLOOKUP(J136,$A$4:$E$39,5),0)</f>
        <v>150</v>
      </c>
      <c r="AA136" s="16">
        <f t="shared" si="55"/>
        <v>300</v>
      </c>
      <c r="AB136" s="16">
        <f t="shared" si="56"/>
        <v>150</v>
      </c>
      <c r="AC136" s="16">
        <f t="shared" si="57"/>
        <v>1500</v>
      </c>
      <c r="AE136" s="16">
        <f t="shared" si="49"/>
        <v>1130</v>
      </c>
      <c r="AF136" s="16">
        <f t="shared" si="50"/>
        <v>580</v>
      </c>
      <c r="AG136" s="16">
        <f t="shared" si="51"/>
        <v>5630</v>
      </c>
    </row>
    <row r="137" spans="9:33" ht="16.5" x14ac:dyDescent="0.2">
      <c r="I137" s="15">
        <v>134</v>
      </c>
      <c r="J137" s="16">
        <f t="shared" si="52"/>
        <v>1101007</v>
      </c>
      <c r="K137" s="31" t="s">
        <v>703</v>
      </c>
      <c r="L137" s="16">
        <f t="shared" si="53"/>
        <v>1</v>
      </c>
      <c r="M137" s="16">
        <f t="shared" si="54"/>
        <v>8</v>
      </c>
      <c r="N137" s="16" t="s">
        <v>51</v>
      </c>
      <c r="O137" s="16">
        <f>ROUND(IF($L137=1,INDEX(新属性投放!I$14:I$34,卡牌属性!$M137),INDEX(新属性投放!I$40:I$60,卡牌属性!$M137))*VLOOKUP(J137,$A$4:$E$39,5),0)</f>
        <v>1470</v>
      </c>
      <c r="P137" s="31" t="s">
        <v>191</v>
      </c>
      <c r="Q137" s="16">
        <f>ROUND(IF($L137=1,INDEX(新属性投放!J$14:J$34,卡牌属性!$M137),INDEX(新属性投放!J$40:J$60,卡牌属性!$M137))*VLOOKUP(J137,$A$4:$E$39,5),0)</f>
        <v>723</v>
      </c>
      <c r="R137" s="31" t="s">
        <v>192</v>
      </c>
      <c r="S137" s="16">
        <f>ROUND(IF($L137=1,INDEX(新属性投放!K$14:K$34,卡牌属性!$M137),INDEX(新属性投放!K$40:K$60,卡牌属性!$M137))*VLOOKUP(J137,$A$4:$E$39,5),0)</f>
        <v>7413</v>
      </c>
      <c r="T137" s="31" t="s">
        <v>190</v>
      </c>
      <c r="U137" s="16">
        <f>ROUND(IF($L137=1,INDEX(新属性投放!C$14:C$34,卡牌属性!$M137),INDEX(新属性投放!C$40:C$60,卡牌属性!$M137))*VLOOKUP(J137,$A$4:$E$39,5),0)</f>
        <v>38</v>
      </c>
      <c r="V137" s="31" t="s">
        <v>191</v>
      </c>
      <c r="W137" s="16">
        <f>ROUND(IF($L137=1,INDEX(新属性投放!D$14:D$34,卡牌属性!$M137),INDEX(新属性投放!D$40:D$60,卡牌属性!$M137))*VLOOKUP(J137,$A$4:$E$39,5),0)</f>
        <v>19</v>
      </c>
      <c r="X137" s="31" t="s">
        <v>192</v>
      </c>
      <c r="Y137" s="16">
        <f>ROUND(IF($L137=1,INDEX(新属性投放!E$14:E$34,卡牌属性!$M137),INDEX(新属性投放!E$40:E$60,卡牌属性!$M137))*VLOOKUP(J137,$A$4:$E$39,5),0)</f>
        <v>188</v>
      </c>
      <c r="AA137" s="16">
        <f t="shared" si="55"/>
        <v>380</v>
      </c>
      <c r="AB137" s="16">
        <f t="shared" si="56"/>
        <v>190</v>
      </c>
      <c r="AC137" s="16">
        <f t="shared" si="57"/>
        <v>1880</v>
      </c>
      <c r="AE137" s="16">
        <f t="shared" si="49"/>
        <v>1510</v>
      </c>
      <c r="AF137" s="16">
        <f t="shared" si="50"/>
        <v>770</v>
      </c>
      <c r="AG137" s="16">
        <f t="shared" si="51"/>
        <v>7510</v>
      </c>
    </row>
    <row r="138" spans="9:33" ht="16.5" x14ac:dyDescent="0.2">
      <c r="I138" s="15">
        <v>135</v>
      </c>
      <c r="J138" s="16">
        <f t="shared" si="52"/>
        <v>1101007</v>
      </c>
      <c r="K138" s="31" t="s">
        <v>703</v>
      </c>
      <c r="L138" s="16">
        <f t="shared" si="53"/>
        <v>1</v>
      </c>
      <c r="M138" s="16">
        <f t="shared" si="54"/>
        <v>9</v>
      </c>
      <c r="N138" s="16" t="s">
        <v>51</v>
      </c>
      <c r="O138" s="16">
        <f>ROUND(IF($L138=1,INDEX(新属性投放!I$14:I$34,卡牌属性!$M138),INDEX(新属性投放!I$40:I$60,卡牌属性!$M138))*VLOOKUP(J138,$A$4:$E$39,5),0)</f>
        <v>1888</v>
      </c>
      <c r="P138" s="31" t="s">
        <v>191</v>
      </c>
      <c r="Q138" s="16">
        <f>ROUND(IF($L138=1,INDEX(新属性投放!J$14:J$34,卡牌属性!$M138),INDEX(新属性投放!J$40:J$60,卡牌属性!$M138))*VLOOKUP(J138,$A$4:$E$39,5),0)</f>
        <v>931</v>
      </c>
      <c r="R138" s="31" t="s">
        <v>192</v>
      </c>
      <c r="S138" s="16">
        <f>ROUND(IF($L138=1,INDEX(新属性投放!K$14:K$34,卡牌属性!$M138),INDEX(新属性投放!K$40:K$60,卡牌属性!$M138))*VLOOKUP(J138,$A$4:$E$39,5),0)</f>
        <v>9500</v>
      </c>
      <c r="T138" s="31" t="s">
        <v>190</v>
      </c>
      <c r="U138" s="16">
        <f>ROUND(IF($L138=1,INDEX(新属性投放!C$14:C$34,卡牌属性!$M138),INDEX(新属性投放!C$40:C$60,卡牌属性!$M138))*VLOOKUP(J138,$A$4:$E$39,5),0)</f>
        <v>43</v>
      </c>
      <c r="V138" s="31" t="s">
        <v>191</v>
      </c>
      <c r="W138" s="16">
        <f>ROUND(IF($L138=1,INDEX(新属性投放!D$14:D$34,卡牌属性!$M138),INDEX(新属性投放!D$40:D$60,卡牌属性!$M138))*VLOOKUP(J138,$A$4:$E$39,5),0)</f>
        <v>21</v>
      </c>
      <c r="X138" s="31" t="s">
        <v>192</v>
      </c>
      <c r="Y138" s="16">
        <f>ROUND(IF($L138=1,INDEX(新属性投放!E$14:E$34,卡牌属性!$M138),INDEX(新属性投放!E$40:E$60,卡牌属性!$M138))*VLOOKUP(J138,$A$4:$E$39,5),0)</f>
        <v>213</v>
      </c>
      <c r="AA138" s="16">
        <f t="shared" si="55"/>
        <v>430</v>
      </c>
      <c r="AB138" s="16">
        <f t="shared" si="56"/>
        <v>210</v>
      </c>
      <c r="AC138" s="16">
        <f t="shared" si="57"/>
        <v>2130</v>
      </c>
      <c r="AE138" s="16">
        <f t="shared" si="49"/>
        <v>1940</v>
      </c>
      <c r="AF138" s="16">
        <f t="shared" si="50"/>
        <v>980</v>
      </c>
      <c r="AG138" s="16">
        <f t="shared" si="51"/>
        <v>9640</v>
      </c>
    </row>
    <row r="139" spans="9:33" ht="16.5" x14ac:dyDescent="0.2">
      <c r="I139" s="15">
        <v>136</v>
      </c>
      <c r="J139" s="16">
        <f t="shared" si="52"/>
        <v>1101007</v>
      </c>
      <c r="K139" s="31" t="s">
        <v>703</v>
      </c>
      <c r="L139" s="16">
        <f t="shared" si="53"/>
        <v>1</v>
      </c>
      <c r="M139" s="16">
        <f t="shared" si="54"/>
        <v>10</v>
      </c>
      <c r="N139" s="16" t="s">
        <v>51</v>
      </c>
      <c r="O139" s="16">
        <f>ROUND(IF($L139=1,INDEX(新属性投放!I$14:I$34,卡牌属性!$M139),INDEX(新属性投放!I$40:I$60,卡牌属性!$M139))*VLOOKUP(J139,$A$4:$E$39,5),0)</f>
        <v>2150</v>
      </c>
      <c r="P139" s="31" t="s">
        <v>191</v>
      </c>
      <c r="Q139" s="16">
        <f>ROUND(IF($L139=1,INDEX(新属性投放!J$14:J$34,卡牌属性!$M139),INDEX(新属性投放!J$40:J$60,卡牌属性!$M139))*VLOOKUP(J139,$A$4:$E$39,5),0)</f>
        <v>1063</v>
      </c>
      <c r="R139" s="31" t="s">
        <v>192</v>
      </c>
      <c r="S139" s="16">
        <f>ROUND(IF($L139=1,INDEX(新属性投放!K$14:K$34,卡牌属性!$M139),INDEX(新属性投放!K$40:K$60,卡牌属性!$M139))*VLOOKUP(J139,$A$4:$E$39,5),0)</f>
        <v>10813</v>
      </c>
      <c r="T139" s="31" t="s">
        <v>190</v>
      </c>
      <c r="U139" s="16">
        <f>ROUND(IF($L139=1,INDEX(新属性投放!C$14:C$34,卡牌属性!$M139),INDEX(新属性投放!C$40:C$60,卡牌属性!$M139))*VLOOKUP(J139,$A$4:$E$39,5),0)</f>
        <v>50</v>
      </c>
      <c r="V139" s="31" t="s">
        <v>191</v>
      </c>
      <c r="W139" s="16">
        <f>ROUND(IF($L139=1,INDEX(新属性投放!D$14:D$34,卡牌属性!$M139),INDEX(新属性投放!D$40:D$60,卡牌属性!$M139))*VLOOKUP(J139,$A$4:$E$39,5),0)</f>
        <v>25</v>
      </c>
      <c r="X139" s="31" t="s">
        <v>192</v>
      </c>
      <c r="Y139" s="16">
        <f>ROUND(IF($L139=1,INDEX(新属性投放!E$14:E$34,卡牌属性!$M139),INDEX(新属性投放!E$40:E$60,卡牌属性!$M139))*VLOOKUP(J139,$A$4:$E$39,5),0)</f>
        <v>250</v>
      </c>
      <c r="AA139" s="16">
        <f t="shared" ref="AA139:AA202" si="58">INT(U139*AA$2*10)</f>
        <v>500</v>
      </c>
      <c r="AB139" s="16">
        <f t="shared" ref="AB139:AB202" si="59">INT(W139*AA$2*10)</f>
        <v>250</v>
      </c>
      <c r="AC139" s="16">
        <f t="shared" ref="AC139:AC202" si="60">INT(Y139*AA$2*10)</f>
        <v>2500</v>
      </c>
      <c r="AE139" s="16">
        <f t="shared" si="49"/>
        <v>2440</v>
      </c>
      <c r="AF139" s="16">
        <f t="shared" si="50"/>
        <v>1230</v>
      </c>
      <c r="AG139" s="16">
        <f t="shared" si="51"/>
        <v>12140</v>
      </c>
    </row>
    <row r="140" spans="9:33" ht="16.5" x14ac:dyDescent="0.2">
      <c r="I140" s="15">
        <v>137</v>
      </c>
      <c r="J140" s="16">
        <f t="shared" si="52"/>
        <v>1101007</v>
      </c>
      <c r="K140" s="31" t="s">
        <v>703</v>
      </c>
      <c r="L140" s="16">
        <f t="shared" si="53"/>
        <v>1</v>
      </c>
      <c r="M140" s="16">
        <f t="shared" si="54"/>
        <v>11</v>
      </c>
      <c r="N140" s="16" t="s">
        <v>51</v>
      </c>
      <c r="O140" s="16">
        <f>ROUND(IF($L140=1,INDEX(新属性投放!I$14:I$34,卡牌属性!$M140),INDEX(新属性投放!I$40:I$60,卡牌属性!$M140))*VLOOKUP(J140,$A$4:$E$39,5),0)</f>
        <v>2458</v>
      </c>
      <c r="P140" s="31" t="s">
        <v>191</v>
      </c>
      <c r="Q140" s="16">
        <f>ROUND(IF($L140=1,INDEX(新属性投放!J$14:J$34,卡牌属性!$M140),INDEX(新属性投放!J$40:J$60,卡牌属性!$M140))*VLOOKUP(J140,$A$4:$E$39,5),0)</f>
        <v>1216</v>
      </c>
      <c r="R140" s="31" t="s">
        <v>192</v>
      </c>
      <c r="S140" s="16">
        <f>ROUND(IF($L140=1,INDEX(新属性投放!K$14:K$34,卡牌属性!$M140),INDEX(新属性投放!K$40:K$60,卡牌属性!$M140))*VLOOKUP(J140,$A$4:$E$39,5),0)</f>
        <v>12350</v>
      </c>
      <c r="T140" s="31" t="s">
        <v>190</v>
      </c>
      <c r="U140" s="16">
        <f>ROUND(IF($L140=1,INDEX(新属性投放!C$14:C$34,卡牌属性!$M140),INDEX(新属性投放!C$40:C$60,卡牌属性!$M140))*VLOOKUP(J140,$A$4:$E$39,5),0)</f>
        <v>58</v>
      </c>
      <c r="V140" s="31" t="s">
        <v>191</v>
      </c>
      <c r="W140" s="16">
        <f>ROUND(IF($L140=1,INDEX(新属性投放!D$14:D$34,卡牌属性!$M140),INDEX(新属性投放!D$40:D$60,卡牌属性!$M140))*VLOOKUP(J140,$A$4:$E$39,5),0)</f>
        <v>29</v>
      </c>
      <c r="X140" s="31" t="s">
        <v>192</v>
      </c>
      <c r="Y140" s="16">
        <f>ROUND(IF($L140=1,INDEX(新属性投放!E$14:E$34,卡牌属性!$M140),INDEX(新属性投放!E$40:E$60,卡牌属性!$M140))*VLOOKUP(J140,$A$4:$E$39,5),0)</f>
        <v>288</v>
      </c>
      <c r="AA140" s="16">
        <f t="shared" si="58"/>
        <v>580</v>
      </c>
      <c r="AB140" s="16">
        <f t="shared" si="59"/>
        <v>290</v>
      </c>
      <c r="AC140" s="16">
        <f t="shared" si="60"/>
        <v>2880</v>
      </c>
      <c r="AE140" s="16">
        <f t="shared" si="49"/>
        <v>3020</v>
      </c>
      <c r="AF140" s="16">
        <f t="shared" si="50"/>
        <v>1520</v>
      </c>
      <c r="AG140" s="16">
        <f t="shared" si="51"/>
        <v>15020</v>
      </c>
    </row>
    <row r="141" spans="9:33" ht="16.5" x14ac:dyDescent="0.2">
      <c r="I141" s="15">
        <v>138</v>
      </c>
      <c r="J141" s="16">
        <f t="shared" si="52"/>
        <v>1101007</v>
      </c>
      <c r="K141" s="31" t="s">
        <v>703</v>
      </c>
      <c r="L141" s="16">
        <f t="shared" si="53"/>
        <v>1</v>
      </c>
      <c r="M141" s="16">
        <f t="shared" si="54"/>
        <v>12</v>
      </c>
      <c r="N141" s="16" t="s">
        <v>51</v>
      </c>
      <c r="O141" s="16">
        <f>ROUND(IF($L141=1,INDEX(新属性投放!I$14:I$34,卡牌属性!$M141),INDEX(新属性投放!I$40:I$60,卡牌属性!$M141))*VLOOKUP(J141,$A$4:$E$39,5),0)</f>
        <v>2810</v>
      </c>
      <c r="P141" s="31" t="s">
        <v>191</v>
      </c>
      <c r="Q141" s="16">
        <f>ROUND(IF($L141=1,INDEX(新属性投放!J$14:J$34,卡牌属性!$M141),INDEX(新属性投放!J$40:J$60,卡牌属性!$M141))*VLOOKUP(J141,$A$4:$E$39,5),0)</f>
        <v>1393</v>
      </c>
      <c r="R141" s="31" t="s">
        <v>192</v>
      </c>
      <c r="S141" s="16">
        <f>ROUND(IF($L141=1,INDEX(新属性投放!K$14:K$34,卡牌属性!$M141),INDEX(新属性投放!K$40:K$60,卡牌属性!$M141))*VLOOKUP(J141,$A$4:$E$39,5),0)</f>
        <v>14113</v>
      </c>
      <c r="T141" s="31" t="s">
        <v>190</v>
      </c>
      <c r="U141" s="16">
        <f>ROUND(IF($L141=1,INDEX(新属性投放!C$14:C$34,卡牌属性!$M141),INDEX(新属性投放!C$40:C$60,卡牌属性!$M141))*VLOOKUP(J141,$A$4:$E$39,5),0)</f>
        <v>65</v>
      </c>
      <c r="V141" s="31" t="s">
        <v>191</v>
      </c>
      <c r="W141" s="16">
        <f>ROUND(IF($L141=1,INDEX(新属性投放!D$14:D$34,卡牌属性!$M141),INDEX(新属性投放!D$40:D$60,卡牌属性!$M141))*VLOOKUP(J141,$A$4:$E$39,5),0)</f>
        <v>33</v>
      </c>
      <c r="X141" s="31" t="s">
        <v>192</v>
      </c>
      <c r="Y141" s="16">
        <f>ROUND(IF($L141=1,INDEX(新属性投放!E$14:E$34,卡牌属性!$M141),INDEX(新属性投放!E$40:E$60,卡牌属性!$M141))*VLOOKUP(J141,$A$4:$E$39,5),0)</f>
        <v>325</v>
      </c>
      <c r="AA141" s="16">
        <f t="shared" si="58"/>
        <v>650</v>
      </c>
      <c r="AB141" s="16">
        <f t="shared" si="59"/>
        <v>330</v>
      </c>
      <c r="AC141" s="16">
        <f t="shared" si="60"/>
        <v>3250</v>
      </c>
      <c r="AE141" s="16">
        <f t="shared" si="49"/>
        <v>3670</v>
      </c>
      <c r="AF141" s="16">
        <f t="shared" si="50"/>
        <v>1850</v>
      </c>
      <c r="AG141" s="16">
        <f t="shared" si="51"/>
        <v>18270</v>
      </c>
    </row>
    <row r="142" spans="9:33" ht="16.5" x14ac:dyDescent="0.2">
      <c r="I142" s="15">
        <v>139</v>
      </c>
      <c r="J142" s="16">
        <f t="shared" si="52"/>
        <v>1101007</v>
      </c>
      <c r="K142" s="31" t="s">
        <v>703</v>
      </c>
      <c r="L142" s="16">
        <f t="shared" si="53"/>
        <v>1</v>
      </c>
      <c r="M142" s="16">
        <f t="shared" si="54"/>
        <v>13</v>
      </c>
      <c r="N142" s="16" t="s">
        <v>51</v>
      </c>
      <c r="O142" s="16">
        <f>ROUND(IF($L142=1,INDEX(新属性投放!I$14:I$34,卡牌属性!$M142),INDEX(新属性投放!I$40:I$60,卡牌属性!$M142))*VLOOKUP(J142,$A$4:$E$39,5),0)</f>
        <v>3208</v>
      </c>
      <c r="P142" s="31" t="s">
        <v>191</v>
      </c>
      <c r="Q142" s="16">
        <f>ROUND(IF($L142=1,INDEX(新属性投放!J$14:J$34,卡牌属性!$M142),INDEX(新属性投放!J$40:J$60,卡牌属性!$M142))*VLOOKUP(J142,$A$4:$E$39,5),0)</f>
        <v>1591</v>
      </c>
      <c r="R142" s="31" t="s">
        <v>192</v>
      </c>
      <c r="S142" s="16">
        <f>ROUND(IF($L142=1,INDEX(新属性投放!K$14:K$34,卡牌属性!$M142),INDEX(新属性投放!K$40:K$60,卡牌属性!$M142))*VLOOKUP(J142,$A$4:$E$39,5),0)</f>
        <v>16100</v>
      </c>
      <c r="T142" s="31" t="s">
        <v>190</v>
      </c>
      <c r="U142" s="16">
        <f>ROUND(IF($L142=1,INDEX(新属性投放!C$14:C$34,卡牌属性!$M142),INDEX(新属性投放!C$40:C$60,卡牌属性!$M142))*VLOOKUP(J142,$A$4:$E$39,5),0)</f>
        <v>73</v>
      </c>
      <c r="V142" s="31" t="s">
        <v>191</v>
      </c>
      <c r="W142" s="16">
        <f>ROUND(IF($L142=1,INDEX(新属性投放!D$14:D$34,卡牌属性!$M142),INDEX(新属性投放!D$40:D$60,卡牌属性!$M142))*VLOOKUP(J142,$A$4:$E$39,5),0)</f>
        <v>36</v>
      </c>
      <c r="X142" s="31" t="s">
        <v>192</v>
      </c>
      <c r="Y142" s="16">
        <f>ROUND(IF($L142=1,INDEX(新属性投放!E$14:E$34,卡牌属性!$M142),INDEX(新属性投放!E$40:E$60,卡牌属性!$M142))*VLOOKUP(J142,$A$4:$E$39,5),0)</f>
        <v>363</v>
      </c>
      <c r="AA142" s="16">
        <f t="shared" si="58"/>
        <v>730</v>
      </c>
      <c r="AB142" s="16">
        <f t="shared" si="59"/>
        <v>360</v>
      </c>
      <c r="AC142" s="16">
        <f t="shared" si="60"/>
        <v>3630</v>
      </c>
      <c r="AE142" s="16">
        <f t="shared" si="49"/>
        <v>4400</v>
      </c>
      <c r="AF142" s="16">
        <f t="shared" si="50"/>
        <v>2210</v>
      </c>
      <c r="AG142" s="16">
        <f t="shared" si="51"/>
        <v>21900</v>
      </c>
    </row>
    <row r="143" spans="9:33" ht="16.5" x14ac:dyDescent="0.2">
      <c r="I143" s="15">
        <v>140</v>
      </c>
      <c r="J143" s="16">
        <f t="shared" si="52"/>
        <v>1101007</v>
      </c>
      <c r="K143" s="31" t="s">
        <v>703</v>
      </c>
      <c r="L143" s="16">
        <f t="shared" si="53"/>
        <v>1</v>
      </c>
      <c r="M143" s="16">
        <f t="shared" si="54"/>
        <v>14</v>
      </c>
      <c r="N143" s="16" t="s">
        <v>51</v>
      </c>
      <c r="O143" s="16">
        <f>ROUND(IF($L143=1,INDEX(新属性投放!I$14:I$34,卡牌属性!$M143),INDEX(新属性投放!I$40:I$60,卡牌属性!$M143))*VLOOKUP(J143,$A$4:$E$39,5),0)</f>
        <v>3650</v>
      </c>
      <c r="P143" s="31" t="s">
        <v>191</v>
      </c>
      <c r="Q143" s="16">
        <f>ROUND(IF($L143=1,INDEX(新属性投放!J$14:J$34,卡牌属性!$M143),INDEX(新属性投放!J$40:J$60,卡牌属性!$M143))*VLOOKUP(J143,$A$4:$E$39,5),0)</f>
        <v>1813</v>
      </c>
      <c r="R143" s="31" t="s">
        <v>192</v>
      </c>
      <c r="S143" s="16">
        <f>ROUND(IF($L143=1,INDEX(新属性投放!K$14:K$34,卡牌属性!$M143),INDEX(新属性投放!K$40:K$60,卡牌属性!$M143))*VLOOKUP(J143,$A$4:$E$39,5),0)</f>
        <v>18313</v>
      </c>
      <c r="T143" s="31" t="s">
        <v>190</v>
      </c>
      <c r="U143" s="16">
        <f>ROUND(IF($L143=1,INDEX(新属性投放!C$14:C$34,卡牌属性!$M143),INDEX(新属性投放!C$40:C$60,卡牌属性!$M143))*VLOOKUP(J143,$A$4:$E$39,5),0)</f>
        <v>80</v>
      </c>
      <c r="V143" s="31" t="s">
        <v>191</v>
      </c>
      <c r="W143" s="16">
        <f>ROUND(IF($L143=1,INDEX(新属性投放!D$14:D$34,卡牌属性!$M143),INDEX(新属性投放!D$40:D$60,卡牌属性!$M143))*VLOOKUP(J143,$A$4:$E$39,5),0)</f>
        <v>40</v>
      </c>
      <c r="X143" s="31" t="s">
        <v>192</v>
      </c>
      <c r="Y143" s="16">
        <f>ROUND(IF($L143=1,INDEX(新属性投放!E$14:E$34,卡牌属性!$M143),INDEX(新属性投放!E$40:E$60,卡牌属性!$M143))*VLOOKUP(J143,$A$4:$E$39,5),0)</f>
        <v>400</v>
      </c>
      <c r="AA143" s="16">
        <f t="shared" si="58"/>
        <v>800</v>
      </c>
      <c r="AB143" s="16">
        <f t="shared" si="59"/>
        <v>400</v>
      </c>
      <c r="AC143" s="16">
        <f t="shared" si="60"/>
        <v>4000</v>
      </c>
      <c r="AE143" s="16">
        <f t="shared" si="49"/>
        <v>5200</v>
      </c>
      <c r="AF143" s="16">
        <f t="shared" si="50"/>
        <v>2610</v>
      </c>
      <c r="AG143" s="16">
        <f t="shared" si="51"/>
        <v>25900</v>
      </c>
    </row>
    <row r="144" spans="9:33" ht="16.5" x14ac:dyDescent="0.2">
      <c r="I144" s="15">
        <v>141</v>
      </c>
      <c r="J144" s="16">
        <f t="shared" si="52"/>
        <v>1101007</v>
      </c>
      <c r="K144" s="31" t="s">
        <v>703</v>
      </c>
      <c r="L144" s="16">
        <f t="shared" si="53"/>
        <v>1</v>
      </c>
      <c r="M144" s="16">
        <f t="shared" si="54"/>
        <v>15</v>
      </c>
      <c r="N144" s="16" t="s">
        <v>51</v>
      </c>
      <c r="O144" s="16">
        <f>ROUND(IF($L144=1,INDEX(新属性投放!I$14:I$34,卡牌属性!$M144),INDEX(新属性投放!I$40:I$60,卡牌属性!$M144))*VLOOKUP(J144,$A$4:$E$39,5),0)</f>
        <v>4138</v>
      </c>
      <c r="P144" s="31" t="s">
        <v>191</v>
      </c>
      <c r="Q144" s="16">
        <f>ROUND(IF($L144=1,INDEX(新属性投放!J$14:J$34,卡牌属性!$M144),INDEX(新属性投放!J$40:J$60,卡牌属性!$M144))*VLOOKUP(J144,$A$4:$E$39,5),0)</f>
        <v>2056</v>
      </c>
      <c r="R144" s="31" t="s">
        <v>192</v>
      </c>
      <c r="S144" s="16">
        <f>ROUND(IF($L144=1,INDEX(新属性投放!K$14:K$34,卡牌属性!$M144),INDEX(新属性投放!K$40:K$60,卡牌属性!$M144))*VLOOKUP(J144,$A$4:$E$39,5),0)</f>
        <v>20750</v>
      </c>
      <c r="T144" s="31" t="s">
        <v>190</v>
      </c>
      <c r="U144" s="16">
        <f>ROUND(IF($L144=1,INDEX(新属性投放!C$14:C$34,卡牌属性!$M144),INDEX(新属性投放!C$40:C$60,卡牌属性!$M144))*VLOOKUP(J144,$A$4:$E$39,5),0)</f>
        <v>88</v>
      </c>
      <c r="V144" s="31" t="s">
        <v>191</v>
      </c>
      <c r="W144" s="16">
        <f>ROUND(IF($L144=1,INDEX(新属性投放!D$14:D$34,卡牌属性!$M144),INDEX(新属性投放!D$40:D$60,卡牌属性!$M144))*VLOOKUP(J144,$A$4:$E$39,5),0)</f>
        <v>44</v>
      </c>
      <c r="X144" s="31" t="s">
        <v>192</v>
      </c>
      <c r="Y144" s="16">
        <f>ROUND(IF($L144=1,INDEX(新属性投放!E$14:E$34,卡牌属性!$M144),INDEX(新属性投放!E$40:E$60,卡牌属性!$M144))*VLOOKUP(J144,$A$4:$E$39,5),0)</f>
        <v>438</v>
      </c>
      <c r="AA144" s="16">
        <f t="shared" si="58"/>
        <v>880</v>
      </c>
      <c r="AB144" s="16">
        <f t="shared" si="59"/>
        <v>440</v>
      </c>
      <c r="AC144" s="16">
        <f t="shared" si="60"/>
        <v>4380</v>
      </c>
      <c r="AE144" s="16">
        <f t="shared" si="49"/>
        <v>6080</v>
      </c>
      <c r="AF144" s="16">
        <f t="shared" si="50"/>
        <v>3050</v>
      </c>
      <c r="AG144" s="16">
        <f t="shared" si="51"/>
        <v>30280</v>
      </c>
    </row>
    <row r="145" spans="9:33" ht="16.5" x14ac:dyDescent="0.2">
      <c r="I145" s="15">
        <v>142</v>
      </c>
      <c r="J145" s="16">
        <f t="shared" si="52"/>
        <v>1101007</v>
      </c>
      <c r="K145" s="31" t="s">
        <v>703</v>
      </c>
      <c r="L145" s="16">
        <f t="shared" si="53"/>
        <v>1</v>
      </c>
      <c r="M145" s="16">
        <f t="shared" si="54"/>
        <v>16</v>
      </c>
      <c r="N145" s="16" t="s">
        <v>51</v>
      </c>
      <c r="O145" s="16">
        <f>ROUND(IF($L145=1,INDEX(新属性投放!I$14:I$34,卡牌属性!$M145),INDEX(新属性投放!I$40:I$60,卡牌属性!$M145))*VLOOKUP(J145,$A$4:$E$39,5),0)</f>
        <v>4675</v>
      </c>
      <c r="P145" s="31" t="s">
        <v>191</v>
      </c>
      <c r="Q145" s="16">
        <f>ROUND(IF($L145=1,INDEX(新属性投放!J$14:J$34,卡牌属性!$M145),INDEX(新属性投放!J$40:J$60,卡牌属性!$M145))*VLOOKUP(J145,$A$4:$E$39,5),0)</f>
        <v>2325</v>
      </c>
      <c r="R145" s="31" t="s">
        <v>192</v>
      </c>
      <c r="S145" s="16">
        <f>ROUND(IF($L145=1,INDEX(新属性投放!K$14:K$34,卡牌属性!$M145),INDEX(新属性投放!K$40:K$60,卡牌属性!$M145))*VLOOKUP(J145,$A$4:$E$39,5),0)</f>
        <v>23438</v>
      </c>
      <c r="T145" s="31" t="s">
        <v>190</v>
      </c>
      <c r="U145" s="16">
        <f>ROUND(IF($L145=1,INDEX(新属性投放!C$14:C$34,卡牌属性!$M145),INDEX(新属性投放!C$40:C$60,卡牌属性!$M145))*VLOOKUP(J145,$A$4:$E$39,5),0)</f>
        <v>100</v>
      </c>
      <c r="V145" s="31" t="s">
        <v>191</v>
      </c>
      <c r="W145" s="16">
        <f>ROUND(IF($L145=1,INDEX(新属性投放!D$14:D$34,卡牌属性!$M145),INDEX(新属性投放!D$40:D$60,卡牌属性!$M145))*VLOOKUP(J145,$A$4:$E$39,5),0)</f>
        <v>50</v>
      </c>
      <c r="X145" s="31" t="s">
        <v>192</v>
      </c>
      <c r="Y145" s="16">
        <f>ROUND(IF($L145=1,INDEX(新属性投放!E$14:E$34,卡牌属性!$M145),INDEX(新属性投放!E$40:E$60,卡牌属性!$M145))*VLOOKUP(J145,$A$4:$E$39,5),0)</f>
        <v>500</v>
      </c>
      <c r="AA145" s="16">
        <f t="shared" si="58"/>
        <v>1000</v>
      </c>
      <c r="AB145" s="16">
        <f t="shared" si="59"/>
        <v>500</v>
      </c>
      <c r="AC145" s="16">
        <f t="shared" si="60"/>
        <v>5000</v>
      </c>
      <c r="AE145" s="16">
        <f t="shared" si="49"/>
        <v>7080</v>
      </c>
      <c r="AF145" s="16">
        <f t="shared" si="50"/>
        <v>3550</v>
      </c>
      <c r="AG145" s="16">
        <f t="shared" si="51"/>
        <v>35280</v>
      </c>
    </row>
    <row r="146" spans="9:33" ht="16.5" x14ac:dyDescent="0.2">
      <c r="I146" s="15">
        <v>143</v>
      </c>
      <c r="J146" s="16">
        <f t="shared" si="52"/>
        <v>1101007</v>
      </c>
      <c r="K146" s="31" t="s">
        <v>703</v>
      </c>
      <c r="L146" s="16">
        <f t="shared" si="53"/>
        <v>1</v>
      </c>
      <c r="M146" s="16">
        <f t="shared" si="54"/>
        <v>17</v>
      </c>
      <c r="N146" s="16" t="s">
        <v>51</v>
      </c>
      <c r="O146" s="16">
        <f>ROUND(IF($L146=1,INDEX(新属性投放!I$14:I$34,卡牌属性!$M146),INDEX(新属性投放!I$40:I$60,卡牌属性!$M146))*VLOOKUP(J146,$A$4:$E$39,5),0)</f>
        <v>5288</v>
      </c>
      <c r="P146" s="31" t="s">
        <v>191</v>
      </c>
      <c r="Q146" s="16">
        <f>ROUND(IF($L146=1,INDEX(新属性投放!J$14:J$34,卡牌属性!$M146),INDEX(新属性投放!J$40:J$60,卡牌属性!$M146))*VLOOKUP(J146,$A$4:$E$39,5),0)</f>
        <v>2631</v>
      </c>
      <c r="R146" s="31" t="s">
        <v>192</v>
      </c>
      <c r="S146" s="16">
        <f>ROUND(IF($L146=1,INDEX(新属性投放!K$14:K$34,卡牌属性!$M146),INDEX(新属性投放!K$40:K$60,卡牌属性!$M146))*VLOOKUP(J146,$A$4:$E$39,5),0)</f>
        <v>26500</v>
      </c>
      <c r="T146" s="31" t="s">
        <v>190</v>
      </c>
      <c r="U146" s="16">
        <f>ROUND(IF($L146=1,INDEX(新属性投放!C$14:C$34,卡牌属性!$M146),INDEX(新属性投放!C$40:C$60,卡牌属性!$M146))*VLOOKUP(J146,$A$4:$E$39,5),0)</f>
        <v>113</v>
      </c>
      <c r="V146" s="31" t="s">
        <v>191</v>
      </c>
      <c r="W146" s="16">
        <f>ROUND(IF($L146=1,INDEX(新属性投放!D$14:D$34,卡牌属性!$M146),INDEX(新属性投放!D$40:D$60,卡牌属性!$M146))*VLOOKUP(J146,$A$4:$E$39,5),0)</f>
        <v>56</v>
      </c>
      <c r="X146" s="31" t="s">
        <v>192</v>
      </c>
      <c r="Y146" s="16">
        <f>ROUND(IF($L146=1,INDEX(新属性投放!E$14:E$34,卡牌属性!$M146),INDEX(新属性投放!E$40:E$60,卡牌属性!$M146))*VLOOKUP(J146,$A$4:$E$39,5),0)</f>
        <v>563</v>
      </c>
      <c r="AA146" s="16">
        <f t="shared" si="58"/>
        <v>1130</v>
      </c>
      <c r="AB146" s="16">
        <f t="shared" si="59"/>
        <v>560</v>
      </c>
      <c r="AC146" s="16">
        <f t="shared" si="60"/>
        <v>5630</v>
      </c>
      <c r="AE146" s="16">
        <f t="shared" si="49"/>
        <v>8210</v>
      </c>
      <c r="AF146" s="16">
        <f t="shared" si="50"/>
        <v>4110</v>
      </c>
      <c r="AG146" s="16">
        <f t="shared" si="51"/>
        <v>40910</v>
      </c>
    </row>
    <row r="147" spans="9:33" ht="16.5" x14ac:dyDescent="0.2">
      <c r="I147" s="15">
        <v>144</v>
      </c>
      <c r="J147" s="16">
        <f t="shared" si="52"/>
        <v>1101007</v>
      </c>
      <c r="K147" s="31" t="s">
        <v>703</v>
      </c>
      <c r="L147" s="16">
        <f t="shared" si="53"/>
        <v>1</v>
      </c>
      <c r="M147" s="16">
        <f t="shared" si="54"/>
        <v>18</v>
      </c>
      <c r="N147" s="16" t="s">
        <v>51</v>
      </c>
      <c r="O147" s="16">
        <f>ROUND(IF($L147=1,INDEX(新属性投放!I$14:I$34,卡牌属性!$M147),INDEX(新属性投放!I$40:I$60,卡牌属性!$M147))*VLOOKUP(J147,$A$4:$E$39,5),0)</f>
        <v>5975</v>
      </c>
      <c r="P147" s="31" t="s">
        <v>191</v>
      </c>
      <c r="Q147" s="16">
        <f>ROUND(IF($L147=1,INDEX(新属性投放!J$14:J$34,卡牌属性!$M147),INDEX(新属性投放!J$40:J$60,卡牌属性!$M147))*VLOOKUP(J147,$A$4:$E$39,5),0)</f>
        <v>2975</v>
      </c>
      <c r="R147" s="31" t="s">
        <v>192</v>
      </c>
      <c r="S147" s="16">
        <f>ROUND(IF($L147=1,INDEX(新属性投放!K$14:K$34,卡牌属性!$M147),INDEX(新属性投放!K$40:K$60,卡牌属性!$M147))*VLOOKUP(J147,$A$4:$E$39,5),0)</f>
        <v>29938</v>
      </c>
      <c r="T147" s="31" t="s">
        <v>190</v>
      </c>
      <c r="U147" s="16">
        <f>ROUND(IF($L147=1,INDEX(新属性投放!C$14:C$34,卡牌属性!$M147),INDEX(新属性投放!C$40:C$60,卡牌属性!$M147))*VLOOKUP(J147,$A$4:$E$39,5),0)</f>
        <v>125</v>
      </c>
      <c r="V147" s="31" t="s">
        <v>191</v>
      </c>
      <c r="W147" s="16">
        <f>ROUND(IF($L147=1,INDEX(新属性投放!D$14:D$34,卡牌属性!$M147),INDEX(新属性投放!D$40:D$60,卡牌属性!$M147))*VLOOKUP(J147,$A$4:$E$39,5),0)</f>
        <v>63</v>
      </c>
      <c r="X147" s="31" t="s">
        <v>192</v>
      </c>
      <c r="Y147" s="16">
        <f>ROUND(IF($L147=1,INDEX(新属性投放!E$14:E$34,卡牌属性!$M147),INDEX(新属性投放!E$40:E$60,卡牌属性!$M147))*VLOOKUP(J147,$A$4:$E$39,5),0)</f>
        <v>625</v>
      </c>
      <c r="AA147" s="16">
        <f t="shared" si="58"/>
        <v>1250</v>
      </c>
      <c r="AB147" s="16">
        <f t="shared" si="59"/>
        <v>630</v>
      </c>
      <c r="AC147" s="16">
        <f t="shared" si="60"/>
        <v>6250</v>
      </c>
      <c r="AE147" s="16">
        <f t="shared" si="49"/>
        <v>9460</v>
      </c>
      <c r="AF147" s="16">
        <f t="shared" si="50"/>
        <v>4740</v>
      </c>
      <c r="AG147" s="16">
        <f t="shared" si="51"/>
        <v>47160</v>
      </c>
    </row>
    <row r="148" spans="9:33" ht="16.5" x14ac:dyDescent="0.2">
      <c r="I148" s="15">
        <v>145</v>
      </c>
      <c r="J148" s="16">
        <f t="shared" si="52"/>
        <v>1101007</v>
      </c>
      <c r="K148" s="31" t="s">
        <v>703</v>
      </c>
      <c r="L148" s="16">
        <f t="shared" si="53"/>
        <v>1</v>
      </c>
      <c r="M148" s="16">
        <f t="shared" si="54"/>
        <v>19</v>
      </c>
      <c r="N148" s="16" t="s">
        <v>51</v>
      </c>
      <c r="O148" s="16">
        <f>ROUND(IF($L148=1,INDEX(新属性投放!I$14:I$34,卡牌属性!$M148),INDEX(新属性投放!I$40:I$60,卡牌属性!$M148))*VLOOKUP(J148,$A$4:$E$39,5),0)</f>
        <v>6738</v>
      </c>
      <c r="P148" s="31" t="s">
        <v>191</v>
      </c>
      <c r="Q148" s="16">
        <f>ROUND(IF($L148=1,INDEX(新属性投放!J$14:J$34,卡牌属性!$M148),INDEX(新属性投放!J$40:J$60,卡牌属性!$M148))*VLOOKUP(J148,$A$4:$E$39,5),0)</f>
        <v>3356</v>
      </c>
      <c r="R148" s="31" t="s">
        <v>192</v>
      </c>
      <c r="S148" s="16">
        <f>ROUND(IF($L148=1,INDEX(新属性投放!K$14:K$34,卡牌属性!$M148),INDEX(新属性投放!K$40:K$60,卡牌属性!$M148))*VLOOKUP(J148,$A$4:$E$39,5),0)</f>
        <v>33750</v>
      </c>
      <c r="T148" s="31" t="s">
        <v>190</v>
      </c>
      <c r="U148" s="16">
        <f>ROUND(IF($L148=1,INDEX(新属性投放!C$14:C$34,卡牌属性!$M148),INDEX(新属性投放!C$40:C$60,卡牌属性!$M148))*VLOOKUP(J148,$A$4:$E$39,5),0)</f>
        <v>138</v>
      </c>
      <c r="V148" s="31" t="s">
        <v>191</v>
      </c>
      <c r="W148" s="16">
        <f>ROUND(IF($L148=1,INDEX(新属性投放!D$14:D$34,卡牌属性!$M148),INDEX(新属性投放!D$40:D$60,卡牌属性!$M148))*VLOOKUP(J148,$A$4:$E$39,5),0)</f>
        <v>69</v>
      </c>
      <c r="X148" s="31" t="s">
        <v>192</v>
      </c>
      <c r="Y148" s="16">
        <f>ROUND(IF($L148=1,INDEX(新属性投放!E$14:E$34,卡牌属性!$M148),INDEX(新属性投放!E$40:E$60,卡牌属性!$M148))*VLOOKUP(J148,$A$4:$E$39,5),0)</f>
        <v>688</v>
      </c>
      <c r="AA148" s="16">
        <f t="shared" si="58"/>
        <v>1380</v>
      </c>
      <c r="AB148" s="16">
        <f t="shared" si="59"/>
        <v>690</v>
      </c>
      <c r="AC148" s="16">
        <f t="shared" si="60"/>
        <v>6880</v>
      </c>
      <c r="AE148" s="16">
        <f t="shared" si="49"/>
        <v>10840</v>
      </c>
      <c r="AF148" s="16">
        <f t="shared" si="50"/>
        <v>5430</v>
      </c>
      <c r="AG148" s="16">
        <f t="shared" si="51"/>
        <v>54040</v>
      </c>
    </row>
    <row r="149" spans="9:33" ht="16.5" x14ac:dyDescent="0.2">
      <c r="I149" s="15">
        <v>146</v>
      </c>
      <c r="J149" s="16">
        <f t="shared" si="52"/>
        <v>1101007</v>
      </c>
      <c r="K149" s="31" t="s">
        <v>703</v>
      </c>
      <c r="L149" s="16">
        <f t="shared" si="53"/>
        <v>1</v>
      </c>
      <c r="M149" s="16">
        <f t="shared" si="54"/>
        <v>20</v>
      </c>
      <c r="N149" s="16" t="s">
        <v>51</v>
      </c>
      <c r="O149" s="16">
        <f>ROUND(IF($L149=1,INDEX(新属性投放!I$14:I$34,卡牌属性!$M149),INDEX(新属性投放!I$40:I$60,卡牌属性!$M149))*VLOOKUP(J149,$A$4:$E$39,5),0)</f>
        <v>7575</v>
      </c>
      <c r="P149" s="31" t="s">
        <v>191</v>
      </c>
      <c r="Q149" s="16">
        <f>ROUND(IF($L149=1,INDEX(新属性投放!J$14:J$34,卡牌属性!$M149),INDEX(新属性投放!J$40:J$60,卡牌属性!$M149))*VLOOKUP(J149,$A$4:$E$39,5),0)</f>
        <v>3775</v>
      </c>
      <c r="R149" s="31" t="s">
        <v>192</v>
      </c>
      <c r="S149" s="16">
        <f>ROUND(IF($L149=1,INDEX(新属性投放!K$14:K$34,卡牌属性!$M149),INDEX(新属性投放!K$40:K$60,卡牌属性!$M149))*VLOOKUP(J149,$A$4:$E$39,5),0)</f>
        <v>37938</v>
      </c>
      <c r="T149" s="31" t="s">
        <v>190</v>
      </c>
      <c r="U149" s="16">
        <f>ROUND(IF($L149=1,INDEX(新属性投放!C$14:C$34,卡牌属性!$M149),INDEX(新属性投放!C$40:C$60,卡牌属性!$M149))*VLOOKUP(J149,$A$4:$E$39,5),0)</f>
        <v>150</v>
      </c>
      <c r="V149" s="31" t="s">
        <v>191</v>
      </c>
      <c r="W149" s="16">
        <f>ROUND(IF($L149=1,INDEX(新属性投放!D$14:D$34,卡牌属性!$M149),INDEX(新属性投放!D$40:D$60,卡牌属性!$M149))*VLOOKUP(J149,$A$4:$E$39,5),0)</f>
        <v>75</v>
      </c>
      <c r="X149" s="31" t="s">
        <v>192</v>
      </c>
      <c r="Y149" s="16">
        <f>ROUND(IF($L149=1,INDEX(新属性投放!E$14:E$34,卡牌属性!$M149),INDEX(新属性投放!E$40:E$60,卡牌属性!$M149))*VLOOKUP(J149,$A$4:$E$39,5),0)</f>
        <v>750</v>
      </c>
      <c r="AA149" s="16">
        <f t="shared" si="58"/>
        <v>1500</v>
      </c>
      <c r="AB149" s="16">
        <f t="shared" si="59"/>
        <v>750</v>
      </c>
      <c r="AC149" s="16">
        <f t="shared" si="60"/>
        <v>7500</v>
      </c>
      <c r="AE149" s="16">
        <f t="shared" si="49"/>
        <v>12340</v>
      </c>
      <c r="AF149" s="16">
        <f t="shared" si="50"/>
        <v>6180</v>
      </c>
      <c r="AG149" s="16">
        <f t="shared" si="51"/>
        <v>61540</v>
      </c>
    </row>
    <row r="150" spans="9:33" ht="16.5" x14ac:dyDescent="0.2">
      <c r="I150" s="15">
        <v>147</v>
      </c>
      <c r="J150" s="16">
        <f t="shared" si="52"/>
        <v>1101007</v>
      </c>
      <c r="K150" s="31" t="s">
        <v>703</v>
      </c>
      <c r="L150" s="16">
        <f t="shared" si="53"/>
        <v>1</v>
      </c>
      <c r="M150" s="16">
        <f t="shared" si="54"/>
        <v>21</v>
      </c>
      <c r="N150" s="16" t="s">
        <v>51</v>
      </c>
      <c r="O150" s="16">
        <f>ROUND(IF($L150=1,INDEX(新属性投放!I$14:I$34,卡牌属性!$M150),INDEX(新属性投放!I$40:I$60,卡牌属性!$M150))*VLOOKUP(J150,$A$4:$E$39,5),0)</f>
        <v>8675</v>
      </c>
      <c r="P150" s="31" t="s">
        <v>191</v>
      </c>
      <c r="Q150" s="16">
        <f>ROUND(IF($L150=1,INDEX(新属性投放!J$14:J$34,卡牌属性!$M150),INDEX(新属性投放!J$40:J$60,卡牌属性!$M150))*VLOOKUP(J150,$A$4:$E$39,5),0)</f>
        <v>4325</v>
      </c>
      <c r="R150" s="31" t="s">
        <v>192</v>
      </c>
      <c r="S150" s="16">
        <f>ROUND(IF($L150=1,INDEX(新属性投放!K$14:K$34,卡牌属性!$M150),INDEX(新属性投放!K$40:K$60,卡牌属性!$M150))*VLOOKUP(J150,$A$4:$E$39,5),0)</f>
        <v>43438</v>
      </c>
      <c r="T150" s="31" t="s">
        <v>190</v>
      </c>
      <c r="U150" s="16">
        <f>ROUND(IF($L150=1,INDEX(新属性投放!C$14:C$34,卡牌属性!$M150),INDEX(新属性投放!C$40:C$60,卡牌属性!$M150))*VLOOKUP(J150,$A$4:$E$39,5),0)</f>
        <v>175</v>
      </c>
      <c r="V150" s="31" t="s">
        <v>191</v>
      </c>
      <c r="W150" s="16">
        <f>ROUND(IF($L150=1,INDEX(新属性投放!D$14:D$34,卡牌属性!$M150),INDEX(新属性投放!D$40:D$60,卡牌属性!$M150))*VLOOKUP(J150,$A$4:$E$39,5),0)</f>
        <v>88</v>
      </c>
      <c r="X150" s="31" t="s">
        <v>192</v>
      </c>
      <c r="Y150" s="16">
        <f>ROUND(IF($L150=1,INDEX(新属性投放!E$14:E$34,卡牌属性!$M150),INDEX(新属性投放!E$40:E$60,卡牌属性!$M150))*VLOOKUP(J150,$A$4:$E$39,5),0)</f>
        <v>875</v>
      </c>
      <c r="AA150" s="16">
        <f t="shared" si="58"/>
        <v>1750</v>
      </c>
      <c r="AB150" s="16">
        <f t="shared" si="59"/>
        <v>880</v>
      </c>
      <c r="AC150" s="16">
        <f t="shared" si="60"/>
        <v>8750</v>
      </c>
      <c r="AE150" s="16">
        <f t="shared" si="49"/>
        <v>14090</v>
      </c>
      <c r="AF150" s="16">
        <f t="shared" si="50"/>
        <v>7060</v>
      </c>
      <c r="AG150" s="16">
        <f t="shared" si="51"/>
        <v>70290</v>
      </c>
    </row>
    <row r="151" spans="9:33" ht="16.5" x14ac:dyDescent="0.2">
      <c r="I151" s="15">
        <v>148</v>
      </c>
      <c r="J151" s="16">
        <f t="shared" si="52"/>
        <v>1101008</v>
      </c>
      <c r="K151" s="31" t="s">
        <v>703</v>
      </c>
      <c r="L151" s="16">
        <f t="shared" si="53"/>
        <v>1</v>
      </c>
      <c r="M151" s="16">
        <f t="shared" si="54"/>
        <v>1</v>
      </c>
      <c r="N151" s="16" t="s">
        <v>51</v>
      </c>
      <c r="O151" s="16">
        <f>ROUND(IF($L151=1,INDEX(新属性投放!I$14:I$34,卡牌属性!$M151),INDEX(新属性投放!I$40:I$60,卡牌属性!$M151))*VLOOKUP(J151,$A$4:$E$39,5),0)</f>
        <v>20</v>
      </c>
      <c r="P151" s="31" t="s">
        <v>191</v>
      </c>
      <c r="Q151" s="16">
        <f>ROUND(IF($L151=1,INDEX(新属性投放!J$14:J$34,卡牌属性!$M151),INDEX(新属性投放!J$40:J$60,卡牌属性!$M151))*VLOOKUP(J151,$A$4:$E$39,5),0)</f>
        <v>0</v>
      </c>
      <c r="R151" s="31" t="s">
        <v>192</v>
      </c>
      <c r="S151" s="16">
        <f>ROUND(IF($L151=1,INDEX(新属性投放!K$14:K$34,卡牌属性!$M151),INDEX(新属性投放!K$40:K$60,卡牌属性!$M151))*VLOOKUP(J151,$A$4:$E$39,5),0)</f>
        <v>150</v>
      </c>
      <c r="T151" s="31" t="s">
        <v>190</v>
      </c>
      <c r="U151" s="16">
        <f>ROUND(IF($L151=1,INDEX(新属性投放!C$14:C$34,卡牌属性!$M151),INDEX(新属性投放!C$40:C$60,卡牌属性!$M151))*VLOOKUP(J151,$A$4:$E$39,5),0)</f>
        <v>4</v>
      </c>
      <c r="V151" s="31" t="s">
        <v>191</v>
      </c>
      <c r="W151" s="16">
        <f>ROUND(IF($L151=1,INDEX(新属性投放!D$14:D$34,卡牌属性!$M151),INDEX(新属性投放!D$40:D$60,卡牌属性!$M151))*VLOOKUP(J151,$A$4:$E$39,5),0)</f>
        <v>2</v>
      </c>
      <c r="X151" s="31" t="s">
        <v>192</v>
      </c>
      <c r="Y151" s="16">
        <f>ROUND(IF($L151=1,INDEX(新属性投放!E$14:E$34,卡牌属性!$M151),INDEX(新属性投放!E$40:E$60,卡牌属性!$M151))*VLOOKUP(J151,$A$4:$E$39,5),0)</f>
        <v>20</v>
      </c>
      <c r="AA151" s="16">
        <f t="shared" si="58"/>
        <v>40</v>
      </c>
      <c r="AB151" s="16">
        <f t="shared" si="59"/>
        <v>20</v>
      </c>
      <c r="AC151" s="16">
        <f t="shared" si="60"/>
        <v>200</v>
      </c>
      <c r="AE151" s="16">
        <f t="shared" ref="AE151" si="61">AA151</f>
        <v>40</v>
      </c>
      <c r="AF151" s="16">
        <f t="shared" ref="AF151" si="62">AB151</f>
        <v>20</v>
      </c>
      <c r="AG151" s="16">
        <f t="shared" ref="AG151" si="63">AC151</f>
        <v>200</v>
      </c>
    </row>
    <row r="152" spans="9:33" ht="16.5" x14ac:dyDescent="0.2">
      <c r="I152" s="15">
        <v>149</v>
      </c>
      <c r="J152" s="16">
        <f t="shared" si="52"/>
        <v>1101008</v>
      </c>
      <c r="K152" s="31" t="s">
        <v>703</v>
      </c>
      <c r="L152" s="16">
        <f t="shared" si="53"/>
        <v>1</v>
      </c>
      <c r="M152" s="16">
        <f t="shared" si="54"/>
        <v>2</v>
      </c>
      <c r="N152" s="16" t="s">
        <v>51</v>
      </c>
      <c r="O152" s="16">
        <f>ROUND(IF($L152=1,INDEX(新属性投放!I$14:I$34,卡牌属性!$M152),INDEX(新属性投放!I$40:I$60,卡牌属性!$M152))*VLOOKUP(J152,$A$4:$E$39,5),0)</f>
        <v>48</v>
      </c>
      <c r="P152" s="31" t="s">
        <v>191</v>
      </c>
      <c r="Q152" s="16">
        <f>ROUND(IF($L152=1,INDEX(新属性投放!J$14:J$34,卡牌属性!$M152),INDEX(新属性投放!J$40:J$60,卡牌属性!$M152))*VLOOKUP(J152,$A$4:$E$39,5),0)</f>
        <v>14</v>
      </c>
      <c r="R152" s="31" t="s">
        <v>192</v>
      </c>
      <c r="S152" s="16">
        <f>ROUND(IF($L152=1,INDEX(新属性投放!K$14:K$34,卡牌属性!$M152),INDEX(新属性投放!K$40:K$60,卡牌属性!$M152))*VLOOKUP(J152,$A$4:$E$39,5),0)</f>
        <v>290</v>
      </c>
      <c r="T152" s="31" t="s">
        <v>190</v>
      </c>
      <c r="U152" s="16">
        <f>ROUND(IF($L152=1,INDEX(新属性投放!C$14:C$34,卡牌属性!$M152),INDEX(新属性投放!C$40:C$60,卡牌属性!$M152))*VLOOKUP(J152,$A$4:$E$39,5),0)</f>
        <v>6</v>
      </c>
      <c r="V152" s="31" t="s">
        <v>191</v>
      </c>
      <c r="W152" s="16">
        <f>ROUND(IF($L152=1,INDEX(新属性投放!D$14:D$34,卡牌属性!$M152),INDEX(新属性投放!D$40:D$60,卡牌属性!$M152))*VLOOKUP(J152,$A$4:$E$39,5),0)</f>
        <v>3</v>
      </c>
      <c r="X152" s="31" t="s">
        <v>192</v>
      </c>
      <c r="Y152" s="16">
        <f>ROUND(IF($L152=1,INDEX(新属性投放!E$14:E$34,卡牌属性!$M152),INDEX(新属性投放!E$40:E$60,卡牌属性!$M152))*VLOOKUP(J152,$A$4:$E$39,5),0)</f>
        <v>30</v>
      </c>
      <c r="AA152" s="16">
        <f t="shared" si="58"/>
        <v>60</v>
      </c>
      <c r="AB152" s="16">
        <f t="shared" si="59"/>
        <v>30</v>
      </c>
      <c r="AC152" s="16">
        <f t="shared" si="60"/>
        <v>300</v>
      </c>
      <c r="AE152" s="16">
        <f t="shared" ref="AE152:AE171" si="64">AE151+AA152</f>
        <v>100</v>
      </c>
      <c r="AF152" s="16">
        <f t="shared" ref="AF152:AF171" si="65">AF151+AB152</f>
        <v>50</v>
      </c>
      <c r="AG152" s="16">
        <f t="shared" ref="AG152:AG171" si="66">AG151+AC152</f>
        <v>500</v>
      </c>
    </row>
    <row r="153" spans="9:33" ht="16.5" x14ac:dyDescent="0.2">
      <c r="I153" s="15">
        <v>150</v>
      </c>
      <c r="J153" s="16">
        <f t="shared" si="52"/>
        <v>1101008</v>
      </c>
      <c r="K153" s="31" t="s">
        <v>703</v>
      </c>
      <c r="L153" s="16">
        <f t="shared" si="53"/>
        <v>1</v>
      </c>
      <c r="M153" s="16">
        <f t="shared" si="54"/>
        <v>3</v>
      </c>
      <c r="N153" s="16" t="s">
        <v>51</v>
      </c>
      <c r="O153" s="16">
        <f>ROUND(IF($L153=1,INDEX(新属性投放!I$14:I$34,卡牌属性!$M153),INDEX(新属性投放!I$40:I$60,卡牌属性!$M153))*VLOOKUP(J153,$A$4:$E$39,5),0)</f>
        <v>132</v>
      </c>
      <c r="P153" s="31" t="s">
        <v>191</v>
      </c>
      <c r="Q153" s="16">
        <f>ROUND(IF($L153=1,INDEX(新属性投放!J$14:J$34,卡牌属性!$M153),INDEX(新属性投放!J$40:J$60,卡牌属性!$M153))*VLOOKUP(J153,$A$4:$E$39,5),0)</f>
        <v>56</v>
      </c>
      <c r="R153" s="31" t="s">
        <v>192</v>
      </c>
      <c r="S153" s="16">
        <f>ROUND(IF($L153=1,INDEX(新属性投放!K$14:K$34,卡牌属性!$M153),INDEX(新属性投放!K$40:K$60,卡牌属性!$M153))*VLOOKUP(J153,$A$4:$E$39,5),0)</f>
        <v>710</v>
      </c>
      <c r="T153" s="31" t="s">
        <v>190</v>
      </c>
      <c r="U153" s="16">
        <f>ROUND(IF($L153=1,INDEX(新属性投放!C$14:C$34,卡牌属性!$M153),INDEX(新属性投放!C$40:C$60,卡牌属性!$M153))*VLOOKUP(J153,$A$4:$E$39,5),0)</f>
        <v>8</v>
      </c>
      <c r="V153" s="31" t="s">
        <v>191</v>
      </c>
      <c r="W153" s="16">
        <f>ROUND(IF($L153=1,INDEX(新属性投放!D$14:D$34,卡牌属性!$M153),INDEX(新属性投放!D$40:D$60,卡牌属性!$M153))*VLOOKUP(J153,$A$4:$E$39,5),0)</f>
        <v>4</v>
      </c>
      <c r="X153" s="31" t="s">
        <v>192</v>
      </c>
      <c r="Y153" s="16">
        <f>ROUND(IF($L153=1,INDEX(新属性投放!E$14:E$34,卡牌属性!$M153),INDEX(新属性投放!E$40:E$60,卡牌属性!$M153))*VLOOKUP(J153,$A$4:$E$39,5),0)</f>
        <v>40</v>
      </c>
      <c r="AA153" s="16">
        <f t="shared" si="58"/>
        <v>80</v>
      </c>
      <c r="AB153" s="16">
        <f t="shared" si="59"/>
        <v>40</v>
      </c>
      <c r="AC153" s="16">
        <f t="shared" si="60"/>
        <v>400</v>
      </c>
      <c r="AE153" s="16">
        <f t="shared" si="64"/>
        <v>180</v>
      </c>
      <c r="AF153" s="16">
        <f t="shared" si="65"/>
        <v>90</v>
      </c>
      <c r="AG153" s="16">
        <f t="shared" si="66"/>
        <v>900</v>
      </c>
    </row>
    <row r="154" spans="9:33" ht="16.5" x14ac:dyDescent="0.2">
      <c r="I154" s="15">
        <v>151</v>
      </c>
      <c r="J154" s="16">
        <f t="shared" si="52"/>
        <v>1101008</v>
      </c>
      <c r="K154" s="31" t="s">
        <v>703</v>
      </c>
      <c r="L154" s="16">
        <f t="shared" si="53"/>
        <v>1</v>
      </c>
      <c r="M154" s="16">
        <f t="shared" si="54"/>
        <v>4</v>
      </c>
      <c r="N154" s="16" t="s">
        <v>51</v>
      </c>
      <c r="O154" s="16">
        <f>ROUND(IF($L154=1,INDEX(新属性投放!I$14:I$34,卡牌属性!$M154),INDEX(新属性投放!I$40:I$60,卡牌属性!$M154))*VLOOKUP(J154,$A$4:$E$39,5),0)</f>
        <v>276</v>
      </c>
      <c r="P154" s="31" t="s">
        <v>191</v>
      </c>
      <c r="Q154" s="16">
        <f>ROUND(IF($L154=1,INDEX(新属性投放!J$14:J$34,卡牌属性!$M154),INDEX(新属性投放!J$40:J$60,卡牌属性!$M154))*VLOOKUP(J154,$A$4:$E$39,5),0)</f>
        <v>128</v>
      </c>
      <c r="R154" s="31" t="s">
        <v>192</v>
      </c>
      <c r="S154" s="16">
        <f>ROUND(IF($L154=1,INDEX(新属性投放!K$14:K$34,卡牌属性!$M154),INDEX(新属性投放!K$40:K$60,卡牌属性!$M154))*VLOOKUP(J154,$A$4:$E$39,5),0)</f>
        <v>1430</v>
      </c>
      <c r="T154" s="31" t="s">
        <v>190</v>
      </c>
      <c r="U154" s="16">
        <f>ROUND(IF($L154=1,INDEX(新属性投放!C$14:C$34,卡牌属性!$M154),INDEX(新属性投放!C$40:C$60,卡牌属性!$M154))*VLOOKUP(J154,$A$4:$E$39,5),0)</f>
        <v>12</v>
      </c>
      <c r="V154" s="31" t="s">
        <v>191</v>
      </c>
      <c r="W154" s="16">
        <f>ROUND(IF($L154=1,INDEX(新属性投放!D$14:D$34,卡牌属性!$M154),INDEX(新属性投放!D$40:D$60,卡牌属性!$M154))*VLOOKUP(J154,$A$4:$E$39,5),0)</f>
        <v>6</v>
      </c>
      <c r="X154" s="31" t="s">
        <v>192</v>
      </c>
      <c r="Y154" s="16">
        <f>ROUND(IF($L154=1,INDEX(新属性投放!E$14:E$34,卡牌属性!$M154),INDEX(新属性投放!E$40:E$60,卡牌属性!$M154))*VLOOKUP(J154,$A$4:$E$39,5),0)</f>
        <v>60</v>
      </c>
      <c r="AA154" s="16">
        <f t="shared" si="58"/>
        <v>120</v>
      </c>
      <c r="AB154" s="16">
        <f t="shared" si="59"/>
        <v>60</v>
      </c>
      <c r="AC154" s="16">
        <f t="shared" si="60"/>
        <v>600</v>
      </c>
      <c r="AE154" s="16">
        <f t="shared" si="64"/>
        <v>300</v>
      </c>
      <c r="AF154" s="16">
        <f t="shared" si="65"/>
        <v>150</v>
      </c>
      <c r="AG154" s="16">
        <f t="shared" si="66"/>
        <v>1500</v>
      </c>
    </row>
    <row r="155" spans="9:33" ht="16.5" x14ac:dyDescent="0.2">
      <c r="I155" s="15">
        <v>152</v>
      </c>
      <c r="J155" s="16">
        <f t="shared" si="52"/>
        <v>1101008</v>
      </c>
      <c r="K155" s="31" t="s">
        <v>703</v>
      </c>
      <c r="L155" s="16">
        <f t="shared" si="53"/>
        <v>1</v>
      </c>
      <c r="M155" s="16">
        <f t="shared" si="54"/>
        <v>5</v>
      </c>
      <c r="N155" s="16" t="s">
        <v>51</v>
      </c>
      <c r="O155" s="16">
        <f>ROUND(IF($L155=1,INDEX(新属性投放!I$14:I$34,卡牌属性!$M155),INDEX(新属性投放!I$40:I$60,卡牌属性!$M155))*VLOOKUP(J155,$A$4:$E$39,5),0)</f>
        <v>428</v>
      </c>
      <c r="P155" s="31" t="s">
        <v>191</v>
      </c>
      <c r="Q155" s="16">
        <f>ROUND(IF($L155=1,INDEX(新属性投放!J$14:J$34,卡牌属性!$M155),INDEX(新属性投放!J$40:J$60,卡牌属性!$M155))*VLOOKUP(J155,$A$4:$E$39,5),0)</f>
        <v>204</v>
      </c>
      <c r="R155" s="31" t="s">
        <v>192</v>
      </c>
      <c r="S155" s="16">
        <f>ROUND(IF($L155=1,INDEX(新属性投放!K$14:K$34,卡牌属性!$M155),INDEX(新属性投放!K$40:K$60,卡牌属性!$M155))*VLOOKUP(J155,$A$4:$E$39,5),0)</f>
        <v>2190</v>
      </c>
      <c r="T155" s="31" t="s">
        <v>190</v>
      </c>
      <c r="U155" s="16">
        <f>ROUND(IF($L155=1,INDEX(新属性投放!C$14:C$34,卡牌属性!$M155),INDEX(新属性投放!C$40:C$60,卡牌属性!$M155))*VLOOKUP(J155,$A$4:$E$39,5),0)</f>
        <v>16</v>
      </c>
      <c r="V155" s="31" t="s">
        <v>191</v>
      </c>
      <c r="W155" s="16">
        <f>ROUND(IF($L155=1,INDEX(新属性投放!D$14:D$34,卡牌属性!$M155),INDEX(新属性投放!D$40:D$60,卡牌属性!$M155))*VLOOKUP(J155,$A$4:$E$39,5),0)</f>
        <v>8</v>
      </c>
      <c r="X155" s="31" t="s">
        <v>192</v>
      </c>
      <c r="Y155" s="16">
        <f>ROUND(IF($L155=1,INDEX(新属性投放!E$14:E$34,卡牌属性!$M155),INDEX(新属性投放!E$40:E$60,卡牌属性!$M155))*VLOOKUP(J155,$A$4:$E$39,5),0)</f>
        <v>80</v>
      </c>
      <c r="AA155" s="16">
        <f t="shared" si="58"/>
        <v>160</v>
      </c>
      <c r="AB155" s="16">
        <f t="shared" si="59"/>
        <v>80</v>
      </c>
      <c r="AC155" s="16">
        <f t="shared" si="60"/>
        <v>800</v>
      </c>
      <c r="AE155" s="16">
        <f t="shared" si="64"/>
        <v>460</v>
      </c>
      <c r="AF155" s="16">
        <f t="shared" si="65"/>
        <v>230</v>
      </c>
      <c r="AG155" s="16">
        <f t="shared" si="66"/>
        <v>2300</v>
      </c>
    </row>
    <row r="156" spans="9:33" ht="16.5" x14ac:dyDescent="0.2">
      <c r="I156" s="15">
        <v>153</v>
      </c>
      <c r="J156" s="16">
        <f t="shared" si="52"/>
        <v>1101008</v>
      </c>
      <c r="K156" s="31" t="s">
        <v>703</v>
      </c>
      <c r="L156" s="16">
        <f t="shared" si="53"/>
        <v>1</v>
      </c>
      <c r="M156" s="16">
        <f t="shared" si="54"/>
        <v>6</v>
      </c>
      <c r="N156" s="16" t="s">
        <v>51</v>
      </c>
      <c r="O156" s="16">
        <f>ROUND(IF($L156=1,INDEX(新属性投放!I$14:I$34,卡牌属性!$M156),INDEX(新属性投放!I$40:I$60,卡牌属性!$M156))*VLOOKUP(J156,$A$4:$E$39,5),0)</f>
        <v>628</v>
      </c>
      <c r="P156" s="31" t="s">
        <v>191</v>
      </c>
      <c r="Q156" s="16">
        <f>ROUND(IF($L156=1,INDEX(新属性投放!J$14:J$34,卡牌属性!$M156),INDEX(新属性投放!J$40:J$60,卡牌属性!$M156))*VLOOKUP(J156,$A$4:$E$39,5),0)</f>
        <v>304</v>
      </c>
      <c r="R156" s="31" t="s">
        <v>192</v>
      </c>
      <c r="S156" s="16">
        <f>ROUND(IF($L156=1,INDEX(新属性投放!K$14:K$34,卡牌属性!$M156),INDEX(新属性投放!K$40:K$60,卡牌属性!$M156))*VLOOKUP(J156,$A$4:$E$39,5),0)</f>
        <v>3190</v>
      </c>
      <c r="T156" s="31" t="s">
        <v>190</v>
      </c>
      <c r="U156" s="16">
        <f>ROUND(IF($L156=1,INDEX(新属性投放!C$14:C$34,卡牌属性!$M156),INDEX(新属性投放!C$40:C$60,卡牌属性!$M156))*VLOOKUP(J156,$A$4:$E$39,5),0)</f>
        <v>20</v>
      </c>
      <c r="V156" s="31" t="s">
        <v>191</v>
      </c>
      <c r="W156" s="16">
        <f>ROUND(IF($L156=1,INDEX(新属性投放!D$14:D$34,卡牌属性!$M156),INDEX(新属性投放!D$40:D$60,卡牌属性!$M156))*VLOOKUP(J156,$A$4:$E$39,5),0)</f>
        <v>10</v>
      </c>
      <c r="X156" s="31" t="s">
        <v>192</v>
      </c>
      <c r="Y156" s="16">
        <f>ROUND(IF($L156=1,INDEX(新属性投放!E$14:E$34,卡牌属性!$M156),INDEX(新属性投放!E$40:E$60,卡牌属性!$M156))*VLOOKUP(J156,$A$4:$E$39,5),0)</f>
        <v>100</v>
      </c>
      <c r="AA156" s="16">
        <f t="shared" si="58"/>
        <v>200</v>
      </c>
      <c r="AB156" s="16">
        <f t="shared" si="59"/>
        <v>100</v>
      </c>
      <c r="AC156" s="16">
        <f t="shared" si="60"/>
        <v>1000</v>
      </c>
      <c r="AE156" s="16">
        <f t="shared" si="64"/>
        <v>660</v>
      </c>
      <c r="AF156" s="16">
        <f t="shared" si="65"/>
        <v>330</v>
      </c>
      <c r="AG156" s="16">
        <f t="shared" si="66"/>
        <v>3300</v>
      </c>
    </row>
    <row r="157" spans="9:33" ht="16.5" x14ac:dyDescent="0.2">
      <c r="I157" s="15">
        <v>154</v>
      </c>
      <c r="J157" s="16">
        <f t="shared" si="52"/>
        <v>1101008</v>
      </c>
      <c r="K157" s="31" t="s">
        <v>703</v>
      </c>
      <c r="L157" s="16">
        <f t="shared" si="53"/>
        <v>1</v>
      </c>
      <c r="M157" s="16">
        <f t="shared" si="54"/>
        <v>7</v>
      </c>
      <c r="N157" s="16" t="s">
        <v>51</v>
      </c>
      <c r="O157" s="16">
        <f>ROUND(IF($L157=1,INDEX(新属性投放!I$14:I$34,卡牌属性!$M157),INDEX(新属性投放!I$40:I$60,卡牌属性!$M157))*VLOOKUP(J157,$A$4:$E$39,5),0)</f>
        <v>876</v>
      </c>
      <c r="P157" s="31" t="s">
        <v>191</v>
      </c>
      <c r="Q157" s="16">
        <f>ROUND(IF($L157=1,INDEX(新属性投放!J$14:J$34,卡牌属性!$M157),INDEX(新属性投放!J$40:J$60,卡牌属性!$M157))*VLOOKUP(J157,$A$4:$E$39,5),0)</f>
        <v>428</v>
      </c>
      <c r="R157" s="31" t="s">
        <v>192</v>
      </c>
      <c r="S157" s="16">
        <f>ROUND(IF($L157=1,INDEX(新属性投放!K$14:K$34,卡牌属性!$M157),INDEX(新属性投放!K$40:K$60,卡牌属性!$M157))*VLOOKUP(J157,$A$4:$E$39,5),0)</f>
        <v>4430</v>
      </c>
      <c r="T157" s="31" t="s">
        <v>190</v>
      </c>
      <c r="U157" s="16">
        <f>ROUND(IF($L157=1,INDEX(新属性投放!C$14:C$34,卡牌属性!$M157),INDEX(新属性投放!C$40:C$60,卡牌属性!$M157))*VLOOKUP(J157,$A$4:$E$39,5),0)</f>
        <v>24</v>
      </c>
      <c r="V157" s="31" t="s">
        <v>191</v>
      </c>
      <c r="W157" s="16">
        <f>ROUND(IF($L157=1,INDEX(新属性投放!D$14:D$34,卡牌属性!$M157),INDEX(新属性投放!D$40:D$60,卡牌属性!$M157))*VLOOKUP(J157,$A$4:$E$39,5),0)</f>
        <v>12</v>
      </c>
      <c r="X157" s="31" t="s">
        <v>192</v>
      </c>
      <c r="Y157" s="16">
        <f>ROUND(IF($L157=1,INDEX(新属性投放!E$14:E$34,卡牌属性!$M157),INDEX(新属性投放!E$40:E$60,卡牌属性!$M157))*VLOOKUP(J157,$A$4:$E$39,5),0)</f>
        <v>120</v>
      </c>
      <c r="AA157" s="16">
        <f t="shared" si="58"/>
        <v>240</v>
      </c>
      <c r="AB157" s="16">
        <f t="shared" si="59"/>
        <v>120</v>
      </c>
      <c r="AC157" s="16">
        <f t="shared" si="60"/>
        <v>1200</v>
      </c>
      <c r="AE157" s="16">
        <f t="shared" si="64"/>
        <v>900</v>
      </c>
      <c r="AF157" s="16">
        <f t="shared" si="65"/>
        <v>450</v>
      </c>
      <c r="AG157" s="16">
        <f t="shared" si="66"/>
        <v>4500</v>
      </c>
    </row>
    <row r="158" spans="9:33" ht="16.5" x14ac:dyDescent="0.2">
      <c r="I158" s="15">
        <v>155</v>
      </c>
      <c r="J158" s="16">
        <f t="shared" si="52"/>
        <v>1101008</v>
      </c>
      <c r="K158" s="31" t="s">
        <v>703</v>
      </c>
      <c r="L158" s="16">
        <f t="shared" si="53"/>
        <v>1</v>
      </c>
      <c r="M158" s="16">
        <f t="shared" si="54"/>
        <v>8</v>
      </c>
      <c r="N158" s="16" t="s">
        <v>51</v>
      </c>
      <c r="O158" s="16">
        <f>ROUND(IF($L158=1,INDEX(新属性投放!I$14:I$34,卡牌属性!$M158),INDEX(新属性投放!I$40:I$60,卡牌属性!$M158))*VLOOKUP(J158,$A$4:$E$39,5),0)</f>
        <v>1176</v>
      </c>
      <c r="P158" s="31" t="s">
        <v>191</v>
      </c>
      <c r="Q158" s="16">
        <f>ROUND(IF($L158=1,INDEX(新属性投放!J$14:J$34,卡牌属性!$M158),INDEX(新属性投放!J$40:J$60,卡牌属性!$M158))*VLOOKUP(J158,$A$4:$E$39,5),0)</f>
        <v>578</v>
      </c>
      <c r="R158" s="31" t="s">
        <v>192</v>
      </c>
      <c r="S158" s="16">
        <f>ROUND(IF($L158=1,INDEX(新属性投放!K$14:K$34,卡牌属性!$M158),INDEX(新属性投放!K$40:K$60,卡牌属性!$M158))*VLOOKUP(J158,$A$4:$E$39,5),0)</f>
        <v>5930</v>
      </c>
      <c r="T158" s="31" t="s">
        <v>190</v>
      </c>
      <c r="U158" s="16">
        <f>ROUND(IF($L158=1,INDEX(新属性投放!C$14:C$34,卡牌属性!$M158),INDEX(新属性投放!C$40:C$60,卡牌属性!$M158))*VLOOKUP(J158,$A$4:$E$39,5),0)</f>
        <v>30</v>
      </c>
      <c r="V158" s="31" t="s">
        <v>191</v>
      </c>
      <c r="W158" s="16">
        <f>ROUND(IF($L158=1,INDEX(新属性投放!D$14:D$34,卡牌属性!$M158),INDEX(新属性投放!D$40:D$60,卡牌属性!$M158))*VLOOKUP(J158,$A$4:$E$39,5),0)</f>
        <v>15</v>
      </c>
      <c r="X158" s="31" t="s">
        <v>192</v>
      </c>
      <c r="Y158" s="16">
        <f>ROUND(IF($L158=1,INDEX(新属性投放!E$14:E$34,卡牌属性!$M158),INDEX(新属性投放!E$40:E$60,卡牌属性!$M158))*VLOOKUP(J158,$A$4:$E$39,5),0)</f>
        <v>150</v>
      </c>
      <c r="AA158" s="16">
        <f t="shared" si="58"/>
        <v>300</v>
      </c>
      <c r="AB158" s="16">
        <f t="shared" si="59"/>
        <v>150</v>
      </c>
      <c r="AC158" s="16">
        <f t="shared" si="60"/>
        <v>1500</v>
      </c>
      <c r="AE158" s="16">
        <f t="shared" si="64"/>
        <v>1200</v>
      </c>
      <c r="AF158" s="16">
        <f t="shared" si="65"/>
        <v>600</v>
      </c>
      <c r="AG158" s="16">
        <f t="shared" si="66"/>
        <v>6000</v>
      </c>
    </row>
    <row r="159" spans="9:33" ht="16.5" x14ac:dyDescent="0.2">
      <c r="I159" s="15">
        <v>156</v>
      </c>
      <c r="J159" s="16">
        <f t="shared" si="52"/>
        <v>1101008</v>
      </c>
      <c r="K159" s="31" t="s">
        <v>703</v>
      </c>
      <c r="L159" s="16">
        <f t="shared" si="53"/>
        <v>1</v>
      </c>
      <c r="M159" s="16">
        <f t="shared" si="54"/>
        <v>9</v>
      </c>
      <c r="N159" s="16" t="s">
        <v>51</v>
      </c>
      <c r="O159" s="16">
        <f>ROUND(IF($L159=1,INDEX(新属性投放!I$14:I$34,卡牌属性!$M159),INDEX(新属性投放!I$40:I$60,卡牌属性!$M159))*VLOOKUP(J159,$A$4:$E$39,5),0)</f>
        <v>1510</v>
      </c>
      <c r="P159" s="31" t="s">
        <v>191</v>
      </c>
      <c r="Q159" s="16">
        <f>ROUND(IF($L159=1,INDEX(新属性投放!J$14:J$34,卡牌属性!$M159),INDEX(新属性投放!J$40:J$60,卡牌属性!$M159))*VLOOKUP(J159,$A$4:$E$39,5),0)</f>
        <v>745</v>
      </c>
      <c r="R159" s="31" t="s">
        <v>192</v>
      </c>
      <c r="S159" s="16">
        <f>ROUND(IF($L159=1,INDEX(新属性投放!K$14:K$34,卡牌属性!$M159),INDEX(新属性投放!K$40:K$60,卡牌属性!$M159))*VLOOKUP(J159,$A$4:$E$39,5),0)</f>
        <v>7600</v>
      </c>
      <c r="T159" s="31" t="s">
        <v>190</v>
      </c>
      <c r="U159" s="16">
        <f>ROUND(IF($L159=1,INDEX(新属性投放!C$14:C$34,卡牌属性!$M159),INDEX(新属性投放!C$40:C$60,卡牌属性!$M159))*VLOOKUP(J159,$A$4:$E$39,5),0)</f>
        <v>34</v>
      </c>
      <c r="V159" s="31" t="s">
        <v>191</v>
      </c>
      <c r="W159" s="16">
        <f>ROUND(IF($L159=1,INDEX(新属性投放!D$14:D$34,卡牌属性!$M159),INDEX(新属性投放!D$40:D$60,卡牌属性!$M159))*VLOOKUP(J159,$A$4:$E$39,5),0)</f>
        <v>17</v>
      </c>
      <c r="X159" s="31" t="s">
        <v>192</v>
      </c>
      <c r="Y159" s="16">
        <f>ROUND(IF($L159=1,INDEX(新属性投放!E$14:E$34,卡牌属性!$M159),INDEX(新属性投放!E$40:E$60,卡牌属性!$M159))*VLOOKUP(J159,$A$4:$E$39,5),0)</f>
        <v>170</v>
      </c>
      <c r="AA159" s="16">
        <f t="shared" si="58"/>
        <v>340</v>
      </c>
      <c r="AB159" s="16">
        <f t="shared" si="59"/>
        <v>170</v>
      </c>
      <c r="AC159" s="16">
        <f t="shared" si="60"/>
        <v>1700</v>
      </c>
      <c r="AE159" s="16">
        <f t="shared" si="64"/>
        <v>1540</v>
      </c>
      <c r="AF159" s="16">
        <f t="shared" si="65"/>
        <v>770</v>
      </c>
      <c r="AG159" s="16">
        <f t="shared" si="66"/>
        <v>7700</v>
      </c>
    </row>
    <row r="160" spans="9:33" ht="16.5" x14ac:dyDescent="0.2">
      <c r="I160" s="15">
        <v>157</v>
      </c>
      <c r="J160" s="16">
        <f t="shared" si="52"/>
        <v>1101008</v>
      </c>
      <c r="K160" s="31" t="s">
        <v>703</v>
      </c>
      <c r="L160" s="16">
        <f t="shared" si="53"/>
        <v>1</v>
      </c>
      <c r="M160" s="16">
        <f t="shared" si="54"/>
        <v>10</v>
      </c>
      <c r="N160" s="16" t="s">
        <v>51</v>
      </c>
      <c r="O160" s="16">
        <f>ROUND(IF($L160=1,INDEX(新属性投放!I$14:I$34,卡牌属性!$M160),INDEX(新属性投放!I$40:I$60,卡牌属性!$M160))*VLOOKUP(J160,$A$4:$E$39,5),0)</f>
        <v>1720</v>
      </c>
      <c r="P160" s="31" t="s">
        <v>191</v>
      </c>
      <c r="Q160" s="16">
        <f>ROUND(IF($L160=1,INDEX(新属性投放!J$14:J$34,卡牌属性!$M160),INDEX(新属性投放!J$40:J$60,卡牌属性!$M160))*VLOOKUP(J160,$A$4:$E$39,5),0)</f>
        <v>850</v>
      </c>
      <c r="R160" s="31" t="s">
        <v>192</v>
      </c>
      <c r="S160" s="16">
        <f>ROUND(IF($L160=1,INDEX(新属性投放!K$14:K$34,卡牌属性!$M160),INDEX(新属性投放!K$40:K$60,卡牌属性!$M160))*VLOOKUP(J160,$A$4:$E$39,5),0)</f>
        <v>8650</v>
      </c>
      <c r="T160" s="31" t="s">
        <v>190</v>
      </c>
      <c r="U160" s="16">
        <f>ROUND(IF($L160=1,INDEX(新属性投放!C$14:C$34,卡牌属性!$M160),INDEX(新属性投放!C$40:C$60,卡牌属性!$M160))*VLOOKUP(J160,$A$4:$E$39,5),0)</f>
        <v>40</v>
      </c>
      <c r="V160" s="31" t="s">
        <v>191</v>
      </c>
      <c r="W160" s="16">
        <f>ROUND(IF($L160=1,INDEX(新属性投放!D$14:D$34,卡牌属性!$M160),INDEX(新属性投放!D$40:D$60,卡牌属性!$M160))*VLOOKUP(J160,$A$4:$E$39,5),0)</f>
        <v>20</v>
      </c>
      <c r="X160" s="31" t="s">
        <v>192</v>
      </c>
      <c r="Y160" s="16">
        <f>ROUND(IF($L160=1,INDEX(新属性投放!E$14:E$34,卡牌属性!$M160),INDEX(新属性投放!E$40:E$60,卡牌属性!$M160))*VLOOKUP(J160,$A$4:$E$39,5),0)</f>
        <v>200</v>
      </c>
      <c r="AA160" s="16">
        <f t="shared" si="58"/>
        <v>400</v>
      </c>
      <c r="AB160" s="16">
        <f t="shared" si="59"/>
        <v>200</v>
      </c>
      <c r="AC160" s="16">
        <f t="shared" si="60"/>
        <v>2000</v>
      </c>
      <c r="AE160" s="16">
        <f t="shared" si="64"/>
        <v>1940</v>
      </c>
      <c r="AF160" s="16">
        <f t="shared" si="65"/>
        <v>970</v>
      </c>
      <c r="AG160" s="16">
        <f t="shared" si="66"/>
        <v>9700</v>
      </c>
    </row>
    <row r="161" spans="9:33" ht="16.5" x14ac:dyDescent="0.2">
      <c r="I161" s="15">
        <v>158</v>
      </c>
      <c r="J161" s="16">
        <f t="shared" si="52"/>
        <v>1101008</v>
      </c>
      <c r="K161" s="31" t="s">
        <v>703</v>
      </c>
      <c r="L161" s="16">
        <f t="shared" si="53"/>
        <v>1</v>
      </c>
      <c r="M161" s="16">
        <f t="shared" si="54"/>
        <v>11</v>
      </c>
      <c r="N161" s="16" t="s">
        <v>51</v>
      </c>
      <c r="O161" s="16">
        <f>ROUND(IF($L161=1,INDEX(新属性投放!I$14:I$34,卡牌属性!$M161),INDEX(新属性投放!I$40:I$60,卡牌属性!$M161))*VLOOKUP(J161,$A$4:$E$39,5),0)</f>
        <v>1966</v>
      </c>
      <c r="P161" s="31" t="s">
        <v>191</v>
      </c>
      <c r="Q161" s="16">
        <f>ROUND(IF($L161=1,INDEX(新属性投放!J$14:J$34,卡牌属性!$M161),INDEX(新属性投放!J$40:J$60,卡牌属性!$M161))*VLOOKUP(J161,$A$4:$E$39,5),0)</f>
        <v>973</v>
      </c>
      <c r="R161" s="31" t="s">
        <v>192</v>
      </c>
      <c r="S161" s="16">
        <f>ROUND(IF($L161=1,INDEX(新属性投放!K$14:K$34,卡牌属性!$M161),INDEX(新属性投放!K$40:K$60,卡牌属性!$M161))*VLOOKUP(J161,$A$4:$E$39,5),0)</f>
        <v>9880</v>
      </c>
      <c r="T161" s="31" t="s">
        <v>190</v>
      </c>
      <c r="U161" s="16">
        <f>ROUND(IF($L161=1,INDEX(新属性投放!C$14:C$34,卡牌属性!$M161),INDEX(新属性投放!C$40:C$60,卡牌属性!$M161))*VLOOKUP(J161,$A$4:$E$39,5),0)</f>
        <v>46</v>
      </c>
      <c r="V161" s="31" t="s">
        <v>191</v>
      </c>
      <c r="W161" s="16">
        <f>ROUND(IF($L161=1,INDEX(新属性投放!D$14:D$34,卡牌属性!$M161),INDEX(新属性投放!D$40:D$60,卡牌属性!$M161))*VLOOKUP(J161,$A$4:$E$39,5),0)</f>
        <v>23</v>
      </c>
      <c r="X161" s="31" t="s">
        <v>192</v>
      </c>
      <c r="Y161" s="16">
        <f>ROUND(IF($L161=1,INDEX(新属性投放!E$14:E$34,卡牌属性!$M161),INDEX(新属性投放!E$40:E$60,卡牌属性!$M161))*VLOOKUP(J161,$A$4:$E$39,5),0)</f>
        <v>230</v>
      </c>
      <c r="AA161" s="16">
        <f t="shared" si="58"/>
        <v>460</v>
      </c>
      <c r="AB161" s="16">
        <f t="shared" si="59"/>
        <v>230</v>
      </c>
      <c r="AC161" s="16">
        <f t="shared" si="60"/>
        <v>2300</v>
      </c>
      <c r="AE161" s="16">
        <f t="shared" si="64"/>
        <v>2400</v>
      </c>
      <c r="AF161" s="16">
        <f t="shared" si="65"/>
        <v>1200</v>
      </c>
      <c r="AG161" s="16">
        <f t="shared" si="66"/>
        <v>12000</v>
      </c>
    </row>
    <row r="162" spans="9:33" ht="16.5" x14ac:dyDescent="0.2">
      <c r="I162" s="15">
        <v>159</v>
      </c>
      <c r="J162" s="16">
        <f t="shared" si="52"/>
        <v>1101008</v>
      </c>
      <c r="K162" s="31" t="s">
        <v>703</v>
      </c>
      <c r="L162" s="16">
        <f t="shared" si="53"/>
        <v>1</v>
      </c>
      <c r="M162" s="16">
        <f t="shared" si="54"/>
        <v>12</v>
      </c>
      <c r="N162" s="16" t="s">
        <v>51</v>
      </c>
      <c r="O162" s="16">
        <f>ROUND(IF($L162=1,INDEX(新属性投放!I$14:I$34,卡牌属性!$M162),INDEX(新属性投放!I$40:I$60,卡牌属性!$M162))*VLOOKUP(J162,$A$4:$E$39,5),0)</f>
        <v>2248</v>
      </c>
      <c r="P162" s="31" t="s">
        <v>191</v>
      </c>
      <c r="Q162" s="16">
        <f>ROUND(IF($L162=1,INDEX(新属性投放!J$14:J$34,卡牌属性!$M162),INDEX(新属性投放!J$40:J$60,卡牌属性!$M162))*VLOOKUP(J162,$A$4:$E$39,5),0)</f>
        <v>1114</v>
      </c>
      <c r="R162" s="31" t="s">
        <v>192</v>
      </c>
      <c r="S162" s="16">
        <f>ROUND(IF($L162=1,INDEX(新属性投放!K$14:K$34,卡牌属性!$M162),INDEX(新属性投放!K$40:K$60,卡牌属性!$M162))*VLOOKUP(J162,$A$4:$E$39,5),0)</f>
        <v>11290</v>
      </c>
      <c r="T162" s="31" t="s">
        <v>190</v>
      </c>
      <c r="U162" s="16">
        <f>ROUND(IF($L162=1,INDEX(新属性投放!C$14:C$34,卡牌属性!$M162),INDEX(新属性投放!C$40:C$60,卡牌属性!$M162))*VLOOKUP(J162,$A$4:$E$39,5),0)</f>
        <v>52</v>
      </c>
      <c r="V162" s="31" t="s">
        <v>191</v>
      </c>
      <c r="W162" s="16">
        <f>ROUND(IF($L162=1,INDEX(新属性投放!D$14:D$34,卡牌属性!$M162),INDEX(新属性投放!D$40:D$60,卡牌属性!$M162))*VLOOKUP(J162,$A$4:$E$39,5),0)</f>
        <v>26</v>
      </c>
      <c r="X162" s="31" t="s">
        <v>192</v>
      </c>
      <c r="Y162" s="16">
        <f>ROUND(IF($L162=1,INDEX(新属性投放!E$14:E$34,卡牌属性!$M162),INDEX(新属性投放!E$40:E$60,卡牌属性!$M162))*VLOOKUP(J162,$A$4:$E$39,5),0)</f>
        <v>260</v>
      </c>
      <c r="AA162" s="16">
        <f t="shared" si="58"/>
        <v>520</v>
      </c>
      <c r="AB162" s="16">
        <f t="shared" si="59"/>
        <v>260</v>
      </c>
      <c r="AC162" s="16">
        <f t="shared" si="60"/>
        <v>2600</v>
      </c>
      <c r="AE162" s="16">
        <f t="shared" si="64"/>
        <v>2920</v>
      </c>
      <c r="AF162" s="16">
        <f t="shared" si="65"/>
        <v>1460</v>
      </c>
      <c r="AG162" s="16">
        <f t="shared" si="66"/>
        <v>14600</v>
      </c>
    </row>
    <row r="163" spans="9:33" ht="16.5" x14ac:dyDescent="0.2">
      <c r="I163" s="15">
        <v>160</v>
      </c>
      <c r="J163" s="16">
        <f t="shared" si="52"/>
        <v>1101008</v>
      </c>
      <c r="K163" s="31" t="s">
        <v>703</v>
      </c>
      <c r="L163" s="16">
        <f t="shared" si="53"/>
        <v>1</v>
      </c>
      <c r="M163" s="16">
        <f t="shared" si="54"/>
        <v>13</v>
      </c>
      <c r="N163" s="16" t="s">
        <v>51</v>
      </c>
      <c r="O163" s="16">
        <f>ROUND(IF($L163=1,INDEX(新属性投放!I$14:I$34,卡牌属性!$M163),INDEX(新属性投放!I$40:I$60,卡牌属性!$M163))*VLOOKUP(J163,$A$4:$E$39,5),0)</f>
        <v>2566</v>
      </c>
      <c r="P163" s="31" t="s">
        <v>191</v>
      </c>
      <c r="Q163" s="16">
        <f>ROUND(IF($L163=1,INDEX(新属性投放!J$14:J$34,卡牌属性!$M163),INDEX(新属性投放!J$40:J$60,卡牌属性!$M163))*VLOOKUP(J163,$A$4:$E$39,5),0)</f>
        <v>1273</v>
      </c>
      <c r="R163" s="31" t="s">
        <v>192</v>
      </c>
      <c r="S163" s="16">
        <f>ROUND(IF($L163=1,INDEX(新属性投放!K$14:K$34,卡牌属性!$M163),INDEX(新属性投放!K$40:K$60,卡牌属性!$M163))*VLOOKUP(J163,$A$4:$E$39,5),0)</f>
        <v>12880</v>
      </c>
      <c r="T163" s="31" t="s">
        <v>190</v>
      </c>
      <c r="U163" s="16">
        <f>ROUND(IF($L163=1,INDEX(新属性投放!C$14:C$34,卡牌属性!$M163),INDEX(新属性投放!C$40:C$60,卡牌属性!$M163))*VLOOKUP(J163,$A$4:$E$39,5),0)</f>
        <v>58</v>
      </c>
      <c r="V163" s="31" t="s">
        <v>191</v>
      </c>
      <c r="W163" s="16">
        <f>ROUND(IF($L163=1,INDEX(新属性投放!D$14:D$34,卡牌属性!$M163),INDEX(新属性投放!D$40:D$60,卡牌属性!$M163))*VLOOKUP(J163,$A$4:$E$39,5),0)</f>
        <v>29</v>
      </c>
      <c r="X163" s="31" t="s">
        <v>192</v>
      </c>
      <c r="Y163" s="16">
        <f>ROUND(IF($L163=1,INDEX(新属性投放!E$14:E$34,卡牌属性!$M163),INDEX(新属性投放!E$40:E$60,卡牌属性!$M163))*VLOOKUP(J163,$A$4:$E$39,5),0)</f>
        <v>290</v>
      </c>
      <c r="AA163" s="16">
        <f t="shared" si="58"/>
        <v>580</v>
      </c>
      <c r="AB163" s="16">
        <f t="shared" si="59"/>
        <v>290</v>
      </c>
      <c r="AC163" s="16">
        <f t="shared" si="60"/>
        <v>2900</v>
      </c>
      <c r="AE163" s="16">
        <f t="shared" si="64"/>
        <v>3500</v>
      </c>
      <c r="AF163" s="16">
        <f t="shared" si="65"/>
        <v>1750</v>
      </c>
      <c r="AG163" s="16">
        <f t="shared" si="66"/>
        <v>17500</v>
      </c>
    </row>
    <row r="164" spans="9:33" ht="16.5" x14ac:dyDescent="0.2">
      <c r="I164" s="15">
        <v>161</v>
      </c>
      <c r="J164" s="16">
        <f t="shared" si="52"/>
        <v>1101008</v>
      </c>
      <c r="K164" s="31" t="s">
        <v>703</v>
      </c>
      <c r="L164" s="16">
        <f t="shared" si="53"/>
        <v>1</v>
      </c>
      <c r="M164" s="16">
        <f t="shared" si="54"/>
        <v>14</v>
      </c>
      <c r="N164" s="16" t="s">
        <v>51</v>
      </c>
      <c r="O164" s="16">
        <f>ROUND(IF($L164=1,INDEX(新属性投放!I$14:I$34,卡牌属性!$M164),INDEX(新属性投放!I$40:I$60,卡牌属性!$M164))*VLOOKUP(J164,$A$4:$E$39,5),0)</f>
        <v>2920</v>
      </c>
      <c r="P164" s="31" t="s">
        <v>191</v>
      </c>
      <c r="Q164" s="16">
        <f>ROUND(IF($L164=1,INDEX(新属性投放!J$14:J$34,卡牌属性!$M164),INDEX(新属性投放!J$40:J$60,卡牌属性!$M164))*VLOOKUP(J164,$A$4:$E$39,5),0)</f>
        <v>1450</v>
      </c>
      <c r="R164" s="31" t="s">
        <v>192</v>
      </c>
      <c r="S164" s="16">
        <f>ROUND(IF($L164=1,INDEX(新属性投放!K$14:K$34,卡牌属性!$M164),INDEX(新属性投放!K$40:K$60,卡牌属性!$M164))*VLOOKUP(J164,$A$4:$E$39,5),0)</f>
        <v>14650</v>
      </c>
      <c r="T164" s="31" t="s">
        <v>190</v>
      </c>
      <c r="U164" s="16">
        <f>ROUND(IF($L164=1,INDEX(新属性投放!C$14:C$34,卡牌属性!$M164),INDEX(新属性投放!C$40:C$60,卡牌属性!$M164))*VLOOKUP(J164,$A$4:$E$39,5),0)</f>
        <v>64</v>
      </c>
      <c r="V164" s="31" t="s">
        <v>191</v>
      </c>
      <c r="W164" s="16">
        <f>ROUND(IF($L164=1,INDEX(新属性投放!D$14:D$34,卡牌属性!$M164),INDEX(新属性投放!D$40:D$60,卡牌属性!$M164))*VLOOKUP(J164,$A$4:$E$39,5),0)</f>
        <v>32</v>
      </c>
      <c r="X164" s="31" t="s">
        <v>192</v>
      </c>
      <c r="Y164" s="16">
        <f>ROUND(IF($L164=1,INDEX(新属性投放!E$14:E$34,卡牌属性!$M164),INDEX(新属性投放!E$40:E$60,卡牌属性!$M164))*VLOOKUP(J164,$A$4:$E$39,5),0)</f>
        <v>320</v>
      </c>
      <c r="AA164" s="16">
        <f t="shared" si="58"/>
        <v>640</v>
      </c>
      <c r="AB164" s="16">
        <f t="shared" si="59"/>
        <v>320</v>
      </c>
      <c r="AC164" s="16">
        <f t="shared" si="60"/>
        <v>3200</v>
      </c>
      <c r="AE164" s="16">
        <f t="shared" si="64"/>
        <v>4140</v>
      </c>
      <c r="AF164" s="16">
        <f t="shared" si="65"/>
        <v>2070</v>
      </c>
      <c r="AG164" s="16">
        <f t="shared" si="66"/>
        <v>20700</v>
      </c>
    </row>
    <row r="165" spans="9:33" ht="16.5" x14ac:dyDescent="0.2">
      <c r="I165" s="15">
        <v>162</v>
      </c>
      <c r="J165" s="16">
        <f t="shared" si="52"/>
        <v>1101008</v>
      </c>
      <c r="K165" s="31" t="s">
        <v>703</v>
      </c>
      <c r="L165" s="16">
        <f t="shared" si="53"/>
        <v>1</v>
      </c>
      <c r="M165" s="16">
        <f t="shared" si="54"/>
        <v>15</v>
      </c>
      <c r="N165" s="16" t="s">
        <v>51</v>
      </c>
      <c r="O165" s="16">
        <f>ROUND(IF($L165=1,INDEX(新属性投放!I$14:I$34,卡牌属性!$M165),INDEX(新属性投放!I$40:I$60,卡牌属性!$M165))*VLOOKUP(J165,$A$4:$E$39,5),0)</f>
        <v>3310</v>
      </c>
      <c r="P165" s="31" t="s">
        <v>191</v>
      </c>
      <c r="Q165" s="16">
        <f>ROUND(IF($L165=1,INDEX(新属性投放!J$14:J$34,卡牌属性!$M165),INDEX(新属性投放!J$40:J$60,卡牌属性!$M165))*VLOOKUP(J165,$A$4:$E$39,5),0)</f>
        <v>1645</v>
      </c>
      <c r="R165" s="31" t="s">
        <v>192</v>
      </c>
      <c r="S165" s="16">
        <f>ROUND(IF($L165=1,INDEX(新属性投放!K$14:K$34,卡牌属性!$M165),INDEX(新属性投放!K$40:K$60,卡牌属性!$M165))*VLOOKUP(J165,$A$4:$E$39,5),0)</f>
        <v>16600</v>
      </c>
      <c r="T165" s="31" t="s">
        <v>190</v>
      </c>
      <c r="U165" s="16">
        <f>ROUND(IF($L165=1,INDEX(新属性投放!C$14:C$34,卡牌属性!$M165),INDEX(新属性投放!C$40:C$60,卡牌属性!$M165))*VLOOKUP(J165,$A$4:$E$39,5),0)</f>
        <v>70</v>
      </c>
      <c r="V165" s="31" t="s">
        <v>191</v>
      </c>
      <c r="W165" s="16">
        <f>ROUND(IF($L165=1,INDEX(新属性投放!D$14:D$34,卡牌属性!$M165),INDEX(新属性投放!D$40:D$60,卡牌属性!$M165))*VLOOKUP(J165,$A$4:$E$39,5),0)</f>
        <v>35</v>
      </c>
      <c r="X165" s="31" t="s">
        <v>192</v>
      </c>
      <c r="Y165" s="16">
        <f>ROUND(IF($L165=1,INDEX(新属性投放!E$14:E$34,卡牌属性!$M165),INDEX(新属性投放!E$40:E$60,卡牌属性!$M165))*VLOOKUP(J165,$A$4:$E$39,5),0)</f>
        <v>350</v>
      </c>
      <c r="AA165" s="16">
        <f t="shared" si="58"/>
        <v>700</v>
      </c>
      <c r="AB165" s="16">
        <f t="shared" si="59"/>
        <v>350</v>
      </c>
      <c r="AC165" s="16">
        <f t="shared" si="60"/>
        <v>3500</v>
      </c>
      <c r="AE165" s="16">
        <f t="shared" si="64"/>
        <v>4840</v>
      </c>
      <c r="AF165" s="16">
        <f t="shared" si="65"/>
        <v>2420</v>
      </c>
      <c r="AG165" s="16">
        <f t="shared" si="66"/>
        <v>24200</v>
      </c>
    </row>
    <row r="166" spans="9:33" ht="16.5" x14ac:dyDescent="0.2">
      <c r="I166" s="15">
        <v>163</v>
      </c>
      <c r="J166" s="16">
        <f t="shared" si="52"/>
        <v>1101008</v>
      </c>
      <c r="K166" s="31" t="s">
        <v>703</v>
      </c>
      <c r="L166" s="16">
        <f t="shared" si="53"/>
        <v>1</v>
      </c>
      <c r="M166" s="16">
        <f t="shared" si="54"/>
        <v>16</v>
      </c>
      <c r="N166" s="16" t="s">
        <v>51</v>
      </c>
      <c r="O166" s="16">
        <f>ROUND(IF($L166=1,INDEX(新属性投放!I$14:I$34,卡牌属性!$M166),INDEX(新属性投放!I$40:I$60,卡牌属性!$M166))*VLOOKUP(J166,$A$4:$E$39,5),0)</f>
        <v>3740</v>
      </c>
      <c r="P166" s="31" t="s">
        <v>191</v>
      </c>
      <c r="Q166" s="16">
        <f>ROUND(IF($L166=1,INDEX(新属性投放!J$14:J$34,卡牌属性!$M166),INDEX(新属性投放!J$40:J$60,卡牌属性!$M166))*VLOOKUP(J166,$A$4:$E$39,5),0)</f>
        <v>1860</v>
      </c>
      <c r="R166" s="31" t="s">
        <v>192</v>
      </c>
      <c r="S166" s="16">
        <f>ROUND(IF($L166=1,INDEX(新属性投放!K$14:K$34,卡牌属性!$M166),INDEX(新属性投放!K$40:K$60,卡牌属性!$M166))*VLOOKUP(J166,$A$4:$E$39,5),0)</f>
        <v>18750</v>
      </c>
      <c r="T166" s="31" t="s">
        <v>190</v>
      </c>
      <c r="U166" s="16">
        <f>ROUND(IF($L166=1,INDEX(新属性投放!C$14:C$34,卡牌属性!$M166),INDEX(新属性投放!C$40:C$60,卡牌属性!$M166))*VLOOKUP(J166,$A$4:$E$39,5),0)</f>
        <v>80</v>
      </c>
      <c r="V166" s="31" t="s">
        <v>191</v>
      </c>
      <c r="W166" s="16">
        <f>ROUND(IF($L166=1,INDEX(新属性投放!D$14:D$34,卡牌属性!$M166),INDEX(新属性投放!D$40:D$60,卡牌属性!$M166))*VLOOKUP(J166,$A$4:$E$39,5),0)</f>
        <v>40</v>
      </c>
      <c r="X166" s="31" t="s">
        <v>192</v>
      </c>
      <c r="Y166" s="16">
        <f>ROUND(IF($L166=1,INDEX(新属性投放!E$14:E$34,卡牌属性!$M166),INDEX(新属性投放!E$40:E$60,卡牌属性!$M166))*VLOOKUP(J166,$A$4:$E$39,5),0)</f>
        <v>400</v>
      </c>
      <c r="AA166" s="16">
        <f t="shared" si="58"/>
        <v>800</v>
      </c>
      <c r="AB166" s="16">
        <f t="shared" si="59"/>
        <v>400</v>
      </c>
      <c r="AC166" s="16">
        <f t="shared" si="60"/>
        <v>4000</v>
      </c>
      <c r="AE166" s="16">
        <f t="shared" si="64"/>
        <v>5640</v>
      </c>
      <c r="AF166" s="16">
        <f t="shared" si="65"/>
        <v>2820</v>
      </c>
      <c r="AG166" s="16">
        <f t="shared" si="66"/>
        <v>28200</v>
      </c>
    </row>
    <row r="167" spans="9:33" ht="16.5" x14ac:dyDescent="0.2">
      <c r="I167" s="15">
        <v>164</v>
      </c>
      <c r="J167" s="16">
        <f t="shared" si="52"/>
        <v>1101008</v>
      </c>
      <c r="K167" s="31" t="s">
        <v>703</v>
      </c>
      <c r="L167" s="16">
        <f t="shared" si="53"/>
        <v>1</v>
      </c>
      <c r="M167" s="16">
        <f t="shared" si="54"/>
        <v>17</v>
      </c>
      <c r="N167" s="16" t="s">
        <v>51</v>
      </c>
      <c r="O167" s="16">
        <f>ROUND(IF($L167=1,INDEX(新属性投放!I$14:I$34,卡牌属性!$M167),INDEX(新属性投放!I$40:I$60,卡牌属性!$M167))*VLOOKUP(J167,$A$4:$E$39,5),0)</f>
        <v>4230</v>
      </c>
      <c r="P167" s="31" t="s">
        <v>191</v>
      </c>
      <c r="Q167" s="16">
        <f>ROUND(IF($L167=1,INDEX(新属性投放!J$14:J$34,卡牌属性!$M167),INDEX(新属性投放!J$40:J$60,卡牌属性!$M167))*VLOOKUP(J167,$A$4:$E$39,5),0)</f>
        <v>2105</v>
      </c>
      <c r="R167" s="31" t="s">
        <v>192</v>
      </c>
      <c r="S167" s="16">
        <f>ROUND(IF($L167=1,INDEX(新属性投放!K$14:K$34,卡牌属性!$M167),INDEX(新属性投放!K$40:K$60,卡牌属性!$M167))*VLOOKUP(J167,$A$4:$E$39,5),0)</f>
        <v>21200</v>
      </c>
      <c r="T167" s="31" t="s">
        <v>190</v>
      </c>
      <c r="U167" s="16">
        <f>ROUND(IF($L167=1,INDEX(新属性投放!C$14:C$34,卡牌属性!$M167),INDEX(新属性投放!C$40:C$60,卡牌属性!$M167))*VLOOKUP(J167,$A$4:$E$39,5),0)</f>
        <v>90</v>
      </c>
      <c r="V167" s="31" t="s">
        <v>191</v>
      </c>
      <c r="W167" s="16">
        <f>ROUND(IF($L167=1,INDEX(新属性投放!D$14:D$34,卡牌属性!$M167),INDEX(新属性投放!D$40:D$60,卡牌属性!$M167))*VLOOKUP(J167,$A$4:$E$39,5),0)</f>
        <v>45</v>
      </c>
      <c r="X167" s="31" t="s">
        <v>192</v>
      </c>
      <c r="Y167" s="16">
        <f>ROUND(IF($L167=1,INDEX(新属性投放!E$14:E$34,卡牌属性!$M167),INDEX(新属性投放!E$40:E$60,卡牌属性!$M167))*VLOOKUP(J167,$A$4:$E$39,5),0)</f>
        <v>450</v>
      </c>
      <c r="AA167" s="16">
        <f t="shared" si="58"/>
        <v>900</v>
      </c>
      <c r="AB167" s="16">
        <f t="shared" si="59"/>
        <v>450</v>
      </c>
      <c r="AC167" s="16">
        <f t="shared" si="60"/>
        <v>4500</v>
      </c>
      <c r="AE167" s="16">
        <f t="shared" si="64"/>
        <v>6540</v>
      </c>
      <c r="AF167" s="16">
        <f t="shared" si="65"/>
        <v>3270</v>
      </c>
      <c r="AG167" s="16">
        <f t="shared" si="66"/>
        <v>32700</v>
      </c>
    </row>
    <row r="168" spans="9:33" ht="16.5" x14ac:dyDescent="0.2">
      <c r="I168" s="15">
        <v>165</v>
      </c>
      <c r="J168" s="16">
        <f t="shared" si="52"/>
        <v>1101008</v>
      </c>
      <c r="K168" s="31" t="s">
        <v>703</v>
      </c>
      <c r="L168" s="16">
        <f t="shared" si="53"/>
        <v>1</v>
      </c>
      <c r="M168" s="16">
        <f t="shared" si="54"/>
        <v>18</v>
      </c>
      <c r="N168" s="16" t="s">
        <v>51</v>
      </c>
      <c r="O168" s="16">
        <f>ROUND(IF($L168=1,INDEX(新属性投放!I$14:I$34,卡牌属性!$M168),INDEX(新属性投放!I$40:I$60,卡牌属性!$M168))*VLOOKUP(J168,$A$4:$E$39,5),0)</f>
        <v>4780</v>
      </c>
      <c r="P168" s="31" t="s">
        <v>191</v>
      </c>
      <c r="Q168" s="16">
        <f>ROUND(IF($L168=1,INDEX(新属性投放!J$14:J$34,卡牌属性!$M168),INDEX(新属性投放!J$40:J$60,卡牌属性!$M168))*VLOOKUP(J168,$A$4:$E$39,5),0)</f>
        <v>2380</v>
      </c>
      <c r="R168" s="31" t="s">
        <v>192</v>
      </c>
      <c r="S168" s="16">
        <f>ROUND(IF($L168=1,INDEX(新属性投放!K$14:K$34,卡牌属性!$M168),INDEX(新属性投放!K$40:K$60,卡牌属性!$M168))*VLOOKUP(J168,$A$4:$E$39,5),0)</f>
        <v>23950</v>
      </c>
      <c r="T168" s="31" t="s">
        <v>190</v>
      </c>
      <c r="U168" s="16">
        <f>ROUND(IF($L168=1,INDEX(新属性投放!C$14:C$34,卡牌属性!$M168),INDEX(新属性投放!C$40:C$60,卡牌属性!$M168))*VLOOKUP(J168,$A$4:$E$39,5),0)</f>
        <v>100</v>
      </c>
      <c r="V168" s="31" t="s">
        <v>191</v>
      </c>
      <c r="W168" s="16">
        <f>ROUND(IF($L168=1,INDEX(新属性投放!D$14:D$34,卡牌属性!$M168),INDEX(新属性投放!D$40:D$60,卡牌属性!$M168))*VLOOKUP(J168,$A$4:$E$39,5),0)</f>
        <v>50</v>
      </c>
      <c r="X168" s="31" t="s">
        <v>192</v>
      </c>
      <c r="Y168" s="16">
        <f>ROUND(IF($L168=1,INDEX(新属性投放!E$14:E$34,卡牌属性!$M168),INDEX(新属性投放!E$40:E$60,卡牌属性!$M168))*VLOOKUP(J168,$A$4:$E$39,5),0)</f>
        <v>500</v>
      </c>
      <c r="AA168" s="16">
        <f t="shared" si="58"/>
        <v>1000</v>
      </c>
      <c r="AB168" s="16">
        <f t="shared" si="59"/>
        <v>500</v>
      </c>
      <c r="AC168" s="16">
        <f t="shared" si="60"/>
        <v>5000</v>
      </c>
      <c r="AE168" s="16">
        <f t="shared" si="64"/>
        <v>7540</v>
      </c>
      <c r="AF168" s="16">
        <f t="shared" si="65"/>
        <v>3770</v>
      </c>
      <c r="AG168" s="16">
        <f t="shared" si="66"/>
        <v>37700</v>
      </c>
    </row>
    <row r="169" spans="9:33" ht="16.5" x14ac:dyDescent="0.2">
      <c r="I169" s="15">
        <v>166</v>
      </c>
      <c r="J169" s="16">
        <f t="shared" si="52"/>
        <v>1101008</v>
      </c>
      <c r="K169" s="31" t="s">
        <v>703</v>
      </c>
      <c r="L169" s="16">
        <f t="shared" si="53"/>
        <v>1</v>
      </c>
      <c r="M169" s="16">
        <f t="shared" si="54"/>
        <v>19</v>
      </c>
      <c r="N169" s="16" t="s">
        <v>51</v>
      </c>
      <c r="O169" s="16">
        <f>ROUND(IF($L169=1,INDEX(新属性投放!I$14:I$34,卡牌属性!$M169),INDEX(新属性投放!I$40:I$60,卡牌属性!$M169))*VLOOKUP(J169,$A$4:$E$39,5),0)</f>
        <v>5390</v>
      </c>
      <c r="P169" s="31" t="s">
        <v>191</v>
      </c>
      <c r="Q169" s="16">
        <f>ROUND(IF($L169=1,INDEX(新属性投放!J$14:J$34,卡牌属性!$M169),INDEX(新属性投放!J$40:J$60,卡牌属性!$M169))*VLOOKUP(J169,$A$4:$E$39,5),0)</f>
        <v>2685</v>
      </c>
      <c r="R169" s="31" t="s">
        <v>192</v>
      </c>
      <c r="S169" s="16">
        <f>ROUND(IF($L169=1,INDEX(新属性投放!K$14:K$34,卡牌属性!$M169),INDEX(新属性投放!K$40:K$60,卡牌属性!$M169))*VLOOKUP(J169,$A$4:$E$39,5),0)</f>
        <v>27000</v>
      </c>
      <c r="T169" s="31" t="s">
        <v>190</v>
      </c>
      <c r="U169" s="16">
        <f>ROUND(IF($L169=1,INDEX(新属性投放!C$14:C$34,卡牌属性!$M169),INDEX(新属性投放!C$40:C$60,卡牌属性!$M169))*VLOOKUP(J169,$A$4:$E$39,5),0)</f>
        <v>110</v>
      </c>
      <c r="V169" s="31" t="s">
        <v>191</v>
      </c>
      <c r="W169" s="16">
        <f>ROUND(IF($L169=1,INDEX(新属性投放!D$14:D$34,卡牌属性!$M169),INDEX(新属性投放!D$40:D$60,卡牌属性!$M169))*VLOOKUP(J169,$A$4:$E$39,5),0)</f>
        <v>55</v>
      </c>
      <c r="X169" s="31" t="s">
        <v>192</v>
      </c>
      <c r="Y169" s="16">
        <f>ROUND(IF($L169=1,INDEX(新属性投放!E$14:E$34,卡牌属性!$M169),INDEX(新属性投放!E$40:E$60,卡牌属性!$M169))*VLOOKUP(J169,$A$4:$E$39,5),0)</f>
        <v>550</v>
      </c>
      <c r="AA169" s="16">
        <f t="shared" si="58"/>
        <v>1100</v>
      </c>
      <c r="AB169" s="16">
        <f t="shared" si="59"/>
        <v>550</v>
      </c>
      <c r="AC169" s="16">
        <f t="shared" si="60"/>
        <v>5500</v>
      </c>
      <c r="AE169" s="16">
        <f t="shared" si="64"/>
        <v>8640</v>
      </c>
      <c r="AF169" s="16">
        <f t="shared" si="65"/>
        <v>4320</v>
      </c>
      <c r="AG169" s="16">
        <f t="shared" si="66"/>
        <v>43200</v>
      </c>
    </row>
    <row r="170" spans="9:33" ht="16.5" x14ac:dyDescent="0.2">
      <c r="I170" s="15">
        <v>167</v>
      </c>
      <c r="J170" s="16">
        <f t="shared" si="52"/>
        <v>1101008</v>
      </c>
      <c r="K170" s="31" t="s">
        <v>703</v>
      </c>
      <c r="L170" s="16">
        <f t="shared" si="53"/>
        <v>1</v>
      </c>
      <c r="M170" s="16">
        <f t="shared" si="54"/>
        <v>20</v>
      </c>
      <c r="N170" s="16" t="s">
        <v>51</v>
      </c>
      <c r="O170" s="16">
        <f>ROUND(IF($L170=1,INDEX(新属性投放!I$14:I$34,卡牌属性!$M170),INDEX(新属性投放!I$40:I$60,卡牌属性!$M170))*VLOOKUP(J170,$A$4:$E$39,5),0)</f>
        <v>6060</v>
      </c>
      <c r="P170" s="31" t="s">
        <v>191</v>
      </c>
      <c r="Q170" s="16">
        <f>ROUND(IF($L170=1,INDEX(新属性投放!J$14:J$34,卡牌属性!$M170),INDEX(新属性投放!J$40:J$60,卡牌属性!$M170))*VLOOKUP(J170,$A$4:$E$39,5),0)</f>
        <v>3020</v>
      </c>
      <c r="R170" s="31" t="s">
        <v>192</v>
      </c>
      <c r="S170" s="16">
        <f>ROUND(IF($L170=1,INDEX(新属性投放!K$14:K$34,卡牌属性!$M170),INDEX(新属性投放!K$40:K$60,卡牌属性!$M170))*VLOOKUP(J170,$A$4:$E$39,5),0)</f>
        <v>30350</v>
      </c>
      <c r="T170" s="31" t="s">
        <v>190</v>
      </c>
      <c r="U170" s="16">
        <f>ROUND(IF($L170=1,INDEX(新属性投放!C$14:C$34,卡牌属性!$M170),INDEX(新属性投放!C$40:C$60,卡牌属性!$M170))*VLOOKUP(J170,$A$4:$E$39,5),0)</f>
        <v>120</v>
      </c>
      <c r="V170" s="31" t="s">
        <v>191</v>
      </c>
      <c r="W170" s="16">
        <f>ROUND(IF($L170=1,INDEX(新属性投放!D$14:D$34,卡牌属性!$M170),INDEX(新属性投放!D$40:D$60,卡牌属性!$M170))*VLOOKUP(J170,$A$4:$E$39,5),0)</f>
        <v>60</v>
      </c>
      <c r="X170" s="31" t="s">
        <v>192</v>
      </c>
      <c r="Y170" s="16">
        <f>ROUND(IF($L170=1,INDEX(新属性投放!E$14:E$34,卡牌属性!$M170),INDEX(新属性投放!E$40:E$60,卡牌属性!$M170))*VLOOKUP(J170,$A$4:$E$39,5),0)</f>
        <v>600</v>
      </c>
      <c r="AA170" s="16">
        <f t="shared" si="58"/>
        <v>1200</v>
      </c>
      <c r="AB170" s="16">
        <f t="shared" si="59"/>
        <v>600</v>
      </c>
      <c r="AC170" s="16">
        <f t="shared" si="60"/>
        <v>6000</v>
      </c>
      <c r="AE170" s="16">
        <f t="shared" si="64"/>
        <v>9840</v>
      </c>
      <c r="AF170" s="16">
        <f t="shared" si="65"/>
        <v>4920</v>
      </c>
      <c r="AG170" s="16">
        <f t="shared" si="66"/>
        <v>49200</v>
      </c>
    </row>
    <row r="171" spans="9:33" ht="16.5" x14ac:dyDescent="0.2">
      <c r="I171" s="15">
        <v>168</v>
      </c>
      <c r="J171" s="16">
        <f t="shared" si="52"/>
        <v>1101008</v>
      </c>
      <c r="K171" s="31" t="s">
        <v>703</v>
      </c>
      <c r="L171" s="16">
        <f t="shared" si="53"/>
        <v>1</v>
      </c>
      <c r="M171" s="16">
        <f t="shared" si="54"/>
        <v>21</v>
      </c>
      <c r="N171" s="16" t="s">
        <v>51</v>
      </c>
      <c r="O171" s="16">
        <f>ROUND(IF($L171=1,INDEX(新属性投放!I$14:I$34,卡牌属性!$M171),INDEX(新属性投放!I$40:I$60,卡牌属性!$M171))*VLOOKUP(J171,$A$4:$E$39,5),0)</f>
        <v>6940</v>
      </c>
      <c r="P171" s="31" t="s">
        <v>191</v>
      </c>
      <c r="Q171" s="16">
        <f>ROUND(IF($L171=1,INDEX(新属性投放!J$14:J$34,卡牌属性!$M171),INDEX(新属性投放!J$40:J$60,卡牌属性!$M171))*VLOOKUP(J171,$A$4:$E$39,5),0)</f>
        <v>3460</v>
      </c>
      <c r="R171" s="31" t="s">
        <v>192</v>
      </c>
      <c r="S171" s="16">
        <f>ROUND(IF($L171=1,INDEX(新属性投放!K$14:K$34,卡牌属性!$M171),INDEX(新属性投放!K$40:K$60,卡牌属性!$M171))*VLOOKUP(J171,$A$4:$E$39,5),0)</f>
        <v>34750</v>
      </c>
      <c r="T171" s="31" t="s">
        <v>190</v>
      </c>
      <c r="U171" s="16">
        <f>ROUND(IF($L171=1,INDEX(新属性投放!C$14:C$34,卡牌属性!$M171),INDEX(新属性投放!C$40:C$60,卡牌属性!$M171))*VLOOKUP(J171,$A$4:$E$39,5),0)</f>
        <v>140</v>
      </c>
      <c r="V171" s="31" t="s">
        <v>191</v>
      </c>
      <c r="W171" s="16">
        <f>ROUND(IF($L171=1,INDEX(新属性投放!D$14:D$34,卡牌属性!$M171),INDEX(新属性投放!D$40:D$60,卡牌属性!$M171))*VLOOKUP(J171,$A$4:$E$39,5),0)</f>
        <v>70</v>
      </c>
      <c r="X171" s="31" t="s">
        <v>192</v>
      </c>
      <c r="Y171" s="16">
        <f>ROUND(IF($L171=1,INDEX(新属性投放!E$14:E$34,卡牌属性!$M171),INDEX(新属性投放!E$40:E$60,卡牌属性!$M171))*VLOOKUP(J171,$A$4:$E$39,5),0)</f>
        <v>700</v>
      </c>
      <c r="AA171" s="16">
        <f t="shared" si="58"/>
        <v>1400</v>
      </c>
      <c r="AB171" s="16">
        <f t="shared" si="59"/>
        <v>700</v>
      </c>
      <c r="AC171" s="16">
        <f t="shared" si="60"/>
        <v>7000</v>
      </c>
      <c r="AE171" s="16">
        <f t="shared" si="64"/>
        <v>11240</v>
      </c>
      <c r="AF171" s="16">
        <f t="shared" si="65"/>
        <v>5620</v>
      </c>
      <c r="AG171" s="16">
        <f t="shared" si="66"/>
        <v>56200</v>
      </c>
    </row>
    <row r="172" spans="9:33" ht="16.5" x14ac:dyDescent="0.2">
      <c r="I172" s="15">
        <v>169</v>
      </c>
      <c r="J172" s="16">
        <f t="shared" si="52"/>
        <v>1101009</v>
      </c>
      <c r="K172" s="31" t="s">
        <v>703</v>
      </c>
      <c r="L172" s="16">
        <f t="shared" si="53"/>
        <v>1</v>
      </c>
      <c r="M172" s="16">
        <f t="shared" si="54"/>
        <v>1</v>
      </c>
      <c r="N172" s="16" t="s">
        <v>51</v>
      </c>
      <c r="O172" s="16">
        <f>ROUND(IF($L172=1,INDEX(新属性投放!I$14:I$34,卡牌属性!$M172),INDEX(新属性投放!I$40:I$60,卡牌属性!$M172))*VLOOKUP(J172,$A$4:$E$39,5),0)</f>
        <v>22</v>
      </c>
      <c r="P172" s="31" t="s">
        <v>191</v>
      </c>
      <c r="Q172" s="16">
        <f>ROUND(IF($L172=1,INDEX(新属性投放!J$14:J$34,卡牌属性!$M172),INDEX(新属性投放!J$40:J$60,卡牌属性!$M172))*VLOOKUP(J172,$A$4:$E$39,5),0)</f>
        <v>0</v>
      </c>
      <c r="R172" s="31" t="s">
        <v>192</v>
      </c>
      <c r="S172" s="16">
        <f>ROUND(IF($L172=1,INDEX(新属性投放!K$14:K$34,卡牌属性!$M172),INDEX(新属性投放!K$40:K$60,卡牌属性!$M172))*VLOOKUP(J172,$A$4:$E$39,5),0)</f>
        <v>165</v>
      </c>
      <c r="T172" s="31" t="s">
        <v>190</v>
      </c>
      <c r="U172" s="16">
        <f>ROUND(IF($L172=1,INDEX(新属性投放!C$14:C$34,卡牌属性!$M172),INDEX(新属性投放!C$40:C$60,卡牌属性!$M172))*VLOOKUP(J172,$A$4:$E$39,5),0)</f>
        <v>4</v>
      </c>
      <c r="V172" s="31" t="s">
        <v>191</v>
      </c>
      <c r="W172" s="16">
        <f>ROUND(IF($L172=1,INDEX(新属性投放!D$14:D$34,卡牌属性!$M172),INDEX(新属性投放!D$40:D$60,卡牌属性!$M172))*VLOOKUP(J172,$A$4:$E$39,5),0)</f>
        <v>2</v>
      </c>
      <c r="X172" s="31" t="s">
        <v>192</v>
      </c>
      <c r="Y172" s="16">
        <f>ROUND(IF($L172=1,INDEX(新属性投放!E$14:E$34,卡牌属性!$M172),INDEX(新属性投放!E$40:E$60,卡牌属性!$M172))*VLOOKUP(J172,$A$4:$E$39,5),0)</f>
        <v>22</v>
      </c>
      <c r="AA172" s="16">
        <f t="shared" si="58"/>
        <v>40</v>
      </c>
      <c r="AB172" s="16">
        <f t="shared" si="59"/>
        <v>20</v>
      </c>
      <c r="AC172" s="16">
        <f t="shared" si="60"/>
        <v>220</v>
      </c>
      <c r="AE172" s="16">
        <f t="shared" ref="AE172" si="67">AA172</f>
        <v>40</v>
      </c>
      <c r="AF172" s="16">
        <f t="shared" ref="AF172" si="68">AB172</f>
        <v>20</v>
      </c>
      <c r="AG172" s="16">
        <f t="shared" ref="AG172" si="69">AC172</f>
        <v>220</v>
      </c>
    </row>
    <row r="173" spans="9:33" ht="16.5" x14ac:dyDescent="0.2">
      <c r="I173" s="15">
        <v>170</v>
      </c>
      <c r="J173" s="16">
        <f t="shared" si="52"/>
        <v>1101009</v>
      </c>
      <c r="K173" s="31" t="s">
        <v>703</v>
      </c>
      <c r="L173" s="16">
        <f t="shared" si="53"/>
        <v>1</v>
      </c>
      <c r="M173" s="16">
        <f t="shared" si="54"/>
        <v>2</v>
      </c>
      <c r="N173" s="16" t="s">
        <v>51</v>
      </c>
      <c r="O173" s="16">
        <f>ROUND(IF($L173=1,INDEX(新属性投放!I$14:I$34,卡牌属性!$M173),INDEX(新属性投放!I$40:I$60,卡牌属性!$M173))*VLOOKUP(J173,$A$4:$E$39,5),0)</f>
        <v>53</v>
      </c>
      <c r="P173" s="31" t="s">
        <v>191</v>
      </c>
      <c r="Q173" s="16">
        <f>ROUND(IF($L173=1,INDEX(新属性投放!J$14:J$34,卡牌属性!$M173),INDEX(新属性投放!J$40:J$60,卡牌属性!$M173))*VLOOKUP(J173,$A$4:$E$39,5),0)</f>
        <v>15</v>
      </c>
      <c r="R173" s="31" t="s">
        <v>192</v>
      </c>
      <c r="S173" s="16">
        <f>ROUND(IF($L173=1,INDEX(新属性投放!K$14:K$34,卡牌属性!$M173),INDEX(新属性投放!K$40:K$60,卡牌属性!$M173))*VLOOKUP(J173,$A$4:$E$39,5),0)</f>
        <v>319</v>
      </c>
      <c r="T173" s="31" t="s">
        <v>190</v>
      </c>
      <c r="U173" s="16">
        <f>ROUND(IF($L173=1,INDEX(新属性投放!C$14:C$34,卡牌属性!$M173),INDEX(新属性投放!C$40:C$60,卡牌属性!$M173))*VLOOKUP(J173,$A$4:$E$39,5),0)</f>
        <v>7</v>
      </c>
      <c r="V173" s="31" t="s">
        <v>191</v>
      </c>
      <c r="W173" s="16">
        <f>ROUND(IF($L173=1,INDEX(新属性投放!D$14:D$34,卡牌属性!$M173),INDEX(新属性投放!D$40:D$60,卡牌属性!$M173))*VLOOKUP(J173,$A$4:$E$39,5),0)</f>
        <v>3</v>
      </c>
      <c r="X173" s="31" t="s">
        <v>192</v>
      </c>
      <c r="Y173" s="16">
        <f>ROUND(IF($L173=1,INDEX(新属性投放!E$14:E$34,卡牌属性!$M173),INDEX(新属性投放!E$40:E$60,卡牌属性!$M173))*VLOOKUP(J173,$A$4:$E$39,5),0)</f>
        <v>33</v>
      </c>
      <c r="AA173" s="16">
        <f t="shared" si="58"/>
        <v>70</v>
      </c>
      <c r="AB173" s="16">
        <f t="shared" si="59"/>
        <v>30</v>
      </c>
      <c r="AC173" s="16">
        <f t="shared" si="60"/>
        <v>330</v>
      </c>
      <c r="AE173" s="16">
        <f t="shared" ref="AE173:AE192" si="70">AE172+AA173</f>
        <v>110</v>
      </c>
      <c r="AF173" s="16">
        <f t="shared" ref="AF173:AF192" si="71">AF172+AB173</f>
        <v>50</v>
      </c>
      <c r="AG173" s="16">
        <f t="shared" ref="AG173:AG192" si="72">AG172+AC173</f>
        <v>550</v>
      </c>
    </row>
    <row r="174" spans="9:33" ht="16.5" x14ac:dyDescent="0.2">
      <c r="I174" s="15">
        <v>171</v>
      </c>
      <c r="J174" s="16">
        <f t="shared" si="52"/>
        <v>1101009</v>
      </c>
      <c r="K174" s="31" t="s">
        <v>703</v>
      </c>
      <c r="L174" s="16">
        <f t="shared" si="53"/>
        <v>1</v>
      </c>
      <c r="M174" s="16">
        <f t="shared" si="54"/>
        <v>3</v>
      </c>
      <c r="N174" s="16" t="s">
        <v>51</v>
      </c>
      <c r="O174" s="16">
        <f>ROUND(IF($L174=1,INDEX(新属性投放!I$14:I$34,卡牌属性!$M174),INDEX(新属性投放!I$40:I$60,卡牌属性!$M174))*VLOOKUP(J174,$A$4:$E$39,5),0)</f>
        <v>145</v>
      </c>
      <c r="P174" s="31" t="s">
        <v>191</v>
      </c>
      <c r="Q174" s="16">
        <f>ROUND(IF($L174=1,INDEX(新属性投放!J$14:J$34,卡牌属性!$M174),INDEX(新属性投放!J$40:J$60,卡牌属性!$M174))*VLOOKUP(J174,$A$4:$E$39,5),0)</f>
        <v>62</v>
      </c>
      <c r="R174" s="31" t="s">
        <v>192</v>
      </c>
      <c r="S174" s="16">
        <f>ROUND(IF($L174=1,INDEX(新属性投放!K$14:K$34,卡牌属性!$M174),INDEX(新属性投放!K$40:K$60,卡牌属性!$M174))*VLOOKUP(J174,$A$4:$E$39,5),0)</f>
        <v>781</v>
      </c>
      <c r="T174" s="31" t="s">
        <v>190</v>
      </c>
      <c r="U174" s="16">
        <f>ROUND(IF($L174=1,INDEX(新属性投放!C$14:C$34,卡牌属性!$M174),INDEX(新属性投放!C$40:C$60,卡牌属性!$M174))*VLOOKUP(J174,$A$4:$E$39,5),0)</f>
        <v>9</v>
      </c>
      <c r="V174" s="31" t="s">
        <v>191</v>
      </c>
      <c r="W174" s="16">
        <f>ROUND(IF($L174=1,INDEX(新属性投放!D$14:D$34,卡牌属性!$M174),INDEX(新属性投放!D$40:D$60,卡牌属性!$M174))*VLOOKUP(J174,$A$4:$E$39,5),0)</f>
        <v>4</v>
      </c>
      <c r="X174" s="31" t="s">
        <v>192</v>
      </c>
      <c r="Y174" s="16">
        <f>ROUND(IF($L174=1,INDEX(新属性投放!E$14:E$34,卡牌属性!$M174),INDEX(新属性投放!E$40:E$60,卡牌属性!$M174))*VLOOKUP(J174,$A$4:$E$39,5),0)</f>
        <v>44</v>
      </c>
      <c r="AA174" s="16">
        <f t="shared" si="58"/>
        <v>90</v>
      </c>
      <c r="AB174" s="16">
        <f t="shared" si="59"/>
        <v>40</v>
      </c>
      <c r="AC174" s="16">
        <f t="shared" si="60"/>
        <v>440</v>
      </c>
      <c r="AE174" s="16">
        <f t="shared" si="70"/>
        <v>200</v>
      </c>
      <c r="AF174" s="16">
        <f t="shared" si="71"/>
        <v>90</v>
      </c>
      <c r="AG174" s="16">
        <f t="shared" si="72"/>
        <v>990</v>
      </c>
    </row>
    <row r="175" spans="9:33" ht="16.5" x14ac:dyDescent="0.2">
      <c r="I175" s="15">
        <v>172</v>
      </c>
      <c r="J175" s="16">
        <f t="shared" si="52"/>
        <v>1101009</v>
      </c>
      <c r="K175" s="31" t="s">
        <v>703</v>
      </c>
      <c r="L175" s="16">
        <f t="shared" si="53"/>
        <v>1</v>
      </c>
      <c r="M175" s="16">
        <f t="shared" si="54"/>
        <v>4</v>
      </c>
      <c r="N175" s="16" t="s">
        <v>51</v>
      </c>
      <c r="O175" s="16">
        <f>ROUND(IF($L175=1,INDEX(新属性投放!I$14:I$34,卡牌属性!$M175),INDEX(新属性投放!I$40:I$60,卡牌属性!$M175))*VLOOKUP(J175,$A$4:$E$39,5),0)</f>
        <v>304</v>
      </c>
      <c r="P175" s="31" t="s">
        <v>191</v>
      </c>
      <c r="Q175" s="16">
        <f>ROUND(IF($L175=1,INDEX(新属性投放!J$14:J$34,卡牌属性!$M175),INDEX(新属性投放!J$40:J$60,卡牌属性!$M175))*VLOOKUP(J175,$A$4:$E$39,5),0)</f>
        <v>141</v>
      </c>
      <c r="R175" s="31" t="s">
        <v>192</v>
      </c>
      <c r="S175" s="16">
        <f>ROUND(IF($L175=1,INDEX(新属性投放!K$14:K$34,卡牌属性!$M175),INDEX(新属性投放!K$40:K$60,卡牌属性!$M175))*VLOOKUP(J175,$A$4:$E$39,5),0)</f>
        <v>1573</v>
      </c>
      <c r="T175" s="31" t="s">
        <v>190</v>
      </c>
      <c r="U175" s="16">
        <f>ROUND(IF($L175=1,INDEX(新属性投放!C$14:C$34,卡牌属性!$M175),INDEX(新属性投放!C$40:C$60,卡牌属性!$M175))*VLOOKUP(J175,$A$4:$E$39,5),0)</f>
        <v>13</v>
      </c>
      <c r="V175" s="31" t="s">
        <v>191</v>
      </c>
      <c r="W175" s="16">
        <f>ROUND(IF($L175=1,INDEX(新属性投放!D$14:D$34,卡牌属性!$M175),INDEX(新属性投放!D$40:D$60,卡牌属性!$M175))*VLOOKUP(J175,$A$4:$E$39,5),0)</f>
        <v>7</v>
      </c>
      <c r="X175" s="31" t="s">
        <v>192</v>
      </c>
      <c r="Y175" s="16">
        <f>ROUND(IF($L175=1,INDEX(新属性投放!E$14:E$34,卡牌属性!$M175),INDEX(新属性投放!E$40:E$60,卡牌属性!$M175))*VLOOKUP(J175,$A$4:$E$39,5),0)</f>
        <v>66</v>
      </c>
      <c r="AA175" s="16">
        <f t="shared" si="58"/>
        <v>130</v>
      </c>
      <c r="AB175" s="16">
        <f t="shared" si="59"/>
        <v>70</v>
      </c>
      <c r="AC175" s="16">
        <f t="shared" si="60"/>
        <v>660</v>
      </c>
      <c r="AE175" s="16">
        <f t="shared" si="70"/>
        <v>330</v>
      </c>
      <c r="AF175" s="16">
        <f t="shared" si="71"/>
        <v>160</v>
      </c>
      <c r="AG175" s="16">
        <f t="shared" si="72"/>
        <v>1650</v>
      </c>
    </row>
    <row r="176" spans="9:33" ht="16.5" x14ac:dyDescent="0.2">
      <c r="I176" s="15">
        <v>173</v>
      </c>
      <c r="J176" s="16">
        <f t="shared" si="52"/>
        <v>1101009</v>
      </c>
      <c r="K176" s="31" t="s">
        <v>703</v>
      </c>
      <c r="L176" s="16">
        <f t="shared" si="53"/>
        <v>1</v>
      </c>
      <c r="M176" s="16">
        <f t="shared" si="54"/>
        <v>5</v>
      </c>
      <c r="N176" s="16" t="s">
        <v>51</v>
      </c>
      <c r="O176" s="16">
        <f>ROUND(IF($L176=1,INDEX(新属性投放!I$14:I$34,卡牌属性!$M176),INDEX(新属性投放!I$40:I$60,卡牌属性!$M176))*VLOOKUP(J176,$A$4:$E$39,5),0)</f>
        <v>471</v>
      </c>
      <c r="P176" s="31" t="s">
        <v>191</v>
      </c>
      <c r="Q176" s="16">
        <f>ROUND(IF($L176=1,INDEX(新属性投放!J$14:J$34,卡牌属性!$M176),INDEX(新属性投放!J$40:J$60,卡牌属性!$M176))*VLOOKUP(J176,$A$4:$E$39,5),0)</f>
        <v>224</v>
      </c>
      <c r="R176" s="31" t="s">
        <v>192</v>
      </c>
      <c r="S176" s="16">
        <f>ROUND(IF($L176=1,INDEX(新属性投放!K$14:K$34,卡牌属性!$M176),INDEX(新属性投放!K$40:K$60,卡牌属性!$M176))*VLOOKUP(J176,$A$4:$E$39,5),0)</f>
        <v>2409</v>
      </c>
      <c r="T176" s="31" t="s">
        <v>190</v>
      </c>
      <c r="U176" s="16">
        <f>ROUND(IF($L176=1,INDEX(新属性投放!C$14:C$34,卡牌属性!$M176),INDEX(新属性投放!C$40:C$60,卡牌属性!$M176))*VLOOKUP(J176,$A$4:$E$39,5),0)</f>
        <v>18</v>
      </c>
      <c r="V176" s="31" t="s">
        <v>191</v>
      </c>
      <c r="W176" s="16">
        <f>ROUND(IF($L176=1,INDEX(新属性投放!D$14:D$34,卡牌属性!$M176),INDEX(新属性投放!D$40:D$60,卡牌属性!$M176))*VLOOKUP(J176,$A$4:$E$39,5),0)</f>
        <v>9</v>
      </c>
      <c r="X176" s="31" t="s">
        <v>192</v>
      </c>
      <c r="Y176" s="16">
        <f>ROUND(IF($L176=1,INDEX(新属性投放!E$14:E$34,卡牌属性!$M176),INDEX(新属性投放!E$40:E$60,卡牌属性!$M176))*VLOOKUP(J176,$A$4:$E$39,5),0)</f>
        <v>88</v>
      </c>
      <c r="AA176" s="16">
        <f t="shared" si="58"/>
        <v>180</v>
      </c>
      <c r="AB176" s="16">
        <f t="shared" si="59"/>
        <v>90</v>
      </c>
      <c r="AC176" s="16">
        <f t="shared" si="60"/>
        <v>880</v>
      </c>
      <c r="AE176" s="16">
        <f t="shared" si="70"/>
        <v>510</v>
      </c>
      <c r="AF176" s="16">
        <f t="shared" si="71"/>
        <v>250</v>
      </c>
      <c r="AG176" s="16">
        <f t="shared" si="72"/>
        <v>2530</v>
      </c>
    </row>
    <row r="177" spans="9:33" ht="16.5" x14ac:dyDescent="0.2">
      <c r="I177" s="15">
        <v>174</v>
      </c>
      <c r="J177" s="16">
        <f t="shared" si="52"/>
        <v>1101009</v>
      </c>
      <c r="K177" s="31" t="s">
        <v>703</v>
      </c>
      <c r="L177" s="16">
        <f t="shared" si="53"/>
        <v>1</v>
      </c>
      <c r="M177" s="16">
        <f t="shared" si="54"/>
        <v>6</v>
      </c>
      <c r="N177" s="16" t="s">
        <v>51</v>
      </c>
      <c r="O177" s="16">
        <f>ROUND(IF($L177=1,INDEX(新属性投放!I$14:I$34,卡牌属性!$M177),INDEX(新属性投放!I$40:I$60,卡牌属性!$M177))*VLOOKUP(J177,$A$4:$E$39,5),0)</f>
        <v>691</v>
      </c>
      <c r="P177" s="31" t="s">
        <v>191</v>
      </c>
      <c r="Q177" s="16">
        <f>ROUND(IF($L177=1,INDEX(新属性投放!J$14:J$34,卡牌属性!$M177),INDEX(新属性投放!J$40:J$60,卡牌属性!$M177))*VLOOKUP(J177,$A$4:$E$39,5),0)</f>
        <v>334</v>
      </c>
      <c r="R177" s="31" t="s">
        <v>192</v>
      </c>
      <c r="S177" s="16">
        <f>ROUND(IF($L177=1,INDEX(新属性投放!K$14:K$34,卡牌属性!$M177),INDEX(新属性投放!K$40:K$60,卡牌属性!$M177))*VLOOKUP(J177,$A$4:$E$39,5),0)</f>
        <v>3509</v>
      </c>
      <c r="T177" s="31" t="s">
        <v>190</v>
      </c>
      <c r="U177" s="16">
        <f>ROUND(IF($L177=1,INDEX(新属性投放!C$14:C$34,卡牌属性!$M177),INDEX(新属性投放!C$40:C$60,卡牌属性!$M177))*VLOOKUP(J177,$A$4:$E$39,5),0)</f>
        <v>22</v>
      </c>
      <c r="V177" s="31" t="s">
        <v>191</v>
      </c>
      <c r="W177" s="16">
        <f>ROUND(IF($L177=1,INDEX(新属性投放!D$14:D$34,卡牌属性!$M177),INDEX(新属性投放!D$40:D$60,卡牌属性!$M177))*VLOOKUP(J177,$A$4:$E$39,5),0)</f>
        <v>11</v>
      </c>
      <c r="X177" s="31" t="s">
        <v>192</v>
      </c>
      <c r="Y177" s="16">
        <f>ROUND(IF($L177=1,INDEX(新属性投放!E$14:E$34,卡牌属性!$M177),INDEX(新属性投放!E$40:E$60,卡牌属性!$M177))*VLOOKUP(J177,$A$4:$E$39,5),0)</f>
        <v>110</v>
      </c>
      <c r="AA177" s="16">
        <f t="shared" si="58"/>
        <v>220</v>
      </c>
      <c r="AB177" s="16">
        <f t="shared" si="59"/>
        <v>110</v>
      </c>
      <c r="AC177" s="16">
        <f t="shared" si="60"/>
        <v>1100</v>
      </c>
      <c r="AE177" s="16">
        <f t="shared" si="70"/>
        <v>730</v>
      </c>
      <c r="AF177" s="16">
        <f t="shared" si="71"/>
        <v>360</v>
      </c>
      <c r="AG177" s="16">
        <f t="shared" si="72"/>
        <v>3630</v>
      </c>
    </row>
    <row r="178" spans="9:33" ht="16.5" x14ac:dyDescent="0.2">
      <c r="I178" s="15">
        <v>175</v>
      </c>
      <c r="J178" s="16">
        <f t="shared" si="52"/>
        <v>1101009</v>
      </c>
      <c r="K178" s="31" t="s">
        <v>703</v>
      </c>
      <c r="L178" s="16">
        <f t="shared" si="53"/>
        <v>1</v>
      </c>
      <c r="M178" s="16">
        <f t="shared" si="54"/>
        <v>7</v>
      </c>
      <c r="N178" s="16" t="s">
        <v>51</v>
      </c>
      <c r="O178" s="16">
        <f>ROUND(IF($L178=1,INDEX(新属性投放!I$14:I$34,卡牌属性!$M178),INDEX(新属性投放!I$40:I$60,卡牌属性!$M178))*VLOOKUP(J178,$A$4:$E$39,5),0)</f>
        <v>964</v>
      </c>
      <c r="P178" s="31" t="s">
        <v>191</v>
      </c>
      <c r="Q178" s="16">
        <f>ROUND(IF($L178=1,INDEX(新属性投放!J$14:J$34,卡牌属性!$M178),INDEX(新属性投放!J$40:J$60,卡牌属性!$M178))*VLOOKUP(J178,$A$4:$E$39,5),0)</f>
        <v>471</v>
      </c>
      <c r="R178" s="31" t="s">
        <v>192</v>
      </c>
      <c r="S178" s="16">
        <f>ROUND(IF($L178=1,INDEX(新属性投放!K$14:K$34,卡牌属性!$M178),INDEX(新属性投放!K$40:K$60,卡牌属性!$M178))*VLOOKUP(J178,$A$4:$E$39,5),0)</f>
        <v>4873</v>
      </c>
      <c r="T178" s="31" t="s">
        <v>190</v>
      </c>
      <c r="U178" s="16">
        <f>ROUND(IF($L178=1,INDEX(新属性投放!C$14:C$34,卡牌属性!$M178),INDEX(新属性投放!C$40:C$60,卡牌属性!$M178))*VLOOKUP(J178,$A$4:$E$39,5),0)</f>
        <v>26</v>
      </c>
      <c r="V178" s="31" t="s">
        <v>191</v>
      </c>
      <c r="W178" s="16">
        <f>ROUND(IF($L178=1,INDEX(新属性投放!D$14:D$34,卡牌属性!$M178),INDEX(新属性投放!D$40:D$60,卡牌属性!$M178))*VLOOKUP(J178,$A$4:$E$39,5),0)</f>
        <v>13</v>
      </c>
      <c r="X178" s="31" t="s">
        <v>192</v>
      </c>
      <c r="Y178" s="16">
        <f>ROUND(IF($L178=1,INDEX(新属性投放!E$14:E$34,卡牌属性!$M178),INDEX(新属性投放!E$40:E$60,卡牌属性!$M178))*VLOOKUP(J178,$A$4:$E$39,5),0)</f>
        <v>132</v>
      </c>
      <c r="AA178" s="16">
        <f t="shared" si="58"/>
        <v>260</v>
      </c>
      <c r="AB178" s="16">
        <f t="shared" si="59"/>
        <v>130</v>
      </c>
      <c r="AC178" s="16">
        <f t="shared" si="60"/>
        <v>1320</v>
      </c>
      <c r="AE178" s="16">
        <f t="shared" si="70"/>
        <v>990</v>
      </c>
      <c r="AF178" s="16">
        <f t="shared" si="71"/>
        <v>490</v>
      </c>
      <c r="AG178" s="16">
        <f t="shared" si="72"/>
        <v>4950</v>
      </c>
    </row>
    <row r="179" spans="9:33" ht="16.5" x14ac:dyDescent="0.2">
      <c r="I179" s="15">
        <v>176</v>
      </c>
      <c r="J179" s="16">
        <f t="shared" si="52"/>
        <v>1101009</v>
      </c>
      <c r="K179" s="31" t="s">
        <v>703</v>
      </c>
      <c r="L179" s="16">
        <f t="shared" si="53"/>
        <v>1</v>
      </c>
      <c r="M179" s="16">
        <f t="shared" si="54"/>
        <v>8</v>
      </c>
      <c r="N179" s="16" t="s">
        <v>51</v>
      </c>
      <c r="O179" s="16">
        <f>ROUND(IF($L179=1,INDEX(新属性投放!I$14:I$34,卡牌属性!$M179),INDEX(新属性投放!I$40:I$60,卡牌属性!$M179))*VLOOKUP(J179,$A$4:$E$39,5),0)</f>
        <v>1294</v>
      </c>
      <c r="P179" s="31" t="s">
        <v>191</v>
      </c>
      <c r="Q179" s="16">
        <f>ROUND(IF($L179=1,INDEX(新属性投放!J$14:J$34,卡牌属性!$M179),INDEX(新属性投放!J$40:J$60,卡牌属性!$M179))*VLOOKUP(J179,$A$4:$E$39,5),0)</f>
        <v>636</v>
      </c>
      <c r="R179" s="31" t="s">
        <v>192</v>
      </c>
      <c r="S179" s="16">
        <f>ROUND(IF($L179=1,INDEX(新属性投放!K$14:K$34,卡牌属性!$M179),INDEX(新属性投放!K$40:K$60,卡牌属性!$M179))*VLOOKUP(J179,$A$4:$E$39,5),0)</f>
        <v>6523</v>
      </c>
      <c r="T179" s="31" t="s">
        <v>190</v>
      </c>
      <c r="U179" s="16">
        <f>ROUND(IF($L179=1,INDEX(新属性投放!C$14:C$34,卡牌属性!$M179),INDEX(新属性投放!C$40:C$60,卡牌属性!$M179))*VLOOKUP(J179,$A$4:$E$39,5),0)</f>
        <v>33</v>
      </c>
      <c r="V179" s="31" t="s">
        <v>191</v>
      </c>
      <c r="W179" s="16">
        <f>ROUND(IF($L179=1,INDEX(新属性投放!D$14:D$34,卡牌属性!$M179),INDEX(新属性投放!D$40:D$60,卡牌属性!$M179))*VLOOKUP(J179,$A$4:$E$39,5),0)</f>
        <v>17</v>
      </c>
      <c r="X179" s="31" t="s">
        <v>192</v>
      </c>
      <c r="Y179" s="16">
        <f>ROUND(IF($L179=1,INDEX(新属性投放!E$14:E$34,卡牌属性!$M179),INDEX(新属性投放!E$40:E$60,卡牌属性!$M179))*VLOOKUP(J179,$A$4:$E$39,5),0)</f>
        <v>165</v>
      </c>
      <c r="AA179" s="16">
        <f t="shared" si="58"/>
        <v>330</v>
      </c>
      <c r="AB179" s="16">
        <f t="shared" si="59"/>
        <v>170</v>
      </c>
      <c r="AC179" s="16">
        <f t="shared" si="60"/>
        <v>1650</v>
      </c>
      <c r="AE179" s="16">
        <f t="shared" si="70"/>
        <v>1320</v>
      </c>
      <c r="AF179" s="16">
        <f t="shared" si="71"/>
        <v>660</v>
      </c>
      <c r="AG179" s="16">
        <f t="shared" si="72"/>
        <v>6600</v>
      </c>
    </row>
    <row r="180" spans="9:33" ht="16.5" x14ac:dyDescent="0.2">
      <c r="I180" s="15">
        <v>177</v>
      </c>
      <c r="J180" s="16">
        <f t="shared" si="52"/>
        <v>1101009</v>
      </c>
      <c r="K180" s="31" t="s">
        <v>703</v>
      </c>
      <c r="L180" s="16">
        <f t="shared" si="53"/>
        <v>1</v>
      </c>
      <c r="M180" s="16">
        <f t="shared" si="54"/>
        <v>9</v>
      </c>
      <c r="N180" s="16" t="s">
        <v>51</v>
      </c>
      <c r="O180" s="16">
        <f>ROUND(IF($L180=1,INDEX(新属性投放!I$14:I$34,卡牌属性!$M180),INDEX(新属性投放!I$40:I$60,卡牌属性!$M180))*VLOOKUP(J180,$A$4:$E$39,5),0)</f>
        <v>1661</v>
      </c>
      <c r="P180" s="31" t="s">
        <v>191</v>
      </c>
      <c r="Q180" s="16">
        <f>ROUND(IF($L180=1,INDEX(新属性投放!J$14:J$34,卡牌属性!$M180),INDEX(新属性投放!J$40:J$60,卡牌属性!$M180))*VLOOKUP(J180,$A$4:$E$39,5),0)</f>
        <v>820</v>
      </c>
      <c r="R180" s="31" t="s">
        <v>192</v>
      </c>
      <c r="S180" s="16">
        <f>ROUND(IF($L180=1,INDEX(新属性投放!K$14:K$34,卡牌属性!$M180),INDEX(新属性投放!K$40:K$60,卡牌属性!$M180))*VLOOKUP(J180,$A$4:$E$39,5),0)</f>
        <v>8360</v>
      </c>
      <c r="T180" s="31" t="s">
        <v>190</v>
      </c>
      <c r="U180" s="16">
        <f>ROUND(IF($L180=1,INDEX(新属性投放!C$14:C$34,卡牌属性!$M180),INDEX(新属性投放!C$40:C$60,卡牌属性!$M180))*VLOOKUP(J180,$A$4:$E$39,5),0)</f>
        <v>37</v>
      </c>
      <c r="V180" s="31" t="s">
        <v>191</v>
      </c>
      <c r="W180" s="16">
        <f>ROUND(IF($L180=1,INDEX(新属性投放!D$14:D$34,卡牌属性!$M180),INDEX(新属性投放!D$40:D$60,卡牌属性!$M180))*VLOOKUP(J180,$A$4:$E$39,5),0)</f>
        <v>19</v>
      </c>
      <c r="X180" s="31" t="s">
        <v>192</v>
      </c>
      <c r="Y180" s="16">
        <f>ROUND(IF($L180=1,INDEX(新属性投放!E$14:E$34,卡牌属性!$M180),INDEX(新属性投放!E$40:E$60,卡牌属性!$M180))*VLOOKUP(J180,$A$4:$E$39,5),0)</f>
        <v>187</v>
      </c>
      <c r="AA180" s="16">
        <f t="shared" si="58"/>
        <v>370</v>
      </c>
      <c r="AB180" s="16">
        <f t="shared" si="59"/>
        <v>190</v>
      </c>
      <c r="AC180" s="16">
        <f t="shared" si="60"/>
        <v>1870</v>
      </c>
      <c r="AE180" s="16">
        <f t="shared" si="70"/>
        <v>1690</v>
      </c>
      <c r="AF180" s="16">
        <f t="shared" si="71"/>
        <v>850</v>
      </c>
      <c r="AG180" s="16">
        <f t="shared" si="72"/>
        <v>8470</v>
      </c>
    </row>
    <row r="181" spans="9:33" ht="16.5" x14ac:dyDescent="0.2">
      <c r="I181" s="15">
        <v>178</v>
      </c>
      <c r="J181" s="16">
        <f t="shared" si="52"/>
        <v>1101009</v>
      </c>
      <c r="K181" s="31" t="s">
        <v>703</v>
      </c>
      <c r="L181" s="16">
        <f t="shared" si="53"/>
        <v>1</v>
      </c>
      <c r="M181" s="16">
        <f t="shared" si="54"/>
        <v>10</v>
      </c>
      <c r="N181" s="16" t="s">
        <v>51</v>
      </c>
      <c r="O181" s="16">
        <f>ROUND(IF($L181=1,INDEX(新属性投放!I$14:I$34,卡牌属性!$M181),INDEX(新属性投放!I$40:I$60,卡牌属性!$M181))*VLOOKUP(J181,$A$4:$E$39,5),0)</f>
        <v>1892</v>
      </c>
      <c r="P181" s="31" t="s">
        <v>191</v>
      </c>
      <c r="Q181" s="16">
        <f>ROUND(IF($L181=1,INDEX(新属性投放!J$14:J$34,卡牌属性!$M181),INDEX(新属性投放!J$40:J$60,卡牌属性!$M181))*VLOOKUP(J181,$A$4:$E$39,5),0)</f>
        <v>935</v>
      </c>
      <c r="R181" s="31" t="s">
        <v>192</v>
      </c>
      <c r="S181" s="16">
        <f>ROUND(IF($L181=1,INDEX(新属性投放!K$14:K$34,卡牌属性!$M181),INDEX(新属性投放!K$40:K$60,卡牌属性!$M181))*VLOOKUP(J181,$A$4:$E$39,5),0)</f>
        <v>9515</v>
      </c>
      <c r="T181" s="31" t="s">
        <v>190</v>
      </c>
      <c r="U181" s="16">
        <f>ROUND(IF($L181=1,INDEX(新属性投放!C$14:C$34,卡牌属性!$M181),INDEX(新属性投放!C$40:C$60,卡牌属性!$M181))*VLOOKUP(J181,$A$4:$E$39,5),0)</f>
        <v>44</v>
      </c>
      <c r="V181" s="31" t="s">
        <v>191</v>
      </c>
      <c r="W181" s="16">
        <f>ROUND(IF($L181=1,INDEX(新属性投放!D$14:D$34,卡牌属性!$M181),INDEX(新属性投放!D$40:D$60,卡牌属性!$M181))*VLOOKUP(J181,$A$4:$E$39,5),0)</f>
        <v>22</v>
      </c>
      <c r="X181" s="31" t="s">
        <v>192</v>
      </c>
      <c r="Y181" s="16">
        <f>ROUND(IF($L181=1,INDEX(新属性投放!E$14:E$34,卡牌属性!$M181),INDEX(新属性投放!E$40:E$60,卡牌属性!$M181))*VLOOKUP(J181,$A$4:$E$39,5),0)</f>
        <v>220</v>
      </c>
      <c r="AA181" s="16">
        <f t="shared" si="58"/>
        <v>440</v>
      </c>
      <c r="AB181" s="16">
        <f t="shared" si="59"/>
        <v>220</v>
      </c>
      <c r="AC181" s="16">
        <f t="shared" si="60"/>
        <v>2200</v>
      </c>
      <c r="AE181" s="16">
        <f t="shared" si="70"/>
        <v>2130</v>
      </c>
      <c r="AF181" s="16">
        <f t="shared" si="71"/>
        <v>1070</v>
      </c>
      <c r="AG181" s="16">
        <f t="shared" si="72"/>
        <v>10670</v>
      </c>
    </row>
    <row r="182" spans="9:33" ht="16.5" x14ac:dyDescent="0.2">
      <c r="I182" s="15">
        <v>179</v>
      </c>
      <c r="J182" s="16">
        <f t="shared" si="52"/>
        <v>1101009</v>
      </c>
      <c r="K182" s="31" t="s">
        <v>703</v>
      </c>
      <c r="L182" s="16">
        <f t="shared" si="53"/>
        <v>1</v>
      </c>
      <c r="M182" s="16">
        <f t="shared" si="54"/>
        <v>11</v>
      </c>
      <c r="N182" s="16" t="s">
        <v>51</v>
      </c>
      <c r="O182" s="16">
        <f>ROUND(IF($L182=1,INDEX(新属性投放!I$14:I$34,卡牌属性!$M182),INDEX(新属性投放!I$40:I$60,卡牌属性!$M182))*VLOOKUP(J182,$A$4:$E$39,5),0)</f>
        <v>2163</v>
      </c>
      <c r="P182" s="31" t="s">
        <v>191</v>
      </c>
      <c r="Q182" s="16">
        <f>ROUND(IF($L182=1,INDEX(新属性投放!J$14:J$34,卡牌属性!$M182),INDEX(新属性投放!J$40:J$60,卡牌属性!$M182))*VLOOKUP(J182,$A$4:$E$39,5),0)</f>
        <v>1070</v>
      </c>
      <c r="R182" s="31" t="s">
        <v>192</v>
      </c>
      <c r="S182" s="16">
        <f>ROUND(IF($L182=1,INDEX(新属性投放!K$14:K$34,卡牌属性!$M182),INDEX(新属性投放!K$40:K$60,卡牌属性!$M182))*VLOOKUP(J182,$A$4:$E$39,5),0)</f>
        <v>10868</v>
      </c>
      <c r="T182" s="31" t="s">
        <v>190</v>
      </c>
      <c r="U182" s="16">
        <f>ROUND(IF($L182=1,INDEX(新属性投放!C$14:C$34,卡牌属性!$M182),INDEX(新属性投放!C$40:C$60,卡牌属性!$M182))*VLOOKUP(J182,$A$4:$E$39,5),0)</f>
        <v>51</v>
      </c>
      <c r="V182" s="31" t="s">
        <v>191</v>
      </c>
      <c r="W182" s="16">
        <f>ROUND(IF($L182=1,INDEX(新属性投放!D$14:D$34,卡牌属性!$M182),INDEX(新属性投放!D$40:D$60,卡牌属性!$M182))*VLOOKUP(J182,$A$4:$E$39,5),0)</f>
        <v>25</v>
      </c>
      <c r="X182" s="31" t="s">
        <v>192</v>
      </c>
      <c r="Y182" s="16">
        <f>ROUND(IF($L182=1,INDEX(新属性投放!E$14:E$34,卡牌属性!$M182),INDEX(新属性投放!E$40:E$60,卡牌属性!$M182))*VLOOKUP(J182,$A$4:$E$39,5),0)</f>
        <v>253</v>
      </c>
      <c r="AA182" s="16">
        <f t="shared" si="58"/>
        <v>510</v>
      </c>
      <c r="AB182" s="16">
        <f t="shared" si="59"/>
        <v>250</v>
      </c>
      <c r="AC182" s="16">
        <f t="shared" si="60"/>
        <v>2530</v>
      </c>
      <c r="AE182" s="16">
        <f t="shared" si="70"/>
        <v>2640</v>
      </c>
      <c r="AF182" s="16">
        <f t="shared" si="71"/>
        <v>1320</v>
      </c>
      <c r="AG182" s="16">
        <f t="shared" si="72"/>
        <v>13200</v>
      </c>
    </row>
    <row r="183" spans="9:33" ht="16.5" x14ac:dyDescent="0.2">
      <c r="I183" s="15">
        <v>180</v>
      </c>
      <c r="J183" s="16">
        <f t="shared" si="52"/>
        <v>1101009</v>
      </c>
      <c r="K183" s="31" t="s">
        <v>703</v>
      </c>
      <c r="L183" s="16">
        <f t="shared" si="53"/>
        <v>1</v>
      </c>
      <c r="M183" s="16">
        <f t="shared" si="54"/>
        <v>12</v>
      </c>
      <c r="N183" s="16" t="s">
        <v>51</v>
      </c>
      <c r="O183" s="16">
        <f>ROUND(IF($L183=1,INDEX(新属性投放!I$14:I$34,卡牌属性!$M183),INDEX(新属性投放!I$40:I$60,卡牌属性!$M183))*VLOOKUP(J183,$A$4:$E$39,5),0)</f>
        <v>2473</v>
      </c>
      <c r="P183" s="31" t="s">
        <v>191</v>
      </c>
      <c r="Q183" s="16">
        <f>ROUND(IF($L183=1,INDEX(新属性投放!J$14:J$34,卡牌属性!$M183),INDEX(新属性投放!J$40:J$60,卡牌属性!$M183))*VLOOKUP(J183,$A$4:$E$39,5),0)</f>
        <v>1225</v>
      </c>
      <c r="R183" s="31" t="s">
        <v>192</v>
      </c>
      <c r="S183" s="16">
        <f>ROUND(IF($L183=1,INDEX(新属性投放!K$14:K$34,卡牌属性!$M183),INDEX(新属性投放!K$40:K$60,卡牌属性!$M183))*VLOOKUP(J183,$A$4:$E$39,5),0)</f>
        <v>12419</v>
      </c>
      <c r="T183" s="31" t="s">
        <v>190</v>
      </c>
      <c r="U183" s="16">
        <f>ROUND(IF($L183=1,INDEX(新属性投放!C$14:C$34,卡牌属性!$M183),INDEX(新属性投放!C$40:C$60,卡牌属性!$M183))*VLOOKUP(J183,$A$4:$E$39,5),0)</f>
        <v>57</v>
      </c>
      <c r="V183" s="31" t="s">
        <v>191</v>
      </c>
      <c r="W183" s="16">
        <f>ROUND(IF($L183=1,INDEX(新属性投放!D$14:D$34,卡牌属性!$M183),INDEX(新属性投放!D$40:D$60,卡牌属性!$M183))*VLOOKUP(J183,$A$4:$E$39,5),0)</f>
        <v>29</v>
      </c>
      <c r="X183" s="31" t="s">
        <v>192</v>
      </c>
      <c r="Y183" s="16">
        <f>ROUND(IF($L183=1,INDEX(新属性投放!E$14:E$34,卡牌属性!$M183),INDEX(新属性投放!E$40:E$60,卡牌属性!$M183))*VLOOKUP(J183,$A$4:$E$39,5),0)</f>
        <v>286</v>
      </c>
      <c r="AA183" s="16">
        <f t="shared" si="58"/>
        <v>570</v>
      </c>
      <c r="AB183" s="16">
        <f t="shared" si="59"/>
        <v>290</v>
      </c>
      <c r="AC183" s="16">
        <f t="shared" si="60"/>
        <v>2860</v>
      </c>
      <c r="AE183" s="16">
        <f t="shared" si="70"/>
        <v>3210</v>
      </c>
      <c r="AF183" s="16">
        <f t="shared" si="71"/>
        <v>1610</v>
      </c>
      <c r="AG183" s="16">
        <f t="shared" si="72"/>
        <v>16060</v>
      </c>
    </row>
    <row r="184" spans="9:33" ht="16.5" x14ac:dyDescent="0.2">
      <c r="I184" s="15">
        <v>181</v>
      </c>
      <c r="J184" s="16">
        <f t="shared" si="52"/>
        <v>1101009</v>
      </c>
      <c r="K184" s="31" t="s">
        <v>703</v>
      </c>
      <c r="L184" s="16">
        <f t="shared" si="53"/>
        <v>1</v>
      </c>
      <c r="M184" s="16">
        <f t="shared" si="54"/>
        <v>13</v>
      </c>
      <c r="N184" s="16" t="s">
        <v>51</v>
      </c>
      <c r="O184" s="16">
        <f>ROUND(IF($L184=1,INDEX(新属性投放!I$14:I$34,卡牌属性!$M184),INDEX(新属性投放!I$40:I$60,卡牌属性!$M184))*VLOOKUP(J184,$A$4:$E$39,5),0)</f>
        <v>2823</v>
      </c>
      <c r="P184" s="31" t="s">
        <v>191</v>
      </c>
      <c r="Q184" s="16">
        <f>ROUND(IF($L184=1,INDEX(新属性投放!J$14:J$34,卡牌属性!$M184),INDEX(新属性投放!J$40:J$60,卡牌属性!$M184))*VLOOKUP(J184,$A$4:$E$39,5),0)</f>
        <v>1400</v>
      </c>
      <c r="R184" s="31" t="s">
        <v>192</v>
      </c>
      <c r="S184" s="16">
        <f>ROUND(IF($L184=1,INDEX(新属性投放!K$14:K$34,卡牌属性!$M184),INDEX(新属性投放!K$40:K$60,卡牌属性!$M184))*VLOOKUP(J184,$A$4:$E$39,5),0)</f>
        <v>14168</v>
      </c>
      <c r="T184" s="31" t="s">
        <v>190</v>
      </c>
      <c r="U184" s="16">
        <f>ROUND(IF($L184=1,INDEX(新属性投放!C$14:C$34,卡牌属性!$M184),INDEX(新属性投放!C$40:C$60,卡牌属性!$M184))*VLOOKUP(J184,$A$4:$E$39,5),0)</f>
        <v>64</v>
      </c>
      <c r="V184" s="31" t="s">
        <v>191</v>
      </c>
      <c r="W184" s="16">
        <f>ROUND(IF($L184=1,INDEX(新属性投放!D$14:D$34,卡牌属性!$M184),INDEX(新属性投放!D$40:D$60,卡牌属性!$M184))*VLOOKUP(J184,$A$4:$E$39,5),0)</f>
        <v>32</v>
      </c>
      <c r="X184" s="31" t="s">
        <v>192</v>
      </c>
      <c r="Y184" s="16">
        <f>ROUND(IF($L184=1,INDEX(新属性投放!E$14:E$34,卡牌属性!$M184),INDEX(新属性投放!E$40:E$60,卡牌属性!$M184))*VLOOKUP(J184,$A$4:$E$39,5),0)</f>
        <v>319</v>
      </c>
      <c r="AA184" s="16">
        <f t="shared" si="58"/>
        <v>640</v>
      </c>
      <c r="AB184" s="16">
        <f t="shared" si="59"/>
        <v>320</v>
      </c>
      <c r="AC184" s="16">
        <f t="shared" si="60"/>
        <v>3190</v>
      </c>
      <c r="AE184" s="16">
        <f t="shared" si="70"/>
        <v>3850</v>
      </c>
      <c r="AF184" s="16">
        <f t="shared" si="71"/>
        <v>1930</v>
      </c>
      <c r="AG184" s="16">
        <f t="shared" si="72"/>
        <v>19250</v>
      </c>
    </row>
    <row r="185" spans="9:33" ht="16.5" x14ac:dyDescent="0.2">
      <c r="I185" s="15">
        <v>182</v>
      </c>
      <c r="J185" s="16">
        <f t="shared" si="52"/>
        <v>1101009</v>
      </c>
      <c r="K185" s="31" t="s">
        <v>703</v>
      </c>
      <c r="L185" s="16">
        <f t="shared" si="53"/>
        <v>1</v>
      </c>
      <c r="M185" s="16">
        <f t="shared" si="54"/>
        <v>14</v>
      </c>
      <c r="N185" s="16" t="s">
        <v>51</v>
      </c>
      <c r="O185" s="16">
        <f>ROUND(IF($L185=1,INDEX(新属性投放!I$14:I$34,卡牌属性!$M185),INDEX(新属性投放!I$40:I$60,卡牌属性!$M185))*VLOOKUP(J185,$A$4:$E$39,5),0)</f>
        <v>3212</v>
      </c>
      <c r="P185" s="31" t="s">
        <v>191</v>
      </c>
      <c r="Q185" s="16">
        <f>ROUND(IF($L185=1,INDEX(新属性投放!J$14:J$34,卡牌属性!$M185),INDEX(新属性投放!J$40:J$60,卡牌属性!$M185))*VLOOKUP(J185,$A$4:$E$39,5),0)</f>
        <v>1595</v>
      </c>
      <c r="R185" s="31" t="s">
        <v>192</v>
      </c>
      <c r="S185" s="16">
        <f>ROUND(IF($L185=1,INDEX(新属性投放!K$14:K$34,卡牌属性!$M185),INDEX(新属性投放!K$40:K$60,卡牌属性!$M185))*VLOOKUP(J185,$A$4:$E$39,5),0)</f>
        <v>16115</v>
      </c>
      <c r="T185" s="31" t="s">
        <v>190</v>
      </c>
      <c r="U185" s="16">
        <f>ROUND(IF($L185=1,INDEX(新属性投放!C$14:C$34,卡牌属性!$M185),INDEX(新属性投放!C$40:C$60,卡牌属性!$M185))*VLOOKUP(J185,$A$4:$E$39,5),0)</f>
        <v>70</v>
      </c>
      <c r="V185" s="31" t="s">
        <v>191</v>
      </c>
      <c r="W185" s="16">
        <f>ROUND(IF($L185=1,INDEX(新属性投放!D$14:D$34,卡牌属性!$M185),INDEX(新属性投放!D$40:D$60,卡牌属性!$M185))*VLOOKUP(J185,$A$4:$E$39,5),0)</f>
        <v>35</v>
      </c>
      <c r="X185" s="31" t="s">
        <v>192</v>
      </c>
      <c r="Y185" s="16">
        <f>ROUND(IF($L185=1,INDEX(新属性投放!E$14:E$34,卡牌属性!$M185),INDEX(新属性投放!E$40:E$60,卡牌属性!$M185))*VLOOKUP(J185,$A$4:$E$39,5),0)</f>
        <v>352</v>
      </c>
      <c r="AA185" s="16">
        <f t="shared" si="58"/>
        <v>700</v>
      </c>
      <c r="AB185" s="16">
        <f t="shared" si="59"/>
        <v>350</v>
      </c>
      <c r="AC185" s="16">
        <f t="shared" si="60"/>
        <v>3520</v>
      </c>
      <c r="AE185" s="16">
        <f t="shared" si="70"/>
        <v>4550</v>
      </c>
      <c r="AF185" s="16">
        <f t="shared" si="71"/>
        <v>2280</v>
      </c>
      <c r="AG185" s="16">
        <f t="shared" si="72"/>
        <v>22770</v>
      </c>
    </row>
    <row r="186" spans="9:33" ht="16.5" x14ac:dyDescent="0.2">
      <c r="I186" s="15">
        <v>183</v>
      </c>
      <c r="J186" s="16">
        <f t="shared" si="52"/>
        <v>1101009</v>
      </c>
      <c r="K186" s="31" t="s">
        <v>703</v>
      </c>
      <c r="L186" s="16">
        <f t="shared" si="53"/>
        <v>1</v>
      </c>
      <c r="M186" s="16">
        <f t="shared" si="54"/>
        <v>15</v>
      </c>
      <c r="N186" s="16" t="s">
        <v>51</v>
      </c>
      <c r="O186" s="16">
        <f>ROUND(IF($L186=1,INDEX(新属性投放!I$14:I$34,卡牌属性!$M186),INDEX(新属性投放!I$40:I$60,卡牌属性!$M186))*VLOOKUP(J186,$A$4:$E$39,5),0)</f>
        <v>3641</v>
      </c>
      <c r="P186" s="31" t="s">
        <v>191</v>
      </c>
      <c r="Q186" s="16">
        <f>ROUND(IF($L186=1,INDEX(新属性投放!J$14:J$34,卡牌属性!$M186),INDEX(新属性投放!J$40:J$60,卡牌属性!$M186))*VLOOKUP(J186,$A$4:$E$39,5),0)</f>
        <v>1810</v>
      </c>
      <c r="R186" s="31" t="s">
        <v>192</v>
      </c>
      <c r="S186" s="16">
        <f>ROUND(IF($L186=1,INDEX(新属性投放!K$14:K$34,卡牌属性!$M186),INDEX(新属性投放!K$40:K$60,卡牌属性!$M186))*VLOOKUP(J186,$A$4:$E$39,5),0)</f>
        <v>18260</v>
      </c>
      <c r="T186" s="31" t="s">
        <v>190</v>
      </c>
      <c r="U186" s="16">
        <f>ROUND(IF($L186=1,INDEX(新属性投放!C$14:C$34,卡牌属性!$M186),INDEX(新属性投放!C$40:C$60,卡牌属性!$M186))*VLOOKUP(J186,$A$4:$E$39,5),0)</f>
        <v>77</v>
      </c>
      <c r="V186" s="31" t="s">
        <v>191</v>
      </c>
      <c r="W186" s="16">
        <f>ROUND(IF($L186=1,INDEX(新属性投放!D$14:D$34,卡牌属性!$M186),INDEX(新属性投放!D$40:D$60,卡牌属性!$M186))*VLOOKUP(J186,$A$4:$E$39,5),0)</f>
        <v>39</v>
      </c>
      <c r="X186" s="31" t="s">
        <v>192</v>
      </c>
      <c r="Y186" s="16">
        <f>ROUND(IF($L186=1,INDEX(新属性投放!E$14:E$34,卡牌属性!$M186),INDEX(新属性投放!E$40:E$60,卡牌属性!$M186))*VLOOKUP(J186,$A$4:$E$39,5),0)</f>
        <v>385</v>
      </c>
      <c r="AA186" s="16">
        <f t="shared" si="58"/>
        <v>770</v>
      </c>
      <c r="AB186" s="16">
        <f t="shared" si="59"/>
        <v>390</v>
      </c>
      <c r="AC186" s="16">
        <f t="shared" si="60"/>
        <v>3850</v>
      </c>
      <c r="AE186" s="16">
        <f t="shared" si="70"/>
        <v>5320</v>
      </c>
      <c r="AF186" s="16">
        <f t="shared" si="71"/>
        <v>2670</v>
      </c>
      <c r="AG186" s="16">
        <f t="shared" si="72"/>
        <v>26620</v>
      </c>
    </row>
    <row r="187" spans="9:33" ht="16.5" x14ac:dyDescent="0.2">
      <c r="I187" s="15">
        <v>184</v>
      </c>
      <c r="J187" s="16">
        <f t="shared" si="52"/>
        <v>1101009</v>
      </c>
      <c r="K187" s="31" t="s">
        <v>703</v>
      </c>
      <c r="L187" s="16">
        <f t="shared" si="53"/>
        <v>1</v>
      </c>
      <c r="M187" s="16">
        <f t="shared" si="54"/>
        <v>16</v>
      </c>
      <c r="N187" s="16" t="s">
        <v>51</v>
      </c>
      <c r="O187" s="16">
        <f>ROUND(IF($L187=1,INDEX(新属性投放!I$14:I$34,卡牌属性!$M187),INDEX(新属性投放!I$40:I$60,卡牌属性!$M187))*VLOOKUP(J187,$A$4:$E$39,5),0)</f>
        <v>4114</v>
      </c>
      <c r="P187" s="31" t="s">
        <v>191</v>
      </c>
      <c r="Q187" s="16">
        <f>ROUND(IF($L187=1,INDEX(新属性投放!J$14:J$34,卡牌属性!$M187),INDEX(新属性投放!J$40:J$60,卡牌属性!$M187))*VLOOKUP(J187,$A$4:$E$39,5),0)</f>
        <v>2046</v>
      </c>
      <c r="R187" s="31" t="s">
        <v>192</v>
      </c>
      <c r="S187" s="16">
        <f>ROUND(IF($L187=1,INDEX(新属性投放!K$14:K$34,卡牌属性!$M187),INDEX(新属性投放!K$40:K$60,卡牌属性!$M187))*VLOOKUP(J187,$A$4:$E$39,5),0)</f>
        <v>20625</v>
      </c>
      <c r="T187" s="31" t="s">
        <v>190</v>
      </c>
      <c r="U187" s="16">
        <f>ROUND(IF($L187=1,INDEX(新属性投放!C$14:C$34,卡牌属性!$M187),INDEX(新属性投放!C$40:C$60,卡牌属性!$M187))*VLOOKUP(J187,$A$4:$E$39,5),0)</f>
        <v>88</v>
      </c>
      <c r="V187" s="31" t="s">
        <v>191</v>
      </c>
      <c r="W187" s="16">
        <f>ROUND(IF($L187=1,INDEX(新属性投放!D$14:D$34,卡牌属性!$M187),INDEX(新属性投放!D$40:D$60,卡牌属性!$M187))*VLOOKUP(J187,$A$4:$E$39,5),0)</f>
        <v>44</v>
      </c>
      <c r="X187" s="31" t="s">
        <v>192</v>
      </c>
      <c r="Y187" s="16">
        <f>ROUND(IF($L187=1,INDEX(新属性投放!E$14:E$34,卡牌属性!$M187),INDEX(新属性投放!E$40:E$60,卡牌属性!$M187))*VLOOKUP(J187,$A$4:$E$39,5),0)</f>
        <v>440</v>
      </c>
      <c r="AA187" s="16">
        <f t="shared" si="58"/>
        <v>880</v>
      </c>
      <c r="AB187" s="16">
        <f t="shared" si="59"/>
        <v>440</v>
      </c>
      <c r="AC187" s="16">
        <f t="shared" si="60"/>
        <v>4400</v>
      </c>
      <c r="AE187" s="16">
        <f t="shared" si="70"/>
        <v>6200</v>
      </c>
      <c r="AF187" s="16">
        <f t="shared" si="71"/>
        <v>3110</v>
      </c>
      <c r="AG187" s="16">
        <f t="shared" si="72"/>
        <v>31020</v>
      </c>
    </row>
    <row r="188" spans="9:33" ht="16.5" x14ac:dyDescent="0.2">
      <c r="I188" s="15">
        <v>185</v>
      </c>
      <c r="J188" s="16">
        <f t="shared" si="52"/>
        <v>1101009</v>
      </c>
      <c r="K188" s="31" t="s">
        <v>703</v>
      </c>
      <c r="L188" s="16">
        <f t="shared" si="53"/>
        <v>1</v>
      </c>
      <c r="M188" s="16">
        <f t="shared" si="54"/>
        <v>17</v>
      </c>
      <c r="N188" s="16" t="s">
        <v>51</v>
      </c>
      <c r="O188" s="16">
        <f>ROUND(IF($L188=1,INDEX(新属性投放!I$14:I$34,卡牌属性!$M188),INDEX(新属性投放!I$40:I$60,卡牌属性!$M188))*VLOOKUP(J188,$A$4:$E$39,5),0)</f>
        <v>4653</v>
      </c>
      <c r="P188" s="31" t="s">
        <v>191</v>
      </c>
      <c r="Q188" s="16">
        <f>ROUND(IF($L188=1,INDEX(新属性投放!J$14:J$34,卡牌属性!$M188),INDEX(新属性投放!J$40:J$60,卡牌属性!$M188))*VLOOKUP(J188,$A$4:$E$39,5),0)</f>
        <v>2316</v>
      </c>
      <c r="R188" s="31" t="s">
        <v>192</v>
      </c>
      <c r="S188" s="16">
        <f>ROUND(IF($L188=1,INDEX(新属性投放!K$14:K$34,卡牌属性!$M188),INDEX(新属性投放!K$40:K$60,卡牌属性!$M188))*VLOOKUP(J188,$A$4:$E$39,5),0)</f>
        <v>23320</v>
      </c>
      <c r="T188" s="31" t="s">
        <v>190</v>
      </c>
      <c r="U188" s="16">
        <f>ROUND(IF($L188=1,INDEX(新属性投放!C$14:C$34,卡牌属性!$M188),INDEX(新属性投放!C$40:C$60,卡牌属性!$M188))*VLOOKUP(J188,$A$4:$E$39,5),0)</f>
        <v>99</v>
      </c>
      <c r="V188" s="31" t="s">
        <v>191</v>
      </c>
      <c r="W188" s="16">
        <f>ROUND(IF($L188=1,INDEX(新属性投放!D$14:D$34,卡牌属性!$M188),INDEX(新属性投放!D$40:D$60,卡牌属性!$M188))*VLOOKUP(J188,$A$4:$E$39,5),0)</f>
        <v>50</v>
      </c>
      <c r="X188" s="31" t="s">
        <v>192</v>
      </c>
      <c r="Y188" s="16">
        <f>ROUND(IF($L188=1,INDEX(新属性投放!E$14:E$34,卡牌属性!$M188),INDEX(新属性投放!E$40:E$60,卡牌属性!$M188))*VLOOKUP(J188,$A$4:$E$39,5),0)</f>
        <v>495</v>
      </c>
      <c r="AA188" s="16">
        <f t="shared" si="58"/>
        <v>990</v>
      </c>
      <c r="AB188" s="16">
        <f t="shared" si="59"/>
        <v>500</v>
      </c>
      <c r="AC188" s="16">
        <f t="shared" si="60"/>
        <v>4950</v>
      </c>
      <c r="AE188" s="16">
        <f t="shared" si="70"/>
        <v>7190</v>
      </c>
      <c r="AF188" s="16">
        <f t="shared" si="71"/>
        <v>3610</v>
      </c>
      <c r="AG188" s="16">
        <f t="shared" si="72"/>
        <v>35970</v>
      </c>
    </row>
    <row r="189" spans="9:33" ht="16.5" x14ac:dyDescent="0.2">
      <c r="I189" s="15">
        <v>186</v>
      </c>
      <c r="J189" s="16">
        <f t="shared" si="52"/>
        <v>1101009</v>
      </c>
      <c r="K189" s="31" t="s">
        <v>703</v>
      </c>
      <c r="L189" s="16">
        <f t="shared" si="53"/>
        <v>1</v>
      </c>
      <c r="M189" s="16">
        <f t="shared" si="54"/>
        <v>18</v>
      </c>
      <c r="N189" s="16" t="s">
        <v>51</v>
      </c>
      <c r="O189" s="16">
        <f>ROUND(IF($L189=1,INDEX(新属性投放!I$14:I$34,卡牌属性!$M189),INDEX(新属性投放!I$40:I$60,卡牌属性!$M189))*VLOOKUP(J189,$A$4:$E$39,5),0)</f>
        <v>5258</v>
      </c>
      <c r="P189" s="31" t="s">
        <v>191</v>
      </c>
      <c r="Q189" s="16">
        <f>ROUND(IF($L189=1,INDEX(新属性投放!J$14:J$34,卡牌属性!$M189),INDEX(新属性投放!J$40:J$60,卡牌属性!$M189))*VLOOKUP(J189,$A$4:$E$39,5),0)</f>
        <v>2618</v>
      </c>
      <c r="R189" s="31" t="s">
        <v>192</v>
      </c>
      <c r="S189" s="16">
        <f>ROUND(IF($L189=1,INDEX(新属性投放!K$14:K$34,卡牌属性!$M189),INDEX(新属性投放!K$40:K$60,卡牌属性!$M189))*VLOOKUP(J189,$A$4:$E$39,5),0)</f>
        <v>26345</v>
      </c>
      <c r="T189" s="31" t="s">
        <v>190</v>
      </c>
      <c r="U189" s="16">
        <f>ROUND(IF($L189=1,INDEX(新属性投放!C$14:C$34,卡牌属性!$M189),INDEX(新属性投放!C$40:C$60,卡牌属性!$M189))*VLOOKUP(J189,$A$4:$E$39,5),0)</f>
        <v>110</v>
      </c>
      <c r="V189" s="31" t="s">
        <v>191</v>
      </c>
      <c r="W189" s="16">
        <f>ROUND(IF($L189=1,INDEX(新属性投放!D$14:D$34,卡牌属性!$M189),INDEX(新属性投放!D$40:D$60,卡牌属性!$M189))*VLOOKUP(J189,$A$4:$E$39,5),0)</f>
        <v>55</v>
      </c>
      <c r="X189" s="31" t="s">
        <v>192</v>
      </c>
      <c r="Y189" s="16">
        <f>ROUND(IF($L189=1,INDEX(新属性投放!E$14:E$34,卡牌属性!$M189),INDEX(新属性投放!E$40:E$60,卡牌属性!$M189))*VLOOKUP(J189,$A$4:$E$39,5),0)</f>
        <v>550</v>
      </c>
      <c r="AA189" s="16">
        <f t="shared" si="58"/>
        <v>1100</v>
      </c>
      <c r="AB189" s="16">
        <f t="shared" si="59"/>
        <v>550</v>
      </c>
      <c r="AC189" s="16">
        <f t="shared" si="60"/>
        <v>5500</v>
      </c>
      <c r="AE189" s="16">
        <f t="shared" si="70"/>
        <v>8290</v>
      </c>
      <c r="AF189" s="16">
        <f t="shared" si="71"/>
        <v>4160</v>
      </c>
      <c r="AG189" s="16">
        <f t="shared" si="72"/>
        <v>41470</v>
      </c>
    </row>
    <row r="190" spans="9:33" ht="16.5" x14ac:dyDescent="0.2">
      <c r="I190" s="15">
        <v>187</v>
      </c>
      <c r="J190" s="16">
        <f t="shared" si="52"/>
        <v>1101009</v>
      </c>
      <c r="K190" s="31" t="s">
        <v>703</v>
      </c>
      <c r="L190" s="16">
        <f t="shared" si="53"/>
        <v>1</v>
      </c>
      <c r="M190" s="16">
        <f t="shared" si="54"/>
        <v>19</v>
      </c>
      <c r="N190" s="16" t="s">
        <v>51</v>
      </c>
      <c r="O190" s="16">
        <f>ROUND(IF($L190=1,INDEX(新属性投放!I$14:I$34,卡牌属性!$M190),INDEX(新属性投放!I$40:I$60,卡牌属性!$M190))*VLOOKUP(J190,$A$4:$E$39,5),0)</f>
        <v>5929</v>
      </c>
      <c r="P190" s="31" t="s">
        <v>191</v>
      </c>
      <c r="Q190" s="16">
        <f>ROUND(IF($L190=1,INDEX(新属性投放!J$14:J$34,卡牌属性!$M190),INDEX(新属性投放!J$40:J$60,卡牌属性!$M190))*VLOOKUP(J190,$A$4:$E$39,5),0)</f>
        <v>2954</v>
      </c>
      <c r="R190" s="31" t="s">
        <v>192</v>
      </c>
      <c r="S190" s="16">
        <f>ROUND(IF($L190=1,INDEX(新属性投放!K$14:K$34,卡牌属性!$M190),INDEX(新属性投放!K$40:K$60,卡牌属性!$M190))*VLOOKUP(J190,$A$4:$E$39,5),0)</f>
        <v>29700</v>
      </c>
      <c r="T190" s="31" t="s">
        <v>190</v>
      </c>
      <c r="U190" s="16">
        <f>ROUND(IF($L190=1,INDEX(新属性投放!C$14:C$34,卡牌属性!$M190),INDEX(新属性投放!C$40:C$60,卡牌属性!$M190))*VLOOKUP(J190,$A$4:$E$39,5),0)</f>
        <v>121</v>
      </c>
      <c r="V190" s="31" t="s">
        <v>191</v>
      </c>
      <c r="W190" s="16">
        <f>ROUND(IF($L190=1,INDEX(新属性投放!D$14:D$34,卡牌属性!$M190),INDEX(新属性投放!D$40:D$60,卡牌属性!$M190))*VLOOKUP(J190,$A$4:$E$39,5),0)</f>
        <v>61</v>
      </c>
      <c r="X190" s="31" t="s">
        <v>192</v>
      </c>
      <c r="Y190" s="16">
        <f>ROUND(IF($L190=1,INDEX(新属性投放!E$14:E$34,卡牌属性!$M190),INDEX(新属性投放!E$40:E$60,卡牌属性!$M190))*VLOOKUP(J190,$A$4:$E$39,5),0)</f>
        <v>605</v>
      </c>
      <c r="AA190" s="16">
        <f t="shared" si="58"/>
        <v>1210</v>
      </c>
      <c r="AB190" s="16">
        <f t="shared" si="59"/>
        <v>610</v>
      </c>
      <c r="AC190" s="16">
        <f t="shared" si="60"/>
        <v>6050</v>
      </c>
      <c r="AE190" s="16">
        <f t="shared" si="70"/>
        <v>9500</v>
      </c>
      <c r="AF190" s="16">
        <f t="shared" si="71"/>
        <v>4770</v>
      </c>
      <c r="AG190" s="16">
        <f t="shared" si="72"/>
        <v>47520</v>
      </c>
    </row>
    <row r="191" spans="9:33" ht="16.5" x14ac:dyDescent="0.2">
      <c r="I191" s="15">
        <v>188</v>
      </c>
      <c r="J191" s="16">
        <f t="shared" si="52"/>
        <v>1101009</v>
      </c>
      <c r="K191" s="31" t="s">
        <v>703</v>
      </c>
      <c r="L191" s="16">
        <f t="shared" si="53"/>
        <v>1</v>
      </c>
      <c r="M191" s="16">
        <f t="shared" si="54"/>
        <v>20</v>
      </c>
      <c r="N191" s="16" t="s">
        <v>51</v>
      </c>
      <c r="O191" s="16">
        <f>ROUND(IF($L191=1,INDEX(新属性投放!I$14:I$34,卡牌属性!$M191),INDEX(新属性投放!I$40:I$60,卡牌属性!$M191))*VLOOKUP(J191,$A$4:$E$39,5),0)</f>
        <v>6666</v>
      </c>
      <c r="P191" s="31" t="s">
        <v>191</v>
      </c>
      <c r="Q191" s="16">
        <f>ROUND(IF($L191=1,INDEX(新属性投放!J$14:J$34,卡牌属性!$M191),INDEX(新属性投放!J$40:J$60,卡牌属性!$M191))*VLOOKUP(J191,$A$4:$E$39,5),0)</f>
        <v>3322</v>
      </c>
      <c r="R191" s="31" t="s">
        <v>192</v>
      </c>
      <c r="S191" s="16">
        <f>ROUND(IF($L191=1,INDEX(新属性投放!K$14:K$34,卡牌属性!$M191),INDEX(新属性投放!K$40:K$60,卡牌属性!$M191))*VLOOKUP(J191,$A$4:$E$39,5),0)</f>
        <v>33385</v>
      </c>
      <c r="T191" s="31" t="s">
        <v>190</v>
      </c>
      <c r="U191" s="16">
        <f>ROUND(IF($L191=1,INDEX(新属性投放!C$14:C$34,卡牌属性!$M191),INDEX(新属性投放!C$40:C$60,卡牌属性!$M191))*VLOOKUP(J191,$A$4:$E$39,5),0)</f>
        <v>132</v>
      </c>
      <c r="V191" s="31" t="s">
        <v>191</v>
      </c>
      <c r="W191" s="16">
        <f>ROUND(IF($L191=1,INDEX(新属性投放!D$14:D$34,卡牌属性!$M191),INDEX(新属性投放!D$40:D$60,卡牌属性!$M191))*VLOOKUP(J191,$A$4:$E$39,5),0)</f>
        <v>66</v>
      </c>
      <c r="X191" s="31" t="s">
        <v>192</v>
      </c>
      <c r="Y191" s="16">
        <f>ROUND(IF($L191=1,INDEX(新属性投放!E$14:E$34,卡牌属性!$M191),INDEX(新属性投放!E$40:E$60,卡牌属性!$M191))*VLOOKUP(J191,$A$4:$E$39,5),0)</f>
        <v>660</v>
      </c>
      <c r="AA191" s="16">
        <f t="shared" si="58"/>
        <v>1320</v>
      </c>
      <c r="AB191" s="16">
        <f t="shared" si="59"/>
        <v>660</v>
      </c>
      <c r="AC191" s="16">
        <f t="shared" si="60"/>
        <v>6600</v>
      </c>
      <c r="AE191" s="16">
        <f t="shared" si="70"/>
        <v>10820</v>
      </c>
      <c r="AF191" s="16">
        <f t="shared" si="71"/>
        <v>5430</v>
      </c>
      <c r="AG191" s="16">
        <f t="shared" si="72"/>
        <v>54120</v>
      </c>
    </row>
    <row r="192" spans="9:33" ht="16.5" x14ac:dyDescent="0.2">
      <c r="I192" s="15">
        <v>189</v>
      </c>
      <c r="J192" s="16">
        <f t="shared" si="52"/>
        <v>1101009</v>
      </c>
      <c r="K192" s="31" t="s">
        <v>703</v>
      </c>
      <c r="L192" s="16">
        <f t="shared" si="53"/>
        <v>1</v>
      </c>
      <c r="M192" s="16">
        <f t="shared" si="54"/>
        <v>21</v>
      </c>
      <c r="N192" s="16" t="s">
        <v>51</v>
      </c>
      <c r="O192" s="16">
        <f>ROUND(IF($L192=1,INDEX(新属性投放!I$14:I$34,卡牌属性!$M192),INDEX(新属性投放!I$40:I$60,卡牌属性!$M192))*VLOOKUP(J192,$A$4:$E$39,5),0)</f>
        <v>7634</v>
      </c>
      <c r="P192" s="31" t="s">
        <v>191</v>
      </c>
      <c r="Q192" s="16">
        <f>ROUND(IF($L192=1,INDEX(新属性投放!J$14:J$34,卡牌属性!$M192),INDEX(新属性投放!J$40:J$60,卡牌属性!$M192))*VLOOKUP(J192,$A$4:$E$39,5),0)</f>
        <v>3806</v>
      </c>
      <c r="R192" s="31" t="s">
        <v>192</v>
      </c>
      <c r="S192" s="16">
        <f>ROUND(IF($L192=1,INDEX(新属性投放!K$14:K$34,卡牌属性!$M192),INDEX(新属性投放!K$40:K$60,卡牌属性!$M192))*VLOOKUP(J192,$A$4:$E$39,5),0)</f>
        <v>38225</v>
      </c>
      <c r="T192" s="31" t="s">
        <v>190</v>
      </c>
      <c r="U192" s="16">
        <f>ROUND(IF($L192=1,INDEX(新属性投放!C$14:C$34,卡牌属性!$M192),INDEX(新属性投放!C$40:C$60,卡牌属性!$M192))*VLOOKUP(J192,$A$4:$E$39,5),0)</f>
        <v>154</v>
      </c>
      <c r="V192" s="31" t="s">
        <v>191</v>
      </c>
      <c r="W192" s="16">
        <f>ROUND(IF($L192=1,INDEX(新属性投放!D$14:D$34,卡牌属性!$M192),INDEX(新属性投放!D$40:D$60,卡牌属性!$M192))*VLOOKUP(J192,$A$4:$E$39,5),0)</f>
        <v>77</v>
      </c>
      <c r="X192" s="31" t="s">
        <v>192</v>
      </c>
      <c r="Y192" s="16">
        <f>ROUND(IF($L192=1,INDEX(新属性投放!E$14:E$34,卡牌属性!$M192),INDEX(新属性投放!E$40:E$60,卡牌属性!$M192))*VLOOKUP(J192,$A$4:$E$39,5),0)</f>
        <v>770</v>
      </c>
      <c r="AA192" s="16">
        <f t="shared" si="58"/>
        <v>1540</v>
      </c>
      <c r="AB192" s="16">
        <f t="shared" si="59"/>
        <v>770</v>
      </c>
      <c r="AC192" s="16">
        <f t="shared" si="60"/>
        <v>7700</v>
      </c>
      <c r="AE192" s="16">
        <f t="shared" si="70"/>
        <v>12360</v>
      </c>
      <c r="AF192" s="16">
        <f t="shared" si="71"/>
        <v>6200</v>
      </c>
      <c r="AG192" s="16">
        <f t="shared" si="72"/>
        <v>61820</v>
      </c>
    </row>
    <row r="193" spans="9:33" ht="16.5" x14ac:dyDescent="0.2">
      <c r="I193" s="15">
        <v>190</v>
      </c>
      <c r="J193" s="16">
        <f t="shared" si="52"/>
        <v>1101010</v>
      </c>
      <c r="K193" s="31" t="s">
        <v>703</v>
      </c>
      <c r="L193" s="16">
        <f t="shared" si="53"/>
        <v>1</v>
      </c>
      <c r="M193" s="16">
        <f t="shared" si="54"/>
        <v>1</v>
      </c>
      <c r="N193" s="16" t="s">
        <v>51</v>
      </c>
      <c r="O193" s="16">
        <f>ROUND(IF($L193=1,INDEX(新属性投放!I$14:I$34,卡牌属性!$M193),INDEX(新属性投放!I$40:I$60,卡牌属性!$M193))*VLOOKUP(J193,$A$4:$E$39,5),0)</f>
        <v>25</v>
      </c>
      <c r="P193" s="31" t="s">
        <v>191</v>
      </c>
      <c r="Q193" s="16">
        <f>ROUND(IF($L193=1,INDEX(新属性投放!J$14:J$34,卡牌属性!$M193),INDEX(新属性投放!J$40:J$60,卡牌属性!$M193))*VLOOKUP(J193,$A$4:$E$39,5),0)</f>
        <v>0</v>
      </c>
      <c r="R193" s="31" t="s">
        <v>192</v>
      </c>
      <c r="S193" s="16">
        <f>ROUND(IF($L193=1,INDEX(新属性投放!K$14:K$34,卡牌属性!$M193),INDEX(新属性投放!K$40:K$60,卡牌属性!$M193))*VLOOKUP(J193,$A$4:$E$39,5),0)</f>
        <v>188</v>
      </c>
      <c r="T193" s="31" t="s">
        <v>190</v>
      </c>
      <c r="U193" s="16">
        <f>ROUND(IF($L193=1,INDEX(新属性投放!C$14:C$34,卡牌属性!$M193),INDEX(新属性投放!C$40:C$60,卡牌属性!$M193))*VLOOKUP(J193,$A$4:$E$39,5),0)</f>
        <v>5</v>
      </c>
      <c r="V193" s="31" t="s">
        <v>191</v>
      </c>
      <c r="W193" s="16">
        <f>ROUND(IF($L193=1,INDEX(新属性投放!D$14:D$34,卡牌属性!$M193),INDEX(新属性投放!D$40:D$60,卡牌属性!$M193))*VLOOKUP(J193,$A$4:$E$39,5),0)</f>
        <v>3</v>
      </c>
      <c r="X193" s="31" t="s">
        <v>192</v>
      </c>
      <c r="Y193" s="16">
        <f>ROUND(IF($L193=1,INDEX(新属性投放!E$14:E$34,卡牌属性!$M193),INDEX(新属性投放!E$40:E$60,卡牌属性!$M193))*VLOOKUP(J193,$A$4:$E$39,5),0)</f>
        <v>25</v>
      </c>
      <c r="AA193" s="16">
        <f t="shared" si="58"/>
        <v>50</v>
      </c>
      <c r="AB193" s="16">
        <f t="shared" si="59"/>
        <v>30</v>
      </c>
      <c r="AC193" s="16">
        <f t="shared" si="60"/>
        <v>250</v>
      </c>
      <c r="AE193" s="16">
        <f t="shared" ref="AE193" si="73">AA193</f>
        <v>50</v>
      </c>
      <c r="AF193" s="16">
        <f t="shared" ref="AF193" si="74">AB193</f>
        <v>30</v>
      </c>
      <c r="AG193" s="16">
        <f t="shared" ref="AG193" si="75">AC193</f>
        <v>250</v>
      </c>
    </row>
    <row r="194" spans="9:33" ht="16.5" x14ac:dyDescent="0.2">
      <c r="I194" s="15">
        <v>191</v>
      </c>
      <c r="J194" s="16">
        <f t="shared" si="52"/>
        <v>1101010</v>
      </c>
      <c r="K194" s="31" t="s">
        <v>703</v>
      </c>
      <c r="L194" s="16">
        <f t="shared" si="53"/>
        <v>1</v>
      </c>
      <c r="M194" s="16">
        <f t="shared" si="54"/>
        <v>2</v>
      </c>
      <c r="N194" s="16" t="s">
        <v>51</v>
      </c>
      <c r="O194" s="16">
        <f>ROUND(IF($L194=1,INDEX(新属性投放!I$14:I$34,卡牌属性!$M194),INDEX(新属性投放!I$40:I$60,卡牌属性!$M194))*VLOOKUP(J194,$A$4:$E$39,5),0)</f>
        <v>60</v>
      </c>
      <c r="P194" s="31" t="s">
        <v>191</v>
      </c>
      <c r="Q194" s="16">
        <f>ROUND(IF($L194=1,INDEX(新属性投放!J$14:J$34,卡牌属性!$M194),INDEX(新属性投放!J$40:J$60,卡牌属性!$M194))*VLOOKUP(J194,$A$4:$E$39,5),0)</f>
        <v>18</v>
      </c>
      <c r="R194" s="31" t="s">
        <v>192</v>
      </c>
      <c r="S194" s="16">
        <f>ROUND(IF($L194=1,INDEX(新属性投放!K$14:K$34,卡牌属性!$M194),INDEX(新属性投放!K$40:K$60,卡牌属性!$M194))*VLOOKUP(J194,$A$4:$E$39,5),0)</f>
        <v>363</v>
      </c>
      <c r="T194" s="31" t="s">
        <v>190</v>
      </c>
      <c r="U194" s="16">
        <f>ROUND(IF($L194=1,INDEX(新属性投放!C$14:C$34,卡牌属性!$M194),INDEX(新属性投放!C$40:C$60,卡牌属性!$M194))*VLOOKUP(J194,$A$4:$E$39,5),0)</f>
        <v>8</v>
      </c>
      <c r="V194" s="31" t="s">
        <v>191</v>
      </c>
      <c r="W194" s="16">
        <f>ROUND(IF($L194=1,INDEX(新属性投放!D$14:D$34,卡牌属性!$M194),INDEX(新属性投放!D$40:D$60,卡牌属性!$M194))*VLOOKUP(J194,$A$4:$E$39,5),0)</f>
        <v>4</v>
      </c>
      <c r="X194" s="31" t="s">
        <v>192</v>
      </c>
      <c r="Y194" s="16">
        <f>ROUND(IF($L194=1,INDEX(新属性投放!E$14:E$34,卡牌属性!$M194),INDEX(新属性投放!E$40:E$60,卡牌属性!$M194))*VLOOKUP(J194,$A$4:$E$39,5),0)</f>
        <v>38</v>
      </c>
      <c r="AA194" s="16">
        <f t="shared" si="58"/>
        <v>80</v>
      </c>
      <c r="AB194" s="16">
        <f t="shared" si="59"/>
        <v>40</v>
      </c>
      <c r="AC194" s="16">
        <f t="shared" si="60"/>
        <v>380</v>
      </c>
      <c r="AE194" s="16">
        <f t="shared" ref="AE194:AE213" si="76">AE193+AA194</f>
        <v>130</v>
      </c>
      <c r="AF194" s="16">
        <f t="shared" ref="AF194:AF213" si="77">AF193+AB194</f>
        <v>70</v>
      </c>
      <c r="AG194" s="16">
        <f t="shared" ref="AG194:AG213" si="78">AG193+AC194</f>
        <v>630</v>
      </c>
    </row>
    <row r="195" spans="9:33" ht="16.5" x14ac:dyDescent="0.2">
      <c r="I195" s="15">
        <v>192</v>
      </c>
      <c r="J195" s="16">
        <f t="shared" si="52"/>
        <v>1101010</v>
      </c>
      <c r="K195" s="31" t="s">
        <v>703</v>
      </c>
      <c r="L195" s="16">
        <f t="shared" si="53"/>
        <v>1</v>
      </c>
      <c r="M195" s="16">
        <f t="shared" si="54"/>
        <v>3</v>
      </c>
      <c r="N195" s="16" t="s">
        <v>51</v>
      </c>
      <c r="O195" s="16">
        <f>ROUND(IF($L195=1,INDEX(新属性投放!I$14:I$34,卡牌属性!$M195),INDEX(新属性投放!I$40:I$60,卡牌属性!$M195))*VLOOKUP(J195,$A$4:$E$39,5),0)</f>
        <v>165</v>
      </c>
      <c r="P195" s="31" t="s">
        <v>191</v>
      </c>
      <c r="Q195" s="16">
        <f>ROUND(IF($L195=1,INDEX(新属性投放!J$14:J$34,卡牌属性!$M195),INDEX(新属性投放!J$40:J$60,卡牌属性!$M195))*VLOOKUP(J195,$A$4:$E$39,5),0)</f>
        <v>70</v>
      </c>
      <c r="R195" s="31" t="s">
        <v>192</v>
      </c>
      <c r="S195" s="16">
        <f>ROUND(IF($L195=1,INDEX(新属性投放!K$14:K$34,卡牌属性!$M195),INDEX(新属性投放!K$40:K$60,卡牌属性!$M195))*VLOOKUP(J195,$A$4:$E$39,5),0)</f>
        <v>888</v>
      </c>
      <c r="T195" s="31" t="s">
        <v>190</v>
      </c>
      <c r="U195" s="16">
        <f>ROUND(IF($L195=1,INDEX(新属性投放!C$14:C$34,卡牌属性!$M195),INDEX(新属性投放!C$40:C$60,卡牌属性!$M195))*VLOOKUP(J195,$A$4:$E$39,5),0)</f>
        <v>10</v>
      </c>
      <c r="V195" s="31" t="s">
        <v>191</v>
      </c>
      <c r="W195" s="16">
        <f>ROUND(IF($L195=1,INDEX(新属性投放!D$14:D$34,卡牌属性!$M195),INDEX(新属性投放!D$40:D$60,卡牌属性!$M195))*VLOOKUP(J195,$A$4:$E$39,5),0)</f>
        <v>5</v>
      </c>
      <c r="X195" s="31" t="s">
        <v>192</v>
      </c>
      <c r="Y195" s="16">
        <f>ROUND(IF($L195=1,INDEX(新属性投放!E$14:E$34,卡牌属性!$M195),INDEX(新属性投放!E$40:E$60,卡牌属性!$M195))*VLOOKUP(J195,$A$4:$E$39,5),0)</f>
        <v>50</v>
      </c>
      <c r="AA195" s="16">
        <f t="shared" si="58"/>
        <v>100</v>
      </c>
      <c r="AB195" s="16">
        <f t="shared" si="59"/>
        <v>50</v>
      </c>
      <c r="AC195" s="16">
        <f t="shared" si="60"/>
        <v>500</v>
      </c>
      <c r="AE195" s="16">
        <f t="shared" si="76"/>
        <v>230</v>
      </c>
      <c r="AF195" s="16">
        <f t="shared" si="77"/>
        <v>120</v>
      </c>
      <c r="AG195" s="16">
        <f t="shared" si="78"/>
        <v>1130</v>
      </c>
    </row>
    <row r="196" spans="9:33" ht="16.5" x14ac:dyDescent="0.2">
      <c r="I196" s="15">
        <v>193</v>
      </c>
      <c r="J196" s="16">
        <f t="shared" si="52"/>
        <v>1101010</v>
      </c>
      <c r="K196" s="31" t="s">
        <v>703</v>
      </c>
      <c r="L196" s="16">
        <f t="shared" si="53"/>
        <v>1</v>
      </c>
      <c r="M196" s="16">
        <f t="shared" si="54"/>
        <v>4</v>
      </c>
      <c r="N196" s="16" t="s">
        <v>51</v>
      </c>
      <c r="O196" s="16">
        <f>ROUND(IF($L196=1,INDEX(新属性投放!I$14:I$34,卡牌属性!$M196),INDEX(新属性投放!I$40:I$60,卡牌属性!$M196))*VLOOKUP(J196,$A$4:$E$39,5),0)</f>
        <v>345</v>
      </c>
      <c r="P196" s="31" t="s">
        <v>191</v>
      </c>
      <c r="Q196" s="16">
        <f>ROUND(IF($L196=1,INDEX(新属性投放!J$14:J$34,卡牌属性!$M196),INDEX(新属性投放!J$40:J$60,卡牌属性!$M196))*VLOOKUP(J196,$A$4:$E$39,5),0)</f>
        <v>160</v>
      </c>
      <c r="R196" s="31" t="s">
        <v>192</v>
      </c>
      <c r="S196" s="16">
        <f>ROUND(IF($L196=1,INDEX(新属性投放!K$14:K$34,卡牌属性!$M196),INDEX(新属性投放!K$40:K$60,卡牌属性!$M196))*VLOOKUP(J196,$A$4:$E$39,5),0)</f>
        <v>1788</v>
      </c>
      <c r="T196" s="31" t="s">
        <v>190</v>
      </c>
      <c r="U196" s="16">
        <f>ROUND(IF($L196=1,INDEX(新属性投放!C$14:C$34,卡牌属性!$M196),INDEX(新属性投放!C$40:C$60,卡牌属性!$M196))*VLOOKUP(J196,$A$4:$E$39,5),0)</f>
        <v>15</v>
      </c>
      <c r="V196" s="31" t="s">
        <v>191</v>
      </c>
      <c r="W196" s="16">
        <f>ROUND(IF($L196=1,INDEX(新属性投放!D$14:D$34,卡牌属性!$M196),INDEX(新属性投放!D$40:D$60,卡牌属性!$M196))*VLOOKUP(J196,$A$4:$E$39,5),0)</f>
        <v>8</v>
      </c>
      <c r="X196" s="31" t="s">
        <v>192</v>
      </c>
      <c r="Y196" s="16">
        <f>ROUND(IF($L196=1,INDEX(新属性投放!E$14:E$34,卡牌属性!$M196),INDEX(新属性投放!E$40:E$60,卡牌属性!$M196))*VLOOKUP(J196,$A$4:$E$39,5),0)</f>
        <v>75</v>
      </c>
      <c r="AA196" s="16">
        <f t="shared" si="58"/>
        <v>150</v>
      </c>
      <c r="AB196" s="16">
        <f t="shared" si="59"/>
        <v>80</v>
      </c>
      <c r="AC196" s="16">
        <f t="shared" si="60"/>
        <v>750</v>
      </c>
      <c r="AE196" s="16">
        <f t="shared" si="76"/>
        <v>380</v>
      </c>
      <c r="AF196" s="16">
        <f t="shared" si="77"/>
        <v>200</v>
      </c>
      <c r="AG196" s="16">
        <f t="shared" si="78"/>
        <v>1880</v>
      </c>
    </row>
    <row r="197" spans="9:33" ht="16.5" x14ac:dyDescent="0.2">
      <c r="I197" s="15">
        <v>194</v>
      </c>
      <c r="J197" s="16">
        <f t="shared" ref="J197:J260" si="79">INDEX($A$4:$A$39,INT((I197-1)/21)+1)</f>
        <v>1101010</v>
      </c>
      <c r="K197" s="31" t="s">
        <v>703</v>
      </c>
      <c r="L197" s="16">
        <f t="shared" ref="L197:L260" si="80">VLOOKUP(J197,$A$4:$C$39,3,TRUE)</f>
        <v>1</v>
      </c>
      <c r="M197" s="16">
        <f t="shared" ref="M197:M260" si="81">MOD(I197-1,21)+1</f>
        <v>5</v>
      </c>
      <c r="N197" s="16" t="s">
        <v>51</v>
      </c>
      <c r="O197" s="16">
        <f>ROUND(IF($L197=1,INDEX(新属性投放!I$14:I$34,卡牌属性!$M197),INDEX(新属性投放!I$40:I$60,卡牌属性!$M197))*VLOOKUP(J197,$A$4:$E$39,5),0)</f>
        <v>535</v>
      </c>
      <c r="P197" s="31" t="s">
        <v>191</v>
      </c>
      <c r="Q197" s="16">
        <f>ROUND(IF($L197=1,INDEX(新属性投放!J$14:J$34,卡牌属性!$M197),INDEX(新属性投放!J$40:J$60,卡牌属性!$M197))*VLOOKUP(J197,$A$4:$E$39,5),0)</f>
        <v>255</v>
      </c>
      <c r="R197" s="31" t="s">
        <v>192</v>
      </c>
      <c r="S197" s="16">
        <f>ROUND(IF($L197=1,INDEX(新属性投放!K$14:K$34,卡牌属性!$M197),INDEX(新属性投放!K$40:K$60,卡牌属性!$M197))*VLOOKUP(J197,$A$4:$E$39,5),0)</f>
        <v>2738</v>
      </c>
      <c r="T197" s="31" t="s">
        <v>190</v>
      </c>
      <c r="U197" s="16">
        <f>ROUND(IF($L197=1,INDEX(新属性投放!C$14:C$34,卡牌属性!$M197),INDEX(新属性投放!C$40:C$60,卡牌属性!$M197))*VLOOKUP(J197,$A$4:$E$39,5),0)</f>
        <v>20</v>
      </c>
      <c r="V197" s="31" t="s">
        <v>191</v>
      </c>
      <c r="W197" s="16">
        <f>ROUND(IF($L197=1,INDEX(新属性投放!D$14:D$34,卡牌属性!$M197),INDEX(新属性投放!D$40:D$60,卡牌属性!$M197))*VLOOKUP(J197,$A$4:$E$39,5),0)</f>
        <v>10</v>
      </c>
      <c r="X197" s="31" t="s">
        <v>192</v>
      </c>
      <c r="Y197" s="16">
        <f>ROUND(IF($L197=1,INDEX(新属性投放!E$14:E$34,卡牌属性!$M197),INDEX(新属性投放!E$40:E$60,卡牌属性!$M197))*VLOOKUP(J197,$A$4:$E$39,5),0)</f>
        <v>100</v>
      </c>
      <c r="AA197" s="16">
        <f t="shared" si="58"/>
        <v>200</v>
      </c>
      <c r="AB197" s="16">
        <f t="shared" si="59"/>
        <v>100</v>
      </c>
      <c r="AC197" s="16">
        <f t="shared" si="60"/>
        <v>1000</v>
      </c>
      <c r="AE197" s="16">
        <f t="shared" si="76"/>
        <v>580</v>
      </c>
      <c r="AF197" s="16">
        <f t="shared" si="77"/>
        <v>300</v>
      </c>
      <c r="AG197" s="16">
        <f t="shared" si="78"/>
        <v>2880</v>
      </c>
    </row>
    <row r="198" spans="9:33" ht="16.5" x14ac:dyDescent="0.2">
      <c r="I198" s="15">
        <v>195</v>
      </c>
      <c r="J198" s="16">
        <f t="shared" si="79"/>
        <v>1101010</v>
      </c>
      <c r="K198" s="31" t="s">
        <v>703</v>
      </c>
      <c r="L198" s="16">
        <f t="shared" si="80"/>
        <v>1</v>
      </c>
      <c r="M198" s="16">
        <f t="shared" si="81"/>
        <v>6</v>
      </c>
      <c r="N198" s="16" t="s">
        <v>51</v>
      </c>
      <c r="O198" s="16">
        <f>ROUND(IF($L198=1,INDEX(新属性投放!I$14:I$34,卡牌属性!$M198),INDEX(新属性投放!I$40:I$60,卡牌属性!$M198))*VLOOKUP(J198,$A$4:$E$39,5),0)</f>
        <v>785</v>
      </c>
      <c r="P198" s="31" t="s">
        <v>191</v>
      </c>
      <c r="Q198" s="16">
        <f>ROUND(IF($L198=1,INDEX(新属性投放!J$14:J$34,卡牌属性!$M198),INDEX(新属性投放!J$40:J$60,卡牌属性!$M198))*VLOOKUP(J198,$A$4:$E$39,5),0)</f>
        <v>380</v>
      </c>
      <c r="R198" s="31" t="s">
        <v>192</v>
      </c>
      <c r="S198" s="16">
        <f>ROUND(IF($L198=1,INDEX(新属性投放!K$14:K$34,卡牌属性!$M198),INDEX(新属性投放!K$40:K$60,卡牌属性!$M198))*VLOOKUP(J198,$A$4:$E$39,5),0)</f>
        <v>3988</v>
      </c>
      <c r="T198" s="31" t="s">
        <v>190</v>
      </c>
      <c r="U198" s="16">
        <f>ROUND(IF($L198=1,INDEX(新属性投放!C$14:C$34,卡牌属性!$M198),INDEX(新属性投放!C$40:C$60,卡牌属性!$M198))*VLOOKUP(J198,$A$4:$E$39,5),0)</f>
        <v>25</v>
      </c>
      <c r="V198" s="31" t="s">
        <v>191</v>
      </c>
      <c r="W198" s="16">
        <f>ROUND(IF($L198=1,INDEX(新属性投放!D$14:D$34,卡牌属性!$M198),INDEX(新属性投放!D$40:D$60,卡牌属性!$M198))*VLOOKUP(J198,$A$4:$E$39,5),0)</f>
        <v>13</v>
      </c>
      <c r="X198" s="31" t="s">
        <v>192</v>
      </c>
      <c r="Y198" s="16">
        <f>ROUND(IF($L198=1,INDEX(新属性投放!E$14:E$34,卡牌属性!$M198),INDEX(新属性投放!E$40:E$60,卡牌属性!$M198))*VLOOKUP(J198,$A$4:$E$39,5),0)</f>
        <v>125</v>
      </c>
      <c r="AA198" s="16">
        <f t="shared" si="58"/>
        <v>250</v>
      </c>
      <c r="AB198" s="16">
        <f t="shared" si="59"/>
        <v>130</v>
      </c>
      <c r="AC198" s="16">
        <f t="shared" si="60"/>
        <v>1250</v>
      </c>
      <c r="AE198" s="16">
        <f t="shared" si="76"/>
        <v>830</v>
      </c>
      <c r="AF198" s="16">
        <f t="shared" si="77"/>
        <v>430</v>
      </c>
      <c r="AG198" s="16">
        <f t="shared" si="78"/>
        <v>4130</v>
      </c>
    </row>
    <row r="199" spans="9:33" ht="16.5" x14ac:dyDescent="0.2">
      <c r="I199" s="15">
        <v>196</v>
      </c>
      <c r="J199" s="16">
        <f t="shared" si="79"/>
        <v>1101010</v>
      </c>
      <c r="K199" s="31" t="s">
        <v>703</v>
      </c>
      <c r="L199" s="16">
        <f t="shared" si="80"/>
        <v>1</v>
      </c>
      <c r="M199" s="16">
        <f t="shared" si="81"/>
        <v>7</v>
      </c>
      <c r="N199" s="16" t="s">
        <v>51</v>
      </c>
      <c r="O199" s="16">
        <f>ROUND(IF($L199=1,INDEX(新属性投放!I$14:I$34,卡牌属性!$M199),INDEX(新属性投放!I$40:I$60,卡牌属性!$M199))*VLOOKUP(J199,$A$4:$E$39,5),0)</f>
        <v>1095</v>
      </c>
      <c r="P199" s="31" t="s">
        <v>191</v>
      </c>
      <c r="Q199" s="16">
        <f>ROUND(IF($L199=1,INDEX(新属性投放!J$14:J$34,卡牌属性!$M199),INDEX(新属性投放!J$40:J$60,卡牌属性!$M199))*VLOOKUP(J199,$A$4:$E$39,5),0)</f>
        <v>535</v>
      </c>
      <c r="R199" s="31" t="s">
        <v>192</v>
      </c>
      <c r="S199" s="16">
        <f>ROUND(IF($L199=1,INDEX(新属性投放!K$14:K$34,卡牌属性!$M199),INDEX(新属性投放!K$40:K$60,卡牌属性!$M199))*VLOOKUP(J199,$A$4:$E$39,5),0)</f>
        <v>5538</v>
      </c>
      <c r="T199" s="31" t="s">
        <v>190</v>
      </c>
      <c r="U199" s="16">
        <f>ROUND(IF($L199=1,INDEX(新属性投放!C$14:C$34,卡牌属性!$M199),INDEX(新属性投放!C$40:C$60,卡牌属性!$M199))*VLOOKUP(J199,$A$4:$E$39,5),0)</f>
        <v>30</v>
      </c>
      <c r="V199" s="31" t="s">
        <v>191</v>
      </c>
      <c r="W199" s="16">
        <f>ROUND(IF($L199=1,INDEX(新属性投放!D$14:D$34,卡牌属性!$M199),INDEX(新属性投放!D$40:D$60,卡牌属性!$M199))*VLOOKUP(J199,$A$4:$E$39,5),0)</f>
        <v>15</v>
      </c>
      <c r="X199" s="31" t="s">
        <v>192</v>
      </c>
      <c r="Y199" s="16">
        <f>ROUND(IF($L199=1,INDEX(新属性投放!E$14:E$34,卡牌属性!$M199),INDEX(新属性投放!E$40:E$60,卡牌属性!$M199))*VLOOKUP(J199,$A$4:$E$39,5),0)</f>
        <v>150</v>
      </c>
      <c r="AA199" s="16">
        <f t="shared" si="58"/>
        <v>300</v>
      </c>
      <c r="AB199" s="16">
        <f t="shared" si="59"/>
        <v>150</v>
      </c>
      <c r="AC199" s="16">
        <f t="shared" si="60"/>
        <v>1500</v>
      </c>
      <c r="AE199" s="16">
        <f t="shared" si="76"/>
        <v>1130</v>
      </c>
      <c r="AF199" s="16">
        <f t="shared" si="77"/>
        <v>580</v>
      </c>
      <c r="AG199" s="16">
        <f t="shared" si="78"/>
        <v>5630</v>
      </c>
    </row>
    <row r="200" spans="9:33" ht="16.5" x14ac:dyDescent="0.2">
      <c r="I200" s="15">
        <v>197</v>
      </c>
      <c r="J200" s="16">
        <f t="shared" si="79"/>
        <v>1101010</v>
      </c>
      <c r="K200" s="31" t="s">
        <v>703</v>
      </c>
      <c r="L200" s="16">
        <f t="shared" si="80"/>
        <v>1</v>
      </c>
      <c r="M200" s="16">
        <f t="shared" si="81"/>
        <v>8</v>
      </c>
      <c r="N200" s="16" t="s">
        <v>51</v>
      </c>
      <c r="O200" s="16">
        <f>ROUND(IF($L200=1,INDEX(新属性投放!I$14:I$34,卡牌属性!$M200),INDEX(新属性投放!I$40:I$60,卡牌属性!$M200))*VLOOKUP(J200,$A$4:$E$39,5),0)</f>
        <v>1470</v>
      </c>
      <c r="P200" s="31" t="s">
        <v>191</v>
      </c>
      <c r="Q200" s="16">
        <f>ROUND(IF($L200=1,INDEX(新属性投放!J$14:J$34,卡牌属性!$M200),INDEX(新属性投放!J$40:J$60,卡牌属性!$M200))*VLOOKUP(J200,$A$4:$E$39,5),0)</f>
        <v>723</v>
      </c>
      <c r="R200" s="31" t="s">
        <v>192</v>
      </c>
      <c r="S200" s="16">
        <f>ROUND(IF($L200=1,INDEX(新属性投放!K$14:K$34,卡牌属性!$M200),INDEX(新属性投放!K$40:K$60,卡牌属性!$M200))*VLOOKUP(J200,$A$4:$E$39,5),0)</f>
        <v>7413</v>
      </c>
      <c r="T200" s="31" t="s">
        <v>190</v>
      </c>
      <c r="U200" s="16">
        <f>ROUND(IF($L200=1,INDEX(新属性投放!C$14:C$34,卡牌属性!$M200),INDEX(新属性投放!C$40:C$60,卡牌属性!$M200))*VLOOKUP(J200,$A$4:$E$39,5),0)</f>
        <v>38</v>
      </c>
      <c r="V200" s="31" t="s">
        <v>191</v>
      </c>
      <c r="W200" s="16">
        <f>ROUND(IF($L200=1,INDEX(新属性投放!D$14:D$34,卡牌属性!$M200),INDEX(新属性投放!D$40:D$60,卡牌属性!$M200))*VLOOKUP(J200,$A$4:$E$39,5),0)</f>
        <v>19</v>
      </c>
      <c r="X200" s="31" t="s">
        <v>192</v>
      </c>
      <c r="Y200" s="16">
        <f>ROUND(IF($L200=1,INDEX(新属性投放!E$14:E$34,卡牌属性!$M200),INDEX(新属性投放!E$40:E$60,卡牌属性!$M200))*VLOOKUP(J200,$A$4:$E$39,5),0)</f>
        <v>188</v>
      </c>
      <c r="AA200" s="16">
        <f t="shared" si="58"/>
        <v>380</v>
      </c>
      <c r="AB200" s="16">
        <f t="shared" si="59"/>
        <v>190</v>
      </c>
      <c r="AC200" s="16">
        <f t="shared" si="60"/>
        <v>1880</v>
      </c>
      <c r="AE200" s="16">
        <f t="shared" si="76"/>
        <v>1510</v>
      </c>
      <c r="AF200" s="16">
        <f t="shared" si="77"/>
        <v>770</v>
      </c>
      <c r="AG200" s="16">
        <f t="shared" si="78"/>
        <v>7510</v>
      </c>
    </row>
    <row r="201" spans="9:33" ht="16.5" x14ac:dyDescent="0.2">
      <c r="I201" s="15">
        <v>198</v>
      </c>
      <c r="J201" s="16">
        <f t="shared" si="79"/>
        <v>1101010</v>
      </c>
      <c r="K201" s="31" t="s">
        <v>703</v>
      </c>
      <c r="L201" s="16">
        <f t="shared" si="80"/>
        <v>1</v>
      </c>
      <c r="M201" s="16">
        <f t="shared" si="81"/>
        <v>9</v>
      </c>
      <c r="N201" s="16" t="s">
        <v>51</v>
      </c>
      <c r="O201" s="16">
        <f>ROUND(IF($L201=1,INDEX(新属性投放!I$14:I$34,卡牌属性!$M201),INDEX(新属性投放!I$40:I$60,卡牌属性!$M201))*VLOOKUP(J201,$A$4:$E$39,5),0)</f>
        <v>1888</v>
      </c>
      <c r="P201" s="31" t="s">
        <v>191</v>
      </c>
      <c r="Q201" s="16">
        <f>ROUND(IF($L201=1,INDEX(新属性投放!J$14:J$34,卡牌属性!$M201),INDEX(新属性投放!J$40:J$60,卡牌属性!$M201))*VLOOKUP(J201,$A$4:$E$39,5),0)</f>
        <v>931</v>
      </c>
      <c r="R201" s="31" t="s">
        <v>192</v>
      </c>
      <c r="S201" s="16">
        <f>ROUND(IF($L201=1,INDEX(新属性投放!K$14:K$34,卡牌属性!$M201),INDEX(新属性投放!K$40:K$60,卡牌属性!$M201))*VLOOKUP(J201,$A$4:$E$39,5),0)</f>
        <v>9500</v>
      </c>
      <c r="T201" s="31" t="s">
        <v>190</v>
      </c>
      <c r="U201" s="16">
        <f>ROUND(IF($L201=1,INDEX(新属性投放!C$14:C$34,卡牌属性!$M201),INDEX(新属性投放!C$40:C$60,卡牌属性!$M201))*VLOOKUP(J201,$A$4:$E$39,5),0)</f>
        <v>43</v>
      </c>
      <c r="V201" s="31" t="s">
        <v>191</v>
      </c>
      <c r="W201" s="16">
        <f>ROUND(IF($L201=1,INDEX(新属性投放!D$14:D$34,卡牌属性!$M201),INDEX(新属性投放!D$40:D$60,卡牌属性!$M201))*VLOOKUP(J201,$A$4:$E$39,5),0)</f>
        <v>21</v>
      </c>
      <c r="X201" s="31" t="s">
        <v>192</v>
      </c>
      <c r="Y201" s="16">
        <f>ROUND(IF($L201=1,INDEX(新属性投放!E$14:E$34,卡牌属性!$M201),INDEX(新属性投放!E$40:E$60,卡牌属性!$M201))*VLOOKUP(J201,$A$4:$E$39,5),0)</f>
        <v>213</v>
      </c>
      <c r="AA201" s="16">
        <f t="shared" si="58"/>
        <v>430</v>
      </c>
      <c r="AB201" s="16">
        <f t="shared" si="59"/>
        <v>210</v>
      </c>
      <c r="AC201" s="16">
        <f t="shared" si="60"/>
        <v>2130</v>
      </c>
      <c r="AE201" s="16">
        <f t="shared" si="76"/>
        <v>1940</v>
      </c>
      <c r="AF201" s="16">
        <f t="shared" si="77"/>
        <v>980</v>
      </c>
      <c r="AG201" s="16">
        <f t="shared" si="78"/>
        <v>9640</v>
      </c>
    </row>
    <row r="202" spans="9:33" ht="16.5" x14ac:dyDescent="0.2">
      <c r="I202" s="15">
        <v>199</v>
      </c>
      <c r="J202" s="16">
        <f t="shared" si="79"/>
        <v>1101010</v>
      </c>
      <c r="K202" s="31" t="s">
        <v>703</v>
      </c>
      <c r="L202" s="16">
        <f t="shared" si="80"/>
        <v>1</v>
      </c>
      <c r="M202" s="16">
        <f t="shared" si="81"/>
        <v>10</v>
      </c>
      <c r="N202" s="16" t="s">
        <v>51</v>
      </c>
      <c r="O202" s="16">
        <f>ROUND(IF($L202=1,INDEX(新属性投放!I$14:I$34,卡牌属性!$M202),INDEX(新属性投放!I$40:I$60,卡牌属性!$M202))*VLOOKUP(J202,$A$4:$E$39,5),0)</f>
        <v>2150</v>
      </c>
      <c r="P202" s="31" t="s">
        <v>191</v>
      </c>
      <c r="Q202" s="16">
        <f>ROUND(IF($L202=1,INDEX(新属性投放!J$14:J$34,卡牌属性!$M202),INDEX(新属性投放!J$40:J$60,卡牌属性!$M202))*VLOOKUP(J202,$A$4:$E$39,5),0)</f>
        <v>1063</v>
      </c>
      <c r="R202" s="31" t="s">
        <v>192</v>
      </c>
      <c r="S202" s="16">
        <f>ROUND(IF($L202=1,INDEX(新属性投放!K$14:K$34,卡牌属性!$M202),INDEX(新属性投放!K$40:K$60,卡牌属性!$M202))*VLOOKUP(J202,$A$4:$E$39,5),0)</f>
        <v>10813</v>
      </c>
      <c r="T202" s="31" t="s">
        <v>190</v>
      </c>
      <c r="U202" s="16">
        <f>ROUND(IF($L202=1,INDEX(新属性投放!C$14:C$34,卡牌属性!$M202),INDEX(新属性投放!C$40:C$60,卡牌属性!$M202))*VLOOKUP(J202,$A$4:$E$39,5),0)</f>
        <v>50</v>
      </c>
      <c r="V202" s="31" t="s">
        <v>191</v>
      </c>
      <c r="W202" s="16">
        <f>ROUND(IF($L202=1,INDEX(新属性投放!D$14:D$34,卡牌属性!$M202),INDEX(新属性投放!D$40:D$60,卡牌属性!$M202))*VLOOKUP(J202,$A$4:$E$39,5),0)</f>
        <v>25</v>
      </c>
      <c r="X202" s="31" t="s">
        <v>192</v>
      </c>
      <c r="Y202" s="16">
        <f>ROUND(IF($L202=1,INDEX(新属性投放!E$14:E$34,卡牌属性!$M202),INDEX(新属性投放!E$40:E$60,卡牌属性!$M202))*VLOOKUP(J202,$A$4:$E$39,5),0)</f>
        <v>250</v>
      </c>
      <c r="AA202" s="16">
        <f t="shared" si="58"/>
        <v>500</v>
      </c>
      <c r="AB202" s="16">
        <f t="shared" si="59"/>
        <v>250</v>
      </c>
      <c r="AC202" s="16">
        <f t="shared" si="60"/>
        <v>2500</v>
      </c>
      <c r="AE202" s="16">
        <f t="shared" si="76"/>
        <v>2440</v>
      </c>
      <c r="AF202" s="16">
        <f t="shared" si="77"/>
        <v>1230</v>
      </c>
      <c r="AG202" s="16">
        <f t="shared" si="78"/>
        <v>12140</v>
      </c>
    </row>
    <row r="203" spans="9:33" ht="16.5" x14ac:dyDescent="0.2">
      <c r="I203" s="15">
        <v>200</v>
      </c>
      <c r="J203" s="16">
        <f t="shared" si="79"/>
        <v>1101010</v>
      </c>
      <c r="K203" s="31" t="s">
        <v>703</v>
      </c>
      <c r="L203" s="16">
        <f t="shared" si="80"/>
        <v>1</v>
      </c>
      <c r="M203" s="16">
        <f t="shared" si="81"/>
        <v>11</v>
      </c>
      <c r="N203" s="16" t="s">
        <v>51</v>
      </c>
      <c r="O203" s="16">
        <f>ROUND(IF($L203=1,INDEX(新属性投放!I$14:I$34,卡牌属性!$M203),INDEX(新属性投放!I$40:I$60,卡牌属性!$M203))*VLOOKUP(J203,$A$4:$E$39,5),0)</f>
        <v>2458</v>
      </c>
      <c r="P203" s="31" t="s">
        <v>191</v>
      </c>
      <c r="Q203" s="16">
        <f>ROUND(IF($L203=1,INDEX(新属性投放!J$14:J$34,卡牌属性!$M203),INDEX(新属性投放!J$40:J$60,卡牌属性!$M203))*VLOOKUP(J203,$A$4:$E$39,5),0)</f>
        <v>1216</v>
      </c>
      <c r="R203" s="31" t="s">
        <v>192</v>
      </c>
      <c r="S203" s="16">
        <f>ROUND(IF($L203=1,INDEX(新属性投放!K$14:K$34,卡牌属性!$M203),INDEX(新属性投放!K$40:K$60,卡牌属性!$M203))*VLOOKUP(J203,$A$4:$E$39,5),0)</f>
        <v>12350</v>
      </c>
      <c r="T203" s="31" t="s">
        <v>190</v>
      </c>
      <c r="U203" s="16">
        <f>ROUND(IF($L203=1,INDEX(新属性投放!C$14:C$34,卡牌属性!$M203),INDEX(新属性投放!C$40:C$60,卡牌属性!$M203))*VLOOKUP(J203,$A$4:$E$39,5),0)</f>
        <v>58</v>
      </c>
      <c r="V203" s="31" t="s">
        <v>191</v>
      </c>
      <c r="W203" s="16">
        <f>ROUND(IF($L203=1,INDEX(新属性投放!D$14:D$34,卡牌属性!$M203),INDEX(新属性投放!D$40:D$60,卡牌属性!$M203))*VLOOKUP(J203,$A$4:$E$39,5),0)</f>
        <v>29</v>
      </c>
      <c r="X203" s="31" t="s">
        <v>192</v>
      </c>
      <c r="Y203" s="16">
        <f>ROUND(IF($L203=1,INDEX(新属性投放!E$14:E$34,卡牌属性!$M203),INDEX(新属性投放!E$40:E$60,卡牌属性!$M203))*VLOOKUP(J203,$A$4:$E$39,5),0)</f>
        <v>288</v>
      </c>
      <c r="AA203" s="16">
        <f t="shared" ref="AA203:AA245" si="82">INT(U203*AA$2*10)</f>
        <v>580</v>
      </c>
      <c r="AB203" s="16">
        <f t="shared" ref="AB203:AB245" si="83">INT(W203*AA$2*10)</f>
        <v>290</v>
      </c>
      <c r="AC203" s="16">
        <f t="shared" ref="AC203:AC245" si="84">INT(Y203*AA$2*10)</f>
        <v>2880</v>
      </c>
      <c r="AE203" s="16">
        <f t="shared" si="76"/>
        <v>3020</v>
      </c>
      <c r="AF203" s="16">
        <f t="shared" si="77"/>
        <v>1520</v>
      </c>
      <c r="AG203" s="16">
        <f t="shared" si="78"/>
        <v>15020</v>
      </c>
    </row>
    <row r="204" spans="9:33" ht="16.5" x14ac:dyDescent="0.2">
      <c r="I204" s="15">
        <v>201</v>
      </c>
      <c r="J204" s="16">
        <f t="shared" si="79"/>
        <v>1101010</v>
      </c>
      <c r="K204" s="31" t="s">
        <v>703</v>
      </c>
      <c r="L204" s="16">
        <f t="shared" si="80"/>
        <v>1</v>
      </c>
      <c r="M204" s="16">
        <f t="shared" si="81"/>
        <v>12</v>
      </c>
      <c r="N204" s="16" t="s">
        <v>51</v>
      </c>
      <c r="O204" s="16">
        <f>ROUND(IF($L204=1,INDEX(新属性投放!I$14:I$34,卡牌属性!$M204),INDEX(新属性投放!I$40:I$60,卡牌属性!$M204))*VLOOKUP(J204,$A$4:$E$39,5),0)</f>
        <v>2810</v>
      </c>
      <c r="P204" s="31" t="s">
        <v>191</v>
      </c>
      <c r="Q204" s="16">
        <f>ROUND(IF($L204=1,INDEX(新属性投放!J$14:J$34,卡牌属性!$M204),INDEX(新属性投放!J$40:J$60,卡牌属性!$M204))*VLOOKUP(J204,$A$4:$E$39,5),0)</f>
        <v>1393</v>
      </c>
      <c r="R204" s="31" t="s">
        <v>192</v>
      </c>
      <c r="S204" s="16">
        <f>ROUND(IF($L204=1,INDEX(新属性投放!K$14:K$34,卡牌属性!$M204),INDEX(新属性投放!K$40:K$60,卡牌属性!$M204))*VLOOKUP(J204,$A$4:$E$39,5),0)</f>
        <v>14113</v>
      </c>
      <c r="T204" s="31" t="s">
        <v>190</v>
      </c>
      <c r="U204" s="16">
        <f>ROUND(IF($L204=1,INDEX(新属性投放!C$14:C$34,卡牌属性!$M204),INDEX(新属性投放!C$40:C$60,卡牌属性!$M204))*VLOOKUP(J204,$A$4:$E$39,5),0)</f>
        <v>65</v>
      </c>
      <c r="V204" s="31" t="s">
        <v>191</v>
      </c>
      <c r="W204" s="16">
        <f>ROUND(IF($L204=1,INDEX(新属性投放!D$14:D$34,卡牌属性!$M204),INDEX(新属性投放!D$40:D$60,卡牌属性!$M204))*VLOOKUP(J204,$A$4:$E$39,5),0)</f>
        <v>33</v>
      </c>
      <c r="X204" s="31" t="s">
        <v>192</v>
      </c>
      <c r="Y204" s="16">
        <f>ROUND(IF($L204=1,INDEX(新属性投放!E$14:E$34,卡牌属性!$M204),INDEX(新属性投放!E$40:E$60,卡牌属性!$M204))*VLOOKUP(J204,$A$4:$E$39,5),0)</f>
        <v>325</v>
      </c>
      <c r="AA204" s="16">
        <f t="shared" si="82"/>
        <v>650</v>
      </c>
      <c r="AB204" s="16">
        <f t="shared" si="83"/>
        <v>330</v>
      </c>
      <c r="AC204" s="16">
        <f t="shared" si="84"/>
        <v>3250</v>
      </c>
      <c r="AE204" s="16">
        <f t="shared" si="76"/>
        <v>3670</v>
      </c>
      <c r="AF204" s="16">
        <f t="shared" si="77"/>
        <v>1850</v>
      </c>
      <c r="AG204" s="16">
        <f t="shared" si="78"/>
        <v>18270</v>
      </c>
    </row>
    <row r="205" spans="9:33" ht="16.5" x14ac:dyDescent="0.2">
      <c r="I205" s="15">
        <v>202</v>
      </c>
      <c r="J205" s="16">
        <f t="shared" si="79"/>
        <v>1101010</v>
      </c>
      <c r="K205" s="31" t="s">
        <v>703</v>
      </c>
      <c r="L205" s="16">
        <f t="shared" si="80"/>
        <v>1</v>
      </c>
      <c r="M205" s="16">
        <f t="shared" si="81"/>
        <v>13</v>
      </c>
      <c r="N205" s="16" t="s">
        <v>51</v>
      </c>
      <c r="O205" s="16">
        <f>ROUND(IF($L205=1,INDEX(新属性投放!I$14:I$34,卡牌属性!$M205),INDEX(新属性投放!I$40:I$60,卡牌属性!$M205))*VLOOKUP(J205,$A$4:$E$39,5),0)</f>
        <v>3208</v>
      </c>
      <c r="P205" s="31" t="s">
        <v>191</v>
      </c>
      <c r="Q205" s="16">
        <f>ROUND(IF($L205=1,INDEX(新属性投放!J$14:J$34,卡牌属性!$M205),INDEX(新属性投放!J$40:J$60,卡牌属性!$M205))*VLOOKUP(J205,$A$4:$E$39,5),0)</f>
        <v>1591</v>
      </c>
      <c r="R205" s="31" t="s">
        <v>192</v>
      </c>
      <c r="S205" s="16">
        <f>ROUND(IF($L205=1,INDEX(新属性投放!K$14:K$34,卡牌属性!$M205),INDEX(新属性投放!K$40:K$60,卡牌属性!$M205))*VLOOKUP(J205,$A$4:$E$39,5),0)</f>
        <v>16100</v>
      </c>
      <c r="T205" s="31" t="s">
        <v>190</v>
      </c>
      <c r="U205" s="16">
        <f>ROUND(IF($L205=1,INDEX(新属性投放!C$14:C$34,卡牌属性!$M205),INDEX(新属性投放!C$40:C$60,卡牌属性!$M205))*VLOOKUP(J205,$A$4:$E$39,5),0)</f>
        <v>73</v>
      </c>
      <c r="V205" s="31" t="s">
        <v>191</v>
      </c>
      <c r="W205" s="16">
        <f>ROUND(IF($L205=1,INDEX(新属性投放!D$14:D$34,卡牌属性!$M205),INDEX(新属性投放!D$40:D$60,卡牌属性!$M205))*VLOOKUP(J205,$A$4:$E$39,5),0)</f>
        <v>36</v>
      </c>
      <c r="X205" s="31" t="s">
        <v>192</v>
      </c>
      <c r="Y205" s="16">
        <f>ROUND(IF($L205=1,INDEX(新属性投放!E$14:E$34,卡牌属性!$M205),INDEX(新属性投放!E$40:E$60,卡牌属性!$M205))*VLOOKUP(J205,$A$4:$E$39,5),0)</f>
        <v>363</v>
      </c>
      <c r="AA205" s="16">
        <f t="shared" si="82"/>
        <v>730</v>
      </c>
      <c r="AB205" s="16">
        <f t="shared" si="83"/>
        <v>360</v>
      </c>
      <c r="AC205" s="16">
        <f t="shared" si="84"/>
        <v>3630</v>
      </c>
      <c r="AE205" s="16">
        <f t="shared" si="76"/>
        <v>4400</v>
      </c>
      <c r="AF205" s="16">
        <f t="shared" si="77"/>
        <v>2210</v>
      </c>
      <c r="AG205" s="16">
        <f t="shared" si="78"/>
        <v>21900</v>
      </c>
    </row>
    <row r="206" spans="9:33" ht="16.5" x14ac:dyDescent="0.2">
      <c r="I206" s="15">
        <v>203</v>
      </c>
      <c r="J206" s="16">
        <f t="shared" si="79"/>
        <v>1101010</v>
      </c>
      <c r="K206" s="31" t="s">
        <v>703</v>
      </c>
      <c r="L206" s="16">
        <f t="shared" si="80"/>
        <v>1</v>
      </c>
      <c r="M206" s="16">
        <f t="shared" si="81"/>
        <v>14</v>
      </c>
      <c r="N206" s="16" t="s">
        <v>51</v>
      </c>
      <c r="O206" s="16">
        <f>ROUND(IF($L206=1,INDEX(新属性投放!I$14:I$34,卡牌属性!$M206),INDEX(新属性投放!I$40:I$60,卡牌属性!$M206))*VLOOKUP(J206,$A$4:$E$39,5),0)</f>
        <v>3650</v>
      </c>
      <c r="P206" s="31" t="s">
        <v>191</v>
      </c>
      <c r="Q206" s="16">
        <f>ROUND(IF($L206=1,INDEX(新属性投放!J$14:J$34,卡牌属性!$M206),INDEX(新属性投放!J$40:J$60,卡牌属性!$M206))*VLOOKUP(J206,$A$4:$E$39,5),0)</f>
        <v>1813</v>
      </c>
      <c r="R206" s="31" t="s">
        <v>192</v>
      </c>
      <c r="S206" s="16">
        <f>ROUND(IF($L206=1,INDEX(新属性投放!K$14:K$34,卡牌属性!$M206),INDEX(新属性投放!K$40:K$60,卡牌属性!$M206))*VLOOKUP(J206,$A$4:$E$39,5),0)</f>
        <v>18313</v>
      </c>
      <c r="T206" s="31" t="s">
        <v>190</v>
      </c>
      <c r="U206" s="16">
        <f>ROUND(IF($L206=1,INDEX(新属性投放!C$14:C$34,卡牌属性!$M206),INDEX(新属性投放!C$40:C$60,卡牌属性!$M206))*VLOOKUP(J206,$A$4:$E$39,5),0)</f>
        <v>80</v>
      </c>
      <c r="V206" s="31" t="s">
        <v>191</v>
      </c>
      <c r="W206" s="16">
        <f>ROUND(IF($L206=1,INDEX(新属性投放!D$14:D$34,卡牌属性!$M206),INDEX(新属性投放!D$40:D$60,卡牌属性!$M206))*VLOOKUP(J206,$A$4:$E$39,5),0)</f>
        <v>40</v>
      </c>
      <c r="X206" s="31" t="s">
        <v>192</v>
      </c>
      <c r="Y206" s="16">
        <f>ROUND(IF($L206=1,INDEX(新属性投放!E$14:E$34,卡牌属性!$M206),INDEX(新属性投放!E$40:E$60,卡牌属性!$M206))*VLOOKUP(J206,$A$4:$E$39,5),0)</f>
        <v>400</v>
      </c>
      <c r="AA206" s="16">
        <f t="shared" si="82"/>
        <v>800</v>
      </c>
      <c r="AB206" s="16">
        <f t="shared" si="83"/>
        <v>400</v>
      </c>
      <c r="AC206" s="16">
        <f t="shared" si="84"/>
        <v>4000</v>
      </c>
      <c r="AE206" s="16">
        <f t="shared" si="76"/>
        <v>5200</v>
      </c>
      <c r="AF206" s="16">
        <f t="shared" si="77"/>
        <v>2610</v>
      </c>
      <c r="AG206" s="16">
        <f t="shared" si="78"/>
        <v>25900</v>
      </c>
    </row>
    <row r="207" spans="9:33" ht="16.5" x14ac:dyDescent="0.2">
      <c r="I207" s="15">
        <v>204</v>
      </c>
      <c r="J207" s="16">
        <f t="shared" si="79"/>
        <v>1101010</v>
      </c>
      <c r="K207" s="31" t="s">
        <v>703</v>
      </c>
      <c r="L207" s="16">
        <f t="shared" si="80"/>
        <v>1</v>
      </c>
      <c r="M207" s="16">
        <f t="shared" si="81"/>
        <v>15</v>
      </c>
      <c r="N207" s="16" t="s">
        <v>51</v>
      </c>
      <c r="O207" s="16">
        <f>ROUND(IF($L207=1,INDEX(新属性投放!I$14:I$34,卡牌属性!$M207),INDEX(新属性投放!I$40:I$60,卡牌属性!$M207))*VLOOKUP(J207,$A$4:$E$39,5),0)</f>
        <v>4138</v>
      </c>
      <c r="P207" s="31" t="s">
        <v>191</v>
      </c>
      <c r="Q207" s="16">
        <f>ROUND(IF($L207=1,INDEX(新属性投放!J$14:J$34,卡牌属性!$M207),INDEX(新属性投放!J$40:J$60,卡牌属性!$M207))*VLOOKUP(J207,$A$4:$E$39,5),0)</f>
        <v>2056</v>
      </c>
      <c r="R207" s="31" t="s">
        <v>192</v>
      </c>
      <c r="S207" s="16">
        <f>ROUND(IF($L207=1,INDEX(新属性投放!K$14:K$34,卡牌属性!$M207),INDEX(新属性投放!K$40:K$60,卡牌属性!$M207))*VLOOKUP(J207,$A$4:$E$39,5),0)</f>
        <v>20750</v>
      </c>
      <c r="T207" s="31" t="s">
        <v>190</v>
      </c>
      <c r="U207" s="16">
        <f>ROUND(IF($L207=1,INDEX(新属性投放!C$14:C$34,卡牌属性!$M207),INDEX(新属性投放!C$40:C$60,卡牌属性!$M207))*VLOOKUP(J207,$A$4:$E$39,5),0)</f>
        <v>88</v>
      </c>
      <c r="V207" s="31" t="s">
        <v>191</v>
      </c>
      <c r="W207" s="16">
        <f>ROUND(IF($L207=1,INDEX(新属性投放!D$14:D$34,卡牌属性!$M207),INDEX(新属性投放!D$40:D$60,卡牌属性!$M207))*VLOOKUP(J207,$A$4:$E$39,5),0)</f>
        <v>44</v>
      </c>
      <c r="X207" s="31" t="s">
        <v>192</v>
      </c>
      <c r="Y207" s="16">
        <f>ROUND(IF($L207=1,INDEX(新属性投放!E$14:E$34,卡牌属性!$M207),INDEX(新属性投放!E$40:E$60,卡牌属性!$M207))*VLOOKUP(J207,$A$4:$E$39,5),0)</f>
        <v>438</v>
      </c>
      <c r="AA207" s="16">
        <f t="shared" si="82"/>
        <v>880</v>
      </c>
      <c r="AB207" s="16">
        <f t="shared" si="83"/>
        <v>440</v>
      </c>
      <c r="AC207" s="16">
        <f t="shared" si="84"/>
        <v>4380</v>
      </c>
      <c r="AE207" s="16">
        <f t="shared" si="76"/>
        <v>6080</v>
      </c>
      <c r="AF207" s="16">
        <f t="shared" si="77"/>
        <v>3050</v>
      </c>
      <c r="AG207" s="16">
        <f t="shared" si="78"/>
        <v>30280</v>
      </c>
    </row>
    <row r="208" spans="9:33" ht="16.5" x14ac:dyDescent="0.2">
      <c r="I208" s="15">
        <v>205</v>
      </c>
      <c r="J208" s="16">
        <f t="shared" si="79"/>
        <v>1101010</v>
      </c>
      <c r="K208" s="31" t="s">
        <v>703</v>
      </c>
      <c r="L208" s="16">
        <f t="shared" si="80"/>
        <v>1</v>
      </c>
      <c r="M208" s="16">
        <f t="shared" si="81"/>
        <v>16</v>
      </c>
      <c r="N208" s="16" t="s">
        <v>51</v>
      </c>
      <c r="O208" s="16">
        <f>ROUND(IF($L208=1,INDEX(新属性投放!I$14:I$34,卡牌属性!$M208),INDEX(新属性投放!I$40:I$60,卡牌属性!$M208))*VLOOKUP(J208,$A$4:$E$39,5),0)</f>
        <v>4675</v>
      </c>
      <c r="P208" s="31" t="s">
        <v>191</v>
      </c>
      <c r="Q208" s="16">
        <f>ROUND(IF($L208=1,INDEX(新属性投放!J$14:J$34,卡牌属性!$M208),INDEX(新属性投放!J$40:J$60,卡牌属性!$M208))*VLOOKUP(J208,$A$4:$E$39,5),0)</f>
        <v>2325</v>
      </c>
      <c r="R208" s="31" t="s">
        <v>192</v>
      </c>
      <c r="S208" s="16">
        <f>ROUND(IF($L208=1,INDEX(新属性投放!K$14:K$34,卡牌属性!$M208),INDEX(新属性投放!K$40:K$60,卡牌属性!$M208))*VLOOKUP(J208,$A$4:$E$39,5),0)</f>
        <v>23438</v>
      </c>
      <c r="T208" s="31" t="s">
        <v>190</v>
      </c>
      <c r="U208" s="16">
        <f>ROUND(IF($L208=1,INDEX(新属性投放!C$14:C$34,卡牌属性!$M208),INDEX(新属性投放!C$40:C$60,卡牌属性!$M208))*VLOOKUP(J208,$A$4:$E$39,5),0)</f>
        <v>100</v>
      </c>
      <c r="V208" s="31" t="s">
        <v>191</v>
      </c>
      <c r="W208" s="16">
        <f>ROUND(IF($L208=1,INDEX(新属性投放!D$14:D$34,卡牌属性!$M208),INDEX(新属性投放!D$40:D$60,卡牌属性!$M208))*VLOOKUP(J208,$A$4:$E$39,5),0)</f>
        <v>50</v>
      </c>
      <c r="X208" s="31" t="s">
        <v>192</v>
      </c>
      <c r="Y208" s="16">
        <f>ROUND(IF($L208=1,INDEX(新属性投放!E$14:E$34,卡牌属性!$M208),INDEX(新属性投放!E$40:E$60,卡牌属性!$M208))*VLOOKUP(J208,$A$4:$E$39,5),0)</f>
        <v>500</v>
      </c>
      <c r="AA208" s="16">
        <f t="shared" si="82"/>
        <v>1000</v>
      </c>
      <c r="AB208" s="16">
        <f t="shared" si="83"/>
        <v>500</v>
      </c>
      <c r="AC208" s="16">
        <f t="shared" si="84"/>
        <v>5000</v>
      </c>
      <c r="AE208" s="16">
        <f t="shared" si="76"/>
        <v>7080</v>
      </c>
      <c r="AF208" s="16">
        <f t="shared" si="77"/>
        <v>3550</v>
      </c>
      <c r="AG208" s="16">
        <f t="shared" si="78"/>
        <v>35280</v>
      </c>
    </row>
    <row r="209" spans="9:33" ht="16.5" x14ac:dyDescent="0.2">
      <c r="I209" s="15">
        <v>206</v>
      </c>
      <c r="J209" s="16">
        <f t="shared" si="79"/>
        <v>1101010</v>
      </c>
      <c r="K209" s="31" t="s">
        <v>703</v>
      </c>
      <c r="L209" s="16">
        <f t="shared" si="80"/>
        <v>1</v>
      </c>
      <c r="M209" s="16">
        <f t="shared" si="81"/>
        <v>17</v>
      </c>
      <c r="N209" s="16" t="s">
        <v>51</v>
      </c>
      <c r="O209" s="16">
        <f>ROUND(IF($L209=1,INDEX(新属性投放!I$14:I$34,卡牌属性!$M209),INDEX(新属性投放!I$40:I$60,卡牌属性!$M209))*VLOOKUP(J209,$A$4:$E$39,5),0)</f>
        <v>5288</v>
      </c>
      <c r="P209" s="31" t="s">
        <v>191</v>
      </c>
      <c r="Q209" s="16">
        <f>ROUND(IF($L209=1,INDEX(新属性投放!J$14:J$34,卡牌属性!$M209),INDEX(新属性投放!J$40:J$60,卡牌属性!$M209))*VLOOKUP(J209,$A$4:$E$39,5),0)</f>
        <v>2631</v>
      </c>
      <c r="R209" s="31" t="s">
        <v>192</v>
      </c>
      <c r="S209" s="16">
        <f>ROUND(IF($L209=1,INDEX(新属性投放!K$14:K$34,卡牌属性!$M209),INDEX(新属性投放!K$40:K$60,卡牌属性!$M209))*VLOOKUP(J209,$A$4:$E$39,5),0)</f>
        <v>26500</v>
      </c>
      <c r="T209" s="31" t="s">
        <v>190</v>
      </c>
      <c r="U209" s="16">
        <f>ROUND(IF($L209=1,INDEX(新属性投放!C$14:C$34,卡牌属性!$M209),INDEX(新属性投放!C$40:C$60,卡牌属性!$M209))*VLOOKUP(J209,$A$4:$E$39,5),0)</f>
        <v>113</v>
      </c>
      <c r="V209" s="31" t="s">
        <v>191</v>
      </c>
      <c r="W209" s="16">
        <f>ROUND(IF($L209=1,INDEX(新属性投放!D$14:D$34,卡牌属性!$M209),INDEX(新属性投放!D$40:D$60,卡牌属性!$M209))*VLOOKUP(J209,$A$4:$E$39,5),0)</f>
        <v>56</v>
      </c>
      <c r="X209" s="31" t="s">
        <v>192</v>
      </c>
      <c r="Y209" s="16">
        <f>ROUND(IF($L209=1,INDEX(新属性投放!E$14:E$34,卡牌属性!$M209),INDEX(新属性投放!E$40:E$60,卡牌属性!$M209))*VLOOKUP(J209,$A$4:$E$39,5),0)</f>
        <v>563</v>
      </c>
      <c r="AA209" s="16">
        <f t="shared" si="82"/>
        <v>1130</v>
      </c>
      <c r="AB209" s="16">
        <f t="shared" si="83"/>
        <v>560</v>
      </c>
      <c r="AC209" s="16">
        <f t="shared" si="84"/>
        <v>5630</v>
      </c>
      <c r="AE209" s="16">
        <f t="shared" si="76"/>
        <v>8210</v>
      </c>
      <c r="AF209" s="16">
        <f t="shared" si="77"/>
        <v>4110</v>
      </c>
      <c r="AG209" s="16">
        <f t="shared" si="78"/>
        <v>40910</v>
      </c>
    </row>
    <row r="210" spans="9:33" ht="16.5" x14ac:dyDescent="0.2">
      <c r="I210" s="15">
        <v>207</v>
      </c>
      <c r="J210" s="16">
        <f t="shared" si="79"/>
        <v>1101010</v>
      </c>
      <c r="K210" s="31" t="s">
        <v>703</v>
      </c>
      <c r="L210" s="16">
        <f t="shared" si="80"/>
        <v>1</v>
      </c>
      <c r="M210" s="16">
        <f t="shared" si="81"/>
        <v>18</v>
      </c>
      <c r="N210" s="16" t="s">
        <v>51</v>
      </c>
      <c r="O210" s="16">
        <f>ROUND(IF($L210=1,INDEX(新属性投放!I$14:I$34,卡牌属性!$M210),INDEX(新属性投放!I$40:I$60,卡牌属性!$M210))*VLOOKUP(J210,$A$4:$E$39,5),0)</f>
        <v>5975</v>
      </c>
      <c r="P210" s="31" t="s">
        <v>191</v>
      </c>
      <c r="Q210" s="16">
        <f>ROUND(IF($L210=1,INDEX(新属性投放!J$14:J$34,卡牌属性!$M210),INDEX(新属性投放!J$40:J$60,卡牌属性!$M210))*VLOOKUP(J210,$A$4:$E$39,5),0)</f>
        <v>2975</v>
      </c>
      <c r="R210" s="31" t="s">
        <v>192</v>
      </c>
      <c r="S210" s="16">
        <f>ROUND(IF($L210=1,INDEX(新属性投放!K$14:K$34,卡牌属性!$M210),INDEX(新属性投放!K$40:K$60,卡牌属性!$M210))*VLOOKUP(J210,$A$4:$E$39,5),0)</f>
        <v>29938</v>
      </c>
      <c r="T210" s="31" t="s">
        <v>190</v>
      </c>
      <c r="U210" s="16">
        <f>ROUND(IF($L210=1,INDEX(新属性投放!C$14:C$34,卡牌属性!$M210),INDEX(新属性投放!C$40:C$60,卡牌属性!$M210))*VLOOKUP(J210,$A$4:$E$39,5),0)</f>
        <v>125</v>
      </c>
      <c r="V210" s="31" t="s">
        <v>191</v>
      </c>
      <c r="W210" s="16">
        <f>ROUND(IF($L210=1,INDEX(新属性投放!D$14:D$34,卡牌属性!$M210),INDEX(新属性投放!D$40:D$60,卡牌属性!$M210))*VLOOKUP(J210,$A$4:$E$39,5),0)</f>
        <v>63</v>
      </c>
      <c r="X210" s="31" t="s">
        <v>192</v>
      </c>
      <c r="Y210" s="16">
        <f>ROUND(IF($L210=1,INDEX(新属性投放!E$14:E$34,卡牌属性!$M210),INDEX(新属性投放!E$40:E$60,卡牌属性!$M210))*VLOOKUP(J210,$A$4:$E$39,5),0)</f>
        <v>625</v>
      </c>
      <c r="AA210" s="16">
        <f t="shared" si="82"/>
        <v>1250</v>
      </c>
      <c r="AB210" s="16">
        <f t="shared" si="83"/>
        <v>630</v>
      </c>
      <c r="AC210" s="16">
        <f t="shared" si="84"/>
        <v>6250</v>
      </c>
      <c r="AE210" s="16">
        <f t="shared" si="76"/>
        <v>9460</v>
      </c>
      <c r="AF210" s="16">
        <f t="shared" si="77"/>
        <v>4740</v>
      </c>
      <c r="AG210" s="16">
        <f t="shared" si="78"/>
        <v>47160</v>
      </c>
    </row>
    <row r="211" spans="9:33" ht="16.5" x14ac:dyDescent="0.2">
      <c r="I211" s="15">
        <v>208</v>
      </c>
      <c r="J211" s="16">
        <f t="shared" si="79"/>
        <v>1101010</v>
      </c>
      <c r="K211" s="31" t="s">
        <v>703</v>
      </c>
      <c r="L211" s="16">
        <f t="shared" si="80"/>
        <v>1</v>
      </c>
      <c r="M211" s="16">
        <f t="shared" si="81"/>
        <v>19</v>
      </c>
      <c r="N211" s="16" t="s">
        <v>51</v>
      </c>
      <c r="O211" s="16">
        <f>ROUND(IF($L211=1,INDEX(新属性投放!I$14:I$34,卡牌属性!$M211),INDEX(新属性投放!I$40:I$60,卡牌属性!$M211))*VLOOKUP(J211,$A$4:$E$39,5),0)</f>
        <v>6738</v>
      </c>
      <c r="P211" s="31" t="s">
        <v>191</v>
      </c>
      <c r="Q211" s="16">
        <f>ROUND(IF($L211=1,INDEX(新属性投放!J$14:J$34,卡牌属性!$M211),INDEX(新属性投放!J$40:J$60,卡牌属性!$M211))*VLOOKUP(J211,$A$4:$E$39,5),0)</f>
        <v>3356</v>
      </c>
      <c r="R211" s="31" t="s">
        <v>192</v>
      </c>
      <c r="S211" s="16">
        <f>ROUND(IF($L211=1,INDEX(新属性投放!K$14:K$34,卡牌属性!$M211),INDEX(新属性投放!K$40:K$60,卡牌属性!$M211))*VLOOKUP(J211,$A$4:$E$39,5),0)</f>
        <v>33750</v>
      </c>
      <c r="T211" s="31" t="s">
        <v>190</v>
      </c>
      <c r="U211" s="16">
        <f>ROUND(IF($L211=1,INDEX(新属性投放!C$14:C$34,卡牌属性!$M211),INDEX(新属性投放!C$40:C$60,卡牌属性!$M211))*VLOOKUP(J211,$A$4:$E$39,5),0)</f>
        <v>138</v>
      </c>
      <c r="V211" s="31" t="s">
        <v>191</v>
      </c>
      <c r="W211" s="16">
        <f>ROUND(IF($L211=1,INDEX(新属性投放!D$14:D$34,卡牌属性!$M211),INDEX(新属性投放!D$40:D$60,卡牌属性!$M211))*VLOOKUP(J211,$A$4:$E$39,5),0)</f>
        <v>69</v>
      </c>
      <c r="X211" s="31" t="s">
        <v>192</v>
      </c>
      <c r="Y211" s="16">
        <f>ROUND(IF($L211=1,INDEX(新属性投放!E$14:E$34,卡牌属性!$M211),INDEX(新属性投放!E$40:E$60,卡牌属性!$M211))*VLOOKUP(J211,$A$4:$E$39,5),0)</f>
        <v>688</v>
      </c>
      <c r="AA211" s="16">
        <f t="shared" si="82"/>
        <v>1380</v>
      </c>
      <c r="AB211" s="16">
        <f t="shared" si="83"/>
        <v>690</v>
      </c>
      <c r="AC211" s="16">
        <f t="shared" si="84"/>
        <v>6880</v>
      </c>
      <c r="AE211" s="16">
        <f t="shared" si="76"/>
        <v>10840</v>
      </c>
      <c r="AF211" s="16">
        <f t="shared" si="77"/>
        <v>5430</v>
      </c>
      <c r="AG211" s="16">
        <f t="shared" si="78"/>
        <v>54040</v>
      </c>
    </row>
    <row r="212" spans="9:33" ht="16.5" x14ac:dyDescent="0.2">
      <c r="I212" s="15">
        <v>209</v>
      </c>
      <c r="J212" s="16">
        <f t="shared" si="79"/>
        <v>1101010</v>
      </c>
      <c r="K212" s="31" t="s">
        <v>703</v>
      </c>
      <c r="L212" s="16">
        <f t="shared" si="80"/>
        <v>1</v>
      </c>
      <c r="M212" s="16">
        <f t="shared" si="81"/>
        <v>20</v>
      </c>
      <c r="N212" s="16" t="s">
        <v>51</v>
      </c>
      <c r="O212" s="16">
        <f>ROUND(IF($L212=1,INDEX(新属性投放!I$14:I$34,卡牌属性!$M212),INDEX(新属性投放!I$40:I$60,卡牌属性!$M212))*VLOOKUP(J212,$A$4:$E$39,5),0)</f>
        <v>7575</v>
      </c>
      <c r="P212" s="31" t="s">
        <v>191</v>
      </c>
      <c r="Q212" s="16">
        <f>ROUND(IF($L212=1,INDEX(新属性投放!J$14:J$34,卡牌属性!$M212),INDEX(新属性投放!J$40:J$60,卡牌属性!$M212))*VLOOKUP(J212,$A$4:$E$39,5),0)</f>
        <v>3775</v>
      </c>
      <c r="R212" s="31" t="s">
        <v>192</v>
      </c>
      <c r="S212" s="16">
        <f>ROUND(IF($L212=1,INDEX(新属性投放!K$14:K$34,卡牌属性!$M212),INDEX(新属性投放!K$40:K$60,卡牌属性!$M212))*VLOOKUP(J212,$A$4:$E$39,5),0)</f>
        <v>37938</v>
      </c>
      <c r="T212" s="31" t="s">
        <v>190</v>
      </c>
      <c r="U212" s="16">
        <f>ROUND(IF($L212=1,INDEX(新属性投放!C$14:C$34,卡牌属性!$M212),INDEX(新属性投放!C$40:C$60,卡牌属性!$M212))*VLOOKUP(J212,$A$4:$E$39,5),0)</f>
        <v>150</v>
      </c>
      <c r="V212" s="31" t="s">
        <v>191</v>
      </c>
      <c r="W212" s="16">
        <f>ROUND(IF($L212=1,INDEX(新属性投放!D$14:D$34,卡牌属性!$M212),INDEX(新属性投放!D$40:D$60,卡牌属性!$M212))*VLOOKUP(J212,$A$4:$E$39,5),0)</f>
        <v>75</v>
      </c>
      <c r="X212" s="31" t="s">
        <v>192</v>
      </c>
      <c r="Y212" s="16">
        <f>ROUND(IF($L212=1,INDEX(新属性投放!E$14:E$34,卡牌属性!$M212),INDEX(新属性投放!E$40:E$60,卡牌属性!$M212))*VLOOKUP(J212,$A$4:$E$39,5),0)</f>
        <v>750</v>
      </c>
      <c r="AA212" s="16">
        <f t="shared" si="82"/>
        <v>1500</v>
      </c>
      <c r="AB212" s="16">
        <f t="shared" si="83"/>
        <v>750</v>
      </c>
      <c r="AC212" s="16">
        <f t="shared" si="84"/>
        <v>7500</v>
      </c>
      <c r="AE212" s="16">
        <f t="shared" si="76"/>
        <v>12340</v>
      </c>
      <c r="AF212" s="16">
        <f t="shared" si="77"/>
        <v>6180</v>
      </c>
      <c r="AG212" s="16">
        <f t="shared" si="78"/>
        <v>61540</v>
      </c>
    </row>
    <row r="213" spans="9:33" ht="16.5" x14ac:dyDescent="0.2">
      <c r="I213" s="15">
        <v>210</v>
      </c>
      <c r="J213" s="16">
        <f t="shared" si="79"/>
        <v>1101010</v>
      </c>
      <c r="K213" s="31" t="s">
        <v>703</v>
      </c>
      <c r="L213" s="16">
        <f t="shared" si="80"/>
        <v>1</v>
      </c>
      <c r="M213" s="16">
        <f t="shared" si="81"/>
        <v>21</v>
      </c>
      <c r="N213" s="16" t="s">
        <v>51</v>
      </c>
      <c r="O213" s="16">
        <f>ROUND(IF($L213=1,INDEX(新属性投放!I$14:I$34,卡牌属性!$M213),INDEX(新属性投放!I$40:I$60,卡牌属性!$M213))*VLOOKUP(J213,$A$4:$E$39,5),0)</f>
        <v>8675</v>
      </c>
      <c r="P213" s="31" t="s">
        <v>191</v>
      </c>
      <c r="Q213" s="16">
        <f>ROUND(IF($L213=1,INDEX(新属性投放!J$14:J$34,卡牌属性!$M213),INDEX(新属性投放!J$40:J$60,卡牌属性!$M213))*VLOOKUP(J213,$A$4:$E$39,5),0)</f>
        <v>4325</v>
      </c>
      <c r="R213" s="31" t="s">
        <v>192</v>
      </c>
      <c r="S213" s="16">
        <f>ROUND(IF($L213=1,INDEX(新属性投放!K$14:K$34,卡牌属性!$M213),INDEX(新属性投放!K$40:K$60,卡牌属性!$M213))*VLOOKUP(J213,$A$4:$E$39,5),0)</f>
        <v>43438</v>
      </c>
      <c r="T213" s="31" t="s">
        <v>190</v>
      </c>
      <c r="U213" s="16">
        <f>ROUND(IF($L213=1,INDEX(新属性投放!C$14:C$34,卡牌属性!$M213),INDEX(新属性投放!C$40:C$60,卡牌属性!$M213))*VLOOKUP(J213,$A$4:$E$39,5),0)</f>
        <v>175</v>
      </c>
      <c r="V213" s="31" t="s">
        <v>191</v>
      </c>
      <c r="W213" s="16">
        <f>ROUND(IF($L213=1,INDEX(新属性投放!D$14:D$34,卡牌属性!$M213),INDEX(新属性投放!D$40:D$60,卡牌属性!$M213))*VLOOKUP(J213,$A$4:$E$39,5),0)</f>
        <v>88</v>
      </c>
      <c r="X213" s="31" t="s">
        <v>192</v>
      </c>
      <c r="Y213" s="16">
        <f>ROUND(IF($L213=1,INDEX(新属性投放!E$14:E$34,卡牌属性!$M213),INDEX(新属性投放!E$40:E$60,卡牌属性!$M213))*VLOOKUP(J213,$A$4:$E$39,5),0)</f>
        <v>875</v>
      </c>
      <c r="AA213" s="16">
        <f t="shared" si="82"/>
        <v>1750</v>
      </c>
      <c r="AB213" s="16">
        <f t="shared" si="83"/>
        <v>880</v>
      </c>
      <c r="AC213" s="16">
        <f t="shared" si="84"/>
        <v>8750</v>
      </c>
      <c r="AE213" s="16">
        <f t="shared" si="76"/>
        <v>14090</v>
      </c>
      <c r="AF213" s="16">
        <f t="shared" si="77"/>
        <v>7060</v>
      </c>
      <c r="AG213" s="16">
        <f t="shared" si="78"/>
        <v>70290</v>
      </c>
    </row>
    <row r="214" spans="9:33" ht="16.5" x14ac:dyDescent="0.2">
      <c r="I214" s="15">
        <v>211</v>
      </c>
      <c r="J214" s="16">
        <f t="shared" si="79"/>
        <v>1101011</v>
      </c>
      <c r="K214" s="31" t="s">
        <v>703</v>
      </c>
      <c r="L214" s="16">
        <f t="shared" si="80"/>
        <v>1</v>
      </c>
      <c r="M214" s="16">
        <f t="shared" si="81"/>
        <v>1</v>
      </c>
      <c r="N214" s="16" t="s">
        <v>51</v>
      </c>
      <c r="O214" s="16">
        <f>ROUND(IF($L214=1,INDEX(新属性投放!I$14:I$34,卡牌属性!$M214),INDEX(新属性投放!I$40:I$60,卡牌属性!$M214))*VLOOKUP(J214,$A$4:$E$39,5),0)</f>
        <v>22</v>
      </c>
      <c r="P214" s="31" t="s">
        <v>191</v>
      </c>
      <c r="Q214" s="16">
        <f>ROUND(IF($L214=1,INDEX(新属性投放!J$14:J$34,卡牌属性!$M214),INDEX(新属性投放!J$40:J$60,卡牌属性!$M214))*VLOOKUP(J214,$A$4:$E$39,5),0)</f>
        <v>0</v>
      </c>
      <c r="R214" s="31" t="s">
        <v>192</v>
      </c>
      <c r="S214" s="16">
        <f>ROUND(IF($L214=1,INDEX(新属性投放!K$14:K$34,卡牌属性!$M214),INDEX(新属性投放!K$40:K$60,卡牌属性!$M214))*VLOOKUP(J214,$A$4:$E$39,5),0)</f>
        <v>165</v>
      </c>
      <c r="T214" s="31" t="s">
        <v>190</v>
      </c>
      <c r="U214" s="16">
        <f>ROUND(IF($L214=1,INDEX(新属性投放!C$14:C$34,卡牌属性!$M214),INDEX(新属性投放!C$40:C$60,卡牌属性!$M214))*VLOOKUP(J214,$A$4:$E$39,5),0)</f>
        <v>4</v>
      </c>
      <c r="V214" s="31" t="s">
        <v>191</v>
      </c>
      <c r="W214" s="16">
        <f>ROUND(IF($L214=1,INDEX(新属性投放!D$14:D$34,卡牌属性!$M214),INDEX(新属性投放!D$40:D$60,卡牌属性!$M214))*VLOOKUP(J214,$A$4:$E$39,5),0)</f>
        <v>2</v>
      </c>
      <c r="X214" s="31" t="s">
        <v>192</v>
      </c>
      <c r="Y214" s="16">
        <f>ROUND(IF($L214=1,INDEX(新属性投放!E$14:E$34,卡牌属性!$M214),INDEX(新属性投放!E$40:E$60,卡牌属性!$M214))*VLOOKUP(J214,$A$4:$E$39,5),0)</f>
        <v>22</v>
      </c>
      <c r="AA214" s="16">
        <f t="shared" si="82"/>
        <v>40</v>
      </c>
      <c r="AB214" s="16">
        <f t="shared" si="83"/>
        <v>20</v>
      </c>
      <c r="AC214" s="16">
        <f t="shared" si="84"/>
        <v>220</v>
      </c>
      <c r="AE214" s="16">
        <f t="shared" ref="AE214" si="85">AA214</f>
        <v>40</v>
      </c>
      <c r="AF214" s="16">
        <f t="shared" ref="AF214" si="86">AB214</f>
        <v>20</v>
      </c>
      <c r="AG214" s="16">
        <f t="shared" ref="AG214" si="87">AC214</f>
        <v>220</v>
      </c>
    </row>
    <row r="215" spans="9:33" ht="16.5" x14ac:dyDescent="0.2">
      <c r="I215" s="15">
        <v>212</v>
      </c>
      <c r="J215" s="16">
        <f t="shared" si="79"/>
        <v>1101011</v>
      </c>
      <c r="K215" s="31" t="s">
        <v>703</v>
      </c>
      <c r="L215" s="16">
        <f t="shared" si="80"/>
        <v>1</v>
      </c>
      <c r="M215" s="16">
        <f t="shared" si="81"/>
        <v>2</v>
      </c>
      <c r="N215" s="16" t="s">
        <v>51</v>
      </c>
      <c r="O215" s="16">
        <f>ROUND(IF($L215=1,INDEX(新属性投放!I$14:I$34,卡牌属性!$M215),INDEX(新属性投放!I$40:I$60,卡牌属性!$M215))*VLOOKUP(J215,$A$4:$E$39,5),0)</f>
        <v>53</v>
      </c>
      <c r="P215" s="31" t="s">
        <v>191</v>
      </c>
      <c r="Q215" s="16">
        <f>ROUND(IF($L215=1,INDEX(新属性投放!J$14:J$34,卡牌属性!$M215),INDEX(新属性投放!J$40:J$60,卡牌属性!$M215))*VLOOKUP(J215,$A$4:$E$39,5),0)</f>
        <v>15</v>
      </c>
      <c r="R215" s="31" t="s">
        <v>192</v>
      </c>
      <c r="S215" s="16">
        <f>ROUND(IF($L215=1,INDEX(新属性投放!K$14:K$34,卡牌属性!$M215),INDEX(新属性投放!K$40:K$60,卡牌属性!$M215))*VLOOKUP(J215,$A$4:$E$39,5),0)</f>
        <v>319</v>
      </c>
      <c r="T215" s="31" t="s">
        <v>190</v>
      </c>
      <c r="U215" s="16">
        <f>ROUND(IF($L215=1,INDEX(新属性投放!C$14:C$34,卡牌属性!$M215),INDEX(新属性投放!C$40:C$60,卡牌属性!$M215))*VLOOKUP(J215,$A$4:$E$39,5),0)</f>
        <v>7</v>
      </c>
      <c r="V215" s="31" t="s">
        <v>191</v>
      </c>
      <c r="W215" s="16">
        <f>ROUND(IF($L215=1,INDEX(新属性投放!D$14:D$34,卡牌属性!$M215),INDEX(新属性投放!D$40:D$60,卡牌属性!$M215))*VLOOKUP(J215,$A$4:$E$39,5),0)</f>
        <v>3</v>
      </c>
      <c r="X215" s="31" t="s">
        <v>192</v>
      </c>
      <c r="Y215" s="16">
        <f>ROUND(IF($L215=1,INDEX(新属性投放!E$14:E$34,卡牌属性!$M215),INDEX(新属性投放!E$40:E$60,卡牌属性!$M215))*VLOOKUP(J215,$A$4:$E$39,5),0)</f>
        <v>33</v>
      </c>
      <c r="AA215" s="16">
        <f t="shared" si="82"/>
        <v>70</v>
      </c>
      <c r="AB215" s="16">
        <f t="shared" si="83"/>
        <v>30</v>
      </c>
      <c r="AC215" s="16">
        <f t="shared" si="84"/>
        <v>330</v>
      </c>
      <c r="AE215" s="16">
        <f t="shared" ref="AE215:AE234" si="88">AE214+AA215</f>
        <v>110</v>
      </c>
      <c r="AF215" s="16">
        <f t="shared" ref="AF215:AF234" si="89">AF214+AB215</f>
        <v>50</v>
      </c>
      <c r="AG215" s="16">
        <f t="shared" ref="AG215:AG234" si="90">AG214+AC215</f>
        <v>550</v>
      </c>
    </row>
    <row r="216" spans="9:33" ht="16.5" x14ac:dyDescent="0.2">
      <c r="I216" s="15">
        <v>213</v>
      </c>
      <c r="J216" s="16">
        <f t="shared" si="79"/>
        <v>1101011</v>
      </c>
      <c r="K216" s="31" t="s">
        <v>703</v>
      </c>
      <c r="L216" s="16">
        <f t="shared" si="80"/>
        <v>1</v>
      </c>
      <c r="M216" s="16">
        <f t="shared" si="81"/>
        <v>3</v>
      </c>
      <c r="N216" s="16" t="s">
        <v>51</v>
      </c>
      <c r="O216" s="16">
        <f>ROUND(IF($L216=1,INDEX(新属性投放!I$14:I$34,卡牌属性!$M216),INDEX(新属性投放!I$40:I$60,卡牌属性!$M216))*VLOOKUP(J216,$A$4:$E$39,5),0)</f>
        <v>145</v>
      </c>
      <c r="P216" s="31" t="s">
        <v>191</v>
      </c>
      <c r="Q216" s="16">
        <f>ROUND(IF($L216=1,INDEX(新属性投放!J$14:J$34,卡牌属性!$M216),INDEX(新属性投放!J$40:J$60,卡牌属性!$M216))*VLOOKUP(J216,$A$4:$E$39,5),0)</f>
        <v>62</v>
      </c>
      <c r="R216" s="31" t="s">
        <v>192</v>
      </c>
      <c r="S216" s="16">
        <f>ROUND(IF($L216=1,INDEX(新属性投放!K$14:K$34,卡牌属性!$M216),INDEX(新属性投放!K$40:K$60,卡牌属性!$M216))*VLOOKUP(J216,$A$4:$E$39,5),0)</f>
        <v>781</v>
      </c>
      <c r="T216" s="31" t="s">
        <v>190</v>
      </c>
      <c r="U216" s="16">
        <f>ROUND(IF($L216=1,INDEX(新属性投放!C$14:C$34,卡牌属性!$M216),INDEX(新属性投放!C$40:C$60,卡牌属性!$M216))*VLOOKUP(J216,$A$4:$E$39,5),0)</f>
        <v>9</v>
      </c>
      <c r="V216" s="31" t="s">
        <v>191</v>
      </c>
      <c r="W216" s="16">
        <f>ROUND(IF($L216=1,INDEX(新属性投放!D$14:D$34,卡牌属性!$M216),INDEX(新属性投放!D$40:D$60,卡牌属性!$M216))*VLOOKUP(J216,$A$4:$E$39,5),0)</f>
        <v>4</v>
      </c>
      <c r="X216" s="31" t="s">
        <v>192</v>
      </c>
      <c r="Y216" s="16">
        <f>ROUND(IF($L216=1,INDEX(新属性投放!E$14:E$34,卡牌属性!$M216),INDEX(新属性投放!E$40:E$60,卡牌属性!$M216))*VLOOKUP(J216,$A$4:$E$39,5),0)</f>
        <v>44</v>
      </c>
      <c r="AA216" s="16">
        <f t="shared" si="82"/>
        <v>90</v>
      </c>
      <c r="AB216" s="16">
        <f t="shared" si="83"/>
        <v>40</v>
      </c>
      <c r="AC216" s="16">
        <f t="shared" si="84"/>
        <v>440</v>
      </c>
      <c r="AE216" s="16">
        <f t="shared" si="88"/>
        <v>200</v>
      </c>
      <c r="AF216" s="16">
        <f t="shared" si="89"/>
        <v>90</v>
      </c>
      <c r="AG216" s="16">
        <f t="shared" si="90"/>
        <v>990</v>
      </c>
    </row>
    <row r="217" spans="9:33" ht="16.5" x14ac:dyDescent="0.2">
      <c r="I217" s="15">
        <v>214</v>
      </c>
      <c r="J217" s="16">
        <f t="shared" si="79"/>
        <v>1101011</v>
      </c>
      <c r="K217" s="31" t="s">
        <v>703</v>
      </c>
      <c r="L217" s="16">
        <f t="shared" si="80"/>
        <v>1</v>
      </c>
      <c r="M217" s="16">
        <f t="shared" si="81"/>
        <v>4</v>
      </c>
      <c r="N217" s="16" t="s">
        <v>51</v>
      </c>
      <c r="O217" s="16">
        <f>ROUND(IF($L217=1,INDEX(新属性投放!I$14:I$34,卡牌属性!$M217),INDEX(新属性投放!I$40:I$60,卡牌属性!$M217))*VLOOKUP(J217,$A$4:$E$39,5),0)</f>
        <v>304</v>
      </c>
      <c r="P217" s="31" t="s">
        <v>191</v>
      </c>
      <c r="Q217" s="16">
        <f>ROUND(IF($L217=1,INDEX(新属性投放!J$14:J$34,卡牌属性!$M217),INDEX(新属性投放!J$40:J$60,卡牌属性!$M217))*VLOOKUP(J217,$A$4:$E$39,5),0)</f>
        <v>141</v>
      </c>
      <c r="R217" s="31" t="s">
        <v>192</v>
      </c>
      <c r="S217" s="16">
        <f>ROUND(IF($L217=1,INDEX(新属性投放!K$14:K$34,卡牌属性!$M217),INDEX(新属性投放!K$40:K$60,卡牌属性!$M217))*VLOOKUP(J217,$A$4:$E$39,5),0)</f>
        <v>1573</v>
      </c>
      <c r="T217" s="31" t="s">
        <v>190</v>
      </c>
      <c r="U217" s="16">
        <f>ROUND(IF($L217=1,INDEX(新属性投放!C$14:C$34,卡牌属性!$M217),INDEX(新属性投放!C$40:C$60,卡牌属性!$M217))*VLOOKUP(J217,$A$4:$E$39,5),0)</f>
        <v>13</v>
      </c>
      <c r="V217" s="31" t="s">
        <v>191</v>
      </c>
      <c r="W217" s="16">
        <f>ROUND(IF($L217=1,INDEX(新属性投放!D$14:D$34,卡牌属性!$M217),INDEX(新属性投放!D$40:D$60,卡牌属性!$M217))*VLOOKUP(J217,$A$4:$E$39,5),0)</f>
        <v>7</v>
      </c>
      <c r="X217" s="31" t="s">
        <v>192</v>
      </c>
      <c r="Y217" s="16">
        <f>ROUND(IF($L217=1,INDEX(新属性投放!E$14:E$34,卡牌属性!$M217),INDEX(新属性投放!E$40:E$60,卡牌属性!$M217))*VLOOKUP(J217,$A$4:$E$39,5),0)</f>
        <v>66</v>
      </c>
      <c r="AA217" s="16">
        <f t="shared" si="82"/>
        <v>130</v>
      </c>
      <c r="AB217" s="16">
        <f t="shared" si="83"/>
        <v>70</v>
      </c>
      <c r="AC217" s="16">
        <f t="shared" si="84"/>
        <v>660</v>
      </c>
      <c r="AE217" s="16">
        <f t="shared" si="88"/>
        <v>330</v>
      </c>
      <c r="AF217" s="16">
        <f t="shared" si="89"/>
        <v>160</v>
      </c>
      <c r="AG217" s="16">
        <f t="shared" si="90"/>
        <v>1650</v>
      </c>
    </row>
    <row r="218" spans="9:33" ht="16.5" x14ac:dyDescent="0.2">
      <c r="I218" s="15">
        <v>215</v>
      </c>
      <c r="J218" s="16">
        <f t="shared" si="79"/>
        <v>1101011</v>
      </c>
      <c r="K218" s="31" t="s">
        <v>703</v>
      </c>
      <c r="L218" s="16">
        <f t="shared" si="80"/>
        <v>1</v>
      </c>
      <c r="M218" s="16">
        <f t="shared" si="81"/>
        <v>5</v>
      </c>
      <c r="N218" s="16" t="s">
        <v>51</v>
      </c>
      <c r="O218" s="16">
        <f>ROUND(IF($L218=1,INDEX(新属性投放!I$14:I$34,卡牌属性!$M218),INDEX(新属性投放!I$40:I$60,卡牌属性!$M218))*VLOOKUP(J218,$A$4:$E$39,5),0)</f>
        <v>471</v>
      </c>
      <c r="P218" s="31" t="s">
        <v>191</v>
      </c>
      <c r="Q218" s="16">
        <f>ROUND(IF($L218=1,INDEX(新属性投放!J$14:J$34,卡牌属性!$M218),INDEX(新属性投放!J$40:J$60,卡牌属性!$M218))*VLOOKUP(J218,$A$4:$E$39,5),0)</f>
        <v>224</v>
      </c>
      <c r="R218" s="31" t="s">
        <v>192</v>
      </c>
      <c r="S218" s="16">
        <f>ROUND(IF($L218=1,INDEX(新属性投放!K$14:K$34,卡牌属性!$M218),INDEX(新属性投放!K$40:K$60,卡牌属性!$M218))*VLOOKUP(J218,$A$4:$E$39,5),0)</f>
        <v>2409</v>
      </c>
      <c r="T218" s="31" t="s">
        <v>190</v>
      </c>
      <c r="U218" s="16">
        <f>ROUND(IF($L218=1,INDEX(新属性投放!C$14:C$34,卡牌属性!$M218),INDEX(新属性投放!C$40:C$60,卡牌属性!$M218))*VLOOKUP(J218,$A$4:$E$39,5),0)</f>
        <v>18</v>
      </c>
      <c r="V218" s="31" t="s">
        <v>191</v>
      </c>
      <c r="W218" s="16">
        <f>ROUND(IF($L218=1,INDEX(新属性投放!D$14:D$34,卡牌属性!$M218),INDEX(新属性投放!D$40:D$60,卡牌属性!$M218))*VLOOKUP(J218,$A$4:$E$39,5),0)</f>
        <v>9</v>
      </c>
      <c r="X218" s="31" t="s">
        <v>192</v>
      </c>
      <c r="Y218" s="16">
        <f>ROUND(IF($L218=1,INDEX(新属性投放!E$14:E$34,卡牌属性!$M218),INDEX(新属性投放!E$40:E$60,卡牌属性!$M218))*VLOOKUP(J218,$A$4:$E$39,5),0)</f>
        <v>88</v>
      </c>
      <c r="AA218" s="16">
        <f t="shared" si="82"/>
        <v>180</v>
      </c>
      <c r="AB218" s="16">
        <f t="shared" si="83"/>
        <v>90</v>
      </c>
      <c r="AC218" s="16">
        <f t="shared" si="84"/>
        <v>880</v>
      </c>
      <c r="AE218" s="16">
        <f t="shared" si="88"/>
        <v>510</v>
      </c>
      <c r="AF218" s="16">
        <f t="shared" si="89"/>
        <v>250</v>
      </c>
      <c r="AG218" s="16">
        <f t="shared" si="90"/>
        <v>2530</v>
      </c>
    </row>
    <row r="219" spans="9:33" ht="16.5" x14ac:dyDescent="0.2">
      <c r="I219" s="15">
        <v>216</v>
      </c>
      <c r="J219" s="16">
        <f t="shared" si="79"/>
        <v>1101011</v>
      </c>
      <c r="K219" s="31" t="s">
        <v>703</v>
      </c>
      <c r="L219" s="16">
        <f t="shared" si="80"/>
        <v>1</v>
      </c>
      <c r="M219" s="16">
        <f t="shared" si="81"/>
        <v>6</v>
      </c>
      <c r="N219" s="16" t="s">
        <v>51</v>
      </c>
      <c r="O219" s="16">
        <f>ROUND(IF($L219=1,INDEX(新属性投放!I$14:I$34,卡牌属性!$M219),INDEX(新属性投放!I$40:I$60,卡牌属性!$M219))*VLOOKUP(J219,$A$4:$E$39,5),0)</f>
        <v>691</v>
      </c>
      <c r="P219" s="31" t="s">
        <v>191</v>
      </c>
      <c r="Q219" s="16">
        <f>ROUND(IF($L219=1,INDEX(新属性投放!J$14:J$34,卡牌属性!$M219),INDEX(新属性投放!J$40:J$60,卡牌属性!$M219))*VLOOKUP(J219,$A$4:$E$39,5),0)</f>
        <v>334</v>
      </c>
      <c r="R219" s="31" t="s">
        <v>192</v>
      </c>
      <c r="S219" s="16">
        <f>ROUND(IF($L219=1,INDEX(新属性投放!K$14:K$34,卡牌属性!$M219),INDEX(新属性投放!K$40:K$60,卡牌属性!$M219))*VLOOKUP(J219,$A$4:$E$39,5),0)</f>
        <v>3509</v>
      </c>
      <c r="T219" s="31" t="s">
        <v>190</v>
      </c>
      <c r="U219" s="16">
        <f>ROUND(IF($L219=1,INDEX(新属性投放!C$14:C$34,卡牌属性!$M219),INDEX(新属性投放!C$40:C$60,卡牌属性!$M219))*VLOOKUP(J219,$A$4:$E$39,5),0)</f>
        <v>22</v>
      </c>
      <c r="V219" s="31" t="s">
        <v>191</v>
      </c>
      <c r="W219" s="16">
        <f>ROUND(IF($L219=1,INDEX(新属性投放!D$14:D$34,卡牌属性!$M219),INDEX(新属性投放!D$40:D$60,卡牌属性!$M219))*VLOOKUP(J219,$A$4:$E$39,5),0)</f>
        <v>11</v>
      </c>
      <c r="X219" s="31" t="s">
        <v>192</v>
      </c>
      <c r="Y219" s="16">
        <f>ROUND(IF($L219=1,INDEX(新属性投放!E$14:E$34,卡牌属性!$M219),INDEX(新属性投放!E$40:E$60,卡牌属性!$M219))*VLOOKUP(J219,$A$4:$E$39,5),0)</f>
        <v>110</v>
      </c>
      <c r="AA219" s="16">
        <f t="shared" si="82"/>
        <v>220</v>
      </c>
      <c r="AB219" s="16">
        <f t="shared" si="83"/>
        <v>110</v>
      </c>
      <c r="AC219" s="16">
        <f t="shared" si="84"/>
        <v>1100</v>
      </c>
      <c r="AE219" s="16">
        <f t="shared" si="88"/>
        <v>730</v>
      </c>
      <c r="AF219" s="16">
        <f t="shared" si="89"/>
        <v>360</v>
      </c>
      <c r="AG219" s="16">
        <f t="shared" si="90"/>
        <v>3630</v>
      </c>
    </row>
    <row r="220" spans="9:33" ht="16.5" x14ac:dyDescent="0.2">
      <c r="I220" s="15">
        <v>217</v>
      </c>
      <c r="J220" s="16">
        <f t="shared" si="79"/>
        <v>1101011</v>
      </c>
      <c r="K220" s="31" t="s">
        <v>703</v>
      </c>
      <c r="L220" s="16">
        <f t="shared" si="80"/>
        <v>1</v>
      </c>
      <c r="M220" s="16">
        <f t="shared" si="81"/>
        <v>7</v>
      </c>
      <c r="N220" s="16" t="s">
        <v>51</v>
      </c>
      <c r="O220" s="16">
        <f>ROUND(IF($L220=1,INDEX(新属性投放!I$14:I$34,卡牌属性!$M220),INDEX(新属性投放!I$40:I$60,卡牌属性!$M220))*VLOOKUP(J220,$A$4:$E$39,5),0)</f>
        <v>964</v>
      </c>
      <c r="P220" s="31" t="s">
        <v>191</v>
      </c>
      <c r="Q220" s="16">
        <f>ROUND(IF($L220=1,INDEX(新属性投放!J$14:J$34,卡牌属性!$M220),INDEX(新属性投放!J$40:J$60,卡牌属性!$M220))*VLOOKUP(J220,$A$4:$E$39,5),0)</f>
        <v>471</v>
      </c>
      <c r="R220" s="31" t="s">
        <v>192</v>
      </c>
      <c r="S220" s="16">
        <f>ROUND(IF($L220=1,INDEX(新属性投放!K$14:K$34,卡牌属性!$M220),INDEX(新属性投放!K$40:K$60,卡牌属性!$M220))*VLOOKUP(J220,$A$4:$E$39,5),0)</f>
        <v>4873</v>
      </c>
      <c r="T220" s="31" t="s">
        <v>190</v>
      </c>
      <c r="U220" s="16">
        <f>ROUND(IF($L220=1,INDEX(新属性投放!C$14:C$34,卡牌属性!$M220),INDEX(新属性投放!C$40:C$60,卡牌属性!$M220))*VLOOKUP(J220,$A$4:$E$39,5),0)</f>
        <v>26</v>
      </c>
      <c r="V220" s="31" t="s">
        <v>191</v>
      </c>
      <c r="W220" s="16">
        <f>ROUND(IF($L220=1,INDEX(新属性投放!D$14:D$34,卡牌属性!$M220),INDEX(新属性投放!D$40:D$60,卡牌属性!$M220))*VLOOKUP(J220,$A$4:$E$39,5),0)</f>
        <v>13</v>
      </c>
      <c r="X220" s="31" t="s">
        <v>192</v>
      </c>
      <c r="Y220" s="16">
        <f>ROUND(IF($L220=1,INDEX(新属性投放!E$14:E$34,卡牌属性!$M220),INDEX(新属性投放!E$40:E$60,卡牌属性!$M220))*VLOOKUP(J220,$A$4:$E$39,5),0)</f>
        <v>132</v>
      </c>
      <c r="AA220" s="16">
        <f t="shared" si="82"/>
        <v>260</v>
      </c>
      <c r="AB220" s="16">
        <f t="shared" si="83"/>
        <v>130</v>
      </c>
      <c r="AC220" s="16">
        <f t="shared" si="84"/>
        <v>1320</v>
      </c>
      <c r="AE220" s="16">
        <f t="shared" si="88"/>
        <v>990</v>
      </c>
      <c r="AF220" s="16">
        <f t="shared" si="89"/>
        <v>490</v>
      </c>
      <c r="AG220" s="16">
        <f t="shared" si="90"/>
        <v>4950</v>
      </c>
    </row>
    <row r="221" spans="9:33" ht="16.5" x14ac:dyDescent="0.2">
      <c r="I221" s="15">
        <v>218</v>
      </c>
      <c r="J221" s="16">
        <f t="shared" si="79"/>
        <v>1101011</v>
      </c>
      <c r="K221" s="31" t="s">
        <v>703</v>
      </c>
      <c r="L221" s="16">
        <f t="shared" si="80"/>
        <v>1</v>
      </c>
      <c r="M221" s="16">
        <f t="shared" si="81"/>
        <v>8</v>
      </c>
      <c r="N221" s="16" t="s">
        <v>51</v>
      </c>
      <c r="O221" s="16">
        <f>ROUND(IF($L221=1,INDEX(新属性投放!I$14:I$34,卡牌属性!$M221),INDEX(新属性投放!I$40:I$60,卡牌属性!$M221))*VLOOKUP(J221,$A$4:$E$39,5),0)</f>
        <v>1294</v>
      </c>
      <c r="P221" s="31" t="s">
        <v>191</v>
      </c>
      <c r="Q221" s="16">
        <f>ROUND(IF($L221=1,INDEX(新属性投放!J$14:J$34,卡牌属性!$M221),INDEX(新属性投放!J$40:J$60,卡牌属性!$M221))*VLOOKUP(J221,$A$4:$E$39,5),0)</f>
        <v>636</v>
      </c>
      <c r="R221" s="31" t="s">
        <v>192</v>
      </c>
      <c r="S221" s="16">
        <f>ROUND(IF($L221=1,INDEX(新属性投放!K$14:K$34,卡牌属性!$M221),INDEX(新属性投放!K$40:K$60,卡牌属性!$M221))*VLOOKUP(J221,$A$4:$E$39,5),0)</f>
        <v>6523</v>
      </c>
      <c r="T221" s="31" t="s">
        <v>190</v>
      </c>
      <c r="U221" s="16">
        <f>ROUND(IF($L221=1,INDEX(新属性投放!C$14:C$34,卡牌属性!$M221),INDEX(新属性投放!C$40:C$60,卡牌属性!$M221))*VLOOKUP(J221,$A$4:$E$39,5),0)</f>
        <v>33</v>
      </c>
      <c r="V221" s="31" t="s">
        <v>191</v>
      </c>
      <c r="W221" s="16">
        <f>ROUND(IF($L221=1,INDEX(新属性投放!D$14:D$34,卡牌属性!$M221),INDEX(新属性投放!D$40:D$60,卡牌属性!$M221))*VLOOKUP(J221,$A$4:$E$39,5),0)</f>
        <v>17</v>
      </c>
      <c r="X221" s="31" t="s">
        <v>192</v>
      </c>
      <c r="Y221" s="16">
        <f>ROUND(IF($L221=1,INDEX(新属性投放!E$14:E$34,卡牌属性!$M221),INDEX(新属性投放!E$40:E$60,卡牌属性!$M221))*VLOOKUP(J221,$A$4:$E$39,5),0)</f>
        <v>165</v>
      </c>
      <c r="AA221" s="16">
        <f t="shared" si="82"/>
        <v>330</v>
      </c>
      <c r="AB221" s="16">
        <f t="shared" si="83"/>
        <v>170</v>
      </c>
      <c r="AC221" s="16">
        <f t="shared" si="84"/>
        <v>1650</v>
      </c>
      <c r="AE221" s="16">
        <f t="shared" si="88"/>
        <v>1320</v>
      </c>
      <c r="AF221" s="16">
        <f t="shared" si="89"/>
        <v>660</v>
      </c>
      <c r="AG221" s="16">
        <f t="shared" si="90"/>
        <v>6600</v>
      </c>
    </row>
    <row r="222" spans="9:33" ht="16.5" x14ac:dyDescent="0.2">
      <c r="I222" s="15">
        <v>219</v>
      </c>
      <c r="J222" s="16">
        <f t="shared" si="79"/>
        <v>1101011</v>
      </c>
      <c r="K222" s="31" t="s">
        <v>703</v>
      </c>
      <c r="L222" s="16">
        <f t="shared" si="80"/>
        <v>1</v>
      </c>
      <c r="M222" s="16">
        <f t="shared" si="81"/>
        <v>9</v>
      </c>
      <c r="N222" s="16" t="s">
        <v>51</v>
      </c>
      <c r="O222" s="16">
        <f>ROUND(IF($L222=1,INDEX(新属性投放!I$14:I$34,卡牌属性!$M222),INDEX(新属性投放!I$40:I$60,卡牌属性!$M222))*VLOOKUP(J222,$A$4:$E$39,5),0)</f>
        <v>1661</v>
      </c>
      <c r="P222" s="31" t="s">
        <v>191</v>
      </c>
      <c r="Q222" s="16">
        <f>ROUND(IF($L222=1,INDEX(新属性投放!J$14:J$34,卡牌属性!$M222),INDEX(新属性投放!J$40:J$60,卡牌属性!$M222))*VLOOKUP(J222,$A$4:$E$39,5),0)</f>
        <v>820</v>
      </c>
      <c r="R222" s="31" t="s">
        <v>192</v>
      </c>
      <c r="S222" s="16">
        <f>ROUND(IF($L222=1,INDEX(新属性投放!K$14:K$34,卡牌属性!$M222),INDEX(新属性投放!K$40:K$60,卡牌属性!$M222))*VLOOKUP(J222,$A$4:$E$39,5),0)</f>
        <v>8360</v>
      </c>
      <c r="T222" s="31" t="s">
        <v>190</v>
      </c>
      <c r="U222" s="16">
        <f>ROUND(IF($L222=1,INDEX(新属性投放!C$14:C$34,卡牌属性!$M222),INDEX(新属性投放!C$40:C$60,卡牌属性!$M222))*VLOOKUP(J222,$A$4:$E$39,5),0)</f>
        <v>37</v>
      </c>
      <c r="V222" s="31" t="s">
        <v>191</v>
      </c>
      <c r="W222" s="16">
        <f>ROUND(IF($L222=1,INDEX(新属性投放!D$14:D$34,卡牌属性!$M222),INDEX(新属性投放!D$40:D$60,卡牌属性!$M222))*VLOOKUP(J222,$A$4:$E$39,5),0)</f>
        <v>19</v>
      </c>
      <c r="X222" s="31" t="s">
        <v>192</v>
      </c>
      <c r="Y222" s="16">
        <f>ROUND(IF($L222=1,INDEX(新属性投放!E$14:E$34,卡牌属性!$M222),INDEX(新属性投放!E$40:E$60,卡牌属性!$M222))*VLOOKUP(J222,$A$4:$E$39,5),0)</f>
        <v>187</v>
      </c>
      <c r="AA222" s="16">
        <f t="shared" si="82"/>
        <v>370</v>
      </c>
      <c r="AB222" s="16">
        <f t="shared" si="83"/>
        <v>190</v>
      </c>
      <c r="AC222" s="16">
        <f t="shared" si="84"/>
        <v>1870</v>
      </c>
      <c r="AE222" s="16">
        <f t="shared" si="88"/>
        <v>1690</v>
      </c>
      <c r="AF222" s="16">
        <f t="shared" si="89"/>
        <v>850</v>
      </c>
      <c r="AG222" s="16">
        <f t="shared" si="90"/>
        <v>8470</v>
      </c>
    </row>
    <row r="223" spans="9:33" ht="16.5" x14ac:dyDescent="0.2">
      <c r="I223" s="15">
        <v>220</v>
      </c>
      <c r="J223" s="16">
        <f t="shared" si="79"/>
        <v>1101011</v>
      </c>
      <c r="K223" s="31" t="s">
        <v>703</v>
      </c>
      <c r="L223" s="16">
        <f t="shared" si="80"/>
        <v>1</v>
      </c>
      <c r="M223" s="16">
        <f t="shared" si="81"/>
        <v>10</v>
      </c>
      <c r="N223" s="16" t="s">
        <v>51</v>
      </c>
      <c r="O223" s="16">
        <f>ROUND(IF($L223=1,INDEX(新属性投放!I$14:I$34,卡牌属性!$M223),INDEX(新属性投放!I$40:I$60,卡牌属性!$M223))*VLOOKUP(J223,$A$4:$E$39,5),0)</f>
        <v>1892</v>
      </c>
      <c r="P223" s="31" t="s">
        <v>191</v>
      </c>
      <c r="Q223" s="16">
        <f>ROUND(IF($L223=1,INDEX(新属性投放!J$14:J$34,卡牌属性!$M223),INDEX(新属性投放!J$40:J$60,卡牌属性!$M223))*VLOOKUP(J223,$A$4:$E$39,5),0)</f>
        <v>935</v>
      </c>
      <c r="R223" s="31" t="s">
        <v>192</v>
      </c>
      <c r="S223" s="16">
        <f>ROUND(IF($L223=1,INDEX(新属性投放!K$14:K$34,卡牌属性!$M223),INDEX(新属性投放!K$40:K$60,卡牌属性!$M223))*VLOOKUP(J223,$A$4:$E$39,5),0)</f>
        <v>9515</v>
      </c>
      <c r="T223" s="31" t="s">
        <v>190</v>
      </c>
      <c r="U223" s="16">
        <f>ROUND(IF($L223=1,INDEX(新属性投放!C$14:C$34,卡牌属性!$M223),INDEX(新属性投放!C$40:C$60,卡牌属性!$M223))*VLOOKUP(J223,$A$4:$E$39,5),0)</f>
        <v>44</v>
      </c>
      <c r="V223" s="31" t="s">
        <v>191</v>
      </c>
      <c r="W223" s="16">
        <f>ROUND(IF($L223=1,INDEX(新属性投放!D$14:D$34,卡牌属性!$M223),INDEX(新属性投放!D$40:D$60,卡牌属性!$M223))*VLOOKUP(J223,$A$4:$E$39,5),0)</f>
        <v>22</v>
      </c>
      <c r="X223" s="31" t="s">
        <v>192</v>
      </c>
      <c r="Y223" s="16">
        <f>ROUND(IF($L223=1,INDEX(新属性投放!E$14:E$34,卡牌属性!$M223),INDEX(新属性投放!E$40:E$60,卡牌属性!$M223))*VLOOKUP(J223,$A$4:$E$39,5),0)</f>
        <v>220</v>
      </c>
      <c r="AA223" s="16">
        <f t="shared" si="82"/>
        <v>440</v>
      </c>
      <c r="AB223" s="16">
        <f t="shared" si="83"/>
        <v>220</v>
      </c>
      <c r="AC223" s="16">
        <f t="shared" si="84"/>
        <v>2200</v>
      </c>
      <c r="AE223" s="16">
        <f t="shared" si="88"/>
        <v>2130</v>
      </c>
      <c r="AF223" s="16">
        <f t="shared" si="89"/>
        <v>1070</v>
      </c>
      <c r="AG223" s="16">
        <f t="shared" si="90"/>
        <v>10670</v>
      </c>
    </row>
    <row r="224" spans="9:33" ht="16.5" x14ac:dyDescent="0.2">
      <c r="I224" s="15">
        <v>221</v>
      </c>
      <c r="J224" s="16">
        <f t="shared" si="79"/>
        <v>1101011</v>
      </c>
      <c r="K224" s="31" t="s">
        <v>703</v>
      </c>
      <c r="L224" s="16">
        <f t="shared" si="80"/>
        <v>1</v>
      </c>
      <c r="M224" s="16">
        <f t="shared" si="81"/>
        <v>11</v>
      </c>
      <c r="N224" s="16" t="s">
        <v>51</v>
      </c>
      <c r="O224" s="16">
        <f>ROUND(IF($L224=1,INDEX(新属性投放!I$14:I$34,卡牌属性!$M224),INDEX(新属性投放!I$40:I$60,卡牌属性!$M224))*VLOOKUP(J224,$A$4:$E$39,5),0)</f>
        <v>2163</v>
      </c>
      <c r="P224" s="31" t="s">
        <v>191</v>
      </c>
      <c r="Q224" s="16">
        <f>ROUND(IF($L224=1,INDEX(新属性投放!J$14:J$34,卡牌属性!$M224),INDEX(新属性投放!J$40:J$60,卡牌属性!$M224))*VLOOKUP(J224,$A$4:$E$39,5),0)</f>
        <v>1070</v>
      </c>
      <c r="R224" s="31" t="s">
        <v>192</v>
      </c>
      <c r="S224" s="16">
        <f>ROUND(IF($L224=1,INDEX(新属性投放!K$14:K$34,卡牌属性!$M224),INDEX(新属性投放!K$40:K$60,卡牌属性!$M224))*VLOOKUP(J224,$A$4:$E$39,5),0)</f>
        <v>10868</v>
      </c>
      <c r="T224" s="31" t="s">
        <v>190</v>
      </c>
      <c r="U224" s="16">
        <f>ROUND(IF($L224=1,INDEX(新属性投放!C$14:C$34,卡牌属性!$M224),INDEX(新属性投放!C$40:C$60,卡牌属性!$M224))*VLOOKUP(J224,$A$4:$E$39,5),0)</f>
        <v>51</v>
      </c>
      <c r="V224" s="31" t="s">
        <v>191</v>
      </c>
      <c r="W224" s="16">
        <f>ROUND(IF($L224=1,INDEX(新属性投放!D$14:D$34,卡牌属性!$M224),INDEX(新属性投放!D$40:D$60,卡牌属性!$M224))*VLOOKUP(J224,$A$4:$E$39,5),0)</f>
        <v>25</v>
      </c>
      <c r="X224" s="31" t="s">
        <v>192</v>
      </c>
      <c r="Y224" s="16">
        <f>ROUND(IF($L224=1,INDEX(新属性投放!E$14:E$34,卡牌属性!$M224),INDEX(新属性投放!E$40:E$60,卡牌属性!$M224))*VLOOKUP(J224,$A$4:$E$39,5),0)</f>
        <v>253</v>
      </c>
      <c r="AA224" s="16">
        <f t="shared" si="82"/>
        <v>510</v>
      </c>
      <c r="AB224" s="16">
        <f t="shared" si="83"/>
        <v>250</v>
      </c>
      <c r="AC224" s="16">
        <f t="shared" si="84"/>
        <v>2530</v>
      </c>
      <c r="AE224" s="16">
        <f t="shared" si="88"/>
        <v>2640</v>
      </c>
      <c r="AF224" s="16">
        <f t="shared" si="89"/>
        <v>1320</v>
      </c>
      <c r="AG224" s="16">
        <f t="shared" si="90"/>
        <v>13200</v>
      </c>
    </row>
    <row r="225" spans="9:33" ht="16.5" x14ac:dyDescent="0.2">
      <c r="I225" s="15">
        <v>222</v>
      </c>
      <c r="J225" s="16">
        <f t="shared" si="79"/>
        <v>1101011</v>
      </c>
      <c r="K225" s="31" t="s">
        <v>703</v>
      </c>
      <c r="L225" s="16">
        <f t="shared" si="80"/>
        <v>1</v>
      </c>
      <c r="M225" s="16">
        <f t="shared" si="81"/>
        <v>12</v>
      </c>
      <c r="N225" s="16" t="s">
        <v>51</v>
      </c>
      <c r="O225" s="16">
        <f>ROUND(IF($L225=1,INDEX(新属性投放!I$14:I$34,卡牌属性!$M225),INDEX(新属性投放!I$40:I$60,卡牌属性!$M225))*VLOOKUP(J225,$A$4:$E$39,5),0)</f>
        <v>2473</v>
      </c>
      <c r="P225" s="31" t="s">
        <v>191</v>
      </c>
      <c r="Q225" s="16">
        <f>ROUND(IF($L225=1,INDEX(新属性投放!J$14:J$34,卡牌属性!$M225),INDEX(新属性投放!J$40:J$60,卡牌属性!$M225))*VLOOKUP(J225,$A$4:$E$39,5),0)</f>
        <v>1225</v>
      </c>
      <c r="R225" s="31" t="s">
        <v>192</v>
      </c>
      <c r="S225" s="16">
        <f>ROUND(IF($L225=1,INDEX(新属性投放!K$14:K$34,卡牌属性!$M225),INDEX(新属性投放!K$40:K$60,卡牌属性!$M225))*VLOOKUP(J225,$A$4:$E$39,5),0)</f>
        <v>12419</v>
      </c>
      <c r="T225" s="31" t="s">
        <v>190</v>
      </c>
      <c r="U225" s="16">
        <f>ROUND(IF($L225=1,INDEX(新属性投放!C$14:C$34,卡牌属性!$M225),INDEX(新属性投放!C$40:C$60,卡牌属性!$M225))*VLOOKUP(J225,$A$4:$E$39,5),0)</f>
        <v>57</v>
      </c>
      <c r="V225" s="31" t="s">
        <v>191</v>
      </c>
      <c r="W225" s="16">
        <f>ROUND(IF($L225=1,INDEX(新属性投放!D$14:D$34,卡牌属性!$M225),INDEX(新属性投放!D$40:D$60,卡牌属性!$M225))*VLOOKUP(J225,$A$4:$E$39,5),0)</f>
        <v>29</v>
      </c>
      <c r="X225" s="31" t="s">
        <v>192</v>
      </c>
      <c r="Y225" s="16">
        <f>ROUND(IF($L225=1,INDEX(新属性投放!E$14:E$34,卡牌属性!$M225),INDEX(新属性投放!E$40:E$60,卡牌属性!$M225))*VLOOKUP(J225,$A$4:$E$39,5),0)</f>
        <v>286</v>
      </c>
      <c r="AA225" s="16">
        <f t="shared" si="82"/>
        <v>570</v>
      </c>
      <c r="AB225" s="16">
        <f t="shared" si="83"/>
        <v>290</v>
      </c>
      <c r="AC225" s="16">
        <f t="shared" si="84"/>
        <v>2860</v>
      </c>
      <c r="AE225" s="16">
        <f t="shared" si="88"/>
        <v>3210</v>
      </c>
      <c r="AF225" s="16">
        <f t="shared" si="89"/>
        <v>1610</v>
      </c>
      <c r="AG225" s="16">
        <f t="shared" si="90"/>
        <v>16060</v>
      </c>
    </row>
    <row r="226" spans="9:33" ht="16.5" x14ac:dyDescent="0.2">
      <c r="I226" s="15">
        <v>223</v>
      </c>
      <c r="J226" s="16">
        <f t="shared" si="79"/>
        <v>1101011</v>
      </c>
      <c r="K226" s="31" t="s">
        <v>703</v>
      </c>
      <c r="L226" s="16">
        <f t="shared" si="80"/>
        <v>1</v>
      </c>
      <c r="M226" s="16">
        <f t="shared" si="81"/>
        <v>13</v>
      </c>
      <c r="N226" s="16" t="s">
        <v>51</v>
      </c>
      <c r="O226" s="16">
        <f>ROUND(IF($L226=1,INDEX(新属性投放!I$14:I$34,卡牌属性!$M226),INDEX(新属性投放!I$40:I$60,卡牌属性!$M226))*VLOOKUP(J226,$A$4:$E$39,5),0)</f>
        <v>2823</v>
      </c>
      <c r="P226" s="31" t="s">
        <v>191</v>
      </c>
      <c r="Q226" s="16">
        <f>ROUND(IF($L226=1,INDEX(新属性投放!J$14:J$34,卡牌属性!$M226),INDEX(新属性投放!J$40:J$60,卡牌属性!$M226))*VLOOKUP(J226,$A$4:$E$39,5),0)</f>
        <v>1400</v>
      </c>
      <c r="R226" s="31" t="s">
        <v>192</v>
      </c>
      <c r="S226" s="16">
        <f>ROUND(IF($L226=1,INDEX(新属性投放!K$14:K$34,卡牌属性!$M226),INDEX(新属性投放!K$40:K$60,卡牌属性!$M226))*VLOOKUP(J226,$A$4:$E$39,5),0)</f>
        <v>14168</v>
      </c>
      <c r="T226" s="31" t="s">
        <v>190</v>
      </c>
      <c r="U226" s="16">
        <f>ROUND(IF($L226=1,INDEX(新属性投放!C$14:C$34,卡牌属性!$M226),INDEX(新属性投放!C$40:C$60,卡牌属性!$M226))*VLOOKUP(J226,$A$4:$E$39,5),0)</f>
        <v>64</v>
      </c>
      <c r="V226" s="31" t="s">
        <v>191</v>
      </c>
      <c r="W226" s="16">
        <f>ROUND(IF($L226=1,INDEX(新属性投放!D$14:D$34,卡牌属性!$M226),INDEX(新属性投放!D$40:D$60,卡牌属性!$M226))*VLOOKUP(J226,$A$4:$E$39,5),0)</f>
        <v>32</v>
      </c>
      <c r="X226" s="31" t="s">
        <v>192</v>
      </c>
      <c r="Y226" s="16">
        <f>ROUND(IF($L226=1,INDEX(新属性投放!E$14:E$34,卡牌属性!$M226),INDEX(新属性投放!E$40:E$60,卡牌属性!$M226))*VLOOKUP(J226,$A$4:$E$39,5),0)</f>
        <v>319</v>
      </c>
      <c r="AA226" s="16">
        <f t="shared" si="82"/>
        <v>640</v>
      </c>
      <c r="AB226" s="16">
        <f t="shared" si="83"/>
        <v>320</v>
      </c>
      <c r="AC226" s="16">
        <f t="shared" si="84"/>
        <v>3190</v>
      </c>
      <c r="AE226" s="16">
        <f t="shared" si="88"/>
        <v>3850</v>
      </c>
      <c r="AF226" s="16">
        <f t="shared" si="89"/>
        <v>1930</v>
      </c>
      <c r="AG226" s="16">
        <f t="shared" si="90"/>
        <v>19250</v>
      </c>
    </row>
    <row r="227" spans="9:33" ht="16.5" x14ac:dyDescent="0.2">
      <c r="I227" s="15">
        <v>224</v>
      </c>
      <c r="J227" s="16">
        <f t="shared" si="79"/>
        <v>1101011</v>
      </c>
      <c r="K227" s="31" t="s">
        <v>703</v>
      </c>
      <c r="L227" s="16">
        <f t="shared" si="80"/>
        <v>1</v>
      </c>
      <c r="M227" s="16">
        <f t="shared" si="81"/>
        <v>14</v>
      </c>
      <c r="N227" s="16" t="s">
        <v>51</v>
      </c>
      <c r="O227" s="16">
        <f>ROUND(IF($L227=1,INDEX(新属性投放!I$14:I$34,卡牌属性!$M227),INDEX(新属性投放!I$40:I$60,卡牌属性!$M227))*VLOOKUP(J227,$A$4:$E$39,5),0)</f>
        <v>3212</v>
      </c>
      <c r="P227" s="31" t="s">
        <v>191</v>
      </c>
      <c r="Q227" s="16">
        <f>ROUND(IF($L227=1,INDEX(新属性投放!J$14:J$34,卡牌属性!$M227),INDEX(新属性投放!J$40:J$60,卡牌属性!$M227))*VLOOKUP(J227,$A$4:$E$39,5),0)</f>
        <v>1595</v>
      </c>
      <c r="R227" s="31" t="s">
        <v>192</v>
      </c>
      <c r="S227" s="16">
        <f>ROUND(IF($L227=1,INDEX(新属性投放!K$14:K$34,卡牌属性!$M227),INDEX(新属性投放!K$40:K$60,卡牌属性!$M227))*VLOOKUP(J227,$A$4:$E$39,5),0)</f>
        <v>16115</v>
      </c>
      <c r="T227" s="31" t="s">
        <v>190</v>
      </c>
      <c r="U227" s="16">
        <f>ROUND(IF($L227=1,INDEX(新属性投放!C$14:C$34,卡牌属性!$M227),INDEX(新属性投放!C$40:C$60,卡牌属性!$M227))*VLOOKUP(J227,$A$4:$E$39,5),0)</f>
        <v>70</v>
      </c>
      <c r="V227" s="31" t="s">
        <v>191</v>
      </c>
      <c r="W227" s="16">
        <f>ROUND(IF($L227=1,INDEX(新属性投放!D$14:D$34,卡牌属性!$M227),INDEX(新属性投放!D$40:D$60,卡牌属性!$M227))*VLOOKUP(J227,$A$4:$E$39,5),0)</f>
        <v>35</v>
      </c>
      <c r="X227" s="31" t="s">
        <v>192</v>
      </c>
      <c r="Y227" s="16">
        <f>ROUND(IF($L227=1,INDEX(新属性投放!E$14:E$34,卡牌属性!$M227),INDEX(新属性投放!E$40:E$60,卡牌属性!$M227))*VLOOKUP(J227,$A$4:$E$39,5),0)</f>
        <v>352</v>
      </c>
      <c r="AA227" s="16">
        <f t="shared" si="82"/>
        <v>700</v>
      </c>
      <c r="AB227" s="16">
        <f t="shared" si="83"/>
        <v>350</v>
      </c>
      <c r="AC227" s="16">
        <f t="shared" si="84"/>
        <v>3520</v>
      </c>
      <c r="AE227" s="16">
        <f t="shared" si="88"/>
        <v>4550</v>
      </c>
      <c r="AF227" s="16">
        <f t="shared" si="89"/>
        <v>2280</v>
      </c>
      <c r="AG227" s="16">
        <f t="shared" si="90"/>
        <v>22770</v>
      </c>
    </row>
    <row r="228" spans="9:33" ht="16.5" x14ac:dyDescent="0.2">
      <c r="I228" s="15">
        <v>225</v>
      </c>
      <c r="J228" s="16">
        <f t="shared" si="79"/>
        <v>1101011</v>
      </c>
      <c r="K228" s="31" t="s">
        <v>703</v>
      </c>
      <c r="L228" s="16">
        <f t="shared" si="80"/>
        <v>1</v>
      </c>
      <c r="M228" s="16">
        <f t="shared" si="81"/>
        <v>15</v>
      </c>
      <c r="N228" s="16" t="s">
        <v>51</v>
      </c>
      <c r="O228" s="16">
        <f>ROUND(IF($L228=1,INDEX(新属性投放!I$14:I$34,卡牌属性!$M228),INDEX(新属性投放!I$40:I$60,卡牌属性!$M228))*VLOOKUP(J228,$A$4:$E$39,5),0)</f>
        <v>3641</v>
      </c>
      <c r="P228" s="31" t="s">
        <v>191</v>
      </c>
      <c r="Q228" s="16">
        <f>ROUND(IF($L228=1,INDEX(新属性投放!J$14:J$34,卡牌属性!$M228),INDEX(新属性投放!J$40:J$60,卡牌属性!$M228))*VLOOKUP(J228,$A$4:$E$39,5),0)</f>
        <v>1810</v>
      </c>
      <c r="R228" s="31" t="s">
        <v>192</v>
      </c>
      <c r="S228" s="16">
        <f>ROUND(IF($L228=1,INDEX(新属性投放!K$14:K$34,卡牌属性!$M228),INDEX(新属性投放!K$40:K$60,卡牌属性!$M228))*VLOOKUP(J228,$A$4:$E$39,5),0)</f>
        <v>18260</v>
      </c>
      <c r="T228" s="31" t="s">
        <v>190</v>
      </c>
      <c r="U228" s="16">
        <f>ROUND(IF($L228=1,INDEX(新属性投放!C$14:C$34,卡牌属性!$M228),INDEX(新属性投放!C$40:C$60,卡牌属性!$M228))*VLOOKUP(J228,$A$4:$E$39,5),0)</f>
        <v>77</v>
      </c>
      <c r="V228" s="31" t="s">
        <v>191</v>
      </c>
      <c r="W228" s="16">
        <f>ROUND(IF($L228=1,INDEX(新属性投放!D$14:D$34,卡牌属性!$M228),INDEX(新属性投放!D$40:D$60,卡牌属性!$M228))*VLOOKUP(J228,$A$4:$E$39,5),0)</f>
        <v>39</v>
      </c>
      <c r="X228" s="31" t="s">
        <v>192</v>
      </c>
      <c r="Y228" s="16">
        <f>ROUND(IF($L228=1,INDEX(新属性投放!E$14:E$34,卡牌属性!$M228),INDEX(新属性投放!E$40:E$60,卡牌属性!$M228))*VLOOKUP(J228,$A$4:$E$39,5),0)</f>
        <v>385</v>
      </c>
      <c r="AA228" s="16">
        <f t="shared" si="82"/>
        <v>770</v>
      </c>
      <c r="AB228" s="16">
        <f t="shared" si="83"/>
        <v>390</v>
      </c>
      <c r="AC228" s="16">
        <f t="shared" si="84"/>
        <v>3850</v>
      </c>
      <c r="AE228" s="16">
        <f t="shared" si="88"/>
        <v>5320</v>
      </c>
      <c r="AF228" s="16">
        <f t="shared" si="89"/>
        <v>2670</v>
      </c>
      <c r="AG228" s="16">
        <f t="shared" si="90"/>
        <v>26620</v>
      </c>
    </row>
    <row r="229" spans="9:33" ht="16.5" x14ac:dyDescent="0.2">
      <c r="I229" s="15">
        <v>226</v>
      </c>
      <c r="J229" s="16">
        <f t="shared" si="79"/>
        <v>1101011</v>
      </c>
      <c r="K229" s="31" t="s">
        <v>703</v>
      </c>
      <c r="L229" s="16">
        <f t="shared" si="80"/>
        <v>1</v>
      </c>
      <c r="M229" s="16">
        <f t="shared" si="81"/>
        <v>16</v>
      </c>
      <c r="N229" s="16" t="s">
        <v>51</v>
      </c>
      <c r="O229" s="16">
        <f>ROUND(IF($L229=1,INDEX(新属性投放!I$14:I$34,卡牌属性!$M229),INDEX(新属性投放!I$40:I$60,卡牌属性!$M229))*VLOOKUP(J229,$A$4:$E$39,5),0)</f>
        <v>4114</v>
      </c>
      <c r="P229" s="31" t="s">
        <v>191</v>
      </c>
      <c r="Q229" s="16">
        <f>ROUND(IF($L229=1,INDEX(新属性投放!J$14:J$34,卡牌属性!$M229),INDEX(新属性投放!J$40:J$60,卡牌属性!$M229))*VLOOKUP(J229,$A$4:$E$39,5),0)</f>
        <v>2046</v>
      </c>
      <c r="R229" s="31" t="s">
        <v>192</v>
      </c>
      <c r="S229" s="16">
        <f>ROUND(IF($L229=1,INDEX(新属性投放!K$14:K$34,卡牌属性!$M229),INDEX(新属性投放!K$40:K$60,卡牌属性!$M229))*VLOOKUP(J229,$A$4:$E$39,5),0)</f>
        <v>20625</v>
      </c>
      <c r="T229" s="31" t="s">
        <v>190</v>
      </c>
      <c r="U229" s="16">
        <f>ROUND(IF($L229=1,INDEX(新属性投放!C$14:C$34,卡牌属性!$M229),INDEX(新属性投放!C$40:C$60,卡牌属性!$M229))*VLOOKUP(J229,$A$4:$E$39,5),0)</f>
        <v>88</v>
      </c>
      <c r="V229" s="31" t="s">
        <v>191</v>
      </c>
      <c r="W229" s="16">
        <f>ROUND(IF($L229=1,INDEX(新属性投放!D$14:D$34,卡牌属性!$M229),INDEX(新属性投放!D$40:D$60,卡牌属性!$M229))*VLOOKUP(J229,$A$4:$E$39,5),0)</f>
        <v>44</v>
      </c>
      <c r="X229" s="31" t="s">
        <v>192</v>
      </c>
      <c r="Y229" s="16">
        <f>ROUND(IF($L229=1,INDEX(新属性投放!E$14:E$34,卡牌属性!$M229),INDEX(新属性投放!E$40:E$60,卡牌属性!$M229))*VLOOKUP(J229,$A$4:$E$39,5),0)</f>
        <v>440</v>
      </c>
      <c r="AA229" s="16">
        <f t="shared" si="82"/>
        <v>880</v>
      </c>
      <c r="AB229" s="16">
        <f t="shared" si="83"/>
        <v>440</v>
      </c>
      <c r="AC229" s="16">
        <f t="shared" si="84"/>
        <v>4400</v>
      </c>
      <c r="AE229" s="16">
        <f t="shared" si="88"/>
        <v>6200</v>
      </c>
      <c r="AF229" s="16">
        <f t="shared" si="89"/>
        <v>3110</v>
      </c>
      <c r="AG229" s="16">
        <f t="shared" si="90"/>
        <v>31020</v>
      </c>
    </row>
    <row r="230" spans="9:33" ht="16.5" x14ac:dyDescent="0.2">
      <c r="I230" s="15">
        <v>227</v>
      </c>
      <c r="J230" s="16">
        <f t="shared" si="79"/>
        <v>1101011</v>
      </c>
      <c r="K230" s="31" t="s">
        <v>703</v>
      </c>
      <c r="L230" s="16">
        <f t="shared" si="80"/>
        <v>1</v>
      </c>
      <c r="M230" s="16">
        <f t="shared" si="81"/>
        <v>17</v>
      </c>
      <c r="N230" s="16" t="s">
        <v>51</v>
      </c>
      <c r="O230" s="16">
        <f>ROUND(IF($L230=1,INDEX(新属性投放!I$14:I$34,卡牌属性!$M230),INDEX(新属性投放!I$40:I$60,卡牌属性!$M230))*VLOOKUP(J230,$A$4:$E$39,5),0)</f>
        <v>4653</v>
      </c>
      <c r="P230" s="31" t="s">
        <v>191</v>
      </c>
      <c r="Q230" s="16">
        <f>ROUND(IF($L230=1,INDEX(新属性投放!J$14:J$34,卡牌属性!$M230),INDEX(新属性投放!J$40:J$60,卡牌属性!$M230))*VLOOKUP(J230,$A$4:$E$39,5),0)</f>
        <v>2316</v>
      </c>
      <c r="R230" s="31" t="s">
        <v>192</v>
      </c>
      <c r="S230" s="16">
        <f>ROUND(IF($L230=1,INDEX(新属性投放!K$14:K$34,卡牌属性!$M230),INDEX(新属性投放!K$40:K$60,卡牌属性!$M230))*VLOOKUP(J230,$A$4:$E$39,5),0)</f>
        <v>23320</v>
      </c>
      <c r="T230" s="31" t="s">
        <v>190</v>
      </c>
      <c r="U230" s="16">
        <f>ROUND(IF($L230=1,INDEX(新属性投放!C$14:C$34,卡牌属性!$M230),INDEX(新属性投放!C$40:C$60,卡牌属性!$M230))*VLOOKUP(J230,$A$4:$E$39,5),0)</f>
        <v>99</v>
      </c>
      <c r="V230" s="31" t="s">
        <v>191</v>
      </c>
      <c r="W230" s="16">
        <f>ROUND(IF($L230=1,INDEX(新属性投放!D$14:D$34,卡牌属性!$M230),INDEX(新属性投放!D$40:D$60,卡牌属性!$M230))*VLOOKUP(J230,$A$4:$E$39,5),0)</f>
        <v>50</v>
      </c>
      <c r="X230" s="31" t="s">
        <v>192</v>
      </c>
      <c r="Y230" s="16">
        <f>ROUND(IF($L230=1,INDEX(新属性投放!E$14:E$34,卡牌属性!$M230),INDEX(新属性投放!E$40:E$60,卡牌属性!$M230))*VLOOKUP(J230,$A$4:$E$39,5),0)</f>
        <v>495</v>
      </c>
      <c r="AA230" s="16">
        <f t="shared" si="82"/>
        <v>990</v>
      </c>
      <c r="AB230" s="16">
        <f t="shared" si="83"/>
        <v>500</v>
      </c>
      <c r="AC230" s="16">
        <f t="shared" si="84"/>
        <v>4950</v>
      </c>
      <c r="AE230" s="16">
        <f t="shared" si="88"/>
        <v>7190</v>
      </c>
      <c r="AF230" s="16">
        <f t="shared" si="89"/>
        <v>3610</v>
      </c>
      <c r="AG230" s="16">
        <f t="shared" si="90"/>
        <v>35970</v>
      </c>
    </row>
    <row r="231" spans="9:33" ht="16.5" x14ac:dyDescent="0.2">
      <c r="I231" s="15">
        <v>228</v>
      </c>
      <c r="J231" s="16">
        <f t="shared" si="79"/>
        <v>1101011</v>
      </c>
      <c r="K231" s="31" t="s">
        <v>703</v>
      </c>
      <c r="L231" s="16">
        <f t="shared" si="80"/>
        <v>1</v>
      </c>
      <c r="M231" s="16">
        <f t="shared" si="81"/>
        <v>18</v>
      </c>
      <c r="N231" s="16" t="s">
        <v>51</v>
      </c>
      <c r="O231" s="16">
        <f>ROUND(IF($L231=1,INDEX(新属性投放!I$14:I$34,卡牌属性!$M231),INDEX(新属性投放!I$40:I$60,卡牌属性!$M231))*VLOOKUP(J231,$A$4:$E$39,5),0)</f>
        <v>5258</v>
      </c>
      <c r="P231" s="31" t="s">
        <v>191</v>
      </c>
      <c r="Q231" s="16">
        <f>ROUND(IF($L231=1,INDEX(新属性投放!J$14:J$34,卡牌属性!$M231),INDEX(新属性投放!J$40:J$60,卡牌属性!$M231))*VLOOKUP(J231,$A$4:$E$39,5),0)</f>
        <v>2618</v>
      </c>
      <c r="R231" s="31" t="s">
        <v>192</v>
      </c>
      <c r="S231" s="16">
        <f>ROUND(IF($L231=1,INDEX(新属性投放!K$14:K$34,卡牌属性!$M231),INDEX(新属性投放!K$40:K$60,卡牌属性!$M231))*VLOOKUP(J231,$A$4:$E$39,5),0)</f>
        <v>26345</v>
      </c>
      <c r="T231" s="31" t="s">
        <v>190</v>
      </c>
      <c r="U231" s="16">
        <f>ROUND(IF($L231=1,INDEX(新属性投放!C$14:C$34,卡牌属性!$M231),INDEX(新属性投放!C$40:C$60,卡牌属性!$M231))*VLOOKUP(J231,$A$4:$E$39,5),0)</f>
        <v>110</v>
      </c>
      <c r="V231" s="31" t="s">
        <v>191</v>
      </c>
      <c r="W231" s="16">
        <f>ROUND(IF($L231=1,INDEX(新属性投放!D$14:D$34,卡牌属性!$M231),INDEX(新属性投放!D$40:D$60,卡牌属性!$M231))*VLOOKUP(J231,$A$4:$E$39,5),0)</f>
        <v>55</v>
      </c>
      <c r="X231" s="31" t="s">
        <v>192</v>
      </c>
      <c r="Y231" s="16">
        <f>ROUND(IF($L231=1,INDEX(新属性投放!E$14:E$34,卡牌属性!$M231),INDEX(新属性投放!E$40:E$60,卡牌属性!$M231))*VLOOKUP(J231,$A$4:$E$39,5),0)</f>
        <v>550</v>
      </c>
      <c r="AA231" s="16">
        <f t="shared" si="82"/>
        <v>1100</v>
      </c>
      <c r="AB231" s="16">
        <f t="shared" si="83"/>
        <v>550</v>
      </c>
      <c r="AC231" s="16">
        <f t="shared" si="84"/>
        <v>5500</v>
      </c>
      <c r="AE231" s="16">
        <f t="shared" si="88"/>
        <v>8290</v>
      </c>
      <c r="AF231" s="16">
        <f t="shared" si="89"/>
        <v>4160</v>
      </c>
      <c r="AG231" s="16">
        <f t="shared" si="90"/>
        <v>41470</v>
      </c>
    </row>
    <row r="232" spans="9:33" ht="16.5" x14ac:dyDescent="0.2">
      <c r="I232" s="15">
        <v>229</v>
      </c>
      <c r="J232" s="16">
        <f t="shared" si="79"/>
        <v>1101011</v>
      </c>
      <c r="K232" s="31" t="s">
        <v>703</v>
      </c>
      <c r="L232" s="16">
        <f t="shared" si="80"/>
        <v>1</v>
      </c>
      <c r="M232" s="16">
        <f t="shared" si="81"/>
        <v>19</v>
      </c>
      <c r="N232" s="16" t="s">
        <v>51</v>
      </c>
      <c r="O232" s="16">
        <f>ROUND(IF($L232=1,INDEX(新属性投放!I$14:I$34,卡牌属性!$M232),INDEX(新属性投放!I$40:I$60,卡牌属性!$M232))*VLOOKUP(J232,$A$4:$E$39,5),0)</f>
        <v>5929</v>
      </c>
      <c r="P232" s="31" t="s">
        <v>191</v>
      </c>
      <c r="Q232" s="16">
        <f>ROUND(IF($L232=1,INDEX(新属性投放!J$14:J$34,卡牌属性!$M232),INDEX(新属性投放!J$40:J$60,卡牌属性!$M232))*VLOOKUP(J232,$A$4:$E$39,5),0)</f>
        <v>2954</v>
      </c>
      <c r="R232" s="31" t="s">
        <v>192</v>
      </c>
      <c r="S232" s="16">
        <f>ROUND(IF($L232=1,INDEX(新属性投放!K$14:K$34,卡牌属性!$M232),INDEX(新属性投放!K$40:K$60,卡牌属性!$M232))*VLOOKUP(J232,$A$4:$E$39,5),0)</f>
        <v>29700</v>
      </c>
      <c r="T232" s="31" t="s">
        <v>190</v>
      </c>
      <c r="U232" s="16">
        <f>ROUND(IF($L232=1,INDEX(新属性投放!C$14:C$34,卡牌属性!$M232),INDEX(新属性投放!C$40:C$60,卡牌属性!$M232))*VLOOKUP(J232,$A$4:$E$39,5),0)</f>
        <v>121</v>
      </c>
      <c r="V232" s="31" t="s">
        <v>191</v>
      </c>
      <c r="W232" s="16">
        <f>ROUND(IF($L232=1,INDEX(新属性投放!D$14:D$34,卡牌属性!$M232),INDEX(新属性投放!D$40:D$60,卡牌属性!$M232))*VLOOKUP(J232,$A$4:$E$39,5),0)</f>
        <v>61</v>
      </c>
      <c r="X232" s="31" t="s">
        <v>192</v>
      </c>
      <c r="Y232" s="16">
        <f>ROUND(IF($L232=1,INDEX(新属性投放!E$14:E$34,卡牌属性!$M232),INDEX(新属性投放!E$40:E$60,卡牌属性!$M232))*VLOOKUP(J232,$A$4:$E$39,5),0)</f>
        <v>605</v>
      </c>
      <c r="AA232" s="16">
        <f t="shared" si="82"/>
        <v>1210</v>
      </c>
      <c r="AB232" s="16">
        <f t="shared" si="83"/>
        <v>610</v>
      </c>
      <c r="AC232" s="16">
        <f t="shared" si="84"/>
        <v>6050</v>
      </c>
      <c r="AE232" s="16">
        <f t="shared" si="88"/>
        <v>9500</v>
      </c>
      <c r="AF232" s="16">
        <f t="shared" si="89"/>
        <v>4770</v>
      </c>
      <c r="AG232" s="16">
        <f t="shared" si="90"/>
        <v>47520</v>
      </c>
    </row>
    <row r="233" spans="9:33" ht="16.5" x14ac:dyDescent="0.2">
      <c r="I233" s="15">
        <v>230</v>
      </c>
      <c r="J233" s="16">
        <f t="shared" si="79"/>
        <v>1101011</v>
      </c>
      <c r="K233" s="31" t="s">
        <v>703</v>
      </c>
      <c r="L233" s="16">
        <f t="shared" si="80"/>
        <v>1</v>
      </c>
      <c r="M233" s="16">
        <f t="shared" si="81"/>
        <v>20</v>
      </c>
      <c r="N233" s="16" t="s">
        <v>51</v>
      </c>
      <c r="O233" s="16">
        <f>ROUND(IF($L233=1,INDEX(新属性投放!I$14:I$34,卡牌属性!$M233),INDEX(新属性投放!I$40:I$60,卡牌属性!$M233))*VLOOKUP(J233,$A$4:$E$39,5),0)</f>
        <v>6666</v>
      </c>
      <c r="P233" s="31" t="s">
        <v>191</v>
      </c>
      <c r="Q233" s="16">
        <f>ROUND(IF($L233=1,INDEX(新属性投放!J$14:J$34,卡牌属性!$M233),INDEX(新属性投放!J$40:J$60,卡牌属性!$M233))*VLOOKUP(J233,$A$4:$E$39,5),0)</f>
        <v>3322</v>
      </c>
      <c r="R233" s="31" t="s">
        <v>192</v>
      </c>
      <c r="S233" s="16">
        <f>ROUND(IF($L233=1,INDEX(新属性投放!K$14:K$34,卡牌属性!$M233),INDEX(新属性投放!K$40:K$60,卡牌属性!$M233))*VLOOKUP(J233,$A$4:$E$39,5),0)</f>
        <v>33385</v>
      </c>
      <c r="T233" s="31" t="s">
        <v>190</v>
      </c>
      <c r="U233" s="16">
        <f>ROUND(IF($L233=1,INDEX(新属性投放!C$14:C$34,卡牌属性!$M233),INDEX(新属性投放!C$40:C$60,卡牌属性!$M233))*VLOOKUP(J233,$A$4:$E$39,5),0)</f>
        <v>132</v>
      </c>
      <c r="V233" s="31" t="s">
        <v>191</v>
      </c>
      <c r="W233" s="16">
        <f>ROUND(IF($L233=1,INDEX(新属性投放!D$14:D$34,卡牌属性!$M233),INDEX(新属性投放!D$40:D$60,卡牌属性!$M233))*VLOOKUP(J233,$A$4:$E$39,5),0)</f>
        <v>66</v>
      </c>
      <c r="X233" s="31" t="s">
        <v>192</v>
      </c>
      <c r="Y233" s="16">
        <f>ROUND(IF($L233=1,INDEX(新属性投放!E$14:E$34,卡牌属性!$M233),INDEX(新属性投放!E$40:E$60,卡牌属性!$M233))*VLOOKUP(J233,$A$4:$E$39,5),0)</f>
        <v>660</v>
      </c>
      <c r="AA233" s="16">
        <f t="shared" si="82"/>
        <v>1320</v>
      </c>
      <c r="AB233" s="16">
        <f t="shared" si="83"/>
        <v>660</v>
      </c>
      <c r="AC233" s="16">
        <f t="shared" si="84"/>
        <v>6600</v>
      </c>
      <c r="AE233" s="16">
        <f t="shared" si="88"/>
        <v>10820</v>
      </c>
      <c r="AF233" s="16">
        <f t="shared" si="89"/>
        <v>5430</v>
      </c>
      <c r="AG233" s="16">
        <f t="shared" si="90"/>
        <v>54120</v>
      </c>
    </row>
    <row r="234" spans="9:33" ht="16.5" x14ac:dyDescent="0.2">
      <c r="I234" s="15">
        <v>231</v>
      </c>
      <c r="J234" s="16">
        <f t="shared" si="79"/>
        <v>1101011</v>
      </c>
      <c r="K234" s="31" t="s">
        <v>703</v>
      </c>
      <c r="L234" s="16">
        <f t="shared" si="80"/>
        <v>1</v>
      </c>
      <c r="M234" s="16">
        <f t="shared" si="81"/>
        <v>21</v>
      </c>
      <c r="N234" s="16" t="s">
        <v>51</v>
      </c>
      <c r="O234" s="16">
        <f>ROUND(IF($L234=1,INDEX(新属性投放!I$14:I$34,卡牌属性!$M234),INDEX(新属性投放!I$40:I$60,卡牌属性!$M234))*VLOOKUP(J234,$A$4:$E$39,5),0)</f>
        <v>7634</v>
      </c>
      <c r="P234" s="31" t="s">
        <v>191</v>
      </c>
      <c r="Q234" s="16">
        <f>ROUND(IF($L234=1,INDEX(新属性投放!J$14:J$34,卡牌属性!$M234),INDEX(新属性投放!J$40:J$60,卡牌属性!$M234))*VLOOKUP(J234,$A$4:$E$39,5),0)</f>
        <v>3806</v>
      </c>
      <c r="R234" s="31" t="s">
        <v>192</v>
      </c>
      <c r="S234" s="16">
        <f>ROUND(IF($L234=1,INDEX(新属性投放!K$14:K$34,卡牌属性!$M234),INDEX(新属性投放!K$40:K$60,卡牌属性!$M234))*VLOOKUP(J234,$A$4:$E$39,5),0)</f>
        <v>38225</v>
      </c>
      <c r="T234" s="31" t="s">
        <v>190</v>
      </c>
      <c r="U234" s="16">
        <f>ROUND(IF($L234=1,INDEX(新属性投放!C$14:C$34,卡牌属性!$M234),INDEX(新属性投放!C$40:C$60,卡牌属性!$M234))*VLOOKUP(J234,$A$4:$E$39,5),0)</f>
        <v>154</v>
      </c>
      <c r="V234" s="31" t="s">
        <v>191</v>
      </c>
      <c r="W234" s="16">
        <f>ROUND(IF($L234=1,INDEX(新属性投放!D$14:D$34,卡牌属性!$M234),INDEX(新属性投放!D$40:D$60,卡牌属性!$M234))*VLOOKUP(J234,$A$4:$E$39,5),0)</f>
        <v>77</v>
      </c>
      <c r="X234" s="31" t="s">
        <v>192</v>
      </c>
      <c r="Y234" s="16">
        <f>ROUND(IF($L234=1,INDEX(新属性投放!E$14:E$34,卡牌属性!$M234),INDEX(新属性投放!E$40:E$60,卡牌属性!$M234))*VLOOKUP(J234,$A$4:$E$39,5),0)</f>
        <v>770</v>
      </c>
      <c r="AA234" s="16">
        <f t="shared" si="82"/>
        <v>1540</v>
      </c>
      <c r="AB234" s="16">
        <f t="shared" si="83"/>
        <v>770</v>
      </c>
      <c r="AC234" s="16">
        <f t="shared" si="84"/>
        <v>7700</v>
      </c>
      <c r="AE234" s="16">
        <f t="shared" si="88"/>
        <v>12360</v>
      </c>
      <c r="AF234" s="16">
        <f t="shared" si="89"/>
        <v>6200</v>
      </c>
      <c r="AG234" s="16">
        <f t="shared" si="90"/>
        <v>61820</v>
      </c>
    </row>
    <row r="235" spans="9:33" ht="16.5" x14ac:dyDescent="0.2">
      <c r="I235" s="15">
        <v>232</v>
      </c>
      <c r="J235" s="16">
        <f t="shared" si="79"/>
        <v>1101012</v>
      </c>
      <c r="K235" s="31" t="s">
        <v>703</v>
      </c>
      <c r="L235" s="16">
        <f t="shared" si="80"/>
        <v>1</v>
      </c>
      <c r="M235" s="16">
        <f t="shared" si="81"/>
        <v>1</v>
      </c>
      <c r="N235" s="16" t="s">
        <v>51</v>
      </c>
      <c r="O235" s="16">
        <f>ROUND(IF($L235=1,INDEX(新属性投放!I$14:I$34,卡牌属性!$M235),INDEX(新属性投放!I$40:I$60,卡牌属性!$M235))*VLOOKUP(J235,$A$4:$E$39,5),0)</f>
        <v>20</v>
      </c>
      <c r="P235" s="31" t="s">
        <v>191</v>
      </c>
      <c r="Q235" s="16">
        <f>ROUND(IF($L235=1,INDEX(新属性投放!J$14:J$34,卡牌属性!$M235),INDEX(新属性投放!J$40:J$60,卡牌属性!$M235))*VLOOKUP(J235,$A$4:$E$39,5),0)</f>
        <v>0</v>
      </c>
      <c r="R235" s="31" t="s">
        <v>192</v>
      </c>
      <c r="S235" s="16">
        <f>ROUND(IF($L235=1,INDEX(新属性投放!K$14:K$34,卡牌属性!$M235),INDEX(新属性投放!K$40:K$60,卡牌属性!$M235))*VLOOKUP(J235,$A$4:$E$39,5),0)</f>
        <v>150</v>
      </c>
      <c r="T235" s="31" t="s">
        <v>190</v>
      </c>
      <c r="U235" s="16">
        <f>ROUND(IF($L235=1,INDEX(新属性投放!C$14:C$34,卡牌属性!$M235),INDEX(新属性投放!C$40:C$60,卡牌属性!$M235))*VLOOKUP(J235,$A$4:$E$39,5),0)</f>
        <v>4</v>
      </c>
      <c r="V235" s="31" t="s">
        <v>191</v>
      </c>
      <c r="W235" s="16">
        <f>ROUND(IF($L235=1,INDEX(新属性投放!D$14:D$34,卡牌属性!$M235),INDEX(新属性投放!D$40:D$60,卡牌属性!$M235))*VLOOKUP(J235,$A$4:$E$39,5),0)</f>
        <v>2</v>
      </c>
      <c r="X235" s="31" t="s">
        <v>192</v>
      </c>
      <c r="Y235" s="16">
        <f>ROUND(IF($L235=1,INDEX(新属性投放!E$14:E$34,卡牌属性!$M235),INDEX(新属性投放!E$40:E$60,卡牌属性!$M235))*VLOOKUP(J235,$A$4:$E$39,5),0)</f>
        <v>20</v>
      </c>
      <c r="AA235" s="16">
        <f t="shared" si="82"/>
        <v>40</v>
      </c>
      <c r="AB235" s="16">
        <f t="shared" si="83"/>
        <v>20</v>
      </c>
      <c r="AC235" s="16">
        <f t="shared" si="84"/>
        <v>200</v>
      </c>
      <c r="AE235" s="16">
        <f t="shared" ref="AE235" si="91">AA235</f>
        <v>40</v>
      </c>
      <c r="AF235" s="16">
        <f t="shared" ref="AF235" si="92">AB235</f>
        <v>20</v>
      </c>
      <c r="AG235" s="16">
        <f t="shared" ref="AG235" si="93">AC235</f>
        <v>200</v>
      </c>
    </row>
    <row r="236" spans="9:33" ht="16.5" x14ac:dyDescent="0.2">
      <c r="I236" s="15">
        <v>233</v>
      </c>
      <c r="J236" s="16">
        <f t="shared" si="79"/>
        <v>1101012</v>
      </c>
      <c r="K236" s="31" t="s">
        <v>703</v>
      </c>
      <c r="L236" s="16">
        <f t="shared" si="80"/>
        <v>1</v>
      </c>
      <c r="M236" s="16">
        <f t="shared" si="81"/>
        <v>2</v>
      </c>
      <c r="N236" s="16" t="s">
        <v>51</v>
      </c>
      <c r="O236" s="16">
        <f>ROUND(IF($L236=1,INDEX(新属性投放!I$14:I$34,卡牌属性!$M236),INDEX(新属性投放!I$40:I$60,卡牌属性!$M236))*VLOOKUP(J236,$A$4:$E$39,5),0)</f>
        <v>48</v>
      </c>
      <c r="P236" s="31" t="s">
        <v>191</v>
      </c>
      <c r="Q236" s="16">
        <f>ROUND(IF($L236=1,INDEX(新属性投放!J$14:J$34,卡牌属性!$M236),INDEX(新属性投放!J$40:J$60,卡牌属性!$M236))*VLOOKUP(J236,$A$4:$E$39,5),0)</f>
        <v>14</v>
      </c>
      <c r="R236" s="31" t="s">
        <v>192</v>
      </c>
      <c r="S236" s="16">
        <f>ROUND(IF($L236=1,INDEX(新属性投放!K$14:K$34,卡牌属性!$M236),INDEX(新属性投放!K$40:K$60,卡牌属性!$M236))*VLOOKUP(J236,$A$4:$E$39,5),0)</f>
        <v>290</v>
      </c>
      <c r="T236" s="31" t="s">
        <v>190</v>
      </c>
      <c r="U236" s="16">
        <f>ROUND(IF($L236=1,INDEX(新属性投放!C$14:C$34,卡牌属性!$M236),INDEX(新属性投放!C$40:C$60,卡牌属性!$M236))*VLOOKUP(J236,$A$4:$E$39,5),0)</f>
        <v>6</v>
      </c>
      <c r="V236" s="31" t="s">
        <v>191</v>
      </c>
      <c r="W236" s="16">
        <f>ROUND(IF($L236=1,INDEX(新属性投放!D$14:D$34,卡牌属性!$M236),INDEX(新属性投放!D$40:D$60,卡牌属性!$M236))*VLOOKUP(J236,$A$4:$E$39,5),0)</f>
        <v>3</v>
      </c>
      <c r="X236" s="31" t="s">
        <v>192</v>
      </c>
      <c r="Y236" s="16">
        <f>ROUND(IF($L236=1,INDEX(新属性投放!E$14:E$34,卡牌属性!$M236),INDEX(新属性投放!E$40:E$60,卡牌属性!$M236))*VLOOKUP(J236,$A$4:$E$39,5),0)</f>
        <v>30</v>
      </c>
      <c r="AA236" s="16">
        <f t="shared" si="82"/>
        <v>60</v>
      </c>
      <c r="AB236" s="16">
        <f t="shared" si="83"/>
        <v>30</v>
      </c>
      <c r="AC236" s="16">
        <f t="shared" si="84"/>
        <v>300</v>
      </c>
      <c r="AE236" s="16">
        <f t="shared" ref="AE236:AE255" si="94">AE235+AA236</f>
        <v>100</v>
      </c>
      <c r="AF236" s="16">
        <f t="shared" ref="AF236:AF255" si="95">AF235+AB236</f>
        <v>50</v>
      </c>
      <c r="AG236" s="16">
        <f t="shared" ref="AG236:AG255" si="96">AG235+AC236</f>
        <v>500</v>
      </c>
    </row>
    <row r="237" spans="9:33" ht="16.5" x14ac:dyDescent="0.2">
      <c r="I237" s="15">
        <v>234</v>
      </c>
      <c r="J237" s="16">
        <f t="shared" si="79"/>
        <v>1101012</v>
      </c>
      <c r="K237" s="31" t="s">
        <v>703</v>
      </c>
      <c r="L237" s="16">
        <f t="shared" si="80"/>
        <v>1</v>
      </c>
      <c r="M237" s="16">
        <f t="shared" si="81"/>
        <v>3</v>
      </c>
      <c r="N237" s="16" t="s">
        <v>51</v>
      </c>
      <c r="O237" s="16">
        <f>ROUND(IF($L237=1,INDEX(新属性投放!I$14:I$34,卡牌属性!$M237),INDEX(新属性投放!I$40:I$60,卡牌属性!$M237))*VLOOKUP(J237,$A$4:$E$39,5),0)</f>
        <v>132</v>
      </c>
      <c r="P237" s="31" t="s">
        <v>191</v>
      </c>
      <c r="Q237" s="16">
        <f>ROUND(IF($L237=1,INDEX(新属性投放!J$14:J$34,卡牌属性!$M237),INDEX(新属性投放!J$40:J$60,卡牌属性!$M237))*VLOOKUP(J237,$A$4:$E$39,5),0)</f>
        <v>56</v>
      </c>
      <c r="R237" s="31" t="s">
        <v>192</v>
      </c>
      <c r="S237" s="16">
        <f>ROUND(IF($L237=1,INDEX(新属性投放!K$14:K$34,卡牌属性!$M237),INDEX(新属性投放!K$40:K$60,卡牌属性!$M237))*VLOOKUP(J237,$A$4:$E$39,5),0)</f>
        <v>710</v>
      </c>
      <c r="T237" s="31" t="s">
        <v>190</v>
      </c>
      <c r="U237" s="16">
        <f>ROUND(IF($L237=1,INDEX(新属性投放!C$14:C$34,卡牌属性!$M237),INDEX(新属性投放!C$40:C$60,卡牌属性!$M237))*VLOOKUP(J237,$A$4:$E$39,5),0)</f>
        <v>8</v>
      </c>
      <c r="V237" s="31" t="s">
        <v>191</v>
      </c>
      <c r="W237" s="16">
        <f>ROUND(IF($L237=1,INDEX(新属性投放!D$14:D$34,卡牌属性!$M237),INDEX(新属性投放!D$40:D$60,卡牌属性!$M237))*VLOOKUP(J237,$A$4:$E$39,5),0)</f>
        <v>4</v>
      </c>
      <c r="X237" s="31" t="s">
        <v>192</v>
      </c>
      <c r="Y237" s="16">
        <f>ROUND(IF($L237=1,INDEX(新属性投放!E$14:E$34,卡牌属性!$M237),INDEX(新属性投放!E$40:E$60,卡牌属性!$M237))*VLOOKUP(J237,$A$4:$E$39,5),0)</f>
        <v>40</v>
      </c>
      <c r="AA237" s="16">
        <f t="shared" si="82"/>
        <v>80</v>
      </c>
      <c r="AB237" s="16">
        <f t="shared" si="83"/>
        <v>40</v>
      </c>
      <c r="AC237" s="16">
        <f t="shared" si="84"/>
        <v>400</v>
      </c>
      <c r="AE237" s="16">
        <f t="shared" si="94"/>
        <v>180</v>
      </c>
      <c r="AF237" s="16">
        <f t="shared" si="95"/>
        <v>90</v>
      </c>
      <c r="AG237" s="16">
        <f t="shared" si="96"/>
        <v>900</v>
      </c>
    </row>
    <row r="238" spans="9:33" ht="16.5" x14ac:dyDescent="0.2">
      <c r="I238" s="15">
        <v>235</v>
      </c>
      <c r="J238" s="16">
        <f t="shared" si="79"/>
        <v>1101012</v>
      </c>
      <c r="K238" s="31" t="s">
        <v>703</v>
      </c>
      <c r="L238" s="16">
        <f t="shared" si="80"/>
        <v>1</v>
      </c>
      <c r="M238" s="16">
        <f t="shared" si="81"/>
        <v>4</v>
      </c>
      <c r="N238" s="16" t="s">
        <v>51</v>
      </c>
      <c r="O238" s="16">
        <f>ROUND(IF($L238=1,INDEX(新属性投放!I$14:I$34,卡牌属性!$M238),INDEX(新属性投放!I$40:I$60,卡牌属性!$M238))*VLOOKUP(J238,$A$4:$E$39,5),0)</f>
        <v>276</v>
      </c>
      <c r="P238" s="31" t="s">
        <v>191</v>
      </c>
      <c r="Q238" s="16">
        <f>ROUND(IF($L238=1,INDEX(新属性投放!J$14:J$34,卡牌属性!$M238),INDEX(新属性投放!J$40:J$60,卡牌属性!$M238))*VLOOKUP(J238,$A$4:$E$39,5),0)</f>
        <v>128</v>
      </c>
      <c r="R238" s="31" t="s">
        <v>192</v>
      </c>
      <c r="S238" s="16">
        <f>ROUND(IF($L238=1,INDEX(新属性投放!K$14:K$34,卡牌属性!$M238),INDEX(新属性投放!K$40:K$60,卡牌属性!$M238))*VLOOKUP(J238,$A$4:$E$39,5),0)</f>
        <v>1430</v>
      </c>
      <c r="T238" s="31" t="s">
        <v>190</v>
      </c>
      <c r="U238" s="16">
        <f>ROUND(IF($L238=1,INDEX(新属性投放!C$14:C$34,卡牌属性!$M238),INDEX(新属性投放!C$40:C$60,卡牌属性!$M238))*VLOOKUP(J238,$A$4:$E$39,5),0)</f>
        <v>12</v>
      </c>
      <c r="V238" s="31" t="s">
        <v>191</v>
      </c>
      <c r="W238" s="16">
        <f>ROUND(IF($L238=1,INDEX(新属性投放!D$14:D$34,卡牌属性!$M238),INDEX(新属性投放!D$40:D$60,卡牌属性!$M238))*VLOOKUP(J238,$A$4:$E$39,5),0)</f>
        <v>6</v>
      </c>
      <c r="X238" s="31" t="s">
        <v>192</v>
      </c>
      <c r="Y238" s="16">
        <f>ROUND(IF($L238=1,INDEX(新属性投放!E$14:E$34,卡牌属性!$M238),INDEX(新属性投放!E$40:E$60,卡牌属性!$M238))*VLOOKUP(J238,$A$4:$E$39,5),0)</f>
        <v>60</v>
      </c>
      <c r="AA238" s="16">
        <f t="shared" si="82"/>
        <v>120</v>
      </c>
      <c r="AB238" s="16">
        <f t="shared" si="83"/>
        <v>60</v>
      </c>
      <c r="AC238" s="16">
        <f t="shared" si="84"/>
        <v>600</v>
      </c>
      <c r="AE238" s="16">
        <f t="shared" si="94"/>
        <v>300</v>
      </c>
      <c r="AF238" s="16">
        <f t="shared" si="95"/>
        <v>150</v>
      </c>
      <c r="AG238" s="16">
        <f t="shared" si="96"/>
        <v>1500</v>
      </c>
    </row>
    <row r="239" spans="9:33" ht="16.5" x14ac:dyDescent="0.2">
      <c r="I239" s="15">
        <v>236</v>
      </c>
      <c r="J239" s="16">
        <f t="shared" si="79"/>
        <v>1101012</v>
      </c>
      <c r="K239" s="31" t="s">
        <v>703</v>
      </c>
      <c r="L239" s="16">
        <f t="shared" si="80"/>
        <v>1</v>
      </c>
      <c r="M239" s="16">
        <f t="shared" si="81"/>
        <v>5</v>
      </c>
      <c r="N239" s="16" t="s">
        <v>51</v>
      </c>
      <c r="O239" s="16">
        <f>ROUND(IF($L239=1,INDEX(新属性投放!I$14:I$34,卡牌属性!$M239),INDEX(新属性投放!I$40:I$60,卡牌属性!$M239))*VLOOKUP(J239,$A$4:$E$39,5),0)</f>
        <v>428</v>
      </c>
      <c r="P239" s="31" t="s">
        <v>191</v>
      </c>
      <c r="Q239" s="16">
        <f>ROUND(IF($L239=1,INDEX(新属性投放!J$14:J$34,卡牌属性!$M239),INDEX(新属性投放!J$40:J$60,卡牌属性!$M239))*VLOOKUP(J239,$A$4:$E$39,5),0)</f>
        <v>204</v>
      </c>
      <c r="R239" s="31" t="s">
        <v>192</v>
      </c>
      <c r="S239" s="16">
        <f>ROUND(IF($L239=1,INDEX(新属性投放!K$14:K$34,卡牌属性!$M239),INDEX(新属性投放!K$40:K$60,卡牌属性!$M239))*VLOOKUP(J239,$A$4:$E$39,5),0)</f>
        <v>2190</v>
      </c>
      <c r="T239" s="31" t="s">
        <v>190</v>
      </c>
      <c r="U239" s="16">
        <f>ROUND(IF($L239=1,INDEX(新属性投放!C$14:C$34,卡牌属性!$M239),INDEX(新属性投放!C$40:C$60,卡牌属性!$M239))*VLOOKUP(J239,$A$4:$E$39,5),0)</f>
        <v>16</v>
      </c>
      <c r="V239" s="31" t="s">
        <v>191</v>
      </c>
      <c r="W239" s="16">
        <f>ROUND(IF($L239=1,INDEX(新属性投放!D$14:D$34,卡牌属性!$M239),INDEX(新属性投放!D$40:D$60,卡牌属性!$M239))*VLOOKUP(J239,$A$4:$E$39,5),0)</f>
        <v>8</v>
      </c>
      <c r="X239" s="31" t="s">
        <v>192</v>
      </c>
      <c r="Y239" s="16">
        <f>ROUND(IF($L239=1,INDEX(新属性投放!E$14:E$34,卡牌属性!$M239),INDEX(新属性投放!E$40:E$60,卡牌属性!$M239))*VLOOKUP(J239,$A$4:$E$39,5),0)</f>
        <v>80</v>
      </c>
      <c r="AA239" s="16">
        <f t="shared" si="82"/>
        <v>160</v>
      </c>
      <c r="AB239" s="16">
        <f t="shared" si="83"/>
        <v>80</v>
      </c>
      <c r="AC239" s="16">
        <f t="shared" si="84"/>
        <v>800</v>
      </c>
      <c r="AE239" s="16">
        <f t="shared" si="94"/>
        <v>460</v>
      </c>
      <c r="AF239" s="16">
        <f t="shared" si="95"/>
        <v>230</v>
      </c>
      <c r="AG239" s="16">
        <f t="shared" si="96"/>
        <v>2300</v>
      </c>
    </row>
    <row r="240" spans="9:33" ht="16.5" x14ac:dyDescent="0.2">
      <c r="I240" s="15">
        <v>237</v>
      </c>
      <c r="J240" s="16">
        <f t="shared" si="79"/>
        <v>1101012</v>
      </c>
      <c r="K240" s="31" t="s">
        <v>703</v>
      </c>
      <c r="L240" s="16">
        <f t="shared" si="80"/>
        <v>1</v>
      </c>
      <c r="M240" s="16">
        <f t="shared" si="81"/>
        <v>6</v>
      </c>
      <c r="N240" s="16" t="s">
        <v>51</v>
      </c>
      <c r="O240" s="16">
        <f>ROUND(IF($L240=1,INDEX(新属性投放!I$14:I$34,卡牌属性!$M240),INDEX(新属性投放!I$40:I$60,卡牌属性!$M240))*VLOOKUP(J240,$A$4:$E$39,5),0)</f>
        <v>628</v>
      </c>
      <c r="P240" s="31" t="s">
        <v>191</v>
      </c>
      <c r="Q240" s="16">
        <f>ROUND(IF($L240=1,INDEX(新属性投放!J$14:J$34,卡牌属性!$M240),INDEX(新属性投放!J$40:J$60,卡牌属性!$M240))*VLOOKUP(J240,$A$4:$E$39,5),0)</f>
        <v>304</v>
      </c>
      <c r="R240" s="31" t="s">
        <v>192</v>
      </c>
      <c r="S240" s="16">
        <f>ROUND(IF($L240=1,INDEX(新属性投放!K$14:K$34,卡牌属性!$M240),INDEX(新属性投放!K$40:K$60,卡牌属性!$M240))*VLOOKUP(J240,$A$4:$E$39,5),0)</f>
        <v>3190</v>
      </c>
      <c r="T240" s="31" t="s">
        <v>190</v>
      </c>
      <c r="U240" s="16">
        <f>ROUND(IF($L240=1,INDEX(新属性投放!C$14:C$34,卡牌属性!$M240),INDEX(新属性投放!C$40:C$60,卡牌属性!$M240))*VLOOKUP(J240,$A$4:$E$39,5),0)</f>
        <v>20</v>
      </c>
      <c r="V240" s="31" t="s">
        <v>191</v>
      </c>
      <c r="W240" s="16">
        <f>ROUND(IF($L240=1,INDEX(新属性投放!D$14:D$34,卡牌属性!$M240),INDEX(新属性投放!D$40:D$60,卡牌属性!$M240))*VLOOKUP(J240,$A$4:$E$39,5),0)</f>
        <v>10</v>
      </c>
      <c r="X240" s="31" t="s">
        <v>192</v>
      </c>
      <c r="Y240" s="16">
        <f>ROUND(IF($L240=1,INDEX(新属性投放!E$14:E$34,卡牌属性!$M240),INDEX(新属性投放!E$40:E$60,卡牌属性!$M240))*VLOOKUP(J240,$A$4:$E$39,5),0)</f>
        <v>100</v>
      </c>
      <c r="AA240" s="16">
        <f t="shared" si="82"/>
        <v>200</v>
      </c>
      <c r="AB240" s="16">
        <f t="shared" si="83"/>
        <v>100</v>
      </c>
      <c r="AC240" s="16">
        <f t="shared" si="84"/>
        <v>1000</v>
      </c>
      <c r="AE240" s="16">
        <f t="shared" si="94"/>
        <v>660</v>
      </c>
      <c r="AF240" s="16">
        <f t="shared" si="95"/>
        <v>330</v>
      </c>
      <c r="AG240" s="16">
        <f t="shared" si="96"/>
        <v>3300</v>
      </c>
    </row>
    <row r="241" spans="9:33" ht="16.5" x14ac:dyDescent="0.2">
      <c r="I241" s="15">
        <v>238</v>
      </c>
      <c r="J241" s="16">
        <f t="shared" si="79"/>
        <v>1101012</v>
      </c>
      <c r="K241" s="31" t="s">
        <v>703</v>
      </c>
      <c r="L241" s="16">
        <f t="shared" si="80"/>
        <v>1</v>
      </c>
      <c r="M241" s="16">
        <f t="shared" si="81"/>
        <v>7</v>
      </c>
      <c r="N241" s="16" t="s">
        <v>51</v>
      </c>
      <c r="O241" s="16">
        <f>ROUND(IF($L241=1,INDEX(新属性投放!I$14:I$34,卡牌属性!$M241),INDEX(新属性投放!I$40:I$60,卡牌属性!$M241))*VLOOKUP(J241,$A$4:$E$39,5),0)</f>
        <v>876</v>
      </c>
      <c r="P241" s="31" t="s">
        <v>191</v>
      </c>
      <c r="Q241" s="16">
        <f>ROUND(IF($L241=1,INDEX(新属性投放!J$14:J$34,卡牌属性!$M241),INDEX(新属性投放!J$40:J$60,卡牌属性!$M241))*VLOOKUP(J241,$A$4:$E$39,5),0)</f>
        <v>428</v>
      </c>
      <c r="R241" s="31" t="s">
        <v>192</v>
      </c>
      <c r="S241" s="16">
        <f>ROUND(IF($L241=1,INDEX(新属性投放!K$14:K$34,卡牌属性!$M241),INDEX(新属性投放!K$40:K$60,卡牌属性!$M241))*VLOOKUP(J241,$A$4:$E$39,5),0)</f>
        <v>4430</v>
      </c>
      <c r="T241" s="31" t="s">
        <v>190</v>
      </c>
      <c r="U241" s="16">
        <f>ROUND(IF($L241=1,INDEX(新属性投放!C$14:C$34,卡牌属性!$M241),INDEX(新属性投放!C$40:C$60,卡牌属性!$M241))*VLOOKUP(J241,$A$4:$E$39,5),0)</f>
        <v>24</v>
      </c>
      <c r="V241" s="31" t="s">
        <v>191</v>
      </c>
      <c r="W241" s="16">
        <f>ROUND(IF($L241=1,INDEX(新属性投放!D$14:D$34,卡牌属性!$M241),INDEX(新属性投放!D$40:D$60,卡牌属性!$M241))*VLOOKUP(J241,$A$4:$E$39,5),0)</f>
        <v>12</v>
      </c>
      <c r="X241" s="31" t="s">
        <v>192</v>
      </c>
      <c r="Y241" s="16">
        <f>ROUND(IF($L241=1,INDEX(新属性投放!E$14:E$34,卡牌属性!$M241),INDEX(新属性投放!E$40:E$60,卡牌属性!$M241))*VLOOKUP(J241,$A$4:$E$39,5),0)</f>
        <v>120</v>
      </c>
      <c r="AA241" s="16">
        <f t="shared" si="82"/>
        <v>240</v>
      </c>
      <c r="AB241" s="16">
        <f t="shared" si="83"/>
        <v>120</v>
      </c>
      <c r="AC241" s="16">
        <f t="shared" si="84"/>
        <v>1200</v>
      </c>
      <c r="AE241" s="16">
        <f t="shared" si="94"/>
        <v>900</v>
      </c>
      <c r="AF241" s="16">
        <f t="shared" si="95"/>
        <v>450</v>
      </c>
      <c r="AG241" s="16">
        <f t="shared" si="96"/>
        <v>4500</v>
      </c>
    </row>
    <row r="242" spans="9:33" ht="16.5" x14ac:dyDescent="0.2">
      <c r="I242" s="15">
        <v>239</v>
      </c>
      <c r="J242" s="16">
        <f t="shared" si="79"/>
        <v>1101012</v>
      </c>
      <c r="K242" s="31" t="s">
        <v>703</v>
      </c>
      <c r="L242" s="16">
        <f t="shared" si="80"/>
        <v>1</v>
      </c>
      <c r="M242" s="16">
        <f t="shared" si="81"/>
        <v>8</v>
      </c>
      <c r="N242" s="16" t="s">
        <v>51</v>
      </c>
      <c r="O242" s="16">
        <f>ROUND(IF($L242=1,INDEX(新属性投放!I$14:I$34,卡牌属性!$M242),INDEX(新属性投放!I$40:I$60,卡牌属性!$M242))*VLOOKUP(J242,$A$4:$E$39,5),0)</f>
        <v>1176</v>
      </c>
      <c r="P242" s="31" t="s">
        <v>191</v>
      </c>
      <c r="Q242" s="16">
        <f>ROUND(IF($L242=1,INDEX(新属性投放!J$14:J$34,卡牌属性!$M242),INDEX(新属性投放!J$40:J$60,卡牌属性!$M242))*VLOOKUP(J242,$A$4:$E$39,5),0)</f>
        <v>578</v>
      </c>
      <c r="R242" s="31" t="s">
        <v>192</v>
      </c>
      <c r="S242" s="16">
        <f>ROUND(IF($L242=1,INDEX(新属性投放!K$14:K$34,卡牌属性!$M242),INDEX(新属性投放!K$40:K$60,卡牌属性!$M242))*VLOOKUP(J242,$A$4:$E$39,5),0)</f>
        <v>5930</v>
      </c>
      <c r="T242" s="31" t="s">
        <v>190</v>
      </c>
      <c r="U242" s="16">
        <f>ROUND(IF($L242=1,INDEX(新属性投放!C$14:C$34,卡牌属性!$M242),INDEX(新属性投放!C$40:C$60,卡牌属性!$M242))*VLOOKUP(J242,$A$4:$E$39,5),0)</f>
        <v>30</v>
      </c>
      <c r="V242" s="31" t="s">
        <v>191</v>
      </c>
      <c r="W242" s="16">
        <f>ROUND(IF($L242=1,INDEX(新属性投放!D$14:D$34,卡牌属性!$M242),INDEX(新属性投放!D$40:D$60,卡牌属性!$M242))*VLOOKUP(J242,$A$4:$E$39,5),0)</f>
        <v>15</v>
      </c>
      <c r="X242" s="31" t="s">
        <v>192</v>
      </c>
      <c r="Y242" s="16">
        <f>ROUND(IF($L242=1,INDEX(新属性投放!E$14:E$34,卡牌属性!$M242),INDEX(新属性投放!E$40:E$60,卡牌属性!$M242))*VLOOKUP(J242,$A$4:$E$39,5),0)</f>
        <v>150</v>
      </c>
      <c r="AA242" s="16">
        <f t="shared" si="82"/>
        <v>300</v>
      </c>
      <c r="AB242" s="16">
        <f t="shared" si="83"/>
        <v>150</v>
      </c>
      <c r="AC242" s="16">
        <f t="shared" si="84"/>
        <v>1500</v>
      </c>
      <c r="AE242" s="16">
        <f t="shared" si="94"/>
        <v>1200</v>
      </c>
      <c r="AF242" s="16">
        <f t="shared" si="95"/>
        <v>600</v>
      </c>
      <c r="AG242" s="16">
        <f t="shared" si="96"/>
        <v>6000</v>
      </c>
    </row>
    <row r="243" spans="9:33" ht="16.5" x14ac:dyDescent="0.2">
      <c r="I243" s="15">
        <v>240</v>
      </c>
      <c r="J243" s="16">
        <f t="shared" si="79"/>
        <v>1101012</v>
      </c>
      <c r="K243" s="31" t="s">
        <v>703</v>
      </c>
      <c r="L243" s="16">
        <f t="shared" si="80"/>
        <v>1</v>
      </c>
      <c r="M243" s="16">
        <f t="shared" si="81"/>
        <v>9</v>
      </c>
      <c r="N243" s="16" t="s">
        <v>51</v>
      </c>
      <c r="O243" s="16">
        <f>ROUND(IF($L243=1,INDEX(新属性投放!I$14:I$34,卡牌属性!$M243),INDEX(新属性投放!I$40:I$60,卡牌属性!$M243))*VLOOKUP(J243,$A$4:$E$39,5),0)</f>
        <v>1510</v>
      </c>
      <c r="P243" s="31" t="s">
        <v>191</v>
      </c>
      <c r="Q243" s="16">
        <f>ROUND(IF($L243=1,INDEX(新属性投放!J$14:J$34,卡牌属性!$M243),INDEX(新属性投放!J$40:J$60,卡牌属性!$M243))*VLOOKUP(J243,$A$4:$E$39,5),0)</f>
        <v>745</v>
      </c>
      <c r="R243" s="31" t="s">
        <v>192</v>
      </c>
      <c r="S243" s="16">
        <f>ROUND(IF($L243=1,INDEX(新属性投放!K$14:K$34,卡牌属性!$M243),INDEX(新属性投放!K$40:K$60,卡牌属性!$M243))*VLOOKUP(J243,$A$4:$E$39,5),0)</f>
        <v>7600</v>
      </c>
      <c r="T243" s="31" t="s">
        <v>190</v>
      </c>
      <c r="U243" s="16">
        <f>ROUND(IF($L243=1,INDEX(新属性投放!C$14:C$34,卡牌属性!$M243),INDEX(新属性投放!C$40:C$60,卡牌属性!$M243))*VLOOKUP(J243,$A$4:$E$39,5),0)</f>
        <v>34</v>
      </c>
      <c r="V243" s="31" t="s">
        <v>191</v>
      </c>
      <c r="W243" s="16">
        <f>ROUND(IF($L243=1,INDEX(新属性投放!D$14:D$34,卡牌属性!$M243),INDEX(新属性投放!D$40:D$60,卡牌属性!$M243))*VLOOKUP(J243,$A$4:$E$39,5),0)</f>
        <v>17</v>
      </c>
      <c r="X243" s="31" t="s">
        <v>192</v>
      </c>
      <c r="Y243" s="16">
        <f>ROUND(IF($L243=1,INDEX(新属性投放!E$14:E$34,卡牌属性!$M243),INDEX(新属性投放!E$40:E$60,卡牌属性!$M243))*VLOOKUP(J243,$A$4:$E$39,5),0)</f>
        <v>170</v>
      </c>
      <c r="AA243" s="16">
        <f t="shared" si="82"/>
        <v>340</v>
      </c>
      <c r="AB243" s="16">
        <f t="shared" si="83"/>
        <v>170</v>
      </c>
      <c r="AC243" s="16">
        <f t="shared" si="84"/>
        <v>1700</v>
      </c>
      <c r="AE243" s="16">
        <f t="shared" si="94"/>
        <v>1540</v>
      </c>
      <c r="AF243" s="16">
        <f t="shared" si="95"/>
        <v>770</v>
      </c>
      <c r="AG243" s="16">
        <f t="shared" si="96"/>
        <v>7700</v>
      </c>
    </row>
    <row r="244" spans="9:33" ht="16.5" x14ac:dyDescent="0.2">
      <c r="I244" s="15">
        <v>241</v>
      </c>
      <c r="J244" s="16">
        <f t="shared" si="79"/>
        <v>1101012</v>
      </c>
      <c r="K244" s="31" t="s">
        <v>703</v>
      </c>
      <c r="L244" s="16">
        <f t="shared" si="80"/>
        <v>1</v>
      </c>
      <c r="M244" s="16">
        <f t="shared" si="81"/>
        <v>10</v>
      </c>
      <c r="N244" s="16" t="s">
        <v>51</v>
      </c>
      <c r="O244" s="16">
        <f>ROUND(IF($L244=1,INDEX(新属性投放!I$14:I$34,卡牌属性!$M244),INDEX(新属性投放!I$40:I$60,卡牌属性!$M244))*VLOOKUP(J244,$A$4:$E$39,5),0)</f>
        <v>1720</v>
      </c>
      <c r="P244" s="31" t="s">
        <v>191</v>
      </c>
      <c r="Q244" s="16">
        <f>ROUND(IF($L244=1,INDEX(新属性投放!J$14:J$34,卡牌属性!$M244),INDEX(新属性投放!J$40:J$60,卡牌属性!$M244))*VLOOKUP(J244,$A$4:$E$39,5),0)</f>
        <v>850</v>
      </c>
      <c r="R244" s="31" t="s">
        <v>192</v>
      </c>
      <c r="S244" s="16">
        <f>ROUND(IF($L244=1,INDEX(新属性投放!K$14:K$34,卡牌属性!$M244),INDEX(新属性投放!K$40:K$60,卡牌属性!$M244))*VLOOKUP(J244,$A$4:$E$39,5),0)</f>
        <v>8650</v>
      </c>
      <c r="T244" s="31" t="s">
        <v>190</v>
      </c>
      <c r="U244" s="16">
        <f>ROUND(IF($L244=1,INDEX(新属性投放!C$14:C$34,卡牌属性!$M244),INDEX(新属性投放!C$40:C$60,卡牌属性!$M244))*VLOOKUP(J244,$A$4:$E$39,5),0)</f>
        <v>40</v>
      </c>
      <c r="V244" s="31" t="s">
        <v>191</v>
      </c>
      <c r="W244" s="16">
        <f>ROUND(IF($L244=1,INDEX(新属性投放!D$14:D$34,卡牌属性!$M244),INDEX(新属性投放!D$40:D$60,卡牌属性!$M244))*VLOOKUP(J244,$A$4:$E$39,5),0)</f>
        <v>20</v>
      </c>
      <c r="X244" s="31" t="s">
        <v>192</v>
      </c>
      <c r="Y244" s="16">
        <f>ROUND(IF($L244=1,INDEX(新属性投放!E$14:E$34,卡牌属性!$M244),INDEX(新属性投放!E$40:E$60,卡牌属性!$M244))*VLOOKUP(J244,$A$4:$E$39,5),0)</f>
        <v>200</v>
      </c>
      <c r="AA244" s="16">
        <f t="shared" si="82"/>
        <v>400</v>
      </c>
      <c r="AB244" s="16">
        <f t="shared" si="83"/>
        <v>200</v>
      </c>
      <c r="AC244" s="16">
        <f t="shared" si="84"/>
        <v>2000</v>
      </c>
      <c r="AE244" s="16">
        <f t="shared" si="94"/>
        <v>1940</v>
      </c>
      <c r="AF244" s="16">
        <f t="shared" si="95"/>
        <v>970</v>
      </c>
      <c r="AG244" s="16">
        <f t="shared" si="96"/>
        <v>9700</v>
      </c>
    </row>
    <row r="245" spans="9:33" ht="16.5" x14ac:dyDescent="0.2">
      <c r="I245" s="15">
        <v>242</v>
      </c>
      <c r="J245" s="16">
        <f t="shared" si="79"/>
        <v>1101012</v>
      </c>
      <c r="K245" s="31" t="s">
        <v>703</v>
      </c>
      <c r="L245" s="16">
        <f t="shared" si="80"/>
        <v>1</v>
      </c>
      <c r="M245" s="16">
        <f t="shared" si="81"/>
        <v>11</v>
      </c>
      <c r="N245" s="16" t="s">
        <v>51</v>
      </c>
      <c r="O245" s="16">
        <f>ROUND(IF($L245=1,INDEX(新属性投放!I$14:I$34,卡牌属性!$M245),INDEX(新属性投放!I$40:I$60,卡牌属性!$M245))*VLOOKUP(J245,$A$4:$E$39,5),0)</f>
        <v>1966</v>
      </c>
      <c r="P245" s="31" t="s">
        <v>191</v>
      </c>
      <c r="Q245" s="16">
        <f>ROUND(IF($L245=1,INDEX(新属性投放!J$14:J$34,卡牌属性!$M245),INDEX(新属性投放!J$40:J$60,卡牌属性!$M245))*VLOOKUP(J245,$A$4:$E$39,5),0)</f>
        <v>973</v>
      </c>
      <c r="R245" s="31" t="s">
        <v>192</v>
      </c>
      <c r="S245" s="16">
        <f>ROUND(IF($L245=1,INDEX(新属性投放!K$14:K$34,卡牌属性!$M245),INDEX(新属性投放!K$40:K$60,卡牌属性!$M245))*VLOOKUP(J245,$A$4:$E$39,5),0)</f>
        <v>9880</v>
      </c>
      <c r="T245" s="31" t="s">
        <v>190</v>
      </c>
      <c r="U245" s="16">
        <f>ROUND(IF($L245=1,INDEX(新属性投放!C$14:C$34,卡牌属性!$M245),INDEX(新属性投放!C$40:C$60,卡牌属性!$M245))*VLOOKUP(J245,$A$4:$E$39,5),0)</f>
        <v>46</v>
      </c>
      <c r="V245" s="31" t="s">
        <v>191</v>
      </c>
      <c r="W245" s="16">
        <f>ROUND(IF($L245=1,INDEX(新属性投放!D$14:D$34,卡牌属性!$M245),INDEX(新属性投放!D$40:D$60,卡牌属性!$M245))*VLOOKUP(J245,$A$4:$E$39,5),0)</f>
        <v>23</v>
      </c>
      <c r="X245" s="31" t="s">
        <v>192</v>
      </c>
      <c r="Y245" s="16">
        <f>ROUND(IF($L245=1,INDEX(新属性投放!E$14:E$34,卡牌属性!$M245),INDEX(新属性投放!E$40:E$60,卡牌属性!$M245))*VLOOKUP(J245,$A$4:$E$39,5),0)</f>
        <v>230</v>
      </c>
      <c r="AA245" s="16">
        <f t="shared" si="82"/>
        <v>460</v>
      </c>
      <c r="AB245" s="16">
        <f t="shared" si="83"/>
        <v>230</v>
      </c>
      <c r="AC245" s="16">
        <f t="shared" si="84"/>
        <v>2300</v>
      </c>
      <c r="AE245" s="16">
        <f t="shared" si="94"/>
        <v>2400</v>
      </c>
      <c r="AF245" s="16">
        <f t="shared" si="95"/>
        <v>1200</v>
      </c>
      <c r="AG245" s="16">
        <f t="shared" si="96"/>
        <v>12000</v>
      </c>
    </row>
    <row r="246" spans="9:33" ht="16.5" x14ac:dyDescent="0.2">
      <c r="I246" s="15">
        <v>243</v>
      </c>
      <c r="J246" s="16">
        <f t="shared" si="79"/>
        <v>1101012</v>
      </c>
      <c r="K246" s="31" t="s">
        <v>703</v>
      </c>
      <c r="L246" s="16">
        <f t="shared" si="80"/>
        <v>1</v>
      </c>
      <c r="M246" s="16">
        <f t="shared" si="81"/>
        <v>12</v>
      </c>
      <c r="N246" s="16" t="s">
        <v>51</v>
      </c>
      <c r="O246" s="16">
        <f>ROUND(IF($L246=1,INDEX(新属性投放!I$14:I$34,卡牌属性!$M246),INDEX(新属性投放!I$40:I$60,卡牌属性!$M246))*VLOOKUP(J246,$A$4:$E$39,5),0)</f>
        <v>2248</v>
      </c>
      <c r="P246" s="31" t="s">
        <v>191</v>
      </c>
      <c r="Q246" s="16">
        <f>ROUND(IF($L246=1,INDEX(新属性投放!J$14:J$34,卡牌属性!$M246),INDEX(新属性投放!J$40:J$60,卡牌属性!$M246))*VLOOKUP(J246,$A$4:$E$39,5),0)</f>
        <v>1114</v>
      </c>
      <c r="R246" s="31" t="s">
        <v>192</v>
      </c>
      <c r="S246" s="16">
        <f>ROUND(IF($L246=1,INDEX(新属性投放!K$14:K$34,卡牌属性!$M246),INDEX(新属性投放!K$40:K$60,卡牌属性!$M246))*VLOOKUP(J246,$A$4:$E$39,5),0)</f>
        <v>11290</v>
      </c>
      <c r="T246" s="31" t="s">
        <v>190</v>
      </c>
      <c r="U246" s="16">
        <f>ROUND(IF($L246=1,INDEX(新属性投放!C$14:C$34,卡牌属性!$M246),INDEX(新属性投放!C$40:C$60,卡牌属性!$M246))*VLOOKUP(J246,$A$4:$E$39,5),0)</f>
        <v>52</v>
      </c>
      <c r="V246" s="31" t="s">
        <v>191</v>
      </c>
      <c r="W246" s="16">
        <f>ROUND(IF($L246=1,INDEX(新属性投放!D$14:D$34,卡牌属性!$M246),INDEX(新属性投放!D$40:D$60,卡牌属性!$M246))*VLOOKUP(J246,$A$4:$E$39,5),0)</f>
        <v>26</v>
      </c>
      <c r="X246" s="31" t="s">
        <v>192</v>
      </c>
      <c r="Y246" s="16">
        <f>ROUND(IF($L246=1,INDEX(新属性投放!E$14:E$34,卡牌属性!$M246),INDEX(新属性投放!E$40:E$60,卡牌属性!$M246))*VLOOKUP(J246,$A$4:$E$39,5),0)</f>
        <v>260</v>
      </c>
      <c r="AA246" s="16">
        <f t="shared" ref="AA246:AA309" si="97">INT(U246*AA$2*10)</f>
        <v>520</v>
      </c>
      <c r="AB246" s="16">
        <f t="shared" ref="AB246:AB309" si="98">INT(W246*AA$2*10)</f>
        <v>260</v>
      </c>
      <c r="AC246" s="16">
        <f t="shared" ref="AC246:AC309" si="99">INT(Y246*AA$2*10)</f>
        <v>2600</v>
      </c>
      <c r="AE246" s="16">
        <f t="shared" si="94"/>
        <v>2920</v>
      </c>
      <c r="AF246" s="16">
        <f t="shared" si="95"/>
        <v>1460</v>
      </c>
      <c r="AG246" s="16">
        <f t="shared" si="96"/>
        <v>14600</v>
      </c>
    </row>
    <row r="247" spans="9:33" ht="16.5" x14ac:dyDescent="0.2">
      <c r="I247" s="15">
        <v>244</v>
      </c>
      <c r="J247" s="16">
        <f t="shared" si="79"/>
        <v>1101012</v>
      </c>
      <c r="K247" s="31" t="s">
        <v>703</v>
      </c>
      <c r="L247" s="16">
        <f t="shared" si="80"/>
        <v>1</v>
      </c>
      <c r="M247" s="16">
        <f t="shared" si="81"/>
        <v>13</v>
      </c>
      <c r="N247" s="16" t="s">
        <v>51</v>
      </c>
      <c r="O247" s="16">
        <f>ROUND(IF($L247=1,INDEX(新属性投放!I$14:I$34,卡牌属性!$M247),INDEX(新属性投放!I$40:I$60,卡牌属性!$M247))*VLOOKUP(J247,$A$4:$E$39,5),0)</f>
        <v>2566</v>
      </c>
      <c r="P247" s="31" t="s">
        <v>191</v>
      </c>
      <c r="Q247" s="16">
        <f>ROUND(IF($L247=1,INDEX(新属性投放!J$14:J$34,卡牌属性!$M247),INDEX(新属性投放!J$40:J$60,卡牌属性!$M247))*VLOOKUP(J247,$A$4:$E$39,5),0)</f>
        <v>1273</v>
      </c>
      <c r="R247" s="31" t="s">
        <v>192</v>
      </c>
      <c r="S247" s="16">
        <f>ROUND(IF($L247=1,INDEX(新属性投放!K$14:K$34,卡牌属性!$M247),INDEX(新属性投放!K$40:K$60,卡牌属性!$M247))*VLOOKUP(J247,$A$4:$E$39,5),0)</f>
        <v>12880</v>
      </c>
      <c r="T247" s="31" t="s">
        <v>190</v>
      </c>
      <c r="U247" s="16">
        <f>ROUND(IF($L247=1,INDEX(新属性投放!C$14:C$34,卡牌属性!$M247),INDEX(新属性投放!C$40:C$60,卡牌属性!$M247))*VLOOKUP(J247,$A$4:$E$39,5),0)</f>
        <v>58</v>
      </c>
      <c r="V247" s="31" t="s">
        <v>191</v>
      </c>
      <c r="W247" s="16">
        <f>ROUND(IF($L247=1,INDEX(新属性投放!D$14:D$34,卡牌属性!$M247),INDEX(新属性投放!D$40:D$60,卡牌属性!$M247))*VLOOKUP(J247,$A$4:$E$39,5),0)</f>
        <v>29</v>
      </c>
      <c r="X247" s="31" t="s">
        <v>192</v>
      </c>
      <c r="Y247" s="16">
        <f>ROUND(IF($L247=1,INDEX(新属性投放!E$14:E$34,卡牌属性!$M247),INDEX(新属性投放!E$40:E$60,卡牌属性!$M247))*VLOOKUP(J247,$A$4:$E$39,5),0)</f>
        <v>290</v>
      </c>
      <c r="AA247" s="16">
        <f t="shared" si="97"/>
        <v>580</v>
      </c>
      <c r="AB247" s="16">
        <f t="shared" si="98"/>
        <v>290</v>
      </c>
      <c r="AC247" s="16">
        <f t="shared" si="99"/>
        <v>2900</v>
      </c>
      <c r="AE247" s="16">
        <f t="shared" si="94"/>
        <v>3500</v>
      </c>
      <c r="AF247" s="16">
        <f t="shared" si="95"/>
        <v>1750</v>
      </c>
      <c r="AG247" s="16">
        <f t="shared" si="96"/>
        <v>17500</v>
      </c>
    </row>
    <row r="248" spans="9:33" ht="16.5" x14ac:dyDescent="0.2">
      <c r="I248" s="15">
        <v>245</v>
      </c>
      <c r="J248" s="16">
        <f t="shared" si="79"/>
        <v>1101012</v>
      </c>
      <c r="K248" s="31" t="s">
        <v>703</v>
      </c>
      <c r="L248" s="16">
        <f t="shared" si="80"/>
        <v>1</v>
      </c>
      <c r="M248" s="16">
        <f t="shared" si="81"/>
        <v>14</v>
      </c>
      <c r="N248" s="16" t="s">
        <v>51</v>
      </c>
      <c r="O248" s="16">
        <f>ROUND(IF($L248=1,INDEX(新属性投放!I$14:I$34,卡牌属性!$M248),INDEX(新属性投放!I$40:I$60,卡牌属性!$M248))*VLOOKUP(J248,$A$4:$E$39,5),0)</f>
        <v>2920</v>
      </c>
      <c r="P248" s="31" t="s">
        <v>191</v>
      </c>
      <c r="Q248" s="16">
        <f>ROUND(IF($L248=1,INDEX(新属性投放!J$14:J$34,卡牌属性!$M248),INDEX(新属性投放!J$40:J$60,卡牌属性!$M248))*VLOOKUP(J248,$A$4:$E$39,5),0)</f>
        <v>1450</v>
      </c>
      <c r="R248" s="31" t="s">
        <v>192</v>
      </c>
      <c r="S248" s="16">
        <f>ROUND(IF($L248=1,INDEX(新属性投放!K$14:K$34,卡牌属性!$M248),INDEX(新属性投放!K$40:K$60,卡牌属性!$M248))*VLOOKUP(J248,$A$4:$E$39,5),0)</f>
        <v>14650</v>
      </c>
      <c r="T248" s="31" t="s">
        <v>190</v>
      </c>
      <c r="U248" s="16">
        <f>ROUND(IF($L248=1,INDEX(新属性投放!C$14:C$34,卡牌属性!$M248),INDEX(新属性投放!C$40:C$60,卡牌属性!$M248))*VLOOKUP(J248,$A$4:$E$39,5),0)</f>
        <v>64</v>
      </c>
      <c r="V248" s="31" t="s">
        <v>191</v>
      </c>
      <c r="W248" s="16">
        <f>ROUND(IF($L248=1,INDEX(新属性投放!D$14:D$34,卡牌属性!$M248),INDEX(新属性投放!D$40:D$60,卡牌属性!$M248))*VLOOKUP(J248,$A$4:$E$39,5),0)</f>
        <v>32</v>
      </c>
      <c r="X248" s="31" t="s">
        <v>192</v>
      </c>
      <c r="Y248" s="16">
        <f>ROUND(IF($L248=1,INDEX(新属性投放!E$14:E$34,卡牌属性!$M248),INDEX(新属性投放!E$40:E$60,卡牌属性!$M248))*VLOOKUP(J248,$A$4:$E$39,5),0)</f>
        <v>320</v>
      </c>
      <c r="AA248" s="16">
        <f t="shared" si="97"/>
        <v>640</v>
      </c>
      <c r="AB248" s="16">
        <f t="shared" si="98"/>
        <v>320</v>
      </c>
      <c r="AC248" s="16">
        <f t="shared" si="99"/>
        <v>3200</v>
      </c>
      <c r="AE248" s="16">
        <f t="shared" si="94"/>
        <v>4140</v>
      </c>
      <c r="AF248" s="16">
        <f t="shared" si="95"/>
        <v>2070</v>
      </c>
      <c r="AG248" s="16">
        <f t="shared" si="96"/>
        <v>20700</v>
      </c>
    </row>
    <row r="249" spans="9:33" ht="16.5" x14ac:dyDescent="0.2">
      <c r="I249" s="15">
        <v>246</v>
      </c>
      <c r="J249" s="16">
        <f t="shared" si="79"/>
        <v>1101012</v>
      </c>
      <c r="K249" s="31" t="s">
        <v>703</v>
      </c>
      <c r="L249" s="16">
        <f t="shared" si="80"/>
        <v>1</v>
      </c>
      <c r="M249" s="16">
        <f t="shared" si="81"/>
        <v>15</v>
      </c>
      <c r="N249" s="16" t="s">
        <v>51</v>
      </c>
      <c r="O249" s="16">
        <f>ROUND(IF($L249=1,INDEX(新属性投放!I$14:I$34,卡牌属性!$M249),INDEX(新属性投放!I$40:I$60,卡牌属性!$M249))*VLOOKUP(J249,$A$4:$E$39,5),0)</f>
        <v>3310</v>
      </c>
      <c r="P249" s="31" t="s">
        <v>191</v>
      </c>
      <c r="Q249" s="16">
        <f>ROUND(IF($L249=1,INDEX(新属性投放!J$14:J$34,卡牌属性!$M249),INDEX(新属性投放!J$40:J$60,卡牌属性!$M249))*VLOOKUP(J249,$A$4:$E$39,5),0)</f>
        <v>1645</v>
      </c>
      <c r="R249" s="31" t="s">
        <v>192</v>
      </c>
      <c r="S249" s="16">
        <f>ROUND(IF($L249=1,INDEX(新属性投放!K$14:K$34,卡牌属性!$M249),INDEX(新属性投放!K$40:K$60,卡牌属性!$M249))*VLOOKUP(J249,$A$4:$E$39,5),0)</f>
        <v>16600</v>
      </c>
      <c r="T249" s="31" t="s">
        <v>190</v>
      </c>
      <c r="U249" s="16">
        <f>ROUND(IF($L249=1,INDEX(新属性投放!C$14:C$34,卡牌属性!$M249),INDEX(新属性投放!C$40:C$60,卡牌属性!$M249))*VLOOKUP(J249,$A$4:$E$39,5),0)</f>
        <v>70</v>
      </c>
      <c r="V249" s="31" t="s">
        <v>191</v>
      </c>
      <c r="W249" s="16">
        <f>ROUND(IF($L249=1,INDEX(新属性投放!D$14:D$34,卡牌属性!$M249),INDEX(新属性投放!D$40:D$60,卡牌属性!$M249))*VLOOKUP(J249,$A$4:$E$39,5),0)</f>
        <v>35</v>
      </c>
      <c r="X249" s="31" t="s">
        <v>192</v>
      </c>
      <c r="Y249" s="16">
        <f>ROUND(IF($L249=1,INDEX(新属性投放!E$14:E$34,卡牌属性!$M249),INDEX(新属性投放!E$40:E$60,卡牌属性!$M249))*VLOOKUP(J249,$A$4:$E$39,5),0)</f>
        <v>350</v>
      </c>
      <c r="AA249" s="16">
        <f t="shared" si="97"/>
        <v>700</v>
      </c>
      <c r="AB249" s="16">
        <f t="shared" si="98"/>
        <v>350</v>
      </c>
      <c r="AC249" s="16">
        <f t="shared" si="99"/>
        <v>3500</v>
      </c>
      <c r="AE249" s="16">
        <f t="shared" si="94"/>
        <v>4840</v>
      </c>
      <c r="AF249" s="16">
        <f t="shared" si="95"/>
        <v>2420</v>
      </c>
      <c r="AG249" s="16">
        <f t="shared" si="96"/>
        <v>24200</v>
      </c>
    </row>
    <row r="250" spans="9:33" ht="16.5" x14ac:dyDescent="0.2">
      <c r="I250" s="15">
        <v>247</v>
      </c>
      <c r="J250" s="16">
        <f t="shared" si="79"/>
        <v>1101012</v>
      </c>
      <c r="K250" s="31" t="s">
        <v>703</v>
      </c>
      <c r="L250" s="16">
        <f t="shared" si="80"/>
        <v>1</v>
      </c>
      <c r="M250" s="16">
        <f t="shared" si="81"/>
        <v>16</v>
      </c>
      <c r="N250" s="16" t="s">
        <v>51</v>
      </c>
      <c r="O250" s="16">
        <f>ROUND(IF($L250=1,INDEX(新属性投放!I$14:I$34,卡牌属性!$M250),INDEX(新属性投放!I$40:I$60,卡牌属性!$M250))*VLOOKUP(J250,$A$4:$E$39,5),0)</f>
        <v>3740</v>
      </c>
      <c r="P250" s="31" t="s">
        <v>191</v>
      </c>
      <c r="Q250" s="16">
        <f>ROUND(IF($L250=1,INDEX(新属性投放!J$14:J$34,卡牌属性!$M250),INDEX(新属性投放!J$40:J$60,卡牌属性!$M250))*VLOOKUP(J250,$A$4:$E$39,5),0)</f>
        <v>1860</v>
      </c>
      <c r="R250" s="31" t="s">
        <v>192</v>
      </c>
      <c r="S250" s="16">
        <f>ROUND(IF($L250=1,INDEX(新属性投放!K$14:K$34,卡牌属性!$M250),INDEX(新属性投放!K$40:K$60,卡牌属性!$M250))*VLOOKUP(J250,$A$4:$E$39,5),0)</f>
        <v>18750</v>
      </c>
      <c r="T250" s="31" t="s">
        <v>190</v>
      </c>
      <c r="U250" s="16">
        <f>ROUND(IF($L250=1,INDEX(新属性投放!C$14:C$34,卡牌属性!$M250),INDEX(新属性投放!C$40:C$60,卡牌属性!$M250))*VLOOKUP(J250,$A$4:$E$39,5),0)</f>
        <v>80</v>
      </c>
      <c r="V250" s="31" t="s">
        <v>191</v>
      </c>
      <c r="W250" s="16">
        <f>ROUND(IF($L250=1,INDEX(新属性投放!D$14:D$34,卡牌属性!$M250),INDEX(新属性投放!D$40:D$60,卡牌属性!$M250))*VLOOKUP(J250,$A$4:$E$39,5),0)</f>
        <v>40</v>
      </c>
      <c r="X250" s="31" t="s">
        <v>192</v>
      </c>
      <c r="Y250" s="16">
        <f>ROUND(IF($L250=1,INDEX(新属性投放!E$14:E$34,卡牌属性!$M250),INDEX(新属性投放!E$40:E$60,卡牌属性!$M250))*VLOOKUP(J250,$A$4:$E$39,5),0)</f>
        <v>400</v>
      </c>
      <c r="AA250" s="16">
        <f t="shared" si="97"/>
        <v>800</v>
      </c>
      <c r="AB250" s="16">
        <f t="shared" si="98"/>
        <v>400</v>
      </c>
      <c r="AC250" s="16">
        <f t="shared" si="99"/>
        <v>4000</v>
      </c>
      <c r="AE250" s="16">
        <f t="shared" si="94"/>
        <v>5640</v>
      </c>
      <c r="AF250" s="16">
        <f t="shared" si="95"/>
        <v>2820</v>
      </c>
      <c r="AG250" s="16">
        <f t="shared" si="96"/>
        <v>28200</v>
      </c>
    </row>
    <row r="251" spans="9:33" ht="16.5" x14ac:dyDescent="0.2">
      <c r="I251" s="15">
        <v>248</v>
      </c>
      <c r="J251" s="16">
        <f t="shared" si="79"/>
        <v>1101012</v>
      </c>
      <c r="K251" s="31" t="s">
        <v>703</v>
      </c>
      <c r="L251" s="16">
        <f t="shared" si="80"/>
        <v>1</v>
      </c>
      <c r="M251" s="16">
        <f t="shared" si="81"/>
        <v>17</v>
      </c>
      <c r="N251" s="16" t="s">
        <v>51</v>
      </c>
      <c r="O251" s="16">
        <f>ROUND(IF($L251=1,INDEX(新属性投放!I$14:I$34,卡牌属性!$M251),INDEX(新属性投放!I$40:I$60,卡牌属性!$M251))*VLOOKUP(J251,$A$4:$E$39,5),0)</f>
        <v>4230</v>
      </c>
      <c r="P251" s="31" t="s">
        <v>191</v>
      </c>
      <c r="Q251" s="16">
        <f>ROUND(IF($L251=1,INDEX(新属性投放!J$14:J$34,卡牌属性!$M251),INDEX(新属性投放!J$40:J$60,卡牌属性!$M251))*VLOOKUP(J251,$A$4:$E$39,5),0)</f>
        <v>2105</v>
      </c>
      <c r="R251" s="31" t="s">
        <v>192</v>
      </c>
      <c r="S251" s="16">
        <f>ROUND(IF($L251=1,INDEX(新属性投放!K$14:K$34,卡牌属性!$M251),INDEX(新属性投放!K$40:K$60,卡牌属性!$M251))*VLOOKUP(J251,$A$4:$E$39,5),0)</f>
        <v>21200</v>
      </c>
      <c r="T251" s="31" t="s">
        <v>190</v>
      </c>
      <c r="U251" s="16">
        <f>ROUND(IF($L251=1,INDEX(新属性投放!C$14:C$34,卡牌属性!$M251),INDEX(新属性投放!C$40:C$60,卡牌属性!$M251))*VLOOKUP(J251,$A$4:$E$39,5),0)</f>
        <v>90</v>
      </c>
      <c r="V251" s="31" t="s">
        <v>191</v>
      </c>
      <c r="W251" s="16">
        <f>ROUND(IF($L251=1,INDEX(新属性投放!D$14:D$34,卡牌属性!$M251),INDEX(新属性投放!D$40:D$60,卡牌属性!$M251))*VLOOKUP(J251,$A$4:$E$39,5),0)</f>
        <v>45</v>
      </c>
      <c r="X251" s="31" t="s">
        <v>192</v>
      </c>
      <c r="Y251" s="16">
        <f>ROUND(IF($L251=1,INDEX(新属性投放!E$14:E$34,卡牌属性!$M251),INDEX(新属性投放!E$40:E$60,卡牌属性!$M251))*VLOOKUP(J251,$A$4:$E$39,5),0)</f>
        <v>450</v>
      </c>
      <c r="AA251" s="16">
        <f t="shared" si="97"/>
        <v>900</v>
      </c>
      <c r="AB251" s="16">
        <f t="shared" si="98"/>
        <v>450</v>
      </c>
      <c r="AC251" s="16">
        <f t="shared" si="99"/>
        <v>4500</v>
      </c>
      <c r="AE251" s="16">
        <f t="shared" si="94"/>
        <v>6540</v>
      </c>
      <c r="AF251" s="16">
        <f t="shared" si="95"/>
        <v>3270</v>
      </c>
      <c r="AG251" s="16">
        <f t="shared" si="96"/>
        <v>32700</v>
      </c>
    </row>
    <row r="252" spans="9:33" ht="16.5" x14ac:dyDescent="0.2">
      <c r="I252" s="15">
        <v>249</v>
      </c>
      <c r="J252" s="16">
        <f t="shared" si="79"/>
        <v>1101012</v>
      </c>
      <c r="K252" s="31" t="s">
        <v>703</v>
      </c>
      <c r="L252" s="16">
        <f t="shared" si="80"/>
        <v>1</v>
      </c>
      <c r="M252" s="16">
        <f t="shared" si="81"/>
        <v>18</v>
      </c>
      <c r="N252" s="16" t="s">
        <v>51</v>
      </c>
      <c r="O252" s="16">
        <f>ROUND(IF($L252=1,INDEX(新属性投放!I$14:I$34,卡牌属性!$M252),INDEX(新属性投放!I$40:I$60,卡牌属性!$M252))*VLOOKUP(J252,$A$4:$E$39,5),0)</f>
        <v>4780</v>
      </c>
      <c r="P252" s="31" t="s">
        <v>191</v>
      </c>
      <c r="Q252" s="16">
        <f>ROUND(IF($L252=1,INDEX(新属性投放!J$14:J$34,卡牌属性!$M252),INDEX(新属性投放!J$40:J$60,卡牌属性!$M252))*VLOOKUP(J252,$A$4:$E$39,5),0)</f>
        <v>2380</v>
      </c>
      <c r="R252" s="31" t="s">
        <v>192</v>
      </c>
      <c r="S252" s="16">
        <f>ROUND(IF($L252=1,INDEX(新属性投放!K$14:K$34,卡牌属性!$M252),INDEX(新属性投放!K$40:K$60,卡牌属性!$M252))*VLOOKUP(J252,$A$4:$E$39,5),0)</f>
        <v>23950</v>
      </c>
      <c r="T252" s="31" t="s">
        <v>190</v>
      </c>
      <c r="U252" s="16">
        <f>ROUND(IF($L252=1,INDEX(新属性投放!C$14:C$34,卡牌属性!$M252),INDEX(新属性投放!C$40:C$60,卡牌属性!$M252))*VLOOKUP(J252,$A$4:$E$39,5),0)</f>
        <v>100</v>
      </c>
      <c r="V252" s="31" t="s">
        <v>191</v>
      </c>
      <c r="W252" s="16">
        <f>ROUND(IF($L252=1,INDEX(新属性投放!D$14:D$34,卡牌属性!$M252),INDEX(新属性投放!D$40:D$60,卡牌属性!$M252))*VLOOKUP(J252,$A$4:$E$39,5),0)</f>
        <v>50</v>
      </c>
      <c r="X252" s="31" t="s">
        <v>192</v>
      </c>
      <c r="Y252" s="16">
        <f>ROUND(IF($L252=1,INDEX(新属性投放!E$14:E$34,卡牌属性!$M252),INDEX(新属性投放!E$40:E$60,卡牌属性!$M252))*VLOOKUP(J252,$A$4:$E$39,5),0)</f>
        <v>500</v>
      </c>
      <c r="AA252" s="16">
        <f t="shared" si="97"/>
        <v>1000</v>
      </c>
      <c r="AB252" s="16">
        <f t="shared" si="98"/>
        <v>500</v>
      </c>
      <c r="AC252" s="16">
        <f t="shared" si="99"/>
        <v>5000</v>
      </c>
      <c r="AE252" s="16">
        <f t="shared" si="94"/>
        <v>7540</v>
      </c>
      <c r="AF252" s="16">
        <f t="shared" si="95"/>
        <v>3770</v>
      </c>
      <c r="AG252" s="16">
        <f t="shared" si="96"/>
        <v>37700</v>
      </c>
    </row>
    <row r="253" spans="9:33" ht="16.5" x14ac:dyDescent="0.2">
      <c r="I253" s="15">
        <v>250</v>
      </c>
      <c r="J253" s="16">
        <f t="shared" si="79"/>
        <v>1101012</v>
      </c>
      <c r="K253" s="31" t="s">
        <v>703</v>
      </c>
      <c r="L253" s="16">
        <f t="shared" si="80"/>
        <v>1</v>
      </c>
      <c r="M253" s="16">
        <f t="shared" si="81"/>
        <v>19</v>
      </c>
      <c r="N253" s="16" t="s">
        <v>51</v>
      </c>
      <c r="O253" s="16">
        <f>ROUND(IF($L253=1,INDEX(新属性投放!I$14:I$34,卡牌属性!$M253),INDEX(新属性投放!I$40:I$60,卡牌属性!$M253))*VLOOKUP(J253,$A$4:$E$39,5),0)</f>
        <v>5390</v>
      </c>
      <c r="P253" s="31" t="s">
        <v>191</v>
      </c>
      <c r="Q253" s="16">
        <f>ROUND(IF($L253=1,INDEX(新属性投放!J$14:J$34,卡牌属性!$M253),INDEX(新属性投放!J$40:J$60,卡牌属性!$M253))*VLOOKUP(J253,$A$4:$E$39,5),0)</f>
        <v>2685</v>
      </c>
      <c r="R253" s="31" t="s">
        <v>192</v>
      </c>
      <c r="S253" s="16">
        <f>ROUND(IF($L253=1,INDEX(新属性投放!K$14:K$34,卡牌属性!$M253),INDEX(新属性投放!K$40:K$60,卡牌属性!$M253))*VLOOKUP(J253,$A$4:$E$39,5),0)</f>
        <v>27000</v>
      </c>
      <c r="T253" s="31" t="s">
        <v>190</v>
      </c>
      <c r="U253" s="16">
        <f>ROUND(IF($L253=1,INDEX(新属性投放!C$14:C$34,卡牌属性!$M253),INDEX(新属性投放!C$40:C$60,卡牌属性!$M253))*VLOOKUP(J253,$A$4:$E$39,5),0)</f>
        <v>110</v>
      </c>
      <c r="V253" s="31" t="s">
        <v>191</v>
      </c>
      <c r="W253" s="16">
        <f>ROUND(IF($L253=1,INDEX(新属性投放!D$14:D$34,卡牌属性!$M253),INDEX(新属性投放!D$40:D$60,卡牌属性!$M253))*VLOOKUP(J253,$A$4:$E$39,5),0)</f>
        <v>55</v>
      </c>
      <c r="X253" s="31" t="s">
        <v>192</v>
      </c>
      <c r="Y253" s="16">
        <f>ROUND(IF($L253=1,INDEX(新属性投放!E$14:E$34,卡牌属性!$M253),INDEX(新属性投放!E$40:E$60,卡牌属性!$M253))*VLOOKUP(J253,$A$4:$E$39,5),0)</f>
        <v>550</v>
      </c>
      <c r="AA253" s="16">
        <f t="shared" si="97"/>
        <v>1100</v>
      </c>
      <c r="AB253" s="16">
        <f t="shared" si="98"/>
        <v>550</v>
      </c>
      <c r="AC253" s="16">
        <f t="shared" si="99"/>
        <v>5500</v>
      </c>
      <c r="AE253" s="16">
        <f t="shared" si="94"/>
        <v>8640</v>
      </c>
      <c r="AF253" s="16">
        <f t="shared" si="95"/>
        <v>4320</v>
      </c>
      <c r="AG253" s="16">
        <f t="shared" si="96"/>
        <v>43200</v>
      </c>
    </row>
    <row r="254" spans="9:33" ht="16.5" x14ac:dyDescent="0.2">
      <c r="I254" s="15">
        <v>251</v>
      </c>
      <c r="J254" s="16">
        <f t="shared" si="79"/>
        <v>1101012</v>
      </c>
      <c r="K254" s="31" t="s">
        <v>703</v>
      </c>
      <c r="L254" s="16">
        <f t="shared" si="80"/>
        <v>1</v>
      </c>
      <c r="M254" s="16">
        <f t="shared" si="81"/>
        <v>20</v>
      </c>
      <c r="N254" s="16" t="s">
        <v>51</v>
      </c>
      <c r="O254" s="16">
        <f>ROUND(IF($L254=1,INDEX(新属性投放!I$14:I$34,卡牌属性!$M254),INDEX(新属性投放!I$40:I$60,卡牌属性!$M254))*VLOOKUP(J254,$A$4:$E$39,5),0)</f>
        <v>6060</v>
      </c>
      <c r="P254" s="31" t="s">
        <v>191</v>
      </c>
      <c r="Q254" s="16">
        <f>ROUND(IF($L254=1,INDEX(新属性投放!J$14:J$34,卡牌属性!$M254),INDEX(新属性投放!J$40:J$60,卡牌属性!$M254))*VLOOKUP(J254,$A$4:$E$39,5),0)</f>
        <v>3020</v>
      </c>
      <c r="R254" s="31" t="s">
        <v>192</v>
      </c>
      <c r="S254" s="16">
        <f>ROUND(IF($L254=1,INDEX(新属性投放!K$14:K$34,卡牌属性!$M254),INDEX(新属性投放!K$40:K$60,卡牌属性!$M254))*VLOOKUP(J254,$A$4:$E$39,5),0)</f>
        <v>30350</v>
      </c>
      <c r="T254" s="31" t="s">
        <v>190</v>
      </c>
      <c r="U254" s="16">
        <f>ROUND(IF($L254=1,INDEX(新属性投放!C$14:C$34,卡牌属性!$M254),INDEX(新属性投放!C$40:C$60,卡牌属性!$M254))*VLOOKUP(J254,$A$4:$E$39,5),0)</f>
        <v>120</v>
      </c>
      <c r="V254" s="31" t="s">
        <v>191</v>
      </c>
      <c r="W254" s="16">
        <f>ROUND(IF($L254=1,INDEX(新属性投放!D$14:D$34,卡牌属性!$M254),INDEX(新属性投放!D$40:D$60,卡牌属性!$M254))*VLOOKUP(J254,$A$4:$E$39,5),0)</f>
        <v>60</v>
      </c>
      <c r="X254" s="31" t="s">
        <v>192</v>
      </c>
      <c r="Y254" s="16">
        <f>ROUND(IF($L254=1,INDEX(新属性投放!E$14:E$34,卡牌属性!$M254),INDEX(新属性投放!E$40:E$60,卡牌属性!$M254))*VLOOKUP(J254,$A$4:$E$39,5),0)</f>
        <v>600</v>
      </c>
      <c r="AA254" s="16">
        <f t="shared" si="97"/>
        <v>1200</v>
      </c>
      <c r="AB254" s="16">
        <f t="shared" si="98"/>
        <v>600</v>
      </c>
      <c r="AC254" s="16">
        <f t="shared" si="99"/>
        <v>6000</v>
      </c>
      <c r="AE254" s="16">
        <f t="shared" si="94"/>
        <v>9840</v>
      </c>
      <c r="AF254" s="16">
        <f t="shared" si="95"/>
        <v>4920</v>
      </c>
      <c r="AG254" s="16">
        <f t="shared" si="96"/>
        <v>49200</v>
      </c>
    </row>
    <row r="255" spans="9:33" ht="16.5" x14ac:dyDescent="0.2">
      <c r="I255" s="15">
        <v>252</v>
      </c>
      <c r="J255" s="16">
        <f t="shared" si="79"/>
        <v>1101012</v>
      </c>
      <c r="K255" s="31" t="s">
        <v>703</v>
      </c>
      <c r="L255" s="16">
        <f t="shared" si="80"/>
        <v>1</v>
      </c>
      <c r="M255" s="16">
        <f t="shared" si="81"/>
        <v>21</v>
      </c>
      <c r="N255" s="16" t="s">
        <v>51</v>
      </c>
      <c r="O255" s="16">
        <f>ROUND(IF($L255=1,INDEX(新属性投放!I$14:I$34,卡牌属性!$M255),INDEX(新属性投放!I$40:I$60,卡牌属性!$M255))*VLOOKUP(J255,$A$4:$E$39,5),0)</f>
        <v>6940</v>
      </c>
      <c r="P255" s="31" t="s">
        <v>191</v>
      </c>
      <c r="Q255" s="16">
        <f>ROUND(IF($L255=1,INDEX(新属性投放!J$14:J$34,卡牌属性!$M255),INDEX(新属性投放!J$40:J$60,卡牌属性!$M255))*VLOOKUP(J255,$A$4:$E$39,5),0)</f>
        <v>3460</v>
      </c>
      <c r="R255" s="31" t="s">
        <v>192</v>
      </c>
      <c r="S255" s="16">
        <f>ROUND(IF($L255=1,INDEX(新属性投放!K$14:K$34,卡牌属性!$M255),INDEX(新属性投放!K$40:K$60,卡牌属性!$M255))*VLOOKUP(J255,$A$4:$E$39,5),0)</f>
        <v>34750</v>
      </c>
      <c r="T255" s="31" t="s">
        <v>190</v>
      </c>
      <c r="U255" s="16">
        <f>ROUND(IF($L255=1,INDEX(新属性投放!C$14:C$34,卡牌属性!$M255),INDEX(新属性投放!C$40:C$60,卡牌属性!$M255))*VLOOKUP(J255,$A$4:$E$39,5),0)</f>
        <v>140</v>
      </c>
      <c r="V255" s="31" t="s">
        <v>191</v>
      </c>
      <c r="W255" s="16">
        <f>ROUND(IF($L255=1,INDEX(新属性投放!D$14:D$34,卡牌属性!$M255),INDEX(新属性投放!D$40:D$60,卡牌属性!$M255))*VLOOKUP(J255,$A$4:$E$39,5),0)</f>
        <v>70</v>
      </c>
      <c r="X255" s="31" t="s">
        <v>192</v>
      </c>
      <c r="Y255" s="16">
        <f>ROUND(IF($L255=1,INDEX(新属性投放!E$14:E$34,卡牌属性!$M255),INDEX(新属性投放!E$40:E$60,卡牌属性!$M255))*VLOOKUP(J255,$A$4:$E$39,5),0)</f>
        <v>700</v>
      </c>
      <c r="AA255" s="16">
        <f t="shared" si="97"/>
        <v>1400</v>
      </c>
      <c r="AB255" s="16">
        <f t="shared" si="98"/>
        <v>700</v>
      </c>
      <c r="AC255" s="16">
        <f t="shared" si="99"/>
        <v>7000</v>
      </c>
      <c r="AE255" s="16">
        <f t="shared" si="94"/>
        <v>11240</v>
      </c>
      <c r="AF255" s="16">
        <f t="shared" si="95"/>
        <v>5620</v>
      </c>
      <c r="AG255" s="16">
        <f t="shared" si="96"/>
        <v>56200</v>
      </c>
    </row>
    <row r="256" spans="9:33" ht="16.5" x14ac:dyDescent="0.2">
      <c r="I256" s="15">
        <v>253</v>
      </c>
      <c r="J256" s="16">
        <f t="shared" si="79"/>
        <v>1101013</v>
      </c>
      <c r="K256" s="31" t="s">
        <v>703</v>
      </c>
      <c r="L256" s="16">
        <f t="shared" si="80"/>
        <v>1</v>
      </c>
      <c r="M256" s="16">
        <f t="shared" si="81"/>
        <v>1</v>
      </c>
      <c r="N256" s="16" t="s">
        <v>51</v>
      </c>
      <c r="O256" s="16">
        <f>ROUND(IF($L256=1,INDEX(新属性投放!I$14:I$34,卡牌属性!$M256),INDEX(新属性投放!I$40:I$60,卡牌属性!$M256))*VLOOKUP(J256,$A$4:$E$39,5),0)</f>
        <v>20</v>
      </c>
      <c r="P256" s="31" t="s">
        <v>191</v>
      </c>
      <c r="Q256" s="16">
        <f>ROUND(IF($L256=1,INDEX(新属性投放!J$14:J$34,卡牌属性!$M256),INDEX(新属性投放!J$40:J$60,卡牌属性!$M256))*VLOOKUP(J256,$A$4:$E$39,5),0)</f>
        <v>0</v>
      </c>
      <c r="R256" s="31" t="s">
        <v>192</v>
      </c>
      <c r="S256" s="16">
        <f>ROUND(IF($L256=1,INDEX(新属性投放!K$14:K$34,卡牌属性!$M256),INDEX(新属性投放!K$40:K$60,卡牌属性!$M256))*VLOOKUP(J256,$A$4:$E$39,5),0)</f>
        <v>150</v>
      </c>
      <c r="T256" s="31" t="s">
        <v>190</v>
      </c>
      <c r="U256" s="16">
        <f>ROUND(IF($L256=1,INDEX(新属性投放!C$14:C$34,卡牌属性!$M256),INDEX(新属性投放!C$40:C$60,卡牌属性!$M256))*VLOOKUP(J256,$A$4:$E$39,5),0)</f>
        <v>4</v>
      </c>
      <c r="V256" s="31" t="s">
        <v>191</v>
      </c>
      <c r="W256" s="16">
        <f>ROUND(IF($L256=1,INDEX(新属性投放!D$14:D$34,卡牌属性!$M256),INDEX(新属性投放!D$40:D$60,卡牌属性!$M256))*VLOOKUP(J256,$A$4:$E$39,5),0)</f>
        <v>2</v>
      </c>
      <c r="X256" s="31" t="s">
        <v>192</v>
      </c>
      <c r="Y256" s="16">
        <f>ROUND(IF($L256=1,INDEX(新属性投放!E$14:E$34,卡牌属性!$M256),INDEX(新属性投放!E$40:E$60,卡牌属性!$M256))*VLOOKUP(J256,$A$4:$E$39,5),0)</f>
        <v>20</v>
      </c>
      <c r="AA256" s="16">
        <f t="shared" si="97"/>
        <v>40</v>
      </c>
      <c r="AB256" s="16">
        <f t="shared" si="98"/>
        <v>20</v>
      </c>
      <c r="AC256" s="16">
        <f t="shared" si="99"/>
        <v>200</v>
      </c>
      <c r="AE256" s="16">
        <f t="shared" ref="AE256" si="100">AA256</f>
        <v>40</v>
      </c>
      <c r="AF256" s="16">
        <f t="shared" ref="AF256" si="101">AB256</f>
        <v>20</v>
      </c>
      <c r="AG256" s="16">
        <f t="shared" ref="AG256" si="102">AC256</f>
        <v>200</v>
      </c>
    </row>
    <row r="257" spans="9:33" ht="16.5" x14ac:dyDescent="0.2">
      <c r="I257" s="15">
        <v>254</v>
      </c>
      <c r="J257" s="16">
        <f t="shared" si="79"/>
        <v>1101013</v>
      </c>
      <c r="K257" s="31" t="s">
        <v>703</v>
      </c>
      <c r="L257" s="16">
        <f t="shared" si="80"/>
        <v>1</v>
      </c>
      <c r="M257" s="16">
        <f t="shared" si="81"/>
        <v>2</v>
      </c>
      <c r="N257" s="16" t="s">
        <v>51</v>
      </c>
      <c r="O257" s="16">
        <f>ROUND(IF($L257=1,INDEX(新属性投放!I$14:I$34,卡牌属性!$M257),INDEX(新属性投放!I$40:I$60,卡牌属性!$M257))*VLOOKUP(J257,$A$4:$E$39,5),0)</f>
        <v>48</v>
      </c>
      <c r="P257" s="31" t="s">
        <v>191</v>
      </c>
      <c r="Q257" s="16">
        <f>ROUND(IF($L257=1,INDEX(新属性投放!J$14:J$34,卡牌属性!$M257),INDEX(新属性投放!J$40:J$60,卡牌属性!$M257))*VLOOKUP(J257,$A$4:$E$39,5),0)</f>
        <v>14</v>
      </c>
      <c r="R257" s="31" t="s">
        <v>192</v>
      </c>
      <c r="S257" s="16">
        <f>ROUND(IF($L257=1,INDEX(新属性投放!K$14:K$34,卡牌属性!$M257),INDEX(新属性投放!K$40:K$60,卡牌属性!$M257))*VLOOKUP(J257,$A$4:$E$39,5),0)</f>
        <v>290</v>
      </c>
      <c r="T257" s="31" t="s">
        <v>190</v>
      </c>
      <c r="U257" s="16">
        <f>ROUND(IF($L257=1,INDEX(新属性投放!C$14:C$34,卡牌属性!$M257),INDEX(新属性投放!C$40:C$60,卡牌属性!$M257))*VLOOKUP(J257,$A$4:$E$39,5),0)</f>
        <v>6</v>
      </c>
      <c r="V257" s="31" t="s">
        <v>191</v>
      </c>
      <c r="W257" s="16">
        <f>ROUND(IF($L257=1,INDEX(新属性投放!D$14:D$34,卡牌属性!$M257),INDEX(新属性投放!D$40:D$60,卡牌属性!$M257))*VLOOKUP(J257,$A$4:$E$39,5),0)</f>
        <v>3</v>
      </c>
      <c r="X257" s="31" t="s">
        <v>192</v>
      </c>
      <c r="Y257" s="16">
        <f>ROUND(IF($L257=1,INDEX(新属性投放!E$14:E$34,卡牌属性!$M257),INDEX(新属性投放!E$40:E$60,卡牌属性!$M257))*VLOOKUP(J257,$A$4:$E$39,5),0)</f>
        <v>30</v>
      </c>
      <c r="AA257" s="16">
        <f t="shared" si="97"/>
        <v>60</v>
      </c>
      <c r="AB257" s="16">
        <f t="shared" si="98"/>
        <v>30</v>
      </c>
      <c r="AC257" s="16">
        <f t="shared" si="99"/>
        <v>300</v>
      </c>
      <c r="AE257" s="16">
        <f t="shared" ref="AE257:AE276" si="103">AE256+AA257</f>
        <v>100</v>
      </c>
      <c r="AF257" s="16">
        <f t="shared" ref="AF257:AF276" si="104">AF256+AB257</f>
        <v>50</v>
      </c>
      <c r="AG257" s="16">
        <f t="shared" ref="AG257:AG276" si="105">AG256+AC257</f>
        <v>500</v>
      </c>
    </row>
    <row r="258" spans="9:33" ht="16.5" x14ac:dyDescent="0.2">
      <c r="I258" s="15">
        <v>255</v>
      </c>
      <c r="J258" s="16">
        <f t="shared" si="79"/>
        <v>1101013</v>
      </c>
      <c r="K258" s="31" t="s">
        <v>703</v>
      </c>
      <c r="L258" s="16">
        <f t="shared" si="80"/>
        <v>1</v>
      </c>
      <c r="M258" s="16">
        <f t="shared" si="81"/>
        <v>3</v>
      </c>
      <c r="N258" s="16" t="s">
        <v>51</v>
      </c>
      <c r="O258" s="16">
        <f>ROUND(IF($L258=1,INDEX(新属性投放!I$14:I$34,卡牌属性!$M258),INDEX(新属性投放!I$40:I$60,卡牌属性!$M258))*VLOOKUP(J258,$A$4:$E$39,5),0)</f>
        <v>132</v>
      </c>
      <c r="P258" s="31" t="s">
        <v>191</v>
      </c>
      <c r="Q258" s="16">
        <f>ROUND(IF($L258=1,INDEX(新属性投放!J$14:J$34,卡牌属性!$M258),INDEX(新属性投放!J$40:J$60,卡牌属性!$M258))*VLOOKUP(J258,$A$4:$E$39,5),0)</f>
        <v>56</v>
      </c>
      <c r="R258" s="31" t="s">
        <v>192</v>
      </c>
      <c r="S258" s="16">
        <f>ROUND(IF($L258=1,INDEX(新属性投放!K$14:K$34,卡牌属性!$M258),INDEX(新属性投放!K$40:K$60,卡牌属性!$M258))*VLOOKUP(J258,$A$4:$E$39,5),0)</f>
        <v>710</v>
      </c>
      <c r="T258" s="31" t="s">
        <v>190</v>
      </c>
      <c r="U258" s="16">
        <f>ROUND(IF($L258=1,INDEX(新属性投放!C$14:C$34,卡牌属性!$M258),INDEX(新属性投放!C$40:C$60,卡牌属性!$M258))*VLOOKUP(J258,$A$4:$E$39,5),0)</f>
        <v>8</v>
      </c>
      <c r="V258" s="31" t="s">
        <v>191</v>
      </c>
      <c r="W258" s="16">
        <f>ROUND(IF($L258=1,INDEX(新属性投放!D$14:D$34,卡牌属性!$M258),INDEX(新属性投放!D$40:D$60,卡牌属性!$M258))*VLOOKUP(J258,$A$4:$E$39,5),0)</f>
        <v>4</v>
      </c>
      <c r="X258" s="31" t="s">
        <v>192</v>
      </c>
      <c r="Y258" s="16">
        <f>ROUND(IF($L258=1,INDEX(新属性投放!E$14:E$34,卡牌属性!$M258),INDEX(新属性投放!E$40:E$60,卡牌属性!$M258))*VLOOKUP(J258,$A$4:$E$39,5),0)</f>
        <v>40</v>
      </c>
      <c r="AA258" s="16">
        <f t="shared" si="97"/>
        <v>80</v>
      </c>
      <c r="AB258" s="16">
        <f t="shared" si="98"/>
        <v>40</v>
      </c>
      <c r="AC258" s="16">
        <f t="shared" si="99"/>
        <v>400</v>
      </c>
      <c r="AE258" s="16">
        <f t="shared" si="103"/>
        <v>180</v>
      </c>
      <c r="AF258" s="16">
        <f t="shared" si="104"/>
        <v>90</v>
      </c>
      <c r="AG258" s="16">
        <f t="shared" si="105"/>
        <v>900</v>
      </c>
    </row>
    <row r="259" spans="9:33" ht="16.5" x14ac:dyDescent="0.2">
      <c r="I259" s="15">
        <v>256</v>
      </c>
      <c r="J259" s="16">
        <f t="shared" si="79"/>
        <v>1101013</v>
      </c>
      <c r="K259" s="31" t="s">
        <v>703</v>
      </c>
      <c r="L259" s="16">
        <f t="shared" si="80"/>
        <v>1</v>
      </c>
      <c r="M259" s="16">
        <f t="shared" si="81"/>
        <v>4</v>
      </c>
      <c r="N259" s="16" t="s">
        <v>51</v>
      </c>
      <c r="O259" s="16">
        <f>ROUND(IF($L259=1,INDEX(新属性投放!I$14:I$34,卡牌属性!$M259),INDEX(新属性投放!I$40:I$60,卡牌属性!$M259))*VLOOKUP(J259,$A$4:$E$39,5),0)</f>
        <v>276</v>
      </c>
      <c r="P259" s="31" t="s">
        <v>191</v>
      </c>
      <c r="Q259" s="16">
        <f>ROUND(IF($L259=1,INDEX(新属性投放!J$14:J$34,卡牌属性!$M259),INDEX(新属性投放!J$40:J$60,卡牌属性!$M259))*VLOOKUP(J259,$A$4:$E$39,5),0)</f>
        <v>128</v>
      </c>
      <c r="R259" s="31" t="s">
        <v>192</v>
      </c>
      <c r="S259" s="16">
        <f>ROUND(IF($L259=1,INDEX(新属性投放!K$14:K$34,卡牌属性!$M259),INDEX(新属性投放!K$40:K$60,卡牌属性!$M259))*VLOOKUP(J259,$A$4:$E$39,5),0)</f>
        <v>1430</v>
      </c>
      <c r="T259" s="31" t="s">
        <v>190</v>
      </c>
      <c r="U259" s="16">
        <f>ROUND(IF($L259=1,INDEX(新属性投放!C$14:C$34,卡牌属性!$M259),INDEX(新属性投放!C$40:C$60,卡牌属性!$M259))*VLOOKUP(J259,$A$4:$E$39,5),0)</f>
        <v>12</v>
      </c>
      <c r="V259" s="31" t="s">
        <v>191</v>
      </c>
      <c r="W259" s="16">
        <f>ROUND(IF($L259=1,INDEX(新属性投放!D$14:D$34,卡牌属性!$M259),INDEX(新属性投放!D$40:D$60,卡牌属性!$M259))*VLOOKUP(J259,$A$4:$E$39,5),0)</f>
        <v>6</v>
      </c>
      <c r="X259" s="31" t="s">
        <v>192</v>
      </c>
      <c r="Y259" s="16">
        <f>ROUND(IF($L259=1,INDEX(新属性投放!E$14:E$34,卡牌属性!$M259),INDEX(新属性投放!E$40:E$60,卡牌属性!$M259))*VLOOKUP(J259,$A$4:$E$39,5),0)</f>
        <v>60</v>
      </c>
      <c r="AA259" s="16">
        <f t="shared" si="97"/>
        <v>120</v>
      </c>
      <c r="AB259" s="16">
        <f t="shared" si="98"/>
        <v>60</v>
      </c>
      <c r="AC259" s="16">
        <f t="shared" si="99"/>
        <v>600</v>
      </c>
      <c r="AE259" s="16">
        <f t="shared" si="103"/>
        <v>300</v>
      </c>
      <c r="AF259" s="16">
        <f t="shared" si="104"/>
        <v>150</v>
      </c>
      <c r="AG259" s="16">
        <f t="shared" si="105"/>
        <v>1500</v>
      </c>
    </row>
    <row r="260" spans="9:33" ht="16.5" x14ac:dyDescent="0.2">
      <c r="I260" s="15">
        <v>257</v>
      </c>
      <c r="J260" s="16">
        <f t="shared" si="79"/>
        <v>1101013</v>
      </c>
      <c r="K260" s="31" t="s">
        <v>703</v>
      </c>
      <c r="L260" s="16">
        <f t="shared" si="80"/>
        <v>1</v>
      </c>
      <c r="M260" s="16">
        <f t="shared" si="81"/>
        <v>5</v>
      </c>
      <c r="N260" s="16" t="s">
        <v>51</v>
      </c>
      <c r="O260" s="16">
        <f>ROUND(IF($L260=1,INDEX(新属性投放!I$14:I$34,卡牌属性!$M260),INDEX(新属性投放!I$40:I$60,卡牌属性!$M260))*VLOOKUP(J260,$A$4:$E$39,5),0)</f>
        <v>428</v>
      </c>
      <c r="P260" s="31" t="s">
        <v>191</v>
      </c>
      <c r="Q260" s="16">
        <f>ROUND(IF($L260=1,INDEX(新属性投放!J$14:J$34,卡牌属性!$M260),INDEX(新属性投放!J$40:J$60,卡牌属性!$M260))*VLOOKUP(J260,$A$4:$E$39,5),0)</f>
        <v>204</v>
      </c>
      <c r="R260" s="31" t="s">
        <v>192</v>
      </c>
      <c r="S260" s="16">
        <f>ROUND(IF($L260=1,INDEX(新属性投放!K$14:K$34,卡牌属性!$M260),INDEX(新属性投放!K$40:K$60,卡牌属性!$M260))*VLOOKUP(J260,$A$4:$E$39,5),0)</f>
        <v>2190</v>
      </c>
      <c r="T260" s="31" t="s">
        <v>190</v>
      </c>
      <c r="U260" s="16">
        <f>ROUND(IF($L260=1,INDEX(新属性投放!C$14:C$34,卡牌属性!$M260),INDEX(新属性投放!C$40:C$60,卡牌属性!$M260))*VLOOKUP(J260,$A$4:$E$39,5),0)</f>
        <v>16</v>
      </c>
      <c r="V260" s="31" t="s">
        <v>191</v>
      </c>
      <c r="W260" s="16">
        <f>ROUND(IF($L260=1,INDEX(新属性投放!D$14:D$34,卡牌属性!$M260),INDEX(新属性投放!D$40:D$60,卡牌属性!$M260))*VLOOKUP(J260,$A$4:$E$39,5),0)</f>
        <v>8</v>
      </c>
      <c r="X260" s="31" t="s">
        <v>192</v>
      </c>
      <c r="Y260" s="16">
        <f>ROUND(IF($L260=1,INDEX(新属性投放!E$14:E$34,卡牌属性!$M260),INDEX(新属性投放!E$40:E$60,卡牌属性!$M260))*VLOOKUP(J260,$A$4:$E$39,5),0)</f>
        <v>80</v>
      </c>
      <c r="AA260" s="16">
        <f t="shared" si="97"/>
        <v>160</v>
      </c>
      <c r="AB260" s="16">
        <f t="shared" si="98"/>
        <v>80</v>
      </c>
      <c r="AC260" s="16">
        <f t="shared" si="99"/>
        <v>800</v>
      </c>
      <c r="AE260" s="16">
        <f t="shared" si="103"/>
        <v>460</v>
      </c>
      <c r="AF260" s="16">
        <f t="shared" si="104"/>
        <v>230</v>
      </c>
      <c r="AG260" s="16">
        <f t="shared" si="105"/>
        <v>2300</v>
      </c>
    </row>
    <row r="261" spans="9:33" ht="16.5" x14ac:dyDescent="0.2">
      <c r="I261" s="15">
        <v>258</v>
      </c>
      <c r="J261" s="16">
        <f t="shared" ref="J261:J324" si="106">INDEX($A$4:$A$39,INT((I261-1)/21)+1)</f>
        <v>1101013</v>
      </c>
      <c r="K261" s="31" t="s">
        <v>703</v>
      </c>
      <c r="L261" s="16">
        <f t="shared" ref="L261:L324" si="107">VLOOKUP(J261,$A$4:$C$39,3,TRUE)</f>
        <v>1</v>
      </c>
      <c r="M261" s="16">
        <f t="shared" ref="M261:M324" si="108">MOD(I261-1,21)+1</f>
        <v>6</v>
      </c>
      <c r="N261" s="16" t="s">
        <v>51</v>
      </c>
      <c r="O261" s="16">
        <f>ROUND(IF($L261=1,INDEX(新属性投放!I$14:I$34,卡牌属性!$M261),INDEX(新属性投放!I$40:I$60,卡牌属性!$M261))*VLOOKUP(J261,$A$4:$E$39,5),0)</f>
        <v>628</v>
      </c>
      <c r="P261" s="31" t="s">
        <v>191</v>
      </c>
      <c r="Q261" s="16">
        <f>ROUND(IF($L261=1,INDEX(新属性投放!J$14:J$34,卡牌属性!$M261),INDEX(新属性投放!J$40:J$60,卡牌属性!$M261))*VLOOKUP(J261,$A$4:$E$39,5),0)</f>
        <v>304</v>
      </c>
      <c r="R261" s="31" t="s">
        <v>192</v>
      </c>
      <c r="S261" s="16">
        <f>ROUND(IF($L261=1,INDEX(新属性投放!K$14:K$34,卡牌属性!$M261),INDEX(新属性投放!K$40:K$60,卡牌属性!$M261))*VLOOKUP(J261,$A$4:$E$39,5),0)</f>
        <v>3190</v>
      </c>
      <c r="T261" s="31" t="s">
        <v>190</v>
      </c>
      <c r="U261" s="16">
        <f>ROUND(IF($L261=1,INDEX(新属性投放!C$14:C$34,卡牌属性!$M261),INDEX(新属性投放!C$40:C$60,卡牌属性!$M261))*VLOOKUP(J261,$A$4:$E$39,5),0)</f>
        <v>20</v>
      </c>
      <c r="V261" s="31" t="s">
        <v>191</v>
      </c>
      <c r="W261" s="16">
        <f>ROUND(IF($L261=1,INDEX(新属性投放!D$14:D$34,卡牌属性!$M261),INDEX(新属性投放!D$40:D$60,卡牌属性!$M261))*VLOOKUP(J261,$A$4:$E$39,5),0)</f>
        <v>10</v>
      </c>
      <c r="X261" s="31" t="s">
        <v>192</v>
      </c>
      <c r="Y261" s="16">
        <f>ROUND(IF($L261=1,INDEX(新属性投放!E$14:E$34,卡牌属性!$M261),INDEX(新属性投放!E$40:E$60,卡牌属性!$M261))*VLOOKUP(J261,$A$4:$E$39,5),0)</f>
        <v>100</v>
      </c>
      <c r="AA261" s="16">
        <f t="shared" si="97"/>
        <v>200</v>
      </c>
      <c r="AB261" s="16">
        <f t="shared" si="98"/>
        <v>100</v>
      </c>
      <c r="AC261" s="16">
        <f t="shared" si="99"/>
        <v>1000</v>
      </c>
      <c r="AE261" s="16">
        <f t="shared" si="103"/>
        <v>660</v>
      </c>
      <c r="AF261" s="16">
        <f t="shared" si="104"/>
        <v>330</v>
      </c>
      <c r="AG261" s="16">
        <f t="shared" si="105"/>
        <v>3300</v>
      </c>
    </row>
    <row r="262" spans="9:33" ht="16.5" x14ac:dyDescent="0.2">
      <c r="I262" s="15">
        <v>259</v>
      </c>
      <c r="J262" s="16">
        <f t="shared" si="106"/>
        <v>1101013</v>
      </c>
      <c r="K262" s="31" t="s">
        <v>703</v>
      </c>
      <c r="L262" s="16">
        <f t="shared" si="107"/>
        <v>1</v>
      </c>
      <c r="M262" s="16">
        <f t="shared" si="108"/>
        <v>7</v>
      </c>
      <c r="N262" s="16" t="s">
        <v>51</v>
      </c>
      <c r="O262" s="16">
        <f>ROUND(IF($L262=1,INDEX(新属性投放!I$14:I$34,卡牌属性!$M262),INDEX(新属性投放!I$40:I$60,卡牌属性!$M262))*VLOOKUP(J262,$A$4:$E$39,5),0)</f>
        <v>876</v>
      </c>
      <c r="P262" s="31" t="s">
        <v>191</v>
      </c>
      <c r="Q262" s="16">
        <f>ROUND(IF($L262=1,INDEX(新属性投放!J$14:J$34,卡牌属性!$M262),INDEX(新属性投放!J$40:J$60,卡牌属性!$M262))*VLOOKUP(J262,$A$4:$E$39,5),0)</f>
        <v>428</v>
      </c>
      <c r="R262" s="31" t="s">
        <v>192</v>
      </c>
      <c r="S262" s="16">
        <f>ROUND(IF($L262=1,INDEX(新属性投放!K$14:K$34,卡牌属性!$M262),INDEX(新属性投放!K$40:K$60,卡牌属性!$M262))*VLOOKUP(J262,$A$4:$E$39,5),0)</f>
        <v>4430</v>
      </c>
      <c r="T262" s="31" t="s">
        <v>190</v>
      </c>
      <c r="U262" s="16">
        <f>ROUND(IF($L262=1,INDEX(新属性投放!C$14:C$34,卡牌属性!$M262),INDEX(新属性投放!C$40:C$60,卡牌属性!$M262))*VLOOKUP(J262,$A$4:$E$39,5),0)</f>
        <v>24</v>
      </c>
      <c r="V262" s="31" t="s">
        <v>191</v>
      </c>
      <c r="W262" s="16">
        <f>ROUND(IF($L262=1,INDEX(新属性投放!D$14:D$34,卡牌属性!$M262),INDEX(新属性投放!D$40:D$60,卡牌属性!$M262))*VLOOKUP(J262,$A$4:$E$39,5),0)</f>
        <v>12</v>
      </c>
      <c r="X262" s="31" t="s">
        <v>192</v>
      </c>
      <c r="Y262" s="16">
        <f>ROUND(IF($L262=1,INDEX(新属性投放!E$14:E$34,卡牌属性!$M262),INDEX(新属性投放!E$40:E$60,卡牌属性!$M262))*VLOOKUP(J262,$A$4:$E$39,5),0)</f>
        <v>120</v>
      </c>
      <c r="AA262" s="16">
        <f t="shared" si="97"/>
        <v>240</v>
      </c>
      <c r="AB262" s="16">
        <f t="shared" si="98"/>
        <v>120</v>
      </c>
      <c r="AC262" s="16">
        <f t="shared" si="99"/>
        <v>1200</v>
      </c>
      <c r="AE262" s="16">
        <f t="shared" si="103"/>
        <v>900</v>
      </c>
      <c r="AF262" s="16">
        <f t="shared" si="104"/>
        <v>450</v>
      </c>
      <c r="AG262" s="16">
        <f t="shared" si="105"/>
        <v>4500</v>
      </c>
    </row>
    <row r="263" spans="9:33" ht="16.5" x14ac:dyDescent="0.2">
      <c r="I263" s="15">
        <v>260</v>
      </c>
      <c r="J263" s="16">
        <f t="shared" si="106"/>
        <v>1101013</v>
      </c>
      <c r="K263" s="31" t="s">
        <v>703</v>
      </c>
      <c r="L263" s="16">
        <f t="shared" si="107"/>
        <v>1</v>
      </c>
      <c r="M263" s="16">
        <f t="shared" si="108"/>
        <v>8</v>
      </c>
      <c r="N263" s="16" t="s">
        <v>51</v>
      </c>
      <c r="O263" s="16">
        <f>ROUND(IF($L263=1,INDEX(新属性投放!I$14:I$34,卡牌属性!$M263),INDEX(新属性投放!I$40:I$60,卡牌属性!$M263))*VLOOKUP(J263,$A$4:$E$39,5),0)</f>
        <v>1176</v>
      </c>
      <c r="P263" s="31" t="s">
        <v>191</v>
      </c>
      <c r="Q263" s="16">
        <f>ROUND(IF($L263=1,INDEX(新属性投放!J$14:J$34,卡牌属性!$M263),INDEX(新属性投放!J$40:J$60,卡牌属性!$M263))*VLOOKUP(J263,$A$4:$E$39,5),0)</f>
        <v>578</v>
      </c>
      <c r="R263" s="31" t="s">
        <v>192</v>
      </c>
      <c r="S263" s="16">
        <f>ROUND(IF($L263=1,INDEX(新属性投放!K$14:K$34,卡牌属性!$M263),INDEX(新属性投放!K$40:K$60,卡牌属性!$M263))*VLOOKUP(J263,$A$4:$E$39,5),0)</f>
        <v>5930</v>
      </c>
      <c r="T263" s="31" t="s">
        <v>190</v>
      </c>
      <c r="U263" s="16">
        <f>ROUND(IF($L263=1,INDEX(新属性投放!C$14:C$34,卡牌属性!$M263),INDEX(新属性投放!C$40:C$60,卡牌属性!$M263))*VLOOKUP(J263,$A$4:$E$39,5),0)</f>
        <v>30</v>
      </c>
      <c r="V263" s="31" t="s">
        <v>191</v>
      </c>
      <c r="W263" s="16">
        <f>ROUND(IF($L263=1,INDEX(新属性投放!D$14:D$34,卡牌属性!$M263),INDEX(新属性投放!D$40:D$60,卡牌属性!$M263))*VLOOKUP(J263,$A$4:$E$39,5),0)</f>
        <v>15</v>
      </c>
      <c r="X263" s="31" t="s">
        <v>192</v>
      </c>
      <c r="Y263" s="16">
        <f>ROUND(IF($L263=1,INDEX(新属性投放!E$14:E$34,卡牌属性!$M263),INDEX(新属性投放!E$40:E$60,卡牌属性!$M263))*VLOOKUP(J263,$A$4:$E$39,5),0)</f>
        <v>150</v>
      </c>
      <c r="AA263" s="16">
        <f t="shared" si="97"/>
        <v>300</v>
      </c>
      <c r="AB263" s="16">
        <f t="shared" si="98"/>
        <v>150</v>
      </c>
      <c r="AC263" s="16">
        <f t="shared" si="99"/>
        <v>1500</v>
      </c>
      <c r="AE263" s="16">
        <f t="shared" si="103"/>
        <v>1200</v>
      </c>
      <c r="AF263" s="16">
        <f t="shared" si="104"/>
        <v>600</v>
      </c>
      <c r="AG263" s="16">
        <f t="shared" si="105"/>
        <v>6000</v>
      </c>
    </row>
    <row r="264" spans="9:33" ht="16.5" x14ac:dyDescent="0.2">
      <c r="I264" s="15">
        <v>261</v>
      </c>
      <c r="J264" s="16">
        <f t="shared" si="106"/>
        <v>1101013</v>
      </c>
      <c r="K264" s="31" t="s">
        <v>703</v>
      </c>
      <c r="L264" s="16">
        <f t="shared" si="107"/>
        <v>1</v>
      </c>
      <c r="M264" s="16">
        <f t="shared" si="108"/>
        <v>9</v>
      </c>
      <c r="N264" s="16" t="s">
        <v>51</v>
      </c>
      <c r="O264" s="16">
        <f>ROUND(IF($L264=1,INDEX(新属性投放!I$14:I$34,卡牌属性!$M264),INDEX(新属性投放!I$40:I$60,卡牌属性!$M264))*VLOOKUP(J264,$A$4:$E$39,5),0)</f>
        <v>1510</v>
      </c>
      <c r="P264" s="31" t="s">
        <v>191</v>
      </c>
      <c r="Q264" s="16">
        <f>ROUND(IF($L264=1,INDEX(新属性投放!J$14:J$34,卡牌属性!$M264),INDEX(新属性投放!J$40:J$60,卡牌属性!$M264))*VLOOKUP(J264,$A$4:$E$39,5),0)</f>
        <v>745</v>
      </c>
      <c r="R264" s="31" t="s">
        <v>192</v>
      </c>
      <c r="S264" s="16">
        <f>ROUND(IF($L264=1,INDEX(新属性投放!K$14:K$34,卡牌属性!$M264),INDEX(新属性投放!K$40:K$60,卡牌属性!$M264))*VLOOKUP(J264,$A$4:$E$39,5),0)</f>
        <v>7600</v>
      </c>
      <c r="T264" s="31" t="s">
        <v>190</v>
      </c>
      <c r="U264" s="16">
        <f>ROUND(IF($L264=1,INDEX(新属性投放!C$14:C$34,卡牌属性!$M264),INDEX(新属性投放!C$40:C$60,卡牌属性!$M264))*VLOOKUP(J264,$A$4:$E$39,5),0)</f>
        <v>34</v>
      </c>
      <c r="V264" s="31" t="s">
        <v>191</v>
      </c>
      <c r="W264" s="16">
        <f>ROUND(IF($L264=1,INDEX(新属性投放!D$14:D$34,卡牌属性!$M264),INDEX(新属性投放!D$40:D$60,卡牌属性!$M264))*VLOOKUP(J264,$A$4:$E$39,5),0)</f>
        <v>17</v>
      </c>
      <c r="X264" s="31" t="s">
        <v>192</v>
      </c>
      <c r="Y264" s="16">
        <f>ROUND(IF($L264=1,INDEX(新属性投放!E$14:E$34,卡牌属性!$M264),INDEX(新属性投放!E$40:E$60,卡牌属性!$M264))*VLOOKUP(J264,$A$4:$E$39,5),0)</f>
        <v>170</v>
      </c>
      <c r="AA264" s="16">
        <f t="shared" si="97"/>
        <v>340</v>
      </c>
      <c r="AB264" s="16">
        <f t="shared" si="98"/>
        <v>170</v>
      </c>
      <c r="AC264" s="16">
        <f t="shared" si="99"/>
        <v>1700</v>
      </c>
      <c r="AE264" s="16">
        <f t="shared" si="103"/>
        <v>1540</v>
      </c>
      <c r="AF264" s="16">
        <f t="shared" si="104"/>
        <v>770</v>
      </c>
      <c r="AG264" s="16">
        <f t="shared" si="105"/>
        <v>7700</v>
      </c>
    </row>
    <row r="265" spans="9:33" ht="16.5" x14ac:dyDescent="0.2">
      <c r="I265" s="15">
        <v>262</v>
      </c>
      <c r="J265" s="16">
        <f t="shared" si="106"/>
        <v>1101013</v>
      </c>
      <c r="K265" s="31" t="s">
        <v>703</v>
      </c>
      <c r="L265" s="16">
        <f t="shared" si="107"/>
        <v>1</v>
      </c>
      <c r="M265" s="16">
        <f t="shared" si="108"/>
        <v>10</v>
      </c>
      <c r="N265" s="16" t="s">
        <v>51</v>
      </c>
      <c r="O265" s="16">
        <f>ROUND(IF($L265=1,INDEX(新属性投放!I$14:I$34,卡牌属性!$M265),INDEX(新属性投放!I$40:I$60,卡牌属性!$M265))*VLOOKUP(J265,$A$4:$E$39,5),0)</f>
        <v>1720</v>
      </c>
      <c r="P265" s="31" t="s">
        <v>191</v>
      </c>
      <c r="Q265" s="16">
        <f>ROUND(IF($L265=1,INDEX(新属性投放!J$14:J$34,卡牌属性!$M265),INDEX(新属性投放!J$40:J$60,卡牌属性!$M265))*VLOOKUP(J265,$A$4:$E$39,5),0)</f>
        <v>850</v>
      </c>
      <c r="R265" s="31" t="s">
        <v>192</v>
      </c>
      <c r="S265" s="16">
        <f>ROUND(IF($L265=1,INDEX(新属性投放!K$14:K$34,卡牌属性!$M265),INDEX(新属性投放!K$40:K$60,卡牌属性!$M265))*VLOOKUP(J265,$A$4:$E$39,5),0)</f>
        <v>8650</v>
      </c>
      <c r="T265" s="31" t="s">
        <v>190</v>
      </c>
      <c r="U265" s="16">
        <f>ROUND(IF($L265=1,INDEX(新属性投放!C$14:C$34,卡牌属性!$M265),INDEX(新属性投放!C$40:C$60,卡牌属性!$M265))*VLOOKUP(J265,$A$4:$E$39,5),0)</f>
        <v>40</v>
      </c>
      <c r="V265" s="31" t="s">
        <v>191</v>
      </c>
      <c r="W265" s="16">
        <f>ROUND(IF($L265=1,INDEX(新属性投放!D$14:D$34,卡牌属性!$M265),INDEX(新属性投放!D$40:D$60,卡牌属性!$M265))*VLOOKUP(J265,$A$4:$E$39,5),0)</f>
        <v>20</v>
      </c>
      <c r="X265" s="31" t="s">
        <v>192</v>
      </c>
      <c r="Y265" s="16">
        <f>ROUND(IF($L265=1,INDEX(新属性投放!E$14:E$34,卡牌属性!$M265),INDEX(新属性投放!E$40:E$60,卡牌属性!$M265))*VLOOKUP(J265,$A$4:$E$39,5),0)</f>
        <v>200</v>
      </c>
      <c r="AA265" s="16">
        <f t="shared" si="97"/>
        <v>400</v>
      </c>
      <c r="AB265" s="16">
        <f t="shared" si="98"/>
        <v>200</v>
      </c>
      <c r="AC265" s="16">
        <f t="shared" si="99"/>
        <v>2000</v>
      </c>
      <c r="AE265" s="16">
        <f t="shared" si="103"/>
        <v>1940</v>
      </c>
      <c r="AF265" s="16">
        <f t="shared" si="104"/>
        <v>970</v>
      </c>
      <c r="AG265" s="16">
        <f t="shared" si="105"/>
        <v>9700</v>
      </c>
    </row>
    <row r="266" spans="9:33" ht="16.5" x14ac:dyDescent="0.2">
      <c r="I266" s="15">
        <v>263</v>
      </c>
      <c r="J266" s="16">
        <f t="shared" si="106"/>
        <v>1101013</v>
      </c>
      <c r="K266" s="31" t="s">
        <v>703</v>
      </c>
      <c r="L266" s="16">
        <f t="shared" si="107"/>
        <v>1</v>
      </c>
      <c r="M266" s="16">
        <f t="shared" si="108"/>
        <v>11</v>
      </c>
      <c r="N266" s="16" t="s">
        <v>51</v>
      </c>
      <c r="O266" s="16">
        <f>ROUND(IF($L266=1,INDEX(新属性投放!I$14:I$34,卡牌属性!$M266),INDEX(新属性投放!I$40:I$60,卡牌属性!$M266))*VLOOKUP(J266,$A$4:$E$39,5),0)</f>
        <v>1966</v>
      </c>
      <c r="P266" s="31" t="s">
        <v>191</v>
      </c>
      <c r="Q266" s="16">
        <f>ROUND(IF($L266=1,INDEX(新属性投放!J$14:J$34,卡牌属性!$M266),INDEX(新属性投放!J$40:J$60,卡牌属性!$M266))*VLOOKUP(J266,$A$4:$E$39,5),0)</f>
        <v>973</v>
      </c>
      <c r="R266" s="31" t="s">
        <v>192</v>
      </c>
      <c r="S266" s="16">
        <f>ROUND(IF($L266=1,INDEX(新属性投放!K$14:K$34,卡牌属性!$M266),INDEX(新属性投放!K$40:K$60,卡牌属性!$M266))*VLOOKUP(J266,$A$4:$E$39,5),0)</f>
        <v>9880</v>
      </c>
      <c r="T266" s="31" t="s">
        <v>190</v>
      </c>
      <c r="U266" s="16">
        <f>ROUND(IF($L266=1,INDEX(新属性投放!C$14:C$34,卡牌属性!$M266),INDEX(新属性投放!C$40:C$60,卡牌属性!$M266))*VLOOKUP(J266,$A$4:$E$39,5),0)</f>
        <v>46</v>
      </c>
      <c r="V266" s="31" t="s">
        <v>191</v>
      </c>
      <c r="W266" s="16">
        <f>ROUND(IF($L266=1,INDEX(新属性投放!D$14:D$34,卡牌属性!$M266),INDEX(新属性投放!D$40:D$60,卡牌属性!$M266))*VLOOKUP(J266,$A$4:$E$39,5),0)</f>
        <v>23</v>
      </c>
      <c r="X266" s="31" t="s">
        <v>192</v>
      </c>
      <c r="Y266" s="16">
        <f>ROUND(IF($L266=1,INDEX(新属性投放!E$14:E$34,卡牌属性!$M266),INDEX(新属性投放!E$40:E$60,卡牌属性!$M266))*VLOOKUP(J266,$A$4:$E$39,5),0)</f>
        <v>230</v>
      </c>
      <c r="AA266" s="16">
        <f t="shared" si="97"/>
        <v>460</v>
      </c>
      <c r="AB266" s="16">
        <f t="shared" si="98"/>
        <v>230</v>
      </c>
      <c r="AC266" s="16">
        <f t="shared" si="99"/>
        <v>2300</v>
      </c>
      <c r="AE266" s="16">
        <f t="shared" si="103"/>
        <v>2400</v>
      </c>
      <c r="AF266" s="16">
        <f t="shared" si="104"/>
        <v>1200</v>
      </c>
      <c r="AG266" s="16">
        <f t="shared" si="105"/>
        <v>12000</v>
      </c>
    </row>
    <row r="267" spans="9:33" ht="16.5" x14ac:dyDescent="0.2">
      <c r="I267" s="15">
        <v>264</v>
      </c>
      <c r="J267" s="16">
        <f t="shared" si="106"/>
        <v>1101013</v>
      </c>
      <c r="K267" s="31" t="s">
        <v>703</v>
      </c>
      <c r="L267" s="16">
        <f t="shared" si="107"/>
        <v>1</v>
      </c>
      <c r="M267" s="16">
        <f t="shared" si="108"/>
        <v>12</v>
      </c>
      <c r="N267" s="16" t="s">
        <v>51</v>
      </c>
      <c r="O267" s="16">
        <f>ROUND(IF($L267=1,INDEX(新属性投放!I$14:I$34,卡牌属性!$M267),INDEX(新属性投放!I$40:I$60,卡牌属性!$M267))*VLOOKUP(J267,$A$4:$E$39,5),0)</f>
        <v>2248</v>
      </c>
      <c r="P267" s="31" t="s">
        <v>191</v>
      </c>
      <c r="Q267" s="16">
        <f>ROUND(IF($L267=1,INDEX(新属性投放!J$14:J$34,卡牌属性!$M267),INDEX(新属性投放!J$40:J$60,卡牌属性!$M267))*VLOOKUP(J267,$A$4:$E$39,5),0)</f>
        <v>1114</v>
      </c>
      <c r="R267" s="31" t="s">
        <v>192</v>
      </c>
      <c r="S267" s="16">
        <f>ROUND(IF($L267=1,INDEX(新属性投放!K$14:K$34,卡牌属性!$M267),INDEX(新属性投放!K$40:K$60,卡牌属性!$M267))*VLOOKUP(J267,$A$4:$E$39,5),0)</f>
        <v>11290</v>
      </c>
      <c r="T267" s="31" t="s">
        <v>190</v>
      </c>
      <c r="U267" s="16">
        <f>ROUND(IF($L267=1,INDEX(新属性投放!C$14:C$34,卡牌属性!$M267),INDEX(新属性投放!C$40:C$60,卡牌属性!$M267))*VLOOKUP(J267,$A$4:$E$39,5),0)</f>
        <v>52</v>
      </c>
      <c r="V267" s="31" t="s">
        <v>191</v>
      </c>
      <c r="W267" s="16">
        <f>ROUND(IF($L267=1,INDEX(新属性投放!D$14:D$34,卡牌属性!$M267),INDEX(新属性投放!D$40:D$60,卡牌属性!$M267))*VLOOKUP(J267,$A$4:$E$39,5),0)</f>
        <v>26</v>
      </c>
      <c r="X267" s="31" t="s">
        <v>192</v>
      </c>
      <c r="Y267" s="16">
        <f>ROUND(IF($L267=1,INDEX(新属性投放!E$14:E$34,卡牌属性!$M267),INDEX(新属性投放!E$40:E$60,卡牌属性!$M267))*VLOOKUP(J267,$A$4:$E$39,5),0)</f>
        <v>260</v>
      </c>
      <c r="AA267" s="16">
        <f t="shared" si="97"/>
        <v>520</v>
      </c>
      <c r="AB267" s="16">
        <f t="shared" si="98"/>
        <v>260</v>
      </c>
      <c r="AC267" s="16">
        <f t="shared" si="99"/>
        <v>2600</v>
      </c>
      <c r="AE267" s="16">
        <f t="shared" si="103"/>
        <v>2920</v>
      </c>
      <c r="AF267" s="16">
        <f t="shared" si="104"/>
        <v>1460</v>
      </c>
      <c r="AG267" s="16">
        <f t="shared" si="105"/>
        <v>14600</v>
      </c>
    </row>
    <row r="268" spans="9:33" ht="16.5" x14ac:dyDescent="0.2">
      <c r="I268" s="15">
        <v>265</v>
      </c>
      <c r="J268" s="16">
        <f t="shared" si="106"/>
        <v>1101013</v>
      </c>
      <c r="K268" s="31" t="s">
        <v>703</v>
      </c>
      <c r="L268" s="16">
        <f t="shared" si="107"/>
        <v>1</v>
      </c>
      <c r="M268" s="16">
        <f t="shared" si="108"/>
        <v>13</v>
      </c>
      <c r="N268" s="16" t="s">
        <v>51</v>
      </c>
      <c r="O268" s="16">
        <f>ROUND(IF($L268=1,INDEX(新属性投放!I$14:I$34,卡牌属性!$M268),INDEX(新属性投放!I$40:I$60,卡牌属性!$M268))*VLOOKUP(J268,$A$4:$E$39,5),0)</f>
        <v>2566</v>
      </c>
      <c r="P268" s="31" t="s">
        <v>191</v>
      </c>
      <c r="Q268" s="16">
        <f>ROUND(IF($L268=1,INDEX(新属性投放!J$14:J$34,卡牌属性!$M268),INDEX(新属性投放!J$40:J$60,卡牌属性!$M268))*VLOOKUP(J268,$A$4:$E$39,5),0)</f>
        <v>1273</v>
      </c>
      <c r="R268" s="31" t="s">
        <v>192</v>
      </c>
      <c r="S268" s="16">
        <f>ROUND(IF($L268=1,INDEX(新属性投放!K$14:K$34,卡牌属性!$M268),INDEX(新属性投放!K$40:K$60,卡牌属性!$M268))*VLOOKUP(J268,$A$4:$E$39,5),0)</f>
        <v>12880</v>
      </c>
      <c r="T268" s="31" t="s">
        <v>190</v>
      </c>
      <c r="U268" s="16">
        <f>ROUND(IF($L268=1,INDEX(新属性投放!C$14:C$34,卡牌属性!$M268),INDEX(新属性投放!C$40:C$60,卡牌属性!$M268))*VLOOKUP(J268,$A$4:$E$39,5),0)</f>
        <v>58</v>
      </c>
      <c r="V268" s="31" t="s">
        <v>191</v>
      </c>
      <c r="W268" s="16">
        <f>ROUND(IF($L268=1,INDEX(新属性投放!D$14:D$34,卡牌属性!$M268),INDEX(新属性投放!D$40:D$60,卡牌属性!$M268))*VLOOKUP(J268,$A$4:$E$39,5),0)</f>
        <v>29</v>
      </c>
      <c r="X268" s="31" t="s">
        <v>192</v>
      </c>
      <c r="Y268" s="16">
        <f>ROUND(IF($L268=1,INDEX(新属性投放!E$14:E$34,卡牌属性!$M268),INDEX(新属性投放!E$40:E$60,卡牌属性!$M268))*VLOOKUP(J268,$A$4:$E$39,5),0)</f>
        <v>290</v>
      </c>
      <c r="AA268" s="16">
        <f t="shared" si="97"/>
        <v>580</v>
      </c>
      <c r="AB268" s="16">
        <f t="shared" si="98"/>
        <v>290</v>
      </c>
      <c r="AC268" s="16">
        <f t="shared" si="99"/>
        <v>2900</v>
      </c>
      <c r="AE268" s="16">
        <f t="shared" si="103"/>
        <v>3500</v>
      </c>
      <c r="AF268" s="16">
        <f t="shared" si="104"/>
        <v>1750</v>
      </c>
      <c r="AG268" s="16">
        <f t="shared" si="105"/>
        <v>17500</v>
      </c>
    </row>
    <row r="269" spans="9:33" ht="16.5" x14ac:dyDescent="0.2">
      <c r="I269" s="15">
        <v>266</v>
      </c>
      <c r="J269" s="16">
        <f t="shared" si="106"/>
        <v>1101013</v>
      </c>
      <c r="K269" s="31" t="s">
        <v>703</v>
      </c>
      <c r="L269" s="16">
        <f t="shared" si="107"/>
        <v>1</v>
      </c>
      <c r="M269" s="16">
        <f t="shared" si="108"/>
        <v>14</v>
      </c>
      <c r="N269" s="16" t="s">
        <v>51</v>
      </c>
      <c r="O269" s="16">
        <f>ROUND(IF($L269=1,INDEX(新属性投放!I$14:I$34,卡牌属性!$M269),INDEX(新属性投放!I$40:I$60,卡牌属性!$M269))*VLOOKUP(J269,$A$4:$E$39,5),0)</f>
        <v>2920</v>
      </c>
      <c r="P269" s="31" t="s">
        <v>191</v>
      </c>
      <c r="Q269" s="16">
        <f>ROUND(IF($L269=1,INDEX(新属性投放!J$14:J$34,卡牌属性!$M269),INDEX(新属性投放!J$40:J$60,卡牌属性!$M269))*VLOOKUP(J269,$A$4:$E$39,5),0)</f>
        <v>1450</v>
      </c>
      <c r="R269" s="31" t="s">
        <v>192</v>
      </c>
      <c r="S269" s="16">
        <f>ROUND(IF($L269=1,INDEX(新属性投放!K$14:K$34,卡牌属性!$M269),INDEX(新属性投放!K$40:K$60,卡牌属性!$M269))*VLOOKUP(J269,$A$4:$E$39,5),0)</f>
        <v>14650</v>
      </c>
      <c r="T269" s="31" t="s">
        <v>190</v>
      </c>
      <c r="U269" s="16">
        <f>ROUND(IF($L269=1,INDEX(新属性投放!C$14:C$34,卡牌属性!$M269),INDEX(新属性投放!C$40:C$60,卡牌属性!$M269))*VLOOKUP(J269,$A$4:$E$39,5),0)</f>
        <v>64</v>
      </c>
      <c r="V269" s="31" t="s">
        <v>191</v>
      </c>
      <c r="W269" s="16">
        <f>ROUND(IF($L269=1,INDEX(新属性投放!D$14:D$34,卡牌属性!$M269),INDEX(新属性投放!D$40:D$60,卡牌属性!$M269))*VLOOKUP(J269,$A$4:$E$39,5),0)</f>
        <v>32</v>
      </c>
      <c r="X269" s="31" t="s">
        <v>192</v>
      </c>
      <c r="Y269" s="16">
        <f>ROUND(IF($L269=1,INDEX(新属性投放!E$14:E$34,卡牌属性!$M269),INDEX(新属性投放!E$40:E$60,卡牌属性!$M269))*VLOOKUP(J269,$A$4:$E$39,5),0)</f>
        <v>320</v>
      </c>
      <c r="AA269" s="16">
        <f t="shared" si="97"/>
        <v>640</v>
      </c>
      <c r="AB269" s="16">
        <f t="shared" si="98"/>
        <v>320</v>
      </c>
      <c r="AC269" s="16">
        <f t="shared" si="99"/>
        <v>3200</v>
      </c>
      <c r="AE269" s="16">
        <f t="shared" si="103"/>
        <v>4140</v>
      </c>
      <c r="AF269" s="16">
        <f t="shared" si="104"/>
        <v>2070</v>
      </c>
      <c r="AG269" s="16">
        <f t="shared" si="105"/>
        <v>20700</v>
      </c>
    </row>
    <row r="270" spans="9:33" ht="16.5" x14ac:dyDescent="0.2">
      <c r="I270" s="15">
        <v>267</v>
      </c>
      <c r="J270" s="16">
        <f t="shared" si="106"/>
        <v>1101013</v>
      </c>
      <c r="K270" s="31" t="s">
        <v>703</v>
      </c>
      <c r="L270" s="16">
        <f t="shared" si="107"/>
        <v>1</v>
      </c>
      <c r="M270" s="16">
        <f t="shared" si="108"/>
        <v>15</v>
      </c>
      <c r="N270" s="16" t="s">
        <v>51</v>
      </c>
      <c r="O270" s="16">
        <f>ROUND(IF($L270=1,INDEX(新属性投放!I$14:I$34,卡牌属性!$M270),INDEX(新属性投放!I$40:I$60,卡牌属性!$M270))*VLOOKUP(J270,$A$4:$E$39,5),0)</f>
        <v>3310</v>
      </c>
      <c r="P270" s="31" t="s">
        <v>191</v>
      </c>
      <c r="Q270" s="16">
        <f>ROUND(IF($L270=1,INDEX(新属性投放!J$14:J$34,卡牌属性!$M270),INDEX(新属性投放!J$40:J$60,卡牌属性!$M270))*VLOOKUP(J270,$A$4:$E$39,5),0)</f>
        <v>1645</v>
      </c>
      <c r="R270" s="31" t="s">
        <v>192</v>
      </c>
      <c r="S270" s="16">
        <f>ROUND(IF($L270=1,INDEX(新属性投放!K$14:K$34,卡牌属性!$M270),INDEX(新属性投放!K$40:K$60,卡牌属性!$M270))*VLOOKUP(J270,$A$4:$E$39,5),0)</f>
        <v>16600</v>
      </c>
      <c r="T270" s="31" t="s">
        <v>190</v>
      </c>
      <c r="U270" s="16">
        <f>ROUND(IF($L270=1,INDEX(新属性投放!C$14:C$34,卡牌属性!$M270),INDEX(新属性投放!C$40:C$60,卡牌属性!$M270))*VLOOKUP(J270,$A$4:$E$39,5),0)</f>
        <v>70</v>
      </c>
      <c r="V270" s="31" t="s">
        <v>191</v>
      </c>
      <c r="W270" s="16">
        <f>ROUND(IF($L270=1,INDEX(新属性投放!D$14:D$34,卡牌属性!$M270),INDEX(新属性投放!D$40:D$60,卡牌属性!$M270))*VLOOKUP(J270,$A$4:$E$39,5),0)</f>
        <v>35</v>
      </c>
      <c r="X270" s="31" t="s">
        <v>192</v>
      </c>
      <c r="Y270" s="16">
        <f>ROUND(IF($L270=1,INDEX(新属性投放!E$14:E$34,卡牌属性!$M270),INDEX(新属性投放!E$40:E$60,卡牌属性!$M270))*VLOOKUP(J270,$A$4:$E$39,5),0)</f>
        <v>350</v>
      </c>
      <c r="AA270" s="16">
        <f t="shared" si="97"/>
        <v>700</v>
      </c>
      <c r="AB270" s="16">
        <f t="shared" si="98"/>
        <v>350</v>
      </c>
      <c r="AC270" s="16">
        <f t="shared" si="99"/>
        <v>3500</v>
      </c>
      <c r="AE270" s="16">
        <f t="shared" si="103"/>
        <v>4840</v>
      </c>
      <c r="AF270" s="16">
        <f t="shared" si="104"/>
        <v>2420</v>
      </c>
      <c r="AG270" s="16">
        <f t="shared" si="105"/>
        <v>24200</v>
      </c>
    </row>
    <row r="271" spans="9:33" ht="16.5" x14ac:dyDescent="0.2">
      <c r="I271" s="15">
        <v>268</v>
      </c>
      <c r="J271" s="16">
        <f t="shared" si="106"/>
        <v>1101013</v>
      </c>
      <c r="K271" s="31" t="s">
        <v>703</v>
      </c>
      <c r="L271" s="16">
        <f t="shared" si="107"/>
        <v>1</v>
      </c>
      <c r="M271" s="16">
        <f t="shared" si="108"/>
        <v>16</v>
      </c>
      <c r="N271" s="16" t="s">
        <v>51</v>
      </c>
      <c r="O271" s="16">
        <f>ROUND(IF($L271=1,INDEX(新属性投放!I$14:I$34,卡牌属性!$M271),INDEX(新属性投放!I$40:I$60,卡牌属性!$M271))*VLOOKUP(J271,$A$4:$E$39,5),0)</f>
        <v>3740</v>
      </c>
      <c r="P271" s="31" t="s">
        <v>191</v>
      </c>
      <c r="Q271" s="16">
        <f>ROUND(IF($L271=1,INDEX(新属性投放!J$14:J$34,卡牌属性!$M271),INDEX(新属性投放!J$40:J$60,卡牌属性!$M271))*VLOOKUP(J271,$A$4:$E$39,5),0)</f>
        <v>1860</v>
      </c>
      <c r="R271" s="31" t="s">
        <v>192</v>
      </c>
      <c r="S271" s="16">
        <f>ROUND(IF($L271=1,INDEX(新属性投放!K$14:K$34,卡牌属性!$M271),INDEX(新属性投放!K$40:K$60,卡牌属性!$M271))*VLOOKUP(J271,$A$4:$E$39,5),0)</f>
        <v>18750</v>
      </c>
      <c r="T271" s="31" t="s">
        <v>190</v>
      </c>
      <c r="U271" s="16">
        <f>ROUND(IF($L271=1,INDEX(新属性投放!C$14:C$34,卡牌属性!$M271),INDEX(新属性投放!C$40:C$60,卡牌属性!$M271))*VLOOKUP(J271,$A$4:$E$39,5),0)</f>
        <v>80</v>
      </c>
      <c r="V271" s="31" t="s">
        <v>191</v>
      </c>
      <c r="W271" s="16">
        <f>ROUND(IF($L271=1,INDEX(新属性投放!D$14:D$34,卡牌属性!$M271),INDEX(新属性投放!D$40:D$60,卡牌属性!$M271))*VLOOKUP(J271,$A$4:$E$39,5),0)</f>
        <v>40</v>
      </c>
      <c r="X271" s="31" t="s">
        <v>192</v>
      </c>
      <c r="Y271" s="16">
        <f>ROUND(IF($L271=1,INDEX(新属性投放!E$14:E$34,卡牌属性!$M271),INDEX(新属性投放!E$40:E$60,卡牌属性!$M271))*VLOOKUP(J271,$A$4:$E$39,5),0)</f>
        <v>400</v>
      </c>
      <c r="AA271" s="16">
        <f t="shared" si="97"/>
        <v>800</v>
      </c>
      <c r="AB271" s="16">
        <f t="shared" si="98"/>
        <v>400</v>
      </c>
      <c r="AC271" s="16">
        <f t="shared" si="99"/>
        <v>4000</v>
      </c>
      <c r="AE271" s="16">
        <f t="shared" si="103"/>
        <v>5640</v>
      </c>
      <c r="AF271" s="16">
        <f t="shared" si="104"/>
        <v>2820</v>
      </c>
      <c r="AG271" s="16">
        <f t="shared" si="105"/>
        <v>28200</v>
      </c>
    </row>
    <row r="272" spans="9:33" ht="16.5" x14ac:dyDescent="0.2">
      <c r="I272" s="15">
        <v>269</v>
      </c>
      <c r="J272" s="16">
        <f t="shared" si="106"/>
        <v>1101013</v>
      </c>
      <c r="K272" s="31" t="s">
        <v>703</v>
      </c>
      <c r="L272" s="16">
        <f t="shared" si="107"/>
        <v>1</v>
      </c>
      <c r="M272" s="16">
        <f t="shared" si="108"/>
        <v>17</v>
      </c>
      <c r="N272" s="16" t="s">
        <v>51</v>
      </c>
      <c r="O272" s="16">
        <f>ROUND(IF($L272=1,INDEX(新属性投放!I$14:I$34,卡牌属性!$M272),INDEX(新属性投放!I$40:I$60,卡牌属性!$M272))*VLOOKUP(J272,$A$4:$E$39,5),0)</f>
        <v>4230</v>
      </c>
      <c r="P272" s="31" t="s">
        <v>191</v>
      </c>
      <c r="Q272" s="16">
        <f>ROUND(IF($L272=1,INDEX(新属性投放!J$14:J$34,卡牌属性!$M272),INDEX(新属性投放!J$40:J$60,卡牌属性!$M272))*VLOOKUP(J272,$A$4:$E$39,5),0)</f>
        <v>2105</v>
      </c>
      <c r="R272" s="31" t="s">
        <v>192</v>
      </c>
      <c r="S272" s="16">
        <f>ROUND(IF($L272=1,INDEX(新属性投放!K$14:K$34,卡牌属性!$M272),INDEX(新属性投放!K$40:K$60,卡牌属性!$M272))*VLOOKUP(J272,$A$4:$E$39,5),0)</f>
        <v>21200</v>
      </c>
      <c r="T272" s="31" t="s">
        <v>190</v>
      </c>
      <c r="U272" s="16">
        <f>ROUND(IF($L272=1,INDEX(新属性投放!C$14:C$34,卡牌属性!$M272),INDEX(新属性投放!C$40:C$60,卡牌属性!$M272))*VLOOKUP(J272,$A$4:$E$39,5),0)</f>
        <v>90</v>
      </c>
      <c r="V272" s="31" t="s">
        <v>191</v>
      </c>
      <c r="W272" s="16">
        <f>ROUND(IF($L272=1,INDEX(新属性投放!D$14:D$34,卡牌属性!$M272),INDEX(新属性投放!D$40:D$60,卡牌属性!$M272))*VLOOKUP(J272,$A$4:$E$39,5),0)</f>
        <v>45</v>
      </c>
      <c r="X272" s="31" t="s">
        <v>192</v>
      </c>
      <c r="Y272" s="16">
        <f>ROUND(IF($L272=1,INDEX(新属性投放!E$14:E$34,卡牌属性!$M272),INDEX(新属性投放!E$40:E$60,卡牌属性!$M272))*VLOOKUP(J272,$A$4:$E$39,5),0)</f>
        <v>450</v>
      </c>
      <c r="AA272" s="16">
        <f t="shared" si="97"/>
        <v>900</v>
      </c>
      <c r="AB272" s="16">
        <f t="shared" si="98"/>
        <v>450</v>
      </c>
      <c r="AC272" s="16">
        <f t="shared" si="99"/>
        <v>4500</v>
      </c>
      <c r="AE272" s="16">
        <f t="shared" si="103"/>
        <v>6540</v>
      </c>
      <c r="AF272" s="16">
        <f t="shared" si="104"/>
        <v>3270</v>
      </c>
      <c r="AG272" s="16">
        <f t="shared" si="105"/>
        <v>32700</v>
      </c>
    </row>
    <row r="273" spans="9:33" ht="16.5" x14ac:dyDescent="0.2">
      <c r="I273" s="15">
        <v>270</v>
      </c>
      <c r="J273" s="16">
        <f t="shared" si="106"/>
        <v>1101013</v>
      </c>
      <c r="K273" s="31" t="s">
        <v>703</v>
      </c>
      <c r="L273" s="16">
        <f t="shared" si="107"/>
        <v>1</v>
      </c>
      <c r="M273" s="16">
        <f t="shared" si="108"/>
        <v>18</v>
      </c>
      <c r="N273" s="16" t="s">
        <v>51</v>
      </c>
      <c r="O273" s="16">
        <f>ROUND(IF($L273=1,INDEX(新属性投放!I$14:I$34,卡牌属性!$M273),INDEX(新属性投放!I$40:I$60,卡牌属性!$M273))*VLOOKUP(J273,$A$4:$E$39,5),0)</f>
        <v>4780</v>
      </c>
      <c r="P273" s="31" t="s">
        <v>191</v>
      </c>
      <c r="Q273" s="16">
        <f>ROUND(IF($L273=1,INDEX(新属性投放!J$14:J$34,卡牌属性!$M273),INDEX(新属性投放!J$40:J$60,卡牌属性!$M273))*VLOOKUP(J273,$A$4:$E$39,5),0)</f>
        <v>2380</v>
      </c>
      <c r="R273" s="31" t="s">
        <v>192</v>
      </c>
      <c r="S273" s="16">
        <f>ROUND(IF($L273=1,INDEX(新属性投放!K$14:K$34,卡牌属性!$M273),INDEX(新属性投放!K$40:K$60,卡牌属性!$M273))*VLOOKUP(J273,$A$4:$E$39,5),0)</f>
        <v>23950</v>
      </c>
      <c r="T273" s="31" t="s">
        <v>190</v>
      </c>
      <c r="U273" s="16">
        <f>ROUND(IF($L273=1,INDEX(新属性投放!C$14:C$34,卡牌属性!$M273),INDEX(新属性投放!C$40:C$60,卡牌属性!$M273))*VLOOKUP(J273,$A$4:$E$39,5),0)</f>
        <v>100</v>
      </c>
      <c r="V273" s="31" t="s">
        <v>191</v>
      </c>
      <c r="W273" s="16">
        <f>ROUND(IF($L273=1,INDEX(新属性投放!D$14:D$34,卡牌属性!$M273),INDEX(新属性投放!D$40:D$60,卡牌属性!$M273))*VLOOKUP(J273,$A$4:$E$39,5),0)</f>
        <v>50</v>
      </c>
      <c r="X273" s="31" t="s">
        <v>192</v>
      </c>
      <c r="Y273" s="16">
        <f>ROUND(IF($L273=1,INDEX(新属性投放!E$14:E$34,卡牌属性!$M273),INDEX(新属性投放!E$40:E$60,卡牌属性!$M273))*VLOOKUP(J273,$A$4:$E$39,5),0)</f>
        <v>500</v>
      </c>
      <c r="AA273" s="16">
        <f t="shared" si="97"/>
        <v>1000</v>
      </c>
      <c r="AB273" s="16">
        <f t="shared" si="98"/>
        <v>500</v>
      </c>
      <c r="AC273" s="16">
        <f t="shared" si="99"/>
        <v>5000</v>
      </c>
      <c r="AE273" s="16">
        <f t="shared" si="103"/>
        <v>7540</v>
      </c>
      <c r="AF273" s="16">
        <f t="shared" si="104"/>
        <v>3770</v>
      </c>
      <c r="AG273" s="16">
        <f t="shared" si="105"/>
        <v>37700</v>
      </c>
    </row>
    <row r="274" spans="9:33" ht="16.5" x14ac:dyDescent="0.2">
      <c r="I274" s="15">
        <v>271</v>
      </c>
      <c r="J274" s="16">
        <f t="shared" si="106"/>
        <v>1101013</v>
      </c>
      <c r="K274" s="31" t="s">
        <v>703</v>
      </c>
      <c r="L274" s="16">
        <f t="shared" si="107"/>
        <v>1</v>
      </c>
      <c r="M274" s="16">
        <f t="shared" si="108"/>
        <v>19</v>
      </c>
      <c r="N274" s="16" t="s">
        <v>51</v>
      </c>
      <c r="O274" s="16">
        <f>ROUND(IF($L274=1,INDEX(新属性投放!I$14:I$34,卡牌属性!$M274),INDEX(新属性投放!I$40:I$60,卡牌属性!$M274))*VLOOKUP(J274,$A$4:$E$39,5),0)</f>
        <v>5390</v>
      </c>
      <c r="P274" s="31" t="s">
        <v>191</v>
      </c>
      <c r="Q274" s="16">
        <f>ROUND(IF($L274=1,INDEX(新属性投放!J$14:J$34,卡牌属性!$M274),INDEX(新属性投放!J$40:J$60,卡牌属性!$M274))*VLOOKUP(J274,$A$4:$E$39,5),0)</f>
        <v>2685</v>
      </c>
      <c r="R274" s="31" t="s">
        <v>192</v>
      </c>
      <c r="S274" s="16">
        <f>ROUND(IF($L274=1,INDEX(新属性投放!K$14:K$34,卡牌属性!$M274),INDEX(新属性投放!K$40:K$60,卡牌属性!$M274))*VLOOKUP(J274,$A$4:$E$39,5),0)</f>
        <v>27000</v>
      </c>
      <c r="T274" s="31" t="s">
        <v>190</v>
      </c>
      <c r="U274" s="16">
        <f>ROUND(IF($L274=1,INDEX(新属性投放!C$14:C$34,卡牌属性!$M274),INDEX(新属性投放!C$40:C$60,卡牌属性!$M274))*VLOOKUP(J274,$A$4:$E$39,5),0)</f>
        <v>110</v>
      </c>
      <c r="V274" s="31" t="s">
        <v>191</v>
      </c>
      <c r="W274" s="16">
        <f>ROUND(IF($L274=1,INDEX(新属性投放!D$14:D$34,卡牌属性!$M274),INDEX(新属性投放!D$40:D$60,卡牌属性!$M274))*VLOOKUP(J274,$A$4:$E$39,5),0)</f>
        <v>55</v>
      </c>
      <c r="X274" s="31" t="s">
        <v>192</v>
      </c>
      <c r="Y274" s="16">
        <f>ROUND(IF($L274=1,INDEX(新属性投放!E$14:E$34,卡牌属性!$M274),INDEX(新属性投放!E$40:E$60,卡牌属性!$M274))*VLOOKUP(J274,$A$4:$E$39,5),0)</f>
        <v>550</v>
      </c>
      <c r="AA274" s="16">
        <f t="shared" si="97"/>
        <v>1100</v>
      </c>
      <c r="AB274" s="16">
        <f t="shared" si="98"/>
        <v>550</v>
      </c>
      <c r="AC274" s="16">
        <f t="shared" si="99"/>
        <v>5500</v>
      </c>
      <c r="AE274" s="16">
        <f t="shared" si="103"/>
        <v>8640</v>
      </c>
      <c r="AF274" s="16">
        <f t="shared" si="104"/>
        <v>4320</v>
      </c>
      <c r="AG274" s="16">
        <f t="shared" si="105"/>
        <v>43200</v>
      </c>
    </row>
    <row r="275" spans="9:33" ht="16.5" x14ac:dyDescent="0.2">
      <c r="I275" s="15">
        <v>272</v>
      </c>
      <c r="J275" s="16">
        <f t="shared" si="106"/>
        <v>1101013</v>
      </c>
      <c r="K275" s="31" t="s">
        <v>703</v>
      </c>
      <c r="L275" s="16">
        <f t="shared" si="107"/>
        <v>1</v>
      </c>
      <c r="M275" s="16">
        <f t="shared" si="108"/>
        <v>20</v>
      </c>
      <c r="N275" s="16" t="s">
        <v>51</v>
      </c>
      <c r="O275" s="16">
        <f>ROUND(IF($L275=1,INDEX(新属性投放!I$14:I$34,卡牌属性!$M275),INDEX(新属性投放!I$40:I$60,卡牌属性!$M275))*VLOOKUP(J275,$A$4:$E$39,5),0)</f>
        <v>6060</v>
      </c>
      <c r="P275" s="31" t="s">
        <v>191</v>
      </c>
      <c r="Q275" s="16">
        <f>ROUND(IF($L275=1,INDEX(新属性投放!J$14:J$34,卡牌属性!$M275),INDEX(新属性投放!J$40:J$60,卡牌属性!$M275))*VLOOKUP(J275,$A$4:$E$39,5),0)</f>
        <v>3020</v>
      </c>
      <c r="R275" s="31" t="s">
        <v>192</v>
      </c>
      <c r="S275" s="16">
        <f>ROUND(IF($L275=1,INDEX(新属性投放!K$14:K$34,卡牌属性!$M275),INDEX(新属性投放!K$40:K$60,卡牌属性!$M275))*VLOOKUP(J275,$A$4:$E$39,5),0)</f>
        <v>30350</v>
      </c>
      <c r="T275" s="31" t="s">
        <v>190</v>
      </c>
      <c r="U275" s="16">
        <f>ROUND(IF($L275=1,INDEX(新属性投放!C$14:C$34,卡牌属性!$M275),INDEX(新属性投放!C$40:C$60,卡牌属性!$M275))*VLOOKUP(J275,$A$4:$E$39,5),0)</f>
        <v>120</v>
      </c>
      <c r="V275" s="31" t="s">
        <v>191</v>
      </c>
      <c r="W275" s="16">
        <f>ROUND(IF($L275=1,INDEX(新属性投放!D$14:D$34,卡牌属性!$M275),INDEX(新属性投放!D$40:D$60,卡牌属性!$M275))*VLOOKUP(J275,$A$4:$E$39,5),0)</f>
        <v>60</v>
      </c>
      <c r="X275" s="31" t="s">
        <v>192</v>
      </c>
      <c r="Y275" s="16">
        <f>ROUND(IF($L275=1,INDEX(新属性投放!E$14:E$34,卡牌属性!$M275),INDEX(新属性投放!E$40:E$60,卡牌属性!$M275))*VLOOKUP(J275,$A$4:$E$39,5),0)</f>
        <v>600</v>
      </c>
      <c r="AA275" s="16">
        <f t="shared" si="97"/>
        <v>1200</v>
      </c>
      <c r="AB275" s="16">
        <f t="shared" si="98"/>
        <v>600</v>
      </c>
      <c r="AC275" s="16">
        <f t="shared" si="99"/>
        <v>6000</v>
      </c>
      <c r="AE275" s="16">
        <f t="shared" si="103"/>
        <v>9840</v>
      </c>
      <c r="AF275" s="16">
        <f t="shared" si="104"/>
        <v>4920</v>
      </c>
      <c r="AG275" s="16">
        <f t="shared" si="105"/>
        <v>49200</v>
      </c>
    </row>
    <row r="276" spans="9:33" ht="16.5" x14ac:dyDescent="0.2">
      <c r="I276" s="15">
        <v>273</v>
      </c>
      <c r="J276" s="16">
        <f t="shared" si="106"/>
        <v>1101013</v>
      </c>
      <c r="K276" s="31" t="s">
        <v>703</v>
      </c>
      <c r="L276" s="16">
        <f t="shared" si="107"/>
        <v>1</v>
      </c>
      <c r="M276" s="16">
        <f t="shared" si="108"/>
        <v>21</v>
      </c>
      <c r="N276" s="16" t="s">
        <v>51</v>
      </c>
      <c r="O276" s="16">
        <f>ROUND(IF($L276=1,INDEX(新属性投放!I$14:I$34,卡牌属性!$M276),INDEX(新属性投放!I$40:I$60,卡牌属性!$M276))*VLOOKUP(J276,$A$4:$E$39,5),0)</f>
        <v>6940</v>
      </c>
      <c r="P276" s="31" t="s">
        <v>191</v>
      </c>
      <c r="Q276" s="16">
        <f>ROUND(IF($L276=1,INDEX(新属性投放!J$14:J$34,卡牌属性!$M276),INDEX(新属性投放!J$40:J$60,卡牌属性!$M276))*VLOOKUP(J276,$A$4:$E$39,5),0)</f>
        <v>3460</v>
      </c>
      <c r="R276" s="31" t="s">
        <v>192</v>
      </c>
      <c r="S276" s="16">
        <f>ROUND(IF($L276=1,INDEX(新属性投放!K$14:K$34,卡牌属性!$M276),INDEX(新属性投放!K$40:K$60,卡牌属性!$M276))*VLOOKUP(J276,$A$4:$E$39,5),0)</f>
        <v>34750</v>
      </c>
      <c r="T276" s="31" t="s">
        <v>190</v>
      </c>
      <c r="U276" s="16">
        <f>ROUND(IF($L276=1,INDEX(新属性投放!C$14:C$34,卡牌属性!$M276),INDEX(新属性投放!C$40:C$60,卡牌属性!$M276))*VLOOKUP(J276,$A$4:$E$39,5),0)</f>
        <v>140</v>
      </c>
      <c r="V276" s="31" t="s">
        <v>191</v>
      </c>
      <c r="W276" s="16">
        <f>ROUND(IF($L276=1,INDEX(新属性投放!D$14:D$34,卡牌属性!$M276),INDEX(新属性投放!D$40:D$60,卡牌属性!$M276))*VLOOKUP(J276,$A$4:$E$39,5),0)</f>
        <v>70</v>
      </c>
      <c r="X276" s="31" t="s">
        <v>192</v>
      </c>
      <c r="Y276" s="16">
        <f>ROUND(IF($L276=1,INDEX(新属性投放!E$14:E$34,卡牌属性!$M276),INDEX(新属性投放!E$40:E$60,卡牌属性!$M276))*VLOOKUP(J276,$A$4:$E$39,5),0)</f>
        <v>700</v>
      </c>
      <c r="AA276" s="16">
        <f t="shared" si="97"/>
        <v>1400</v>
      </c>
      <c r="AB276" s="16">
        <f t="shared" si="98"/>
        <v>700</v>
      </c>
      <c r="AC276" s="16">
        <f t="shared" si="99"/>
        <v>7000</v>
      </c>
      <c r="AE276" s="16">
        <f t="shared" si="103"/>
        <v>11240</v>
      </c>
      <c r="AF276" s="16">
        <f t="shared" si="104"/>
        <v>5620</v>
      </c>
      <c r="AG276" s="16">
        <f t="shared" si="105"/>
        <v>56200</v>
      </c>
    </row>
    <row r="277" spans="9:33" ht="16.5" x14ac:dyDescent="0.2">
      <c r="I277" s="15">
        <v>274</v>
      </c>
      <c r="J277" s="16">
        <f t="shared" si="106"/>
        <v>1101014</v>
      </c>
      <c r="K277" s="31" t="s">
        <v>703</v>
      </c>
      <c r="L277" s="16">
        <f t="shared" si="107"/>
        <v>1</v>
      </c>
      <c r="M277" s="16">
        <f t="shared" si="108"/>
        <v>1</v>
      </c>
      <c r="N277" s="16" t="s">
        <v>51</v>
      </c>
      <c r="O277" s="16">
        <f>ROUND(IF($L277=1,INDEX(新属性投放!I$14:I$34,卡牌属性!$M277),INDEX(新属性投放!I$40:I$60,卡牌属性!$M277))*VLOOKUP(J277,$A$4:$E$39,5),0)</f>
        <v>22</v>
      </c>
      <c r="P277" s="31" t="s">
        <v>191</v>
      </c>
      <c r="Q277" s="16">
        <f>ROUND(IF($L277=1,INDEX(新属性投放!J$14:J$34,卡牌属性!$M277),INDEX(新属性投放!J$40:J$60,卡牌属性!$M277))*VLOOKUP(J277,$A$4:$E$39,5),0)</f>
        <v>0</v>
      </c>
      <c r="R277" s="31" t="s">
        <v>192</v>
      </c>
      <c r="S277" s="16">
        <f>ROUND(IF($L277=1,INDEX(新属性投放!K$14:K$34,卡牌属性!$M277),INDEX(新属性投放!K$40:K$60,卡牌属性!$M277))*VLOOKUP(J277,$A$4:$E$39,5),0)</f>
        <v>165</v>
      </c>
      <c r="T277" s="31" t="s">
        <v>190</v>
      </c>
      <c r="U277" s="16">
        <f>ROUND(IF($L277=1,INDEX(新属性投放!C$14:C$34,卡牌属性!$M277),INDEX(新属性投放!C$40:C$60,卡牌属性!$M277))*VLOOKUP(J277,$A$4:$E$39,5),0)</f>
        <v>4</v>
      </c>
      <c r="V277" s="31" t="s">
        <v>191</v>
      </c>
      <c r="W277" s="16">
        <f>ROUND(IF($L277=1,INDEX(新属性投放!D$14:D$34,卡牌属性!$M277),INDEX(新属性投放!D$40:D$60,卡牌属性!$M277))*VLOOKUP(J277,$A$4:$E$39,5),0)</f>
        <v>2</v>
      </c>
      <c r="X277" s="31" t="s">
        <v>192</v>
      </c>
      <c r="Y277" s="16">
        <f>ROUND(IF($L277=1,INDEX(新属性投放!E$14:E$34,卡牌属性!$M277),INDEX(新属性投放!E$40:E$60,卡牌属性!$M277))*VLOOKUP(J277,$A$4:$E$39,5),0)</f>
        <v>22</v>
      </c>
      <c r="AA277" s="16">
        <f t="shared" si="97"/>
        <v>40</v>
      </c>
      <c r="AB277" s="16">
        <f t="shared" si="98"/>
        <v>20</v>
      </c>
      <c r="AC277" s="16">
        <f t="shared" si="99"/>
        <v>220</v>
      </c>
      <c r="AE277" s="16">
        <f t="shared" ref="AE277" si="109">AA277</f>
        <v>40</v>
      </c>
      <c r="AF277" s="16">
        <f t="shared" ref="AF277" si="110">AB277</f>
        <v>20</v>
      </c>
      <c r="AG277" s="16">
        <f t="shared" ref="AG277" si="111">AC277</f>
        <v>220</v>
      </c>
    </row>
    <row r="278" spans="9:33" ht="16.5" x14ac:dyDescent="0.2">
      <c r="I278" s="15">
        <v>275</v>
      </c>
      <c r="J278" s="16">
        <f t="shared" si="106"/>
        <v>1101014</v>
      </c>
      <c r="K278" s="31" t="s">
        <v>703</v>
      </c>
      <c r="L278" s="16">
        <f t="shared" si="107"/>
        <v>1</v>
      </c>
      <c r="M278" s="16">
        <f t="shared" si="108"/>
        <v>2</v>
      </c>
      <c r="N278" s="16" t="s">
        <v>51</v>
      </c>
      <c r="O278" s="16">
        <f>ROUND(IF($L278=1,INDEX(新属性投放!I$14:I$34,卡牌属性!$M278),INDEX(新属性投放!I$40:I$60,卡牌属性!$M278))*VLOOKUP(J278,$A$4:$E$39,5),0)</f>
        <v>53</v>
      </c>
      <c r="P278" s="31" t="s">
        <v>191</v>
      </c>
      <c r="Q278" s="16">
        <f>ROUND(IF($L278=1,INDEX(新属性投放!J$14:J$34,卡牌属性!$M278),INDEX(新属性投放!J$40:J$60,卡牌属性!$M278))*VLOOKUP(J278,$A$4:$E$39,5),0)</f>
        <v>15</v>
      </c>
      <c r="R278" s="31" t="s">
        <v>192</v>
      </c>
      <c r="S278" s="16">
        <f>ROUND(IF($L278=1,INDEX(新属性投放!K$14:K$34,卡牌属性!$M278),INDEX(新属性投放!K$40:K$60,卡牌属性!$M278))*VLOOKUP(J278,$A$4:$E$39,5),0)</f>
        <v>319</v>
      </c>
      <c r="T278" s="31" t="s">
        <v>190</v>
      </c>
      <c r="U278" s="16">
        <f>ROUND(IF($L278=1,INDEX(新属性投放!C$14:C$34,卡牌属性!$M278),INDEX(新属性投放!C$40:C$60,卡牌属性!$M278))*VLOOKUP(J278,$A$4:$E$39,5),0)</f>
        <v>7</v>
      </c>
      <c r="V278" s="31" t="s">
        <v>191</v>
      </c>
      <c r="W278" s="16">
        <f>ROUND(IF($L278=1,INDEX(新属性投放!D$14:D$34,卡牌属性!$M278),INDEX(新属性投放!D$40:D$60,卡牌属性!$M278))*VLOOKUP(J278,$A$4:$E$39,5),0)</f>
        <v>3</v>
      </c>
      <c r="X278" s="31" t="s">
        <v>192</v>
      </c>
      <c r="Y278" s="16">
        <f>ROUND(IF($L278=1,INDEX(新属性投放!E$14:E$34,卡牌属性!$M278),INDEX(新属性投放!E$40:E$60,卡牌属性!$M278))*VLOOKUP(J278,$A$4:$E$39,5),0)</f>
        <v>33</v>
      </c>
      <c r="AA278" s="16">
        <f t="shared" si="97"/>
        <v>70</v>
      </c>
      <c r="AB278" s="16">
        <f t="shared" si="98"/>
        <v>30</v>
      </c>
      <c r="AC278" s="16">
        <f t="shared" si="99"/>
        <v>330</v>
      </c>
      <c r="AE278" s="16">
        <f t="shared" ref="AE278:AE297" si="112">AE277+AA278</f>
        <v>110</v>
      </c>
      <c r="AF278" s="16">
        <f t="shared" ref="AF278:AF297" si="113">AF277+AB278</f>
        <v>50</v>
      </c>
      <c r="AG278" s="16">
        <f t="shared" ref="AG278:AG297" si="114">AG277+AC278</f>
        <v>550</v>
      </c>
    </row>
    <row r="279" spans="9:33" ht="16.5" x14ac:dyDescent="0.2">
      <c r="I279" s="15">
        <v>276</v>
      </c>
      <c r="J279" s="16">
        <f t="shared" si="106"/>
        <v>1101014</v>
      </c>
      <c r="K279" s="31" t="s">
        <v>703</v>
      </c>
      <c r="L279" s="16">
        <f t="shared" si="107"/>
        <v>1</v>
      </c>
      <c r="M279" s="16">
        <f t="shared" si="108"/>
        <v>3</v>
      </c>
      <c r="N279" s="16" t="s">
        <v>51</v>
      </c>
      <c r="O279" s="16">
        <f>ROUND(IF($L279=1,INDEX(新属性投放!I$14:I$34,卡牌属性!$M279),INDEX(新属性投放!I$40:I$60,卡牌属性!$M279))*VLOOKUP(J279,$A$4:$E$39,5),0)</f>
        <v>145</v>
      </c>
      <c r="P279" s="31" t="s">
        <v>191</v>
      </c>
      <c r="Q279" s="16">
        <f>ROUND(IF($L279=1,INDEX(新属性投放!J$14:J$34,卡牌属性!$M279),INDEX(新属性投放!J$40:J$60,卡牌属性!$M279))*VLOOKUP(J279,$A$4:$E$39,5),0)</f>
        <v>62</v>
      </c>
      <c r="R279" s="31" t="s">
        <v>192</v>
      </c>
      <c r="S279" s="16">
        <f>ROUND(IF($L279=1,INDEX(新属性投放!K$14:K$34,卡牌属性!$M279),INDEX(新属性投放!K$40:K$60,卡牌属性!$M279))*VLOOKUP(J279,$A$4:$E$39,5),0)</f>
        <v>781</v>
      </c>
      <c r="T279" s="31" t="s">
        <v>190</v>
      </c>
      <c r="U279" s="16">
        <f>ROUND(IF($L279=1,INDEX(新属性投放!C$14:C$34,卡牌属性!$M279),INDEX(新属性投放!C$40:C$60,卡牌属性!$M279))*VLOOKUP(J279,$A$4:$E$39,5),0)</f>
        <v>9</v>
      </c>
      <c r="V279" s="31" t="s">
        <v>191</v>
      </c>
      <c r="W279" s="16">
        <f>ROUND(IF($L279=1,INDEX(新属性投放!D$14:D$34,卡牌属性!$M279),INDEX(新属性投放!D$40:D$60,卡牌属性!$M279))*VLOOKUP(J279,$A$4:$E$39,5),0)</f>
        <v>4</v>
      </c>
      <c r="X279" s="31" t="s">
        <v>192</v>
      </c>
      <c r="Y279" s="16">
        <f>ROUND(IF($L279=1,INDEX(新属性投放!E$14:E$34,卡牌属性!$M279),INDEX(新属性投放!E$40:E$60,卡牌属性!$M279))*VLOOKUP(J279,$A$4:$E$39,5),0)</f>
        <v>44</v>
      </c>
      <c r="AA279" s="16">
        <f t="shared" si="97"/>
        <v>90</v>
      </c>
      <c r="AB279" s="16">
        <f t="shared" si="98"/>
        <v>40</v>
      </c>
      <c r="AC279" s="16">
        <f t="shared" si="99"/>
        <v>440</v>
      </c>
      <c r="AE279" s="16">
        <f t="shared" si="112"/>
        <v>200</v>
      </c>
      <c r="AF279" s="16">
        <f t="shared" si="113"/>
        <v>90</v>
      </c>
      <c r="AG279" s="16">
        <f t="shared" si="114"/>
        <v>990</v>
      </c>
    </row>
    <row r="280" spans="9:33" ht="16.5" x14ac:dyDescent="0.2">
      <c r="I280" s="15">
        <v>277</v>
      </c>
      <c r="J280" s="16">
        <f t="shared" si="106"/>
        <v>1101014</v>
      </c>
      <c r="K280" s="31" t="s">
        <v>703</v>
      </c>
      <c r="L280" s="16">
        <f t="shared" si="107"/>
        <v>1</v>
      </c>
      <c r="M280" s="16">
        <f t="shared" si="108"/>
        <v>4</v>
      </c>
      <c r="N280" s="16" t="s">
        <v>51</v>
      </c>
      <c r="O280" s="16">
        <f>ROUND(IF($L280=1,INDEX(新属性投放!I$14:I$34,卡牌属性!$M280),INDEX(新属性投放!I$40:I$60,卡牌属性!$M280))*VLOOKUP(J280,$A$4:$E$39,5),0)</f>
        <v>304</v>
      </c>
      <c r="P280" s="31" t="s">
        <v>191</v>
      </c>
      <c r="Q280" s="16">
        <f>ROUND(IF($L280=1,INDEX(新属性投放!J$14:J$34,卡牌属性!$M280),INDEX(新属性投放!J$40:J$60,卡牌属性!$M280))*VLOOKUP(J280,$A$4:$E$39,5),0)</f>
        <v>141</v>
      </c>
      <c r="R280" s="31" t="s">
        <v>192</v>
      </c>
      <c r="S280" s="16">
        <f>ROUND(IF($L280=1,INDEX(新属性投放!K$14:K$34,卡牌属性!$M280),INDEX(新属性投放!K$40:K$60,卡牌属性!$M280))*VLOOKUP(J280,$A$4:$E$39,5),0)</f>
        <v>1573</v>
      </c>
      <c r="T280" s="31" t="s">
        <v>190</v>
      </c>
      <c r="U280" s="16">
        <f>ROUND(IF($L280=1,INDEX(新属性投放!C$14:C$34,卡牌属性!$M280),INDEX(新属性投放!C$40:C$60,卡牌属性!$M280))*VLOOKUP(J280,$A$4:$E$39,5),0)</f>
        <v>13</v>
      </c>
      <c r="V280" s="31" t="s">
        <v>191</v>
      </c>
      <c r="W280" s="16">
        <f>ROUND(IF($L280=1,INDEX(新属性投放!D$14:D$34,卡牌属性!$M280),INDEX(新属性投放!D$40:D$60,卡牌属性!$M280))*VLOOKUP(J280,$A$4:$E$39,5),0)</f>
        <v>7</v>
      </c>
      <c r="X280" s="31" t="s">
        <v>192</v>
      </c>
      <c r="Y280" s="16">
        <f>ROUND(IF($L280=1,INDEX(新属性投放!E$14:E$34,卡牌属性!$M280),INDEX(新属性投放!E$40:E$60,卡牌属性!$M280))*VLOOKUP(J280,$A$4:$E$39,5),0)</f>
        <v>66</v>
      </c>
      <c r="AA280" s="16">
        <f t="shared" si="97"/>
        <v>130</v>
      </c>
      <c r="AB280" s="16">
        <f t="shared" si="98"/>
        <v>70</v>
      </c>
      <c r="AC280" s="16">
        <f t="shared" si="99"/>
        <v>660</v>
      </c>
      <c r="AE280" s="16">
        <f t="shared" si="112"/>
        <v>330</v>
      </c>
      <c r="AF280" s="16">
        <f t="shared" si="113"/>
        <v>160</v>
      </c>
      <c r="AG280" s="16">
        <f t="shared" si="114"/>
        <v>1650</v>
      </c>
    </row>
    <row r="281" spans="9:33" ht="16.5" x14ac:dyDescent="0.2">
      <c r="I281" s="15">
        <v>278</v>
      </c>
      <c r="J281" s="16">
        <f t="shared" si="106"/>
        <v>1101014</v>
      </c>
      <c r="K281" s="31" t="s">
        <v>703</v>
      </c>
      <c r="L281" s="16">
        <f t="shared" si="107"/>
        <v>1</v>
      </c>
      <c r="M281" s="16">
        <f t="shared" si="108"/>
        <v>5</v>
      </c>
      <c r="N281" s="16" t="s">
        <v>51</v>
      </c>
      <c r="O281" s="16">
        <f>ROUND(IF($L281=1,INDEX(新属性投放!I$14:I$34,卡牌属性!$M281),INDEX(新属性投放!I$40:I$60,卡牌属性!$M281))*VLOOKUP(J281,$A$4:$E$39,5),0)</f>
        <v>471</v>
      </c>
      <c r="P281" s="31" t="s">
        <v>191</v>
      </c>
      <c r="Q281" s="16">
        <f>ROUND(IF($L281=1,INDEX(新属性投放!J$14:J$34,卡牌属性!$M281),INDEX(新属性投放!J$40:J$60,卡牌属性!$M281))*VLOOKUP(J281,$A$4:$E$39,5),0)</f>
        <v>224</v>
      </c>
      <c r="R281" s="31" t="s">
        <v>192</v>
      </c>
      <c r="S281" s="16">
        <f>ROUND(IF($L281=1,INDEX(新属性投放!K$14:K$34,卡牌属性!$M281),INDEX(新属性投放!K$40:K$60,卡牌属性!$M281))*VLOOKUP(J281,$A$4:$E$39,5),0)</f>
        <v>2409</v>
      </c>
      <c r="T281" s="31" t="s">
        <v>190</v>
      </c>
      <c r="U281" s="16">
        <f>ROUND(IF($L281=1,INDEX(新属性投放!C$14:C$34,卡牌属性!$M281),INDEX(新属性投放!C$40:C$60,卡牌属性!$M281))*VLOOKUP(J281,$A$4:$E$39,5),0)</f>
        <v>18</v>
      </c>
      <c r="V281" s="31" t="s">
        <v>191</v>
      </c>
      <c r="W281" s="16">
        <f>ROUND(IF($L281=1,INDEX(新属性投放!D$14:D$34,卡牌属性!$M281),INDEX(新属性投放!D$40:D$60,卡牌属性!$M281))*VLOOKUP(J281,$A$4:$E$39,5),0)</f>
        <v>9</v>
      </c>
      <c r="X281" s="31" t="s">
        <v>192</v>
      </c>
      <c r="Y281" s="16">
        <f>ROUND(IF($L281=1,INDEX(新属性投放!E$14:E$34,卡牌属性!$M281),INDEX(新属性投放!E$40:E$60,卡牌属性!$M281))*VLOOKUP(J281,$A$4:$E$39,5),0)</f>
        <v>88</v>
      </c>
      <c r="AA281" s="16">
        <f t="shared" si="97"/>
        <v>180</v>
      </c>
      <c r="AB281" s="16">
        <f t="shared" si="98"/>
        <v>90</v>
      </c>
      <c r="AC281" s="16">
        <f t="shared" si="99"/>
        <v>880</v>
      </c>
      <c r="AE281" s="16">
        <f t="shared" si="112"/>
        <v>510</v>
      </c>
      <c r="AF281" s="16">
        <f t="shared" si="113"/>
        <v>250</v>
      </c>
      <c r="AG281" s="16">
        <f t="shared" si="114"/>
        <v>2530</v>
      </c>
    </row>
    <row r="282" spans="9:33" ht="16.5" x14ac:dyDescent="0.2">
      <c r="I282" s="15">
        <v>279</v>
      </c>
      <c r="J282" s="16">
        <f t="shared" si="106"/>
        <v>1101014</v>
      </c>
      <c r="K282" s="31" t="s">
        <v>703</v>
      </c>
      <c r="L282" s="16">
        <f t="shared" si="107"/>
        <v>1</v>
      </c>
      <c r="M282" s="16">
        <f t="shared" si="108"/>
        <v>6</v>
      </c>
      <c r="N282" s="16" t="s">
        <v>51</v>
      </c>
      <c r="O282" s="16">
        <f>ROUND(IF($L282=1,INDEX(新属性投放!I$14:I$34,卡牌属性!$M282),INDEX(新属性投放!I$40:I$60,卡牌属性!$M282))*VLOOKUP(J282,$A$4:$E$39,5),0)</f>
        <v>691</v>
      </c>
      <c r="P282" s="31" t="s">
        <v>191</v>
      </c>
      <c r="Q282" s="16">
        <f>ROUND(IF($L282=1,INDEX(新属性投放!J$14:J$34,卡牌属性!$M282),INDEX(新属性投放!J$40:J$60,卡牌属性!$M282))*VLOOKUP(J282,$A$4:$E$39,5),0)</f>
        <v>334</v>
      </c>
      <c r="R282" s="31" t="s">
        <v>192</v>
      </c>
      <c r="S282" s="16">
        <f>ROUND(IF($L282=1,INDEX(新属性投放!K$14:K$34,卡牌属性!$M282),INDEX(新属性投放!K$40:K$60,卡牌属性!$M282))*VLOOKUP(J282,$A$4:$E$39,5),0)</f>
        <v>3509</v>
      </c>
      <c r="T282" s="31" t="s">
        <v>190</v>
      </c>
      <c r="U282" s="16">
        <f>ROUND(IF($L282=1,INDEX(新属性投放!C$14:C$34,卡牌属性!$M282),INDEX(新属性投放!C$40:C$60,卡牌属性!$M282))*VLOOKUP(J282,$A$4:$E$39,5),0)</f>
        <v>22</v>
      </c>
      <c r="V282" s="31" t="s">
        <v>191</v>
      </c>
      <c r="W282" s="16">
        <f>ROUND(IF($L282=1,INDEX(新属性投放!D$14:D$34,卡牌属性!$M282),INDEX(新属性投放!D$40:D$60,卡牌属性!$M282))*VLOOKUP(J282,$A$4:$E$39,5),0)</f>
        <v>11</v>
      </c>
      <c r="X282" s="31" t="s">
        <v>192</v>
      </c>
      <c r="Y282" s="16">
        <f>ROUND(IF($L282=1,INDEX(新属性投放!E$14:E$34,卡牌属性!$M282),INDEX(新属性投放!E$40:E$60,卡牌属性!$M282))*VLOOKUP(J282,$A$4:$E$39,5),0)</f>
        <v>110</v>
      </c>
      <c r="AA282" s="16">
        <f t="shared" si="97"/>
        <v>220</v>
      </c>
      <c r="AB282" s="16">
        <f t="shared" si="98"/>
        <v>110</v>
      </c>
      <c r="AC282" s="16">
        <f t="shared" si="99"/>
        <v>1100</v>
      </c>
      <c r="AE282" s="16">
        <f t="shared" si="112"/>
        <v>730</v>
      </c>
      <c r="AF282" s="16">
        <f t="shared" si="113"/>
        <v>360</v>
      </c>
      <c r="AG282" s="16">
        <f t="shared" si="114"/>
        <v>3630</v>
      </c>
    </row>
    <row r="283" spans="9:33" ht="16.5" x14ac:dyDescent="0.2">
      <c r="I283" s="15">
        <v>280</v>
      </c>
      <c r="J283" s="16">
        <f t="shared" si="106"/>
        <v>1101014</v>
      </c>
      <c r="K283" s="31" t="s">
        <v>703</v>
      </c>
      <c r="L283" s="16">
        <f t="shared" si="107"/>
        <v>1</v>
      </c>
      <c r="M283" s="16">
        <f t="shared" si="108"/>
        <v>7</v>
      </c>
      <c r="N283" s="16" t="s">
        <v>51</v>
      </c>
      <c r="O283" s="16">
        <f>ROUND(IF($L283=1,INDEX(新属性投放!I$14:I$34,卡牌属性!$M283),INDEX(新属性投放!I$40:I$60,卡牌属性!$M283))*VLOOKUP(J283,$A$4:$E$39,5),0)</f>
        <v>964</v>
      </c>
      <c r="P283" s="31" t="s">
        <v>191</v>
      </c>
      <c r="Q283" s="16">
        <f>ROUND(IF($L283=1,INDEX(新属性投放!J$14:J$34,卡牌属性!$M283),INDEX(新属性投放!J$40:J$60,卡牌属性!$M283))*VLOOKUP(J283,$A$4:$E$39,5),0)</f>
        <v>471</v>
      </c>
      <c r="R283" s="31" t="s">
        <v>192</v>
      </c>
      <c r="S283" s="16">
        <f>ROUND(IF($L283=1,INDEX(新属性投放!K$14:K$34,卡牌属性!$M283),INDEX(新属性投放!K$40:K$60,卡牌属性!$M283))*VLOOKUP(J283,$A$4:$E$39,5),0)</f>
        <v>4873</v>
      </c>
      <c r="T283" s="31" t="s">
        <v>190</v>
      </c>
      <c r="U283" s="16">
        <f>ROUND(IF($L283=1,INDEX(新属性投放!C$14:C$34,卡牌属性!$M283),INDEX(新属性投放!C$40:C$60,卡牌属性!$M283))*VLOOKUP(J283,$A$4:$E$39,5),0)</f>
        <v>26</v>
      </c>
      <c r="V283" s="31" t="s">
        <v>191</v>
      </c>
      <c r="W283" s="16">
        <f>ROUND(IF($L283=1,INDEX(新属性投放!D$14:D$34,卡牌属性!$M283),INDEX(新属性投放!D$40:D$60,卡牌属性!$M283))*VLOOKUP(J283,$A$4:$E$39,5),0)</f>
        <v>13</v>
      </c>
      <c r="X283" s="31" t="s">
        <v>192</v>
      </c>
      <c r="Y283" s="16">
        <f>ROUND(IF($L283=1,INDEX(新属性投放!E$14:E$34,卡牌属性!$M283),INDEX(新属性投放!E$40:E$60,卡牌属性!$M283))*VLOOKUP(J283,$A$4:$E$39,5),0)</f>
        <v>132</v>
      </c>
      <c r="AA283" s="16">
        <f t="shared" si="97"/>
        <v>260</v>
      </c>
      <c r="AB283" s="16">
        <f t="shared" si="98"/>
        <v>130</v>
      </c>
      <c r="AC283" s="16">
        <f t="shared" si="99"/>
        <v>1320</v>
      </c>
      <c r="AE283" s="16">
        <f t="shared" si="112"/>
        <v>990</v>
      </c>
      <c r="AF283" s="16">
        <f t="shared" si="113"/>
        <v>490</v>
      </c>
      <c r="AG283" s="16">
        <f t="shared" si="114"/>
        <v>4950</v>
      </c>
    </row>
    <row r="284" spans="9:33" ht="16.5" x14ac:dyDescent="0.2">
      <c r="I284" s="15">
        <v>281</v>
      </c>
      <c r="J284" s="16">
        <f t="shared" si="106"/>
        <v>1101014</v>
      </c>
      <c r="K284" s="31" t="s">
        <v>703</v>
      </c>
      <c r="L284" s="16">
        <f t="shared" si="107"/>
        <v>1</v>
      </c>
      <c r="M284" s="16">
        <f t="shared" si="108"/>
        <v>8</v>
      </c>
      <c r="N284" s="16" t="s">
        <v>51</v>
      </c>
      <c r="O284" s="16">
        <f>ROUND(IF($L284=1,INDEX(新属性投放!I$14:I$34,卡牌属性!$M284),INDEX(新属性投放!I$40:I$60,卡牌属性!$M284))*VLOOKUP(J284,$A$4:$E$39,5),0)</f>
        <v>1294</v>
      </c>
      <c r="P284" s="31" t="s">
        <v>191</v>
      </c>
      <c r="Q284" s="16">
        <f>ROUND(IF($L284=1,INDEX(新属性投放!J$14:J$34,卡牌属性!$M284),INDEX(新属性投放!J$40:J$60,卡牌属性!$M284))*VLOOKUP(J284,$A$4:$E$39,5),0)</f>
        <v>636</v>
      </c>
      <c r="R284" s="31" t="s">
        <v>192</v>
      </c>
      <c r="S284" s="16">
        <f>ROUND(IF($L284=1,INDEX(新属性投放!K$14:K$34,卡牌属性!$M284),INDEX(新属性投放!K$40:K$60,卡牌属性!$M284))*VLOOKUP(J284,$A$4:$E$39,5),0)</f>
        <v>6523</v>
      </c>
      <c r="T284" s="31" t="s">
        <v>190</v>
      </c>
      <c r="U284" s="16">
        <f>ROUND(IF($L284=1,INDEX(新属性投放!C$14:C$34,卡牌属性!$M284),INDEX(新属性投放!C$40:C$60,卡牌属性!$M284))*VLOOKUP(J284,$A$4:$E$39,5),0)</f>
        <v>33</v>
      </c>
      <c r="V284" s="31" t="s">
        <v>191</v>
      </c>
      <c r="W284" s="16">
        <f>ROUND(IF($L284=1,INDEX(新属性投放!D$14:D$34,卡牌属性!$M284),INDEX(新属性投放!D$40:D$60,卡牌属性!$M284))*VLOOKUP(J284,$A$4:$E$39,5),0)</f>
        <v>17</v>
      </c>
      <c r="X284" s="31" t="s">
        <v>192</v>
      </c>
      <c r="Y284" s="16">
        <f>ROUND(IF($L284=1,INDEX(新属性投放!E$14:E$34,卡牌属性!$M284),INDEX(新属性投放!E$40:E$60,卡牌属性!$M284))*VLOOKUP(J284,$A$4:$E$39,5),0)</f>
        <v>165</v>
      </c>
      <c r="AA284" s="16">
        <f t="shared" si="97"/>
        <v>330</v>
      </c>
      <c r="AB284" s="16">
        <f t="shared" si="98"/>
        <v>170</v>
      </c>
      <c r="AC284" s="16">
        <f t="shared" si="99"/>
        <v>1650</v>
      </c>
      <c r="AE284" s="16">
        <f t="shared" si="112"/>
        <v>1320</v>
      </c>
      <c r="AF284" s="16">
        <f t="shared" si="113"/>
        <v>660</v>
      </c>
      <c r="AG284" s="16">
        <f t="shared" si="114"/>
        <v>6600</v>
      </c>
    </row>
    <row r="285" spans="9:33" ht="16.5" x14ac:dyDescent="0.2">
      <c r="I285" s="15">
        <v>282</v>
      </c>
      <c r="J285" s="16">
        <f t="shared" si="106"/>
        <v>1101014</v>
      </c>
      <c r="K285" s="31" t="s">
        <v>703</v>
      </c>
      <c r="L285" s="16">
        <f t="shared" si="107"/>
        <v>1</v>
      </c>
      <c r="M285" s="16">
        <f t="shared" si="108"/>
        <v>9</v>
      </c>
      <c r="N285" s="16" t="s">
        <v>51</v>
      </c>
      <c r="O285" s="16">
        <f>ROUND(IF($L285=1,INDEX(新属性投放!I$14:I$34,卡牌属性!$M285),INDEX(新属性投放!I$40:I$60,卡牌属性!$M285))*VLOOKUP(J285,$A$4:$E$39,5),0)</f>
        <v>1661</v>
      </c>
      <c r="P285" s="31" t="s">
        <v>191</v>
      </c>
      <c r="Q285" s="16">
        <f>ROUND(IF($L285=1,INDEX(新属性投放!J$14:J$34,卡牌属性!$M285),INDEX(新属性投放!J$40:J$60,卡牌属性!$M285))*VLOOKUP(J285,$A$4:$E$39,5),0)</f>
        <v>820</v>
      </c>
      <c r="R285" s="31" t="s">
        <v>192</v>
      </c>
      <c r="S285" s="16">
        <f>ROUND(IF($L285=1,INDEX(新属性投放!K$14:K$34,卡牌属性!$M285),INDEX(新属性投放!K$40:K$60,卡牌属性!$M285))*VLOOKUP(J285,$A$4:$E$39,5),0)</f>
        <v>8360</v>
      </c>
      <c r="T285" s="31" t="s">
        <v>190</v>
      </c>
      <c r="U285" s="16">
        <f>ROUND(IF($L285=1,INDEX(新属性投放!C$14:C$34,卡牌属性!$M285),INDEX(新属性投放!C$40:C$60,卡牌属性!$M285))*VLOOKUP(J285,$A$4:$E$39,5),0)</f>
        <v>37</v>
      </c>
      <c r="V285" s="31" t="s">
        <v>191</v>
      </c>
      <c r="W285" s="16">
        <f>ROUND(IF($L285=1,INDEX(新属性投放!D$14:D$34,卡牌属性!$M285),INDEX(新属性投放!D$40:D$60,卡牌属性!$M285))*VLOOKUP(J285,$A$4:$E$39,5),0)</f>
        <v>19</v>
      </c>
      <c r="X285" s="31" t="s">
        <v>192</v>
      </c>
      <c r="Y285" s="16">
        <f>ROUND(IF($L285=1,INDEX(新属性投放!E$14:E$34,卡牌属性!$M285),INDEX(新属性投放!E$40:E$60,卡牌属性!$M285))*VLOOKUP(J285,$A$4:$E$39,5),0)</f>
        <v>187</v>
      </c>
      <c r="AA285" s="16">
        <f t="shared" si="97"/>
        <v>370</v>
      </c>
      <c r="AB285" s="16">
        <f t="shared" si="98"/>
        <v>190</v>
      </c>
      <c r="AC285" s="16">
        <f t="shared" si="99"/>
        <v>1870</v>
      </c>
      <c r="AE285" s="16">
        <f t="shared" si="112"/>
        <v>1690</v>
      </c>
      <c r="AF285" s="16">
        <f t="shared" si="113"/>
        <v>850</v>
      </c>
      <c r="AG285" s="16">
        <f t="shared" si="114"/>
        <v>8470</v>
      </c>
    </row>
    <row r="286" spans="9:33" ht="16.5" x14ac:dyDescent="0.2">
      <c r="I286" s="15">
        <v>283</v>
      </c>
      <c r="J286" s="16">
        <f t="shared" si="106"/>
        <v>1101014</v>
      </c>
      <c r="K286" s="31" t="s">
        <v>703</v>
      </c>
      <c r="L286" s="16">
        <f t="shared" si="107"/>
        <v>1</v>
      </c>
      <c r="M286" s="16">
        <f t="shared" si="108"/>
        <v>10</v>
      </c>
      <c r="N286" s="16" t="s">
        <v>51</v>
      </c>
      <c r="O286" s="16">
        <f>ROUND(IF($L286=1,INDEX(新属性投放!I$14:I$34,卡牌属性!$M286),INDEX(新属性投放!I$40:I$60,卡牌属性!$M286))*VLOOKUP(J286,$A$4:$E$39,5),0)</f>
        <v>1892</v>
      </c>
      <c r="P286" s="31" t="s">
        <v>191</v>
      </c>
      <c r="Q286" s="16">
        <f>ROUND(IF($L286=1,INDEX(新属性投放!J$14:J$34,卡牌属性!$M286),INDEX(新属性投放!J$40:J$60,卡牌属性!$M286))*VLOOKUP(J286,$A$4:$E$39,5),0)</f>
        <v>935</v>
      </c>
      <c r="R286" s="31" t="s">
        <v>192</v>
      </c>
      <c r="S286" s="16">
        <f>ROUND(IF($L286=1,INDEX(新属性投放!K$14:K$34,卡牌属性!$M286),INDEX(新属性投放!K$40:K$60,卡牌属性!$M286))*VLOOKUP(J286,$A$4:$E$39,5),0)</f>
        <v>9515</v>
      </c>
      <c r="T286" s="31" t="s">
        <v>190</v>
      </c>
      <c r="U286" s="16">
        <f>ROUND(IF($L286=1,INDEX(新属性投放!C$14:C$34,卡牌属性!$M286),INDEX(新属性投放!C$40:C$60,卡牌属性!$M286))*VLOOKUP(J286,$A$4:$E$39,5),0)</f>
        <v>44</v>
      </c>
      <c r="V286" s="31" t="s">
        <v>191</v>
      </c>
      <c r="W286" s="16">
        <f>ROUND(IF($L286=1,INDEX(新属性投放!D$14:D$34,卡牌属性!$M286),INDEX(新属性投放!D$40:D$60,卡牌属性!$M286))*VLOOKUP(J286,$A$4:$E$39,5),0)</f>
        <v>22</v>
      </c>
      <c r="X286" s="31" t="s">
        <v>192</v>
      </c>
      <c r="Y286" s="16">
        <f>ROUND(IF($L286=1,INDEX(新属性投放!E$14:E$34,卡牌属性!$M286),INDEX(新属性投放!E$40:E$60,卡牌属性!$M286))*VLOOKUP(J286,$A$4:$E$39,5),0)</f>
        <v>220</v>
      </c>
      <c r="AA286" s="16">
        <f t="shared" si="97"/>
        <v>440</v>
      </c>
      <c r="AB286" s="16">
        <f t="shared" si="98"/>
        <v>220</v>
      </c>
      <c r="AC286" s="16">
        <f t="shared" si="99"/>
        <v>2200</v>
      </c>
      <c r="AE286" s="16">
        <f t="shared" si="112"/>
        <v>2130</v>
      </c>
      <c r="AF286" s="16">
        <f t="shared" si="113"/>
        <v>1070</v>
      </c>
      <c r="AG286" s="16">
        <f t="shared" si="114"/>
        <v>10670</v>
      </c>
    </row>
    <row r="287" spans="9:33" ht="16.5" x14ac:dyDescent="0.2">
      <c r="I287" s="15">
        <v>284</v>
      </c>
      <c r="J287" s="16">
        <f t="shared" si="106"/>
        <v>1101014</v>
      </c>
      <c r="K287" s="31" t="s">
        <v>703</v>
      </c>
      <c r="L287" s="16">
        <f t="shared" si="107"/>
        <v>1</v>
      </c>
      <c r="M287" s="16">
        <f t="shared" si="108"/>
        <v>11</v>
      </c>
      <c r="N287" s="16" t="s">
        <v>51</v>
      </c>
      <c r="O287" s="16">
        <f>ROUND(IF($L287=1,INDEX(新属性投放!I$14:I$34,卡牌属性!$M287),INDEX(新属性投放!I$40:I$60,卡牌属性!$M287))*VLOOKUP(J287,$A$4:$E$39,5),0)</f>
        <v>2163</v>
      </c>
      <c r="P287" s="31" t="s">
        <v>191</v>
      </c>
      <c r="Q287" s="16">
        <f>ROUND(IF($L287=1,INDEX(新属性投放!J$14:J$34,卡牌属性!$M287),INDEX(新属性投放!J$40:J$60,卡牌属性!$M287))*VLOOKUP(J287,$A$4:$E$39,5),0)</f>
        <v>1070</v>
      </c>
      <c r="R287" s="31" t="s">
        <v>192</v>
      </c>
      <c r="S287" s="16">
        <f>ROUND(IF($L287=1,INDEX(新属性投放!K$14:K$34,卡牌属性!$M287),INDEX(新属性投放!K$40:K$60,卡牌属性!$M287))*VLOOKUP(J287,$A$4:$E$39,5),0)</f>
        <v>10868</v>
      </c>
      <c r="T287" s="31" t="s">
        <v>190</v>
      </c>
      <c r="U287" s="16">
        <f>ROUND(IF($L287=1,INDEX(新属性投放!C$14:C$34,卡牌属性!$M287),INDEX(新属性投放!C$40:C$60,卡牌属性!$M287))*VLOOKUP(J287,$A$4:$E$39,5),0)</f>
        <v>51</v>
      </c>
      <c r="V287" s="31" t="s">
        <v>191</v>
      </c>
      <c r="W287" s="16">
        <f>ROUND(IF($L287=1,INDEX(新属性投放!D$14:D$34,卡牌属性!$M287),INDEX(新属性投放!D$40:D$60,卡牌属性!$M287))*VLOOKUP(J287,$A$4:$E$39,5),0)</f>
        <v>25</v>
      </c>
      <c r="X287" s="31" t="s">
        <v>192</v>
      </c>
      <c r="Y287" s="16">
        <f>ROUND(IF($L287=1,INDEX(新属性投放!E$14:E$34,卡牌属性!$M287),INDEX(新属性投放!E$40:E$60,卡牌属性!$M287))*VLOOKUP(J287,$A$4:$E$39,5),0)</f>
        <v>253</v>
      </c>
      <c r="AA287" s="16">
        <f t="shared" si="97"/>
        <v>510</v>
      </c>
      <c r="AB287" s="16">
        <f t="shared" si="98"/>
        <v>250</v>
      </c>
      <c r="AC287" s="16">
        <f t="shared" si="99"/>
        <v>2530</v>
      </c>
      <c r="AE287" s="16">
        <f t="shared" si="112"/>
        <v>2640</v>
      </c>
      <c r="AF287" s="16">
        <f t="shared" si="113"/>
        <v>1320</v>
      </c>
      <c r="AG287" s="16">
        <f t="shared" si="114"/>
        <v>13200</v>
      </c>
    </row>
    <row r="288" spans="9:33" ht="16.5" x14ac:dyDescent="0.2">
      <c r="I288" s="15">
        <v>285</v>
      </c>
      <c r="J288" s="16">
        <f t="shared" si="106"/>
        <v>1101014</v>
      </c>
      <c r="K288" s="31" t="s">
        <v>703</v>
      </c>
      <c r="L288" s="16">
        <f t="shared" si="107"/>
        <v>1</v>
      </c>
      <c r="M288" s="16">
        <f t="shared" si="108"/>
        <v>12</v>
      </c>
      <c r="N288" s="16" t="s">
        <v>51</v>
      </c>
      <c r="O288" s="16">
        <f>ROUND(IF($L288=1,INDEX(新属性投放!I$14:I$34,卡牌属性!$M288),INDEX(新属性投放!I$40:I$60,卡牌属性!$M288))*VLOOKUP(J288,$A$4:$E$39,5),0)</f>
        <v>2473</v>
      </c>
      <c r="P288" s="31" t="s">
        <v>191</v>
      </c>
      <c r="Q288" s="16">
        <f>ROUND(IF($L288=1,INDEX(新属性投放!J$14:J$34,卡牌属性!$M288),INDEX(新属性投放!J$40:J$60,卡牌属性!$M288))*VLOOKUP(J288,$A$4:$E$39,5),0)</f>
        <v>1225</v>
      </c>
      <c r="R288" s="31" t="s">
        <v>192</v>
      </c>
      <c r="S288" s="16">
        <f>ROUND(IF($L288=1,INDEX(新属性投放!K$14:K$34,卡牌属性!$M288),INDEX(新属性投放!K$40:K$60,卡牌属性!$M288))*VLOOKUP(J288,$A$4:$E$39,5),0)</f>
        <v>12419</v>
      </c>
      <c r="T288" s="31" t="s">
        <v>190</v>
      </c>
      <c r="U288" s="16">
        <f>ROUND(IF($L288=1,INDEX(新属性投放!C$14:C$34,卡牌属性!$M288),INDEX(新属性投放!C$40:C$60,卡牌属性!$M288))*VLOOKUP(J288,$A$4:$E$39,5),0)</f>
        <v>57</v>
      </c>
      <c r="V288" s="31" t="s">
        <v>191</v>
      </c>
      <c r="W288" s="16">
        <f>ROUND(IF($L288=1,INDEX(新属性投放!D$14:D$34,卡牌属性!$M288),INDEX(新属性投放!D$40:D$60,卡牌属性!$M288))*VLOOKUP(J288,$A$4:$E$39,5),0)</f>
        <v>29</v>
      </c>
      <c r="X288" s="31" t="s">
        <v>192</v>
      </c>
      <c r="Y288" s="16">
        <f>ROUND(IF($L288=1,INDEX(新属性投放!E$14:E$34,卡牌属性!$M288),INDEX(新属性投放!E$40:E$60,卡牌属性!$M288))*VLOOKUP(J288,$A$4:$E$39,5),0)</f>
        <v>286</v>
      </c>
      <c r="AA288" s="16">
        <f t="shared" si="97"/>
        <v>570</v>
      </c>
      <c r="AB288" s="16">
        <f t="shared" si="98"/>
        <v>290</v>
      </c>
      <c r="AC288" s="16">
        <f t="shared" si="99"/>
        <v>2860</v>
      </c>
      <c r="AE288" s="16">
        <f t="shared" si="112"/>
        <v>3210</v>
      </c>
      <c r="AF288" s="16">
        <f t="shared" si="113"/>
        <v>1610</v>
      </c>
      <c r="AG288" s="16">
        <f t="shared" si="114"/>
        <v>16060</v>
      </c>
    </row>
    <row r="289" spans="9:33" ht="16.5" x14ac:dyDescent="0.2">
      <c r="I289" s="15">
        <v>286</v>
      </c>
      <c r="J289" s="16">
        <f t="shared" si="106"/>
        <v>1101014</v>
      </c>
      <c r="K289" s="31" t="s">
        <v>703</v>
      </c>
      <c r="L289" s="16">
        <f t="shared" si="107"/>
        <v>1</v>
      </c>
      <c r="M289" s="16">
        <f t="shared" si="108"/>
        <v>13</v>
      </c>
      <c r="N289" s="16" t="s">
        <v>51</v>
      </c>
      <c r="O289" s="16">
        <f>ROUND(IF($L289=1,INDEX(新属性投放!I$14:I$34,卡牌属性!$M289),INDEX(新属性投放!I$40:I$60,卡牌属性!$M289))*VLOOKUP(J289,$A$4:$E$39,5),0)</f>
        <v>2823</v>
      </c>
      <c r="P289" s="31" t="s">
        <v>191</v>
      </c>
      <c r="Q289" s="16">
        <f>ROUND(IF($L289=1,INDEX(新属性投放!J$14:J$34,卡牌属性!$M289),INDEX(新属性投放!J$40:J$60,卡牌属性!$M289))*VLOOKUP(J289,$A$4:$E$39,5),0)</f>
        <v>1400</v>
      </c>
      <c r="R289" s="31" t="s">
        <v>192</v>
      </c>
      <c r="S289" s="16">
        <f>ROUND(IF($L289=1,INDEX(新属性投放!K$14:K$34,卡牌属性!$M289),INDEX(新属性投放!K$40:K$60,卡牌属性!$M289))*VLOOKUP(J289,$A$4:$E$39,5),0)</f>
        <v>14168</v>
      </c>
      <c r="T289" s="31" t="s">
        <v>190</v>
      </c>
      <c r="U289" s="16">
        <f>ROUND(IF($L289=1,INDEX(新属性投放!C$14:C$34,卡牌属性!$M289),INDEX(新属性投放!C$40:C$60,卡牌属性!$M289))*VLOOKUP(J289,$A$4:$E$39,5),0)</f>
        <v>64</v>
      </c>
      <c r="V289" s="31" t="s">
        <v>191</v>
      </c>
      <c r="W289" s="16">
        <f>ROUND(IF($L289=1,INDEX(新属性投放!D$14:D$34,卡牌属性!$M289),INDEX(新属性投放!D$40:D$60,卡牌属性!$M289))*VLOOKUP(J289,$A$4:$E$39,5),0)</f>
        <v>32</v>
      </c>
      <c r="X289" s="31" t="s">
        <v>192</v>
      </c>
      <c r="Y289" s="16">
        <f>ROUND(IF($L289=1,INDEX(新属性投放!E$14:E$34,卡牌属性!$M289),INDEX(新属性投放!E$40:E$60,卡牌属性!$M289))*VLOOKUP(J289,$A$4:$E$39,5),0)</f>
        <v>319</v>
      </c>
      <c r="AA289" s="16">
        <f t="shared" si="97"/>
        <v>640</v>
      </c>
      <c r="AB289" s="16">
        <f t="shared" si="98"/>
        <v>320</v>
      </c>
      <c r="AC289" s="16">
        <f t="shared" si="99"/>
        <v>3190</v>
      </c>
      <c r="AE289" s="16">
        <f t="shared" si="112"/>
        <v>3850</v>
      </c>
      <c r="AF289" s="16">
        <f t="shared" si="113"/>
        <v>1930</v>
      </c>
      <c r="AG289" s="16">
        <f t="shared" si="114"/>
        <v>19250</v>
      </c>
    </row>
    <row r="290" spans="9:33" ht="16.5" x14ac:dyDescent="0.2">
      <c r="I290" s="15">
        <v>287</v>
      </c>
      <c r="J290" s="16">
        <f t="shared" si="106"/>
        <v>1101014</v>
      </c>
      <c r="K290" s="31" t="s">
        <v>703</v>
      </c>
      <c r="L290" s="16">
        <f t="shared" si="107"/>
        <v>1</v>
      </c>
      <c r="M290" s="16">
        <f t="shared" si="108"/>
        <v>14</v>
      </c>
      <c r="N290" s="16" t="s">
        <v>51</v>
      </c>
      <c r="O290" s="16">
        <f>ROUND(IF($L290=1,INDEX(新属性投放!I$14:I$34,卡牌属性!$M290),INDEX(新属性投放!I$40:I$60,卡牌属性!$M290))*VLOOKUP(J290,$A$4:$E$39,5),0)</f>
        <v>3212</v>
      </c>
      <c r="P290" s="31" t="s">
        <v>191</v>
      </c>
      <c r="Q290" s="16">
        <f>ROUND(IF($L290=1,INDEX(新属性投放!J$14:J$34,卡牌属性!$M290),INDEX(新属性投放!J$40:J$60,卡牌属性!$M290))*VLOOKUP(J290,$A$4:$E$39,5),0)</f>
        <v>1595</v>
      </c>
      <c r="R290" s="31" t="s">
        <v>192</v>
      </c>
      <c r="S290" s="16">
        <f>ROUND(IF($L290=1,INDEX(新属性投放!K$14:K$34,卡牌属性!$M290),INDEX(新属性投放!K$40:K$60,卡牌属性!$M290))*VLOOKUP(J290,$A$4:$E$39,5),0)</f>
        <v>16115</v>
      </c>
      <c r="T290" s="31" t="s">
        <v>190</v>
      </c>
      <c r="U290" s="16">
        <f>ROUND(IF($L290=1,INDEX(新属性投放!C$14:C$34,卡牌属性!$M290),INDEX(新属性投放!C$40:C$60,卡牌属性!$M290))*VLOOKUP(J290,$A$4:$E$39,5),0)</f>
        <v>70</v>
      </c>
      <c r="V290" s="31" t="s">
        <v>191</v>
      </c>
      <c r="W290" s="16">
        <f>ROUND(IF($L290=1,INDEX(新属性投放!D$14:D$34,卡牌属性!$M290),INDEX(新属性投放!D$40:D$60,卡牌属性!$M290))*VLOOKUP(J290,$A$4:$E$39,5),0)</f>
        <v>35</v>
      </c>
      <c r="X290" s="31" t="s">
        <v>192</v>
      </c>
      <c r="Y290" s="16">
        <f>ROUND(IF($L290=1,INDEX(新属性投放!E$14:E$34,卡牌属性!$M290),INDEX(新属性投放!E$40:E$60,卡牌属性!$M290))*VLOOKUP(J290,$A$4:$E$39,5),0)</f>
        <v>352</v>
      </c>
      <c r="AA290" s="16">
        <f t="shared" si="97"/>
        <v>700</v>
      </c>
      <c r="AB290" s="16">
        <f t="shared" si="98"/>
        <v>350</v>
      </c>
      <c r="AC290" s="16">
        <f t="shared" si="99"/>
        <v>3520</v>
      </c>
      <c r="AE290" s="16">
        <f t="shared" si="112"/>
        <v>4550</v>
      </c>
      <c r="AF290" s="16">
        <f t="shared" si="113"/>
        <v>2280</v>
      </c>
      <c r="AG290" s="16">
        <f t="shared" si="114"/>
        <v>22770</v>
      </c>
    </row>
    <row r="291" spans="9:33" ht="16.5" x14ac:dyDescent="0.2">
      <c r="I291" s="15">
        <v>288</v>
      </c>
      <c r="J291" s="16">
        <f t="shared" si="106"/>
        <v>1101014</v>
      </c>
      <c r="K291" s="31" t="s">
        <v>703</v>
      </c>
      <c r="L291" s="16">
        <f t="shared" si="107"/>
        <v>1</v>
      </c>
      <c r="M291" s="16">
        <f t="shared" si="108"/>
        <v>15</v>
      </c>
      <c r="N291" s="16" t="s">
        <v>51</v>
      </c>
      <c r="O291" s="16">
        <f>ROUND(IF($L291=1,INDEX(新属性投放!I$14:I$34,卡牌属性!$M291),INDEX(新属性投放!I$40:I$60,卡牌属性!$M291))*VLOOKUP(J291,$A$4:$E$39,5),0)</f>
        <v>3641</v>
      </c>
      <c r="P291" s="31" t="s">
        <v>191</v>
      </c>
      <c r="Q291" s="16">
        <f>ROUND(IF($L291=1,INDEX(新属性投放!J$14:J$34,卡牌属性!$M291),INDEX(新属性投放!J$40:J$60,卡牌属性!$M291))*VLOOKUP(J291,$A$4:$E$39,5),0)</f>
        <v>1810</v>
      </c>
      <c r="R291" s="31" t="s">
        <v>192</v>
      </c>
      <c r="S291" s="16">
        <f>ROUND(IF($L291=1,INDEX(新属性投放!K$14:K$34,卡牌属性!$M291),INDEX(新属性投放!K$40:K$60,卡牌属性!$M291))*VLOOKUP(J291,$A$4:$E$39,5),0)</f>
        <v>18260</v>
      </c>
      <c r="T291" s="31" t="s">
        <v>190</v>
      </c>
      <c r="U291" s="16">
        <f>ROUND(IF($L291=1,INDEX(新属性投放!C$14:C$34,卡牌属性!$M291),INDEX(新属性投放!C$40:C$60,卡牌属性!$M291))*VLOOKUP(J291,$A$4:$E$39,5),0)</f>
        <v>77</v>
      </c>
      <c r="V291" s="31" t="s">
        <v>191</v>
      </c>
      <c r="W291" s="16">
        <f>ROUND(IF($L291=1,INDEX(新属性投放!D$14:D$34,卡牌属性!$M291),INDEX(新属性投放!D$40:D$60,卡牌属性!$M291))*VLOOKUP(J291,$A$4:$E$39,5),0)</f>
        <v>39</v>
      </c>
      <c r="X291" s="31" t="s">
        <v>192</v>
      </c>
      <c r="Y291" s="16">
        <f>ROUND(IF($L291=1,INDEX(新属性投放!E$14:E$34,卡牌属性!$M291),INDEX(新属性投放!E$40:E$60,卡牌属性!$M291))*VLOOKUP(J291,$A$4:$E$39,5),0)</f>
        <v>385</v>
      </c>
      <c r="AA291" s="16">
        <f t="shared" si="97"/>
        <v>770</v>
      </c>
      <c r="AB291" s="16">
        <f t="shared" si="98"/>
        <v>390</v>
      </c>
      <c r="AC291" s="16">
        <f t="shared" si="99"/>
        <v>3850</v>
      </c>
      <c r="AE291" s="16">
        <f t="shared" si="112"/>
        <v>5320</v>
      </c>
      <c r="AF291" s="16">
        <f t="shared" si="113"/>
        <v>2670</v>
      </c>
      <c r="AG291" s="16">
        <f t="shared" si="114"/>
        <v>26620</v>
      </c>
    </row>
    <row r="292" spans="9:33" ht="16.5" x14ac:dyDescent="0.2">
      <c r="I292" s="15">
        <v>289</v>
      </c>
      <c r="J292" s="16">
        <f t="shared" si="106"/>
        <v>1101014</v>
      </c>
      <c r="K292" s="31" t="s">
        <v>703</v>
      </c>
      <c r="L292" s="16">
        <f t="shared" si="107"/>
        <v>1</v>
      </c>
      <c r="M292" s="16">
        <f t="shared" si="108"/>
        <v>16</v>
      </c>
      <c r="N292" s="16" t="s">
        <v>51</v>
      </c>
      <c r="O292" s="16">
        <f>ROUND(IF($L292=1,INDEX(新属性投放!I$14:I$34,卡牌属性!$M292),INDEX(新属性投放!I$40:I$60,卡牌属性!$M292))*VLOOKUP(J292,$A$4:$E$39,5),0)</f>
        <v>4114</v>
      </c>
      <c r="P292" s="31" t="s">
        <v>191</v>
      </c>
      <c r="Q292" s="16">
        <f>ROUND(IF($L292=1,INDEX(新属性投放!J$14:J$34,卡牌属性!$M292),INDEX(新属性投放!J$40:J$60,卡牌属性!$M292))*VLOOKUP(J292,$A$4:$E$39,5),0)</f>
        <v>2046</v>
      </c>
      <c r="R292" s="31" t="s">
        <v>192</v>
      </c>
      <c r="S292" s="16">
        <f>ROUND(IF($L292=1,INDEX(新属性投放!K$14:K$34,卡牌属性!$M292),INDEX(新属性投放!K$40:K$60,卡牌属性!$M292))*VLOOKUP(J292,$A$4:$E$39,5),0)</f>
        <v>20625</v>
      </c>
      <c r="T292" s="31" t="s">
        <v>190</v>
      </c>
      <c r="U292" s="16">
        <f>ROUND(IF($L292=1,INDEX(新属性投放!C$14:C$34,卡牌属性!$M292),INDEX(新属性投放!C$40:C$60,卡牌属性!$M292))*VLOOKUP(J292,$A$4:$E$39,5),0)</f>
        <v>88</v>
      </c>
      <c r="V292" s="31" t="s">
        <v>191</v>
      </c>
      <c r="W292" s="16">
        <f>ROUND(IF($L292=1,INDEX(新属性投放!D$14:D$34,卡牌属性!$M292),INDEX(新属性投放!D$40:D$60,卡牌属性!$M292))*VLOOKUP(J292,$A$4:$E$39,5),0)</f>
        <v>44</v>
      </c>
      <c r="X292" s="31" t="s">
        <v>192</v>
      </c>
      <c r="Y292" s="16">
        <f>ROUND(IF($L292=1,INDEX(新属性投放!E$14:E$34,卡牌属性!$M292),INDEX(新属性投放!E$40:E$60,卡牌属性!$M292))*VLOOKUP(J292,$A$4:$E$39,5),0)</f>
        <v>440</v>
      </c>
      <c r="AA292" s="16">
        <f t="shared" si="97"/>
        <v>880</v>
      </c>
      <c r="AB292" s="16">
        <f t="shared" si="98"/>
        <v>440</v>
      </c>
      <c r="AC292" s="16">
        <f t="shared" si="99"/>
        <v>4400</v>
      </c>
      <c r="AE292" s="16">
        <f t="shared" si="112"/>
        <v>6200</v>
      </c>
      <c r="AF292" s="16">
        <f t="shared" si="113"/>
        <v>3110</v>
      </c>
      <c r="AG292" s="16">
        <f t="shared" si="114"/>
        <v>31020</v>
      </c>
    </row>
    <row r="293" spans="9:33" ht="16.5" x14ac:dyDescent="0.2">
      <c r="I293" s="15">
        <v>290</v>
      </c>
      <c r="J293" s="16">
        <f t="shared" si="106"/>
        <v>1101014</v>
      </c>
      <c r="K293" s="31" t="s">
        <v>703</v>
      </c>
      <c r="L293" s="16">
        <f t="shared" si="107"/>
        <v>1</v>
      </c>
      <c r="M293" s="16">
        <f t="shared" si="108"/>
        <v>17</v>
      </c>
      <c r="N293" s="16" t="s">
        <v>51</v>
      </c>
      <c r="O293" s="16">
        <f>ROUND(IF($L293=1,INDEX(新属性投放!I$14:I$34,卡牌属性!$M293),INDEX(新属性投放!I$40:I$60,卡牌属性!$M293))*VLOOKUP(J293,$A$4:$E$39,5),0)</f>
        <v>4653</v>
      </c>
      <c r="P293" s="31" t="s">
        <v>191</v>
      </c>
      <c r="Q293" s="16">
        <f>ROUND(IF($L293=1,INDEX(新属性投放!J$14:J$34,卡牌属性!$M293),INDEX(新属性投放!J$40:J$60,卡牌属性!$M293))*VLOOKUP(J293,$A$4:$E$39,5),0)</f>
        <v>2316</v>
      </c>
      <c r="R293" s="31" t="s">
        <v>192</v>
      </c>
      <c r="S293" s="16">
        <f>ROUND(IF($L293=1,INDEX(新属性投放!K$14:K$34,卡牌属性!$M293),INDEX(新属性投放!K$40:K$60,卡牌属性!$M293))*VLOOKUP(J293,$A$4:$E$39,5),0)</f>
        <v>23320</v>
      </c>
      <c r="T293" s="31" t="s">
        <v>190</v>
      </c>
      <c r="U293" s="16">
        <f>ROUND(IF($L293=1,INDEX(新属性投放!C$14:C$34,卡牌属性!$M293),INDEX(新属性投放!C$40:C$60,卡牌属性!$M293))*VLOOKUP(J293,$A$4:$E$39,5),0)</f>
        <v>99</v>
      </c>
      <c r="V293" s="31" t="s">
        <v>191</v>
      </c>
      <c r="W293" s="16">
        <f>ROUND(IF($L293=1,INDEX(新属性投放!D$14:D$34,卡牌属性!$M293),INDEX(新属性投放!D$40:D$60,卡牌属性!$M293))*VLOOKUP(J293,$A$4:$E$39,5),0)</f>
        <v>50</v>
      </c>
      <c r="X293" s="31" t="s">
        <v>192</v>
      </c>
      <c r="Y293" s="16">
        <f>ROUND(IF($L293=1,INDEX(新属性投放!E$14:E$34,卡牌属性!$M293),INDEX(新属性投放!E$40:E$60,卡牌属性!$M293))*VLOOKUP(J293,$A$4:$E$39,5),0)</f>
        <v>495</v>
      </c>
      <c r="AA293" s="16">
        <f t="shared" si="97"/>
        <v>990</v>
      </c>
      <c r="AB293" s="16">
        <f t="shared" si="98"/>
        <v>500</v>
      </c>
      <c r="AC293" s="16">
        <f t="shared" si="99"/>
        <v>4950</v>
      </c>
      <c r="AE293" s="16">
        <f t="shared" si="112"/>
        <v>7190</v>
      </c>
      <c r="AF293" s="16">
        <f t="shared" si="113"/>
        <v>3610</v>
      </c>
      <c r="AG293" s="16">
        <f t="shared" si="114"/>
        <v>35970</v>
      </c>
    </row>
    <row r="294" spans="9:33" ht="16.5" x14ac:dyDescent="0.2">
      <c r="I294" s="15">
        <v>291</v>
      </c>
      <c r="J294" s="16">
        <f t="shared" si="106"/>
        <v>1101014</v>
      </c>
      <c r="K294" s="31" t="s">
        <v>703</v>
      </c>
      <c r="L294" s="16">
        <f t="shared" si="107"/>
        <v>1</v>
      </c>
      <c r="M294" s="16">
        <f t="shared" si="108"/>
        <v>18</v>
      </c>
      <c r="N294" s="16" t="s">
        <v>51</v>
      </c>
      <c r="O294" s="16">
        <f>ROUND(IF($L294=1,INDEX(新属性投放!I$14:I$34,卡牌属性!$M294),INDEX(新属性投放!I$40:I$60,卡牌属性!$M294))*VLOOKUP(J294,$A$4:$E$39,5),0)</f>
        <v>5258</v>
      </c>
      <c r="P294" s="31" t="s">
        <v>191</v>
      </c>
      <c r="Q294" s="16">
        <f>ROUND(IF($L294=1,INDEX(新属性投放!J$14:J$34,卡牌属性!$M294),INDEX(新属性投放!J$40:J$60,卡牌属性!$M294))*VLOOKUP(J294,$A$4:$E$39,5),0)</f>
        <v>2618</v>
      </c>
      <c r="R294" s="31" t="s">
        <v>192</v>
      </c>
      <c r="S294" s="16">
        <f>ROUND(IF($L294=1,INDEX(新属性投放!K$14:K$34,卡牌属性!$M294),INDEX(新属性投放!K$40:K$60,卡牌属性!$M294))*VLOOKUP(J294,$A$4:$E$39,5),0)</f>
        <v>26345</v>
      </c>
      <c r="T294" s="31" t="s">
        <v>190</v>
      </c>
      <c r="U294" s="16">
        <f>ROUND(IF($L294=1,INDEX(新属性投放!C$14:C$34,卡牌属性!$M294),INDEX(新属性投放!C$40:C$60,卡牌属性!$M294))*VLOOKUP(J294,$A$4:$E$39,5),0)</f>
        <v>110</v>
      </c>
      <c r="V294" s="31" t="s">
        <v>191</v>
      </c>
      <c r="W294" s="16">
        <f>ROUND(IF($L294=1,INDEX(新属性投放!D$14:D$34,卡牌属性!$M294),INDEX(新属性投放!D$40:D$60,卡牌属性!$M294))*VLOOKUP(J294,$A$4:$E$39,5),0)</f>
        <v>55</v>
      </c>
      <c r="X294" s="31" t="s">
        <v>192</v>
      </c>
      <c r="Y294" s="16">
        <f>ROUND(IF($L294=1,INDEX(新属性投放!E$14:E$34,卡牌属性!$M294),INDEX(新属性投放!E$40:E$60,卡牌属性!$M294))*VLOOKUP(J294,$A$4:$E$39,5),0)</f>
        <v>550</v>
      </c>
      <c r="AA294" s="16">
        <f t="shared" si="97"/>
        <v>1100</v>
      </c>
      <c r="AB294" s="16">
        <f t="shared" si="98"/>
        <v>550</v>
      </c>
      <c r="AC294" s="16">
        <f t="shared" si="99"/>
        <v>5500</v>
      </c>
      <c r="AE294" s="16">
        <f t="shared" si="112"/>
        <v>8290</v>
      </c>
      <c r="AF294" s="16">
        <f t="shared" si="113"/>
        <v>4160</v>
      </c>
      <c r="AG294" s="16">
        <f t="shared" si="114"/>
        <v>41470</v>
      </c>
    </row>
    <row r="295" spans="9:33" ht="16.5" x14ac:dyDescent="0.2">
      <c r="I295" s="15">
        <v>292</v>
      </c>
      <c r="J295" s="16">
        <f t="shared" si="106"/>
        <v>1101014</v>
      </c>
      <c r="K295" s="31" t="s">
        <v>703</v>
      </c>
      <c r="L295" s="16">
        <f t="shared" si="107"/>
        <v>1</v>
      </c>
      <c r="M295" s="16">
        <f t="shared" si="108"/>
        <v>19</v>
      </c>
      <c r="N295" s="16" t="s">
        <v>51</v>
      </c>
      <c r="O295" s="16">
        <f>ROUND(IF($L295=1,INDEX(新属性投放!I$14:I$34,卡牌属性!$M295),INDEX(新属性投放!I$40:I$60,卡牌属性!$M295))*VLOOKUP(J295,$A$4:$E$39,5),0)</f>
        <v>5929</v>
      </c>
      <c r="P295" s="31" t="s">
        <v>191</v>
      </c>
      <c r="Q295" s="16">
        <f>ROUND(IF($L295=1,INDEX(新属性投放!J$14:J$34,卡牌属性!$M295),INDEX(新属性投放!J$40:J$60,卡牌属性!$M295))*VLOOKUP(J295,$A$4:$E$39,5),0)</f>
        <v>2954</v>
      </c>
      <c r="R295" s="31" t="s">
        <v>192</v>
      </c>
      <c r="S295" s="16">
        <f>ROUND(IF($L295=1,INDEX(新属性投放!K$14:K$34,卡牌属性!$M295),INDEX(新属性投放!K$40:K$60,卡牌属性!$M295))*VLOOKUP(J295,$A$4:$E$39,5),0)</f>
        <v>29700</v>
      </c>
      <c r="T295" s="31" t="s">
        <v>190</v>
      </c>
      <c r="U295" s="16">
        <f>ROUND(IF($L295=1,INDEX(新属性投放!C$14:C$34,卡牌属性!$M295),INDEX(新属性投放!C$40:C$60,卡牌属性!$M295))*VLOOKUP(J295,$A$4:$E$39,5),0)</f>
        <v>121</v>
      </c>
      <c r="V295" s="31" t="s">
        <v>191</v>
      </c>
      <c r="W295" s="16">
        <f>ROUND(IF($L295=1,INDEX(新属性投放!D$14:D$34,卡牌属性!$M295),INDEX(新属性投放!D$40:D$60,卡牌属性!$M295))*VLOOKUP(J295,$A$4:$E$39,5),0)</f>
        <v>61</v>
      </c>
      <c r="X295" s="31" t="s">
        <v>192</v>
      </c>
      <c r="Y295" s="16">
        <f>ROUND(IF($L295=1,INDEX(新属性投放!E$14:E$34,卡牌属性!$M295),INDEX(新属性投放!E$40:E$60,卡牌属性!$M295))*VLOOKUP(J295,$A$4:$E$39,5),0)</f>
        <v>605</v>
      </c>
      <c r="AA295" s="16">
        <f t="shared" si="97"/>
        <v>1210</v>
      </c>
      <c r="AB295" s="16">
        <f t="shared" si="98"/>
        <v>610</v>
      </c>
      <c r="AC295" s="16">
        <f t="shared" si="99"/>
        <v>6050</v>
      </c>
      <c r="AE295" s="16">
        <f t="shared" si="112"/>
        <v>9500</v>
      </c>
      <c r="AF295" s="16">
        <f t="shared" si="113"/>
        <v>4770</v>
      </c>
      <c r="AG295" s="16">
        <f t="shared" si="114"/>
        <v>47520</v>
      </c>
    </row>
    <row r="296" spans="9:33" ht="16.5" x14ac:dyDescent="0.2">
      <c r="I296" s="15">
        <v>293</v>
      </c>
      <c r="J296" s="16">
        <f t="shared" si="106"/>
        <v>1101014</v>
      </c>
      <c r="K296" s="31" t="s">
        <v>703</v>
      </c>
      <c r="L296" s="16">
        <f t="shared" si="107"/>
        <v>1</v>
      </c>
      <c r="M296" s="16">
        <f t="shared" si="108"/>
        <v>20</v>
      </c>
      <c r="N296" s="16" t="s">
        <v>51</v>
      </c>
      <c r="O296" s="16">
        <f>ROUND(IF($L296=1,INDEX(新属性投放!I$14:I$34,卡牌属性!$M296),INDEX(新属性投放!I$40:I$60,卡牌属性!$M296))*VLOOKUP(J296,$A$4:$E$39,5),0)</f>
        <v>6666</v>
      </c>
      <c r="P296" s="31" t="s">
        <v>191</v>
      </c>
      <c r="Q296" s="16">
        <f>ROUND(IF($L296=1,INDEX(新属性投放!J$14:J$34,卡牌属性!$M296),INDEX(新属性投放!J$40:J$60,卡牌属性!$M296))*VLOOKUP(J296,$A$4:$E$39,5),0)</f>
        <v>3322</v>
      </c>
      <c r="R296" s="31" t="s">
        <v>192</v>
      </c>
      <c r="S296" s="16">
        <f>ROUND(IF($L296=1,INDEX(新属性投放!K$14:K$34,卡牌属性!$M296),INDEX(新属性投放!K$40:K$60,卡牌属性!$M296))*VLOOKUP(J296,$A$4:$E$39,5),0)</f>
        <v>33385</v>
      </c>
      <c r="T296" s="31" t="s">
        <v>190</v>
      </c>
      <c r="U296" s="16">
        <f>ROUND(IF($L296=1,INDEX(新属性投放!C$14:C$34,卡牌属性!$M296),INDEX(新属性投放!C$40:C$60,卡牌属性!$M296))*VLOOKUP(J296,$A$4:$E$39,5),0)</f>
        <v>132</v>
      </c>
      <c r="V296" s="31" t="s">
        <v>191</v>
      </c>
      <c r="W296" s="16">
        <f>ROUND(IF($L296=1,INDEX(新属性投放!D$14:D$34,卡牌属性!$M296),INDEX(新属性投放!D$40:D$60,卡牌属性!$M296))*VLOOKUP(J296,$A$4:$E$39,5),0)</f>
        <v>66</v>
      </c>
      <c r="X296" s="31" t="s">
        <v>192</v>
      </c>
      <c r="Y296" s="16">
        <f>ROUND(IF($L296=1,INDEX(新属性投放!E$14:E$34,卡牌属性!$M296),INDEX(新属性投放!E$40:E$60,卡牌属性!$M296))*VLOOKUP(J296,$A$4:$E$39,5),0)</f>
        <v>660</v>
      </c>
      <c r="AA296" s="16">
        <f t="shared" si="97"/>
        <v>1320</v>
      </c>
      <c r="AB296" s="16">
        <f t="shared" si="98"/>
        <v>660</v>
      </c>
      <c r="AC296" s="16">
        <f t="shared" si="99"/>
        <v>6600</v>
      </c>
      <c r="AE296" s="16">
        <f t="shared" si="112"/>
        <v>10820</v>
      </c>
      <c r="AF296" s="16">
        <f t="shared" si="113"/>
        <v>5430</v>
      </c>
      <c r="AG296" s="16">
        <f t="shared" si="114"/>
        <v>54120</v>
      </c>
    </row>
    <row r="297" spans="9:33" ht="16.5" x14ac:dyDescent="0.2">
      <c r="I297" s="15">
        <v>294</v>
      </c>
      <c r="J297" s="16">
        <f t="shared" si="106"/>
        <v>1101014</v>
      </c>
      <c r="K297" s="31" t="s">
        <v>703</v>
      </c>
      <c r="L297" s="16">
        <f t="shared" si="107"/>
        <v>1</v>
      </c>
      <c r="M297" s="16">
        <f t="shared" si="108"/>
        <v>21</v>
      </c>
      <c r="N297" s="16" t="s">
        <v>51</v>
      </c>
      <c r="O297" s="16">
        <f>ROUND(IF($L297=1,INDEX(新属性投放!I$14:I$34,卡牌属性!$M297),INDEX(新属性投放!I$40:I$60,卡牌属性!$M297))*VLOOKUP(J297,$A$4:$E$39,5),0)</f>
        <v>7634</v>
      </c>
      <c r="P297" s="31" t="s">
        <v>191</v>
      </c>
      <c r="Q297" s="16">
        <f>ROUND(IF($L297=1,INDEX(新属性投放!J$14:J$34,卡牌属性!$M297),INDEX(新属性投放!J$40:J$60,卡牌属性!$M297))*VLOOKUP(J297,$A$4:$E$39,5),0)</f>
        <v>3806</v>
      </c>
      <c r="R297" s="31" t="s">
        <v>192</v>
      </c>
      <c r="S297" s="16">
        <f>ROUND(IF($L297=1,INDEX(新属性投放!K$14:K$34,卡牌属性!$M297),INDEX(新属性投放!K$40:K$60,卡牌属性!$M297))*VLOOKUP(J297,$A$4:$E$39,5),0)</f>
        <v>38225</v>
      </c>
      <c r="T297" s="31" t="s">
        <v>190</v>
      </c>
      <c r="U297" s="16">
        <f>ROUND(IF($L297=1,INDEX(新属性投放!C$14:C$34,卡牌属性!$M297),INDEX(新属性投放!C$40:C$60,卡牌属性!$M297))*VLOOKUP(J297,$A$4:$E$39,5),0)</f>
        <v>154</v>
      </c>
      <c r="V297" s="31" t="s">
        <v>191</v>
      </c>
      <c r="W297" s="16">
        <f>ROUND(IF($L297=1,INDEX(新属性投放!D$14:D$34,卡牌属性!$M297),INDEX(新属性投放!D$40:D$60,卡牌属性!$M297))*VLOOKUP(J297,$A$4:$E$39,5),0)</f>
        <v>77</v>
      </c>
      <c r="X297" s="31" t="s">
        <v>192</v>
      </c>
      <c r="Y297" s="16">
        <f>ROUND(IF($L297=1,INDEX(新属性投放!E$14:E$34,卡牌属性!$M297),INDEX(新属性投放!E$40:E$60,卡牌属性!$M297))*VLOOKUP(J297,$A$4:$E$39,5),0)</f>
        <v>770</v>
      </c>
      <c r="AA297" s="16">
        <f t="shared" si="97"/>
        <v>1540</v>
      </c>
      <c r="AB297" s="16">
        <f t="shared" si="98"/>
        <v>770</v>
      </c>
      <c r="AC297" s="16">
        <f t="shared" si="99"/>
        <v>7700</v>
      </c>
      <c r="AE297" s="16">
        <f t="shared" si="112"/>
        <v>12360</v>
      </c>
      <c r="AF297" s="16">
        <f t="shared" si="113"/>
        <v>6200</v>
      </c>
      <c r="AG297" s="16">
        <f t="shared" si="114"/>
        <v>61820</v>
      </c>
    </row>
    <row r="298" spans="9:33" ht="16.5" x14ac:dyDescent="0.2">
      <c r="I298" s="15">
        <v>295</v>
      </c>
      <c r="J298" s="16">
        <f t="shared" si="106"/>
        <v>1101015</v>
      </c>
      <c r="K298" s="31" t="s">
        <v>703</v>
      </c>
      <c r="L298" s="16">
        <f t="shared" si="107"/>
        <v>1</v>
      </c>
      <c r="M298" s="16">
        <f t="shared" si="108"/>
        <v>1</v>
      </c>
      <c r="N298" s="16" t="s">
        <v>51</v>
      </c>
      <c r="O298" s="16">
        <f>ROUND(IF($L298=1,INDEX(新属性投放!I$14:I$34,卡牌属性!$M298),INDEX(新属性投放!I$40:I$60,卡牌属性!$M298))*VLOOKUP(J298,$A$4:$E$39,5),0)</f>
        <v>22</v>
      </c>
      <c r="P298" s="31" t="s">
        <v>191</v>
      </c>
      <c r="Q298" s="16">
        <f>ROUND(IF($L298=1,INDEX(新属性投放!J$14:J$34,卡牌属性!$M298),INDEX(新属性投放!J$40:J$60,卡牌属性!$M298))*VLOOKUP(J298,$A$4:$E$39,5),0)</f>
        <v>0</v>
      </c>
      <c r="R298" s="31" t="s">
        <v>192</v>
      </c>
      <c r="S298" s="16">
        <f>ROUND(IF($L298=1,INDEX(新属性投放!K$14:K$34,卡牌属性!$M298),INDEX(新属性投放!K$40:K$60,卡牌属性!$M298))*VLOOKUP(J298,$A$4:$E$39,5),0)</f>
        <v>165</v>
      </c>
      <c r="T298" s="31" t="s">
        <v>190</v>
      </c>
      <c r="U298" s="16">
        <f>ROUND(IF($L298=1,INDEX(新属性投放!C$14:C$34,卡牌属性!$M298),INDEX(新属性投放!C$40:C$60,卡牌属性!$M298))*VLOOKUP(J298,$A$4:$E$39,5),0)</f>
        <v>4</v>
      </c>
      <c r="V298" s="31" t="s">
        <v>191</v>
      </c>
      <c r="W298" s="16">
        <f>ROUND(IF($L298=1,INDEX(新属性投放!D$14:D$34,卡牌属性!$M298),INDEX(新属性投放!D$40:D$60,卡牌属性!$M298))*VLOOKUP(J298,$A$4:$E$39,5),0)</f>
        <v>2</v>
      </c>
      <c r="X298" s="31" t="s">
        <v>192</v>
      </c>
      <c r="Y298" s="16">
        <f>ROUND(IF($L298=1,INDEX(新属性投放!E$14:E$34,卡牌属性!$M298),INDEX(新属性投放!E$40:E$60,卡牌属性!$M298))*VLOOKUP(J298,$A$4:$E$39,5),0)</f>
        <v>22</v>
      </c>
      <c r="AA298" s="16">
        <f t="shared" si="97"/>
        <v>40</v>
      </c>
      <c r="AB298" s="16">
        <f t="shared" si="98"/>
        <v>20</v>
      </c>
      <c r="AC298" s="16">
        <f t="shared" si="99"/>
        <v>220</v>
      </c>
      <c r="AE298" s="16">
        <f t="shared" ref="AE298" si="115">AA298</f>
        <v>40</v>
      </c>
      <c r="AF298" s="16">
        <f t="shared" ref="AF298" si="116">AB298</f>
        <v>20</v>
      </c>
      <c r="AG298" s="16">
        <f t="shared" ref="AG298" si="117">AC298</f>
        <v>220</v>
      </c>
    </row>
    <row r="299" spans="9:33" ht="16.5" x14ac:dyDescent="0.2">
      <c r="I299" s="15">
        <v>296</v>
      </c>
      <c r="J299" s="16">
        <f t="shared" si="106"/>
        <v>1101015</v>
      </c>
      <c r="K299" s="31" t="s">
        <v>703</v>
      </c>
      <c r="L299" s="16">
        <f t="shared" si="107"/>
        <v>1</v>
      </c>
      <c r="M299" s="16">
        <f t="shared" si="108"/>
        <v>2</v>
      </c>
      <c r="N299" s="16" t="s">
        <v>51</v>
      </c>
      <c r="O299" s="16">
        <f>ROUND(IF($L299=1,INDEX(新属性投放!I$14:I$34,卡牌属性!$M299),INDEX(新属性投放!I$40:I$60,卡牌属性!$M299))*VLOOKUP(J299,$A$4:$E$39,5),0)</f>
        <v>53</v>
      </c>
      <c r="P299" s="31" t="s">
        <v>191</v>
      </c>
      <c r="Q299" s="16">
        <f>ROUND(IF($L299=1,INDEX(新属性投放!J$14:J$34,卡牌属性!$M299),INDEX(新属性投放!J$40:J$60,卡牌属性!$M299))*VLOOKUP(J299,$A$4:$E$39,5),0)</f>
        <v>15</v>
      </c>
      <c r="R299" s="31" t="s">
        <v>192</v>
      </c>
      <c r="S299" s="16">
        <f>ROUND(IF($L299=1,INDEX(新属性投放!K$14:K$34,卡牌属性!$M299),INDEX(新属性投放!K$40:K$60,卡牌属性!$M299))*VLOOKUP(J299,$A$4:$E$39,5),0)</f>
        <v>319</v>
      </c>
      <c r="T299" s="31" t="s">
        <v>190</v>
      </c>
      <c r="U299" s="16">
        <f>ROUND(IF($L299=1,INDEX(新属性投放!C$14:C$34,卡牌属性!$M299),INDEX(新属性投放!C$40:C$60,卡牌属性!$M299))*VLOOKUP(J299,$A$4:$E$39,5),0)</f>
        <v>7</v>
      </c>
      <c r="V299" s="31" t="s">
        <v>191</v>
      </c>
      <c r="W299" s="16">
        <f>ROUND(IF($L299=1,INDEX(新属性投放!D$14:D$34,卡牌属性!$M299),INDEX(新属性投放!D$40:D$60,卡牌属性!$M299))*VLOOKUP(J299,$A$4:$E$39,5),0)</f>
        <v>3</v>
      </c>
      <c r="X299" s="31" t="s">
        <v>192</v>
      </c>
      <c r="Y299" s="16">
        <f>ROUND(IF($L299=1,INDEX(新属性投放!E$14:E$34,卡牌属性!$M299),INDEX(新属性投放!E$40:E$60,卡牌属性!$M299))*VLOOKUP(J299,$A$4:$E$39,5),0)</f>
        <v>33</v>
      </c>
      <c r="AA299" s="16">
        <f t="shared" si="97"/>
        <v>70</v>
      </c>
      <c r="AB299" s="16">
        <f t="shared" si="98"/>
        <v>30</v>
      </c>
      <c r="AC299" s="16">
        <f t="shared" si="99"/>
        <v>330</v>
      </c>
      <c r="AE299" s="16">
        <f t="shared" ref="AE299:AE318" si="118">AE298+AA299</f>
        <v>110</v>
      </c>
      <c r="AF299" s="16">
        <f t="shared" ref="AF299:AF318" si="119">AF298+AB299</f>
        <v>50</v>
      </c>
      <c r="AG299" s="16">
        <f t="shared" ref="AG299:AG318" si="120">AG298+AC299</f>
        <v>550</v>
      </c>
    </row>
    <row r="300" spans="9:33" ht="16.5" x14ac:dyDescent="0.2">
      <c r="I300" s="15">
        <v>297</v>
      </c>
      <c r="J300" s="16">
        <f t="shared" si="106"/>
        <v>1101015</v>
      </c>
      <c r="K300" s="31" t="s">
        <v>703</v>
      </c>
      <c r="L300" s="16">
        <f t="shared" si="107"/>
        <v>1</v>
      </c>
      <c r="M300" s="16">
        <f t="shared" si="108"/>
        <v>3</v>
      </c>
      <c r="N300" s="16" t="s">
        <v>51</v>
      </c>
      <c r="O300" s="16">
        <f>ROUND(IF($L300=1,INDEX(新属性投放!I$14:I$34,卡牌属性!$M300),INDEX(新属性投放!I$40:I$60,卡牌属性!$M300))*VLOOKUP(J300,$A$4:$E$39,5),0)</f>
        <v>145</v>
      </c>
      <c r="P300" s="31" t="s">
        <v>191</v>
      </c>
      <c r="Q300" s="16">
        <f>ROUND(IF($L300=1,INDEX(新属性投放!J$14:J$34,卡牌属性!$M300),INDEX(新属性投放!J$40:J$60,卡牌属性!$M300))*VLOOKUP(J300,$A$4:$E$39,5),0)</f>
        <v>62</v>
      </c>
      <c r="R300" s="31" t="s">
        <v>192</v>
      </c>
      <c r="S300" s="16">
        <f>ROUND(IF($L300=1,INDEX(新属性投放!K$14:K$34,卡牌属性!$M300),INDEX(新属性投放!K$40:K$60,卡牌属性!$M300))*VLOOKUP(J300,$A$4:$E$39,5),0)</f>
        <v>781</v>
      </c>
      <c r="T300" s="31" t="s">
        <v>190</v>
      </c>
      <c r="U300" s="16">
        <f>ROUND(IF($L300=1,INDEX(新属性投放!C$14:C$34,卡牌属性!$M300),INDEX(新属性投放!C$40:C$60,卡牌属性!$M300))*VLOOKUP(J300,$A$4:$E$39,5),0)</f>
        <v>9</v>
      </c>
      <c r="V300" s="31" t="s">
        <v>191</v>
      </c>
      <c r="W300" s="16">
        <f>ROUND(IF($L300=1,INDEX(新属性投放!D$14:D$34,卡牌属性!$M300),INDEX(新属性投放!D$40:D$60,卡牌属性!$M300))*VLOOKUP(J300,$A$4:$E$39,5),0)</f>
        <v>4</v>
      </c>
      <c r="X300" s="31" t="s">
        <v>192</v>
      </c>
      <c r="Y300" s="16">
        <f>ROUND(IF($L300=1,INDEX(新属性投放!E$14:E$34,卡牌属性!$M300),INDEX(新属性投放!E$40:E$60,卡牌属性!$M300))*VLOOKUP(J300,$A$4:$E$39,5),0)</f>
        <v>44</v>
      </c>
      <c r="AA300" s="16">
        <f t="shared" si="97"/>
        <v>90</v>
      </c>
      <c r="AB300" s="16">
        <f t="shared" si="98"/>
        <v>40</v>
      </c>
      <c r="AC300" s="16">
        <f t="shared" si="99"/>
        <v>440</v>
      </c>
      <c r="AE300" s="16">
        <f t="shared" si="118"/>
        <v>200</v>
      </c>
      <c r="AF300" s="16">
        <f t="shared" si="119"/>
        <v>90</v>
      </c>
      <c r="AG300" s="16">
        <f t="shared" si="120"/>
        <v>990</v>
      </c>
    </row>
    <row r="301" spans="9:33" ht="16.5" x14ac:dyDescent="0.2">
      <c r="I301" s="15">
        <v>298</v>
      </c>
      <c r="J301" s="16">
        <f t="shared" si="106"/>
        <v>1101015</v>
      </c>
      <c r="K301" s="31" t="s">
        <v>703</v>
      </c>
      <c r="L301" s="16">
        <f t="shared" si="107"/>
        <v>1</v>
      </c>
      <c r="M301" s="16">
        <f t="shared" si="108"/>
        <v>4</v>
      </c>
      <c r="N301" s="16" t="s">
        <v>51</v>
      </c>
      <c r="O301" s="16">
        <f>ROUND(IF($L301=1,INDEX(新属性投放!I$14:I$34,卡牌属性!$M301),INDEX(新属性投放!I$40:I$60,卡牌属性!$M301))*VLOOKUP(J301,$A$4:$E$39,5),0)</f>
        <v>304</v>
      </c>
      <c r="P301" s="31" t="s">
        <v>191</v>
      </c>
      <c r="Q301" s="16">
        <f>ROUND(IF($L301=1,INDEX(新属性投放!J$14:J$34,卡牌属性!$M301),INDEX(新属性投放!J$40:J$60,卡牌属性!$M301))*VLOOKUP(J301,$A$4:$E$39,5),0)</f>
        <v>141</v>
      </c>
      <c r="R301" s="31" t="s">
        <v>192</v>
      </c>
      <c r="S301" s="16">
        <f>ROUND(IF($L301=1,INDEX(新属性投放!K$14:K$34,卡牌属性!$M301),INDEX(新属性投放!K$40:K$60,卡牌属性!$M301))*VLOOKUP(J301,$A$4:$E$39,5),0)</f>
        <v>1573</v>
      </c>
      <c r="T301" s="31" t="s">
        <v>190</v>
      </c>
      <c r="U301" s="16">
        <f>ROUND(IF($L301=1,INDEX(新属性投放!C$14:C$34,卡牌属性!$M301),INDEX(新属性投放!C$40:C$60,卡牌属性!$M301))*VLOOKUP(J301,$A$4:$E$39,5),0)</f>
        <v>13</v>
      </c>
      <c r="V301" s="31" t="s">
        <v>191</v>
      </c>
      <c r="W301" s="16">
        <f>ROUND(IF($L301=1,INDEX(新属性投放!D$14:D$34,卡牌属性!$M301),INDEX(新属性投放!D$40:D$60,卡牌属性!$M301))*VLOOKUP(J301,$A$4:$E$39,5),0)</f>
        <v>7</v>
      </c>
      <c r="X301" s="31" t="s">
        <v>192</v>
      </c>
      <c r="Y301" s="16">
        <f>ROUND(IF($L301=1,INDEX(新属性投放!E$14:E$34,卡牌属性!$M301),INDEX(新属性投放!E$40:E$60,卡牌属性!$M301))*VLOOKUP(J301,$A$4:$E$39,5),0)</f>
        <v>66</v>
      </c>
      <c r="AA301" s="16">
        <f t="shared" si="97"/>
        <v>130</v>
      </c>
      <c r="AB301" s="16">
        <f t="shared" si="98"/>
        <v>70</v>
      </c>
      <c r="AC301" s="16">
        <f t="shared" si="99"/>
        <v>660</v>
      </c>
      <c r="AE301" s="16">
        <f t="shared" si="118"/>
        <v>330</v>
      </c>
      <c r="AF301" s="16">
        <f t="shared" si="119"/>
        <v>160</v>
      </c>
      <c r="AG301" s="16">
        <f t="shared" si="120"/>
        <v>1650</v>
      </c>
    </row>
    <row r="302" spans="9:33" ht="16.5" x14ac:dyDescent="0.2">
      <c r="I302" s="15">
        <v>299</v>
      </c>
      <c r="J302" s="16">
        <f t="shared" si="106"/>
        <v>1101015</v>
      </c>
      <c r="K302" s="31" t="s">
        <v>703</v>
      </c>
      <c r="L302" s="16">
        <f t="shared" si="107"/>
        <v>1</v>
      </c>
      <c r="M302" s="16">
        <f t="shared" si="108"/>
        <v>5</v>
      </c>
      <c r="N302" s="16" t="s">
        <v>51</v>
      </c>
      <c r="O302" s="16">
        <f>ROUND(IF($L302=1,INDEX(新属性投放!I$14:I$34,卡牌属性!$M302),INDEX(新属性投放!I$40:I$60,卡牌属性!$M302))*VLOOKUP(J302,$A$4:$E$39,5),0)</f>
        <v>471</v>
      </c>
      <c r="P302" s="31" t="s">
        <v>191</v>
      </c>
      <c r="Q302" s="16">
        <f>ROUND(IF($L302=1,INDEX(新属性投放!J$14:J$34,卡牌属性!$M302),INDEX(新属性投放!J$40:J$60,卡牌属性!$M302))*VLOOKUP(J302,$A$4:$E$39,5),0)</f>
        <v>224</v>
      </c>
      <c r="R302" s="31" t="s">
        <v>192</v>
      </c>
      <c r="S302" s="16">
        <f>ROUND(IF($L302=1,INDEX(新属性投放!K$14:K$34,卡牌属性!$M302),INDEX(新属性投放!K$40:K$60,卡牌属性!$M302))*VLOOKUP(J302,$A$4:$E$39,5),0)</f>
        <v>2409</v>
      </c>
      <c r="T302" s="31" t="s">
        <v>190</v>
      </c>
      <c r="U302" s="16">
        <f>ROUND(IF($L302=1,INDEX(新属性投放!C$14:C$34,卡牌属性!$M302),INDEX(新属性投放!C$40:C$60,卡牌属性!$M302))*VLOOKUP(J302,$A$4:$E$39,5),0)</f>
        <v>18</v>
      </c>
      <c r="V302" s="31" t="s">
        <v>191</v>
      </c>
      <c r="W302" s="16">
        <f>ROUND(IF($L302=1,INDEX(新属性投放!D$14:D$34,卡牌属性!$M302),INDEX(新属性投放!D$40:D$60,卡牌属性!$M302))*VLOOKUP(J302,$A$4:$E$39,5),0)</f>
        <v>9</v>
      </c>
      <c r="X302" s="31" t="s">
        <v>192</v>
      </c>
      <c r="Y302" s="16">
        <f>ROUND(IF($L302=1,INDEX(新属性投放!E$14:E$34,卡牌属性!$M302),INDEX(新属性投放!E$40:E$60,卡牌属性!$M302))*VLOOKUP(J302,$A$4:$E$39,5),0)</f>
        <v>88</v>
      </c>
      <c r="AA302" s="16">
        <f t="shared" si="97"/>
        <v>180</v>
      </c>
      <c r="AB302" s="16">
        <f t="shared" si="98"/>
        <v>90</v>
      </c>
      <c r="AC302" s="16">
        <f t="shared" si="99"/>
        <v>880</v>
      </c>
      <c r="AE302" s="16">
        <f t="shared" si="118"/>
        <v>510</v>
      </c>
      <c r="AF302" s="16">
        <f t="shared" si="119"/>
        <v>250</v>
      </c>
      <c r="AG302" s="16">
        <f t="shared" si="120"/>
        <v>2530</v>
      </c>
    </row>
    <row r="303" spans="9:33" ht="16.5" x14ac:dyDescent="0.2">
      <c r="I303" s="15">
        <v>300</v>
      </c>
      <c r="J303" s="16">
        <f t="shared" si="106"/>
        <v>1101015</v>
      </c>
      <c r="K303" s="31" t="s">
        <v>703</v>
      </c>
      <c r="L303" s="16">
        <f t="shared" si="107"/>
        <v>1</v>
      </c>
      <c r="M303" s="16">
        <f t="shared" si="108"/>
        <v>6</v>
      </c>
      <c r="N303" s="16" t="s">
        <v>51</v>
      </c>
      <c r="O303" s="16">
        <f>ROUND(IF($L303=1,INDEX(新属性投放!I$14:I$34,卡牌属性!$M303),INDEX(新属性投放!I$40:I$60,卡牌属性!$M303))*VLOOKUP(J303,$A$4:$E$39,5),0)</f>
        <v>691</v>
      </c>
      <c r="P303" s="31" t="s">
        <v>191</v>
      </c>
      <c r="Q303" s="16">
        <f>ROUND(IF($L303=1,INDEX(新属性投放!J$14:J$34,卡牌属性!$M303),INDEX(新属性投放!J$40:J$60,卡牌属性!$M303))*VLOOKUP(J303,$A$4:$E$39,5),0)</f>
        <v>334</v>
      </c>
      <c r="R303" s="31" t="s">
        <v>192</v>
      </c>
      <c r="S303" s="16">
        <f>ROUND(IF($L303=1,INDEX(新属性投放!K$14:K$34,卡牌属性!$M303),INDEX(新属性投放!K$40:K$60,卡牌属性!$M303))*VLOOKUP(J303,$A$4:$E$39,5),0)</f>
        <v>3509</v>
      </c>
      <c r="T303" s="31" t="s">
        <v>190</v>
      </c>
      <c r="U303" s="16">
        <f>ROUND(IF($L303=1,INDEX(新属性投放!C$14:C$34,卡牌属性!$M303),INDEX(新属性投放!C$40:C$60,卡牌属性!$M303))*VLOOKUP(J303,$A$4:$E$39,5),0)</f>
        <v>22</v>
      </c>
      <c r="V303" s="31" t="s">
        <v>191</v>
      </c>
      <c r="W303" s="16">
        <f>ROUND(IF($L303=1,INDEX(新属性投放!D$14:D$34,卡牌属性!$M303),INDEX(新属性投放!D$40:D$60,卡牌属性!$M303))*VLOOKUP(J303,$A$4:$E$39,5),0)</f>
        <v>11</v>
      </c>
      <c r="X303" s="31" t="s">
        <v>192</v>
      </c>
      <c r="Y303" s="16">
        <f>ROUND(IF($L303=1,INDEX(新属性投放!E$14:E$34,卡牌属性!$M303),INDEX(新属性投放!E$40:E$60,卡牌属性!$M303))*VLOOKUP(J303,$A$4:$E$39,5),0)</f>
        <v>110</v>
      </c>
      <c r="AA303" s="16">
        <f t="shared" si="97"/>
        <v>220</v>
      </c>
      <c r="AB303" s="16">
        <f t="shared" si="98"/>
        <v>110</v>
      </c>
      <c r="AC303" s="16">
        <f t="shared" si="99"/>
        <v>1100</v>
      </c>
      <c r="AE303" s="16">
        <f t="shared" si="118"/>
        <v>730</v>
      </c>
      <c r="AF303" s="16">
        <f t="shared" si="119"/>
        <v>360</v>
      </c>
      <c r="AG303" s="16">
        <f t="shared" si="120"/>
        <v>3630</v>
      </c>
    </row>
    <row r="304" spans="9:33" ht="16.5" x14ac:dyDescent="0.2">
      <c r="I304" s="15">
        <v>301</v>
      </c>
      <c r="J304" s="16">
        <f t="shared" si="106"/>
        <v>1101015</v>
      </c>
      <c r="K304" s="31" t="s">
        <v>703</v>
      </c>
      <c r="L304" s="16">
        <f t="shared" si="107"/>
        <v>1</v>
      </c>
      <c r="M304" s="16">
        <f t="shared" si="108"/>
        <v>7</v>
      </c>
      <c r="N304" s="16" t="s">
        <v>51</v>
      </c>
      <c r="O304" s="16">
        <f>ROUND(IF($L304=1,INDEX(新属性投放!I$14:I$34,卡牌属性!$M304),INDEX(新属性投放!I$40:I$60,卡牌属性!$M304))*VLOOKUP(J304,$A$4:$E$39,5),0)</f>
        <v>964</v>
      </c>
      <c r="P304" s="31" t="s">
        <v>191</v>
      </c>
      <c r="Q304" s="16">
        <f>ROUND(IF($L304=1,INDEX(新属性投放!J$14:J$34,卡牌属性!$M304),INDEX(新属性投放!J$40:J$60,卡牌属性!$M304))*VLOOKUP(J304,$A$4:$E$39,5),0)</f>
        <v>471</v>
      </c>
      <c r="R304" s="31" t="s">
        <v>192</v>
      </c>
      <c r="S304" s="16">
        <f>ROUND(IF($L304=1,INDEX(新属性投放!K$14:K$34,卡牌属性!$M304),INDEX(新属性投放!K$40:K$60,卡牌属性!$M304))*VLOOKUP(J304,$A$4:$E$39,5),0)</f>
        <v>4873</v>
      </c>
      <c r="T304" s="31" t="s">
        <v>190</v>
      </c>
      <c r="U304" s="16">
        <f>ROUND(IF($L304=1,INDEX(新属性投放!C$14:C$34,卡牌属性!$M304),INDEX(新属性投放!C$40:C$60,卡牌属性!$M304))*VLOOKUP(J304,$A$4:$E$39,5),0)</f>
        <v>26</v>
      </c>
      <c r="V304" s="31" t="s">
        <v>191</v>
      </c>
      <c r="W304" s="16">
        <f>ROUND(IF($L304=1,INDEX(新属性投放!D$14:D$34,卡牌属性!$M304),INDEX(新属性投放!D$40:D$60,卡牌属性!$M304))*VLOOKUP(J304,$A$4:$E$39,5),0)</f>
        <v>13</v>
      </c>
      <c r="X304" s="31" t="s">
        <v>192</v>
      </c>
      <c r="Y304" s="16">
        <f>ROUND(IF($L304=1,INDEX(新属性投放!E$14:E$34,卡牌属性!$M304),INDEX(新属性投放!E$40:E$60,卡牌属性!$M304))*VLOOKUP(J304,$A$4:$E$39,5),0)</f>
        <v>132</v>
      </c>
      <c r="AA304" s="16">
        <f t="shared" si="97"/>
        <v>260</v>
      </c>
      <c r="AB304" s="16">
        <f t="shared" si="98"/>
        <v>130</v>
      </c>
      <c r="AC304" s="16">
        <f t="shared" si="99"/>
        <v>1320</v>
      </c>
      <c r="AE304" s="16">
        <f t="shared" si="118"/>
        <v>990</v>
      </c>
      <c r="AF304" s="16">
        <f t="shared" si="119"/>
        <v>490</v>
      </c>
      <c r="AG304" s="16">
        <f t="shared" si="120"/>
        <v>4950</v>
      </c>
    </row>
    <row r="305" spans="9:33" ht="16.5" x14ac:dyDescent="0.2">
      <c r="I305" s="15">
        <v>302</v>
      </c>
      <c r="J305" s="16">
        <f t="shared" si="106"/>
        <v>1101015</v>
      </c>
      <c r="K305" s="31" t="s">
        <v>703</v>
      </c>
      <c r="L305" s="16">
        <f t="shared" si="107"/>
        <v>1</v>
      </c>
      <c r="M305" s="16">
        <f t="shared" si="108"/>
        <v>8</v>
      </c>
      <c r="N305" s="16" t="s">
        <v>51</v>
      </c>
      <c r="O305" s="16">
        <f>ROUND(IF($L305=1,INDEX(新属性投放!I$14:I$34,卡牌属性!$M305),INDEX(新属性投放!I$40:I$60,卡牌属性!$M305))*VLOOKUP(J305,$A$4:$E$39,5),0)</f>
        <v>1294</v>
      </c>
      <c r="P305" s="31" t="s">
        <v>191</v>
      </c>
      <c r="Q305" s="16">
        <f>ROUND(IF($L305=1,INDEX(新属性投放!J$14:J$34,卡牌属性!$M305),INDEX(新属性投放!J$40:J$60,卡牌属性!$M305))*VLOOKUP(J305,$A$4:$E$39,5),0)</f>
        <v>636</v>
      </c>
      <c r="R305" s="31" t="s">
        <v>192</v>
      </c>
      <c r="S305" s="16">
        <f>ROUND(IF($L305=1,INDEX(新属性投放!K$14:K$34,卡牌属性!$M305),INDEX(新属性投放!K$40:K$60,卡牌属性!$M305))*VLOOKUP(J305,$A$4:$E$39,5),0)</f>
        <v>6523</v>
      </c>
      <c r="T305" s="31" t="s">
        <v>190</v>
      </c>
      <c r="U305" s="16">
        <f>ROUND(IF($L305=1,INDEX(新属性投放!C$14:C$34,卡牌属性!$M305),INDEX(新属性投放!C$40:C$60,卡牌属性!$M305))*VLOOKUP(J305,$A$4:$E$39,5),0)</f>
        <v>33</v>
      </c>
      <c r="V305" s="31" t="s">
        <v>191</v>
      </c>
      <c r="W305" s="16">
        <f>ROUND(IF($L305=1,INDEX(新属性投放!D$14:D$34,卡牌属性!$M305),INDEX(新属性投放!D$40:D$60,卡牌属性!$M305))*VLOOKUP(J305,$A$4:$E$39,5),0)</f>
        <v>17</v>
      </c>
      <c r="X305" s="31" t="s">
        <v>192</v>
      </c>
      <c r="Y305" s="16">
        <f>ROUND(IF($L305=1,INDEX(新属性投放!E$14:E$34,卡牌属性!$M305),INDEX(新属性投放!E$40:E$60,卡牌属性!$M305))*VLOOKUP(J305,$A$4:$E$39,5),0)</f>
        <v>165</v>
      </c>
      <c r="AA305" s="16">
        <f t="shared" si="97"/>
        <v>330</v>
      </c>
      <c r="AB305" s="16">
        <f t="shared" si="98"/>
        <v>170</v>
      </c>
      <c r="AC305" s="16">
        <f t="shared" si="99"/>
        <v>1650</v>
      </c>
      <c r="AE305" s="16">
        <f t="shared" si="118"/>
        <v>1320</v>
      </c>
      <c r="AF305" s="16">
        <f t="shared" si="119"/>
        <v>660</v>
      </c>
      <c r="AG305" s="16">
        <f t="shared" si="120"/>
        <v>6600</v>
      </c>
    </row>
    <row r="306" spans="9:33" ht="16.5" x14ac:dyDescent="0.2">
      <c r="I306" s="15">
        <v>303</v>
      </c>
      <c r="J306" s="16">
        <f t="shared" si="106"/>
        <v>1101015</v>
      </c>
      <c r="K306" s="31" t="s">
        <v>703</v>
      </c>
      <c r="L306" s="16">
        <f t="shared" si="107"/>
        <v>1</v>
      </c>
      <c r="M306" s="16">
        <f t="shared" si="108"/>
        <v>9</v>
      </c>
      <c r="N306" s="16" t="s">
        <v>51</v>
      </c>
      <c r="O306" s="16">
        <f>ROUND(IF($L306=1,INDEX(新属性投放!I$14:I$34,卡牌属性!$M306),INDEX(新属性投放!I$40:I$60,卡牌属性!$M306))*VLOOKUP(J306,$A$4:$E$39,5),0)</f>
        <v>1661</v>
      </c>
      <c r="P306" s="31" t="s">
        <v>191</v>
      </c>
      <c r="Q306" s="16">
        <f>ROUND(IF($L306=1,INDEX(新属性投放!J$14:J$34,卡牌属性!$M306),INDEX(新属性投放!J$40:J$60,卡牌属性!$M306))*VLOOKUP(J306,$A$4:$E$39,5),0)</f>
        <v>820</v>
      </c>
      <c r="R306" s="31" t="s">
        <v>192</v>
      </c>
      <c r="S306" s="16">
        <f>ROUND(IF($L306=1,INDEX(新属性投放!K$14:K$34,卡牌属性!$M306),INDEX(新属性投放!K$40:K$60,卡牌属性!$M306))*VLOOKUP(J306,$A$4:$E$39,5),0)</f>
        <v>8360</v>
      </c>
      <c r="T306" s="31" t="s">
        <v>190</v>
      </c>
      <c r="U306" s="16">
        <f>ROUND(IF($L306=1,INDEX(新属性投放!C$14:C$34,卡牌属性!$M306),INDEX(新属性投放!C$40:C$60,卡牌属性!$M306))*VLOOKUP(J306,$A$4:$E$39,5),0)</f>
        <v>37</v>
      </c>
      <c r="V306" s="31" t="s">
        <v>191</v>
      </c>
      <c r="W306" s="16">
        <f>ROUND(IF($L306=1,INDEX(新属性投放!D$14:D$34,卡牌属性!$M306),INDEX(新属性投放!D$40:D$60,卡牌属性!$M306))*VLOOKUP(J306,$A$4:$E$39,5),0)</f>
        <v>19</v>
      </c>
      <c r="X306" s="31" t="s">
        <v>192</v>
      </c>
      <c r="Y306" s="16">
        <f>ROUND(IF($L306=1,INDEX(新属性投放!E$14:E$34,卡牌属性!$M306),INDEX(新属性投放!E$40:E$60,卡牌属性!$M306))*VLOOKUP(J306,$A$4:$E$39,5),0)</f>
        <v>187</v>
      </c>
      <c r="AA306" s="16">
        <f t="shared" si="97"/>
        <v>370</v>
      </c>
      <c r="AB306" s="16">
        <f t="shared" si="98"/>
        <v>190</v>
      </c>
      <c r="AC306" s="16">
        <f t="shared" si="99"/>
        <v>1870</v>
      </c>
      <c r="AE306" s="16">
        <f t="shared" si="118"/>
        <v>1690</v>
      </c>
      <c r="AF306" s="16">
        <f t="shared" si="119"/>
        <v>850</v>
      </c>
      <c r="AG306" s="16">
        <f t="shared" si="120"/>
        <v>8470</v>
      </c>
    </row>
    <row r="307" spans="9:33" ht="16.5" x14ac:dyDescent="0.2">
      <c r="I307" s="15">
        <v>304</v>
      </c>
      <c r="J307" s="16">
        <f t="shared" si="106"/>
        <v>1101015</v>
      </c>
      <c r="K307" s="31" t="s">
        <v>703</v>
      </c>
      <c r="L307" s="16">
        <f t="shared" si="107"/>
        <v>1</v>
      </c>
      <c r="M307" s="16">
        <f t="shared" si="108"/>
        <v>10</v>
      </c>
      <c r="N307" s="16" t="s">
        <v>51</v>
      </c>
      <c r="O307" s="16">
        <f>ROUND(IF($L307=1,INDEX(新属性投放!I$14:I$34,卡牌属性!$M307),INDEX(新属性投放!I$40:I$60,卡牌属性!$M307))*VLOOKUP(J307,$A$4:$E$39,5),0)</f>
        <v>1892</v>
      </c>
      <c r="P307" s="31" t="s">
        <v>191</v>
      </c>
      <c r="Q307" s="16">
        <f>ROUND(IF($L307=1,INDEX(新属性投放!J$14:J$34,卡牌属性!$M307),INDEX(新属性投放!J$40:J$60,卡牌属性!$M307))*VLOOKUP(J307,$A$4:$E$39,5),0)</f>
        <v>935</v>
      </c>
      <c r="R307" s="31" t="s">
        <v>192</v>
      </c>
      <c r="S307" s="16">
        <f>ROUND(IF($L307=1,INDEX(新属性投放!K$14:K$34,卡牌属性!$M307),INDEX(新属性投放!K$40:K$60,卡牌属性!$M307))*VLOOKUP(J307,$A$4:$E$39,5),0)</f>
        <v>9515</v>
      </c>
      <c r="T307" s="31" t="s">
        <v>190</v>
      </c>
      <c r="U307" s="16">
        <f>ROUND(IF($L307=1,INDEX(新属性投放!C$14:C$34,卡牌属性!$M307),INDEX(新属性投放!C$40:C$60,卡牌属性!$M307))*VLOOKUP(J307,$A$4:$E$39,5),0)</f>
        <v>44</v>
      </c>
      <c r="V307" s="31" t="s">
        <v>191</v>
      </c>
      <c r="W307" s="16">
        <f>ROUND(IF($L307=1,INDEX(新属性投放!D$14:D$34,卡牌属性!$M307),INDEX(新属性投放!D$40:D$60,卡牌属性!$M307))*VLOOKUP(J307,$A$4:$E$39,5),0)</f>
        <v>22</v>
      </c>
      <c r="X307" s="31" t="s">
        <v>192</v>
      </c>
      <c r="Y307" s="16">
        <f>ROUND(IF($L307=1,INDEX(新属性投放!E$14:E$34,卡牌属性!$M307),INDEX(新属性投放!E$40:E$60,卡牌属性!$M307))*VLOOKUP(J307,$A$4:$E$39,5),0)</f>
        <v>220</v>
      </c>
      <c r="AA307" s="16">
        <f t="shared" si="97"/>
        <v>440</v>
      </c>
      <c r="AB307" s="16">
        <f t="shared" si="98"/>
        <v>220</v>
      </c>
      <c r="AC307" s="16">
        <f t="shared" si="99"/>
        <v>2200</v>
      </c>
      <c r="AE307" s="16">
        <f t="shared" si="118"/>
        <v>2130</v>
      </c>
      <c r="AF307" s="16">
        <f t="shared" si="119"/>
        <v>1070</v>
      </c>
      <c r="AG307" s="16">
        <f t="shared" si="120"/>
        <v>10670</v>
      </c>
    </row>
    <row r="308" spans="9:33" ht="16.5" x14ac:dyDescent="0.2">
      <c r="I308" s="15">
        <v>305</v>
      </c>
      <c r="J308" s="16">
        <f t="shared" si="106"/>
        <v>1101015</v>
      </c>
      <c r="K308" s="31" t="s">
        <v>703</v>
      </c>
      <c r="L308" s="16">
        <f t="shared" si="107"/>
        <v>1</v>
      </c>
      <c r="M308" s="16">
        <f t="shared" si="108"/>
        <v>11</v>
      </c>
      <c r="N308" s="16" t="s">
        <v>51</v>
      </c>
      <c r="O308" s="16">
        <f>ROUND(IF($L308=1,INDEX(新属性投放!I$14:I$34,卡牌属性!$M308),INDEX(新属性投放!I$40:I$60,卡牌属性!$M308))*VLOOKUP(J308,$A$4:$E$39,5),0)</f>
        <v>2163</v>
      </c>
      <c r="P308" s="31" t="s">
        <v>191</v>
      </c>
      <c r="Q308" s="16">
        <f>ROUND(IF($L308=1,INDEX(新属性投放!J$14:J$34,卡牌属性!$M308),INDEX(新属性投放!J$40:J$60,卡牌属性!$M308))*VLOOKUP(J308,$A$4:$E$39,5),0)</f>
        <v>1070</v>
      </c>
      <c r="R308" s="31" t="s">
        <v>192</v>
      </c>
      <c r="S308" s="16">
        <f>ROUND(IF($L308=1,INDEX(新属性投放!K$14:K$34,卡牌属性!$M308),INDEX(新属性投放!K$40:K$60,卡牌属性!$M308))*VLOOKUP(J308,$A$4:$E$39,5),0)</f>
        <v>10868</v>
      </c>
      <c r="T308" s="31" t="s">
        <v>190</v>
      </c>
      <c r="U308" s="16">
        <f>ROUND(IF($L308=1,INDEX(新属性投放!C$14:C$34,卡牌属性!$M308),INDEX(新属性投放!C$40:C$60,卡牌属性!$M308))*VLOOKUP(J308,$A$4:$E$39,5),0)</f>
        <v>51</v>
      </c>
      <c r="V308" s="31" t="s">
        <v>191</v>
      </c>
      <c r="W308" s="16">
        <f>ROUND(IF($L308=1,INDEX(新属性投放!D$14:D$34,卡牌属性!$M308),INDEX(新属性投放!D$40:D$60,卡牌属性!$M308))*VLOOKUP(J308,$A$4:$E$39,5),0)</f>
        <v>25</v>
      </c>
      <c r="X308" s="31" t="s">
        <v>192</v>
      </c>
      <c r="Y308" s="16">
        <f>ROUND(IF($L308=1,INDEX(新属性投放!E$14:E$34,卡牌属性!$M308),INDEX(新属性投放!E$40:E$60,卡牌属性!$M308))*VLOOKUP(J308,$A$4:$E$39,5),0)</f>
        <v>253</v>
      </c>
      <c r="AA308" s="16">
        <f t="shared" si="97"/>
        <v>510</v>
      </c>
      <c r="AB308" s="16">
        <f t="shared" si="98"/>
        <v>250</v>
      </c>
      <c r="AC308" s="16">
        <f t="shared" si="99"/>
        <v>2530</v>
      </c>
      <c r="AE308" s="16">
        <f t="shared" si="118"/>
        <v>2640</v>
      </c>
      <c r="AF308" s="16">
        <f t="shared" si="119"/>
        <v>1320</v>
      </c>
      <c r="AG308" s="16">
        <f t="shared" si="120"/>
        <v>13200</v>
      </c>
    </row>
    <row r="309" spans="9:33" ht="16.5" x14ac:dyDescent="0.2">
      <c r="I309" s="15">
        <v>306</v>
      </c>
      <c r="J309" s="16">
        <f t="shared" si="106"/>
        <v>1101015</v>
      </c>
      <c r="K309" s="31" t="s">
        <v>703</v>
      </c>
      <c r="L309" s="16">
        <f t="shared" si="107"/>
        <v>1</v>
      </c>
      <c r="M309" s="16">
        <f t="shared" si="108"/>
        <v>12</v>
      </c>
      <c r="N309" s="16" t="s">
        <v>51</v>
      </c>
      <c r="O309" s="16">
        <f>ROUND(IF($L309=1,INDEX(新属性投放!I$14:I$34,卡牌属性!$M309),INDEX(新属性投放!I$40:I$60,卡牌属性!$M309))*VLOOKUP(J309,$A$4:$E$39,5),0)</f>
        <v>2473</v>
      </c>
      <c r="P309" s="31" t="s">
        <v>191</v>
      </c>
      <c r="Q309" s="16">
        <f>ROUND(IF($L309=1,INDEX(新属性投放!J$14:J$34,卡牌属性!$M309),INDEX(新属性投放!J$40:J$60,卡牌属性!$M309))*VLOOKUP(J309,$A$4:$E$39,5),0)</f>
        <v>1225</v>
      </c>
      <c r="R309" s="31" t="s">
        <v>192</v>
      </c>
      <c r="S309" s="16">
        <f>ROUND(IF($L309=1,INDEX(新属性投放!K$14:K$34,卡牌属性!$M309),INDEX(新属性投放!K$40:K$60,卡牌属性!$M309))*VLOOKUP(J309,$A$4:$E$39,5),0)</f>
        <v>12419</v>
      </c>
      <c r="T309" s="31" t="s">
        <v>190</v>
      </c>
      <c r="U309" s="16">
        <f>ROUND(IF($L309=1,INDEX(新属性投放!C$14:C$34,卡牌属性!$M309),INDEX(新属性投放!C$40:C$60,卡牌属性!$M309))*VLOOKUP(J309,$A$4:$E$39,5),0)</f>
        <v>57</v>
      </c>
      <c r="V309" s="31" t="s">
        <v>191</v>
      </c>
      <c r="W309" s="16">
        <f>ROUND(IF($L309=1,INDEX(新属性投放!D$14:D$34,卡牌属性!$M309),INDEX(新属性投放!D$40:D$60,卡牌属性!$M309))*VLOOKUP(J309,$A$4:$E$39,5),0)</f>
        <v>29</v>
      </c>
      <c r="X309" s="31" t="s">
        <v>192</v>
      </c>
      <c r="Y309" s="16">
        <f>ROUND(IF($L309=1,INDEX(新属性投放!E$14:E$34,卡牌属性!$M309),INDEX(新属性投放!E$40:E$60,卡牌属性!$M309))*VLOOKUP(J309,$A$4:$E$39,5),0)</f>
        <v>286</v>
      </c>
      <c r="AA309" s="16">
        <f t="shared" si="97"/>
        <v>570</v>
      </c>
      <c r="AB309" s="16">
        <f t="shared" si="98"/>
        <v>290</v>
      </c>
      <c r="AC309" s="16">
        <f t="shared" si="99"/>
        <v>2860</v>
      </c>
      <c r="AE309" s="16">
        <f t="shared" si="118"/>
        <v>3210</v>
      </c>
      <c r="AF309" s="16">
        <f t="shared" si="119"/>
        <v>1610</v>
      </c>
      <c r="AG309" s="16">
        <f t="shared" si="120"/>
        <v>16060</v>
      </c>
    </row>
    <row r="310" spans="9:33" ht="16.5" x14ac:dyDescent="0.2">
      <c r="I310" s="15">
        <v>307</v>
      </c>
      <c r="J310" s="16">
        <f t="shared" si="106"/>
        <v>1101015</v>
      </c>
      <c r="K310" s="31" t="s">
        <v>703</v>
      </c>
      <c r="L310" s="16">
        <f t="shared" si="107"/>
        <v>1</v>
      </c>
      <c r="M310" s="16">
        <f t="shared" si="108"/>
        <v>13</v>
      </c>
      <c r="N310" s="16" t="s">
        <v>51</v>
      </c>
      <c r="O310" s="16">
        <f>ROUND(IF($L310=1,INDEX(新属性投放!I$14:I$34,卡牌属性!$M310),INDEX(新属性投放!I$40:I$60,卡牌属性!$M310))*VLOOKUP(J310,$A$4:$E$39,5),0)</f>
        <v>2823</v>
      </c>
      <c r="P310" s="31" t="s">
        <v>191</v>
      </c>
      <c r="Q310" s="16">
        <f>ROUND(IF($L310=1,INDEX(新属性投放!J$14:J$34,卡牌属性!$M310),INDEX(新属性投放!J$40:J$60,卡牌属性!$M310))*VLOOKUP(J310,$A$4:$E$39,5),0)</f>
        <v>1400</v>
      </c>
      <c r="R310" s="31" t="s">
        <v>192</v>
      </c>
      <c r="S310" s="16">
        <f>ROUND(IF($L310=1,INDEX(新属性投放!K$14:K$34,卡牌属性!$M310),INDEX(新属性投放!K$40:K$60,卡牌属性!$M310))*VLOOKUP(J310,$A$4:$E$39,5),0)</f>
        <v>14168</v>
      </c>
      <c r="T310" s="31" t="s">
        <v>190</v>
      </c>
      <c r="U310" s="16">
        <f>ROUND(IF($L310=1,INDEX(新属性投放!C$14:C$34,卡牌属性!$M310),INDEX(新属性投放!C$40:C$60,卡牌属性!$M310))*VLOOKUP(J310,$A$4:$E$39,5),0)</f>
        <v>64</v>
      </c>
      <c r="V310" s="31" t="s">
        <v>191</v>
      </c>
      <c r="W310" s="16">
        <f>ROUND(IF($L310=1,INDEX(新属性投放!D$14:D$34,卡牌属性!$M310),INDEX(新属性投放!D$40:D$60,卡牌属性!$M310))*VLOOKUP(J310,$A$4:$E$39,5),0)</f>
        <v>32</v>
      </c>
      <c r="X310" s="31" t="s">
        <v>192</v>
      </c>
      <c r="Y310" s="16">
        <f>ROUND(IF($L310=1,INDEX(新属性投放!E$14:E$34,卡牌属性!$M310),INDEX(新属性投放!E$40:E$60,卡牌属性!$M310))*VLOOKUP(J310,$A$4:$E$39,5),0)</f>
        <v>319</v>
      </c>
      <c r="AA310" s="16">
        <f t="shared" ref="AA310:AA318" si="121">INT(U310*AA$2*10)</f>
        <v>640</v>
      </c>
      <c r="AB310" s="16">
        <f t="shared" ref="AB310:AB318" si="122">INT(W310*AA$2*10)</f>
        <v>320</v>
      </c>
      <c r="AC310" s="16">
        <f t="shared" ref="AC310:AC318" si="123">INT(Y310*AA$2*10)</f>
        <v>3190</v>
      </c>
      <c r="AE310" s="16">
        <f t="shared" si="118"/>
        <v>3850</v>
      </c>
      <c r="AF310" s="16">
        <f t="shared" si="119"/>
        <v>1930</v>
      </c>
      <c r="AG310" s="16">
        <f t="shared" si="120"/>
        <v>19250</v>
      </c>
    </row>
    <row r="311" spans="9:33" ht="16.5" x14ac:dyDescent="0.2">
      <c r="I311" s="15">
        <v>308</v>
      </c>
      <c r="J311" s="16">
        <f t="shared" si="106"/>
        <v>1101015</v>
      </c>
      <c r="K311" s="31" t="s">
        <v>703</v>
      </c>
      <c r="L311" s="16">
        <f t="shared" si="107"/>
        <v>1</v>
      </c>
      <c r="M311" s="16">
        <f t="shared" si="108"/>
        <v>14</v>
      </c>
      <c r="N311" s="16" t="s">
        <v>51</v>
      </c>
      <c r="O311" s="16">
        <f>ROUND(IF($L311=1,INDEX(新属性投放!I$14:I$34,卡牌属性!$M311),INDEX(新属性投放!I$40:I$60,卡牌属性!$M311))*VLOOKUP(J311,$A$4:$E$39,5),0)</f>
        <v>3212</v>
      </c>
      <c r="P311" s="31" t="s">
        <v>191</v>
      </c>
      <c r="Q311" s="16">
        <f>ROUND(IF($L311=1,INDEX(新属性投放!J$14:J$34,卡牌属性!$M311),INDEX(新属性投放!J$40:J$60,卡牌属性!$M311))*VLOOKUP(J311,$A$4:$E$39,5),0)</f>
        <v>1595</v>
      </c>
      <c r="R311" s="31" t="s">
        <v>192</v>
      </c>
      <c r="S311" s="16">
        <f>ROUND(IF($L311=1,INDEX(新属性投放!K$14:K$34,卡牌属性!$M311),INDEX(新属性投放!K$40:K$60,卡牌属性!$M311))*VLOOKUP(J311,$A$4:$E$39,5),0)</f>
        <v>16115</v>
      </c>
      <c r="T311" s="31" t="s">
        <v>190</v>
      </c>
      <c r="U311" s="16">
        <f>ROUND(IF($L311=1,INDEX(新属性投放!C$14:C$34,卡牌属性!$M311),INDEX(新属性投放!C$40:C$60,卡牌属性!$M311))*VLOOKUP(J311,$A$4:$E$39,5),0)</f>
        <v>70</v>
      </c>
      <c r="V311" s="31" t="s">
        <v>191</v>
      </c>
      <c r="W311" s="16">
        <f>ROUND(IF($L311=1,INDEX(新属性投放!D$14:D$34,卡牌属性!$M311),INDEX(新属性投放!D$40:D$60,卡牌属性!$M311))*VLOOKUP(J311,$A$4:$E$39,5),0)</f>
        <v>35</v>
      </c>
      <c r="X311" s="31" t="s">
        <v>192</v>
      </c>
      <c r="Y311" s="16">
        <f>ROUND(IF($L311=1,INDEX(新属性投放!E$14:E$34,卡牌属性!$M311),INDEX(新属性投放!E$40:E$60,卡牌属性!$M311))*VLOOKUP(J311,$A$4:$E$39,5),0)</f>
        <v>352</v>
      </c>
      <c r="AA311" s="16">
        <f t="shared" si="121"/>
        <v>700</v>
      </c>
      <c r="AB311" s="16">
        <f t="shared" si="122"/>
        <v>350</v>
      </c>
      <c r="AC311" s="16">
        <f t="shared" si="123"/>
        <v>3520</v>
      </c>
      <c r="AE311" s="16">
        <f t="shared" si="118"/>
        <v>4550</v>
      </c>
      <c r="AF311" s="16">
        <f t="shared" si="119"/>
        <v>2280</v>
      </c>
      <c r="AG311" s="16">
        <f t="shared" si="120"/>
        <v>22770</v>
      </c>
    </row>
    <row r="312" spans="9:33" ht="16.5" x14ac:dyDescent="0.2">
      <c r="I312" s="15">
        <v>309</v>
      </c>
      <c r="J312" s="16">
        <f t="shared" si="106"/>
        <v>1101015</v>
      </c>
      <c r="K312" s="31" t="s">
        <v>703</v>
      </c>
      <c r="L312" s="16">
        <f t="shared" si="107"/>
        <v>1</v>
      </c>
      <c r="M312" s="16">
        <f t="shared" si="108"/>
        <v>15</v>
      </c>
      <c r="N312" s="16" t="s">
        <v>51</v>
      </c>
      <c r="O312" s="16">
        <f>ROUND(IF($L312=1,INDEX(新属性投放!I$14:I$34,卡牌属性!$M312),INDEX(新属性投放!I$40:I$60,卡牌属性!$M312))*VLOOKUP(J312,$A$4:$E$39,5),0)</f>
        <v>3641</v>
      </c>
      <c r="P312" s="31" t="s">
        <v>191</v>
      </c>
      <c r="Q312" s="16">
        <f>ROUND(IF($L312=1,INDEX(新属性投放!J$14:J$34,卡牌属性!$M312),INDEX(新属性投放!J$40:J$60,卡牌属性!$M312))*VLOOKUP(J312,$A$4:$E$39,5),0)</f>
        <v>1810</v>
      </c>
      <c r="R312" s="31" t="s">
        <v>192</v>
      </c>
      <c r="S312" s="16">
        <f>ROUND(IF($L312=1,INDEX(新属性投放!K$14:K$34,卡牌属性!$M312),INDEX(新属性投放!K$40:K$60,卡牌属性!$M312))*VLOOKUP(J312,$A$4:$E$39,5),0)</f>
        <v>18260</v>
      </c>
      <c r="T312" s="31" t="s">
        <v>190</v>
      </c>
      <c r="U312" s="16">
        <f>ROUND(IF($L312=1,INDEX(新属性投放!C$14:C$34,卡牌属性!$M312),INDEX(新属性投放!C$40:C$60,卡牌属性!$M312))*VLOOKUP(J312,$A$4:$E$39,5),0)</f>
        <v>77</v>
      </c>
      <c r="V312" s="31" t="s">
        <v>191</v>
      </c>
      <c r="W312" s="16">
        <f>ROUND(IF($L312=1,INDEX(新属性投放!D$14:D$34,卡牌属性!$M312),INDEX(新属性投放!D$40:D$60,卡牌属性!$M312))*VLOOKUP(J312,$A$4:$E$39,5),0)</f>
        <v>39</v>
      </c>
      <c r="X312" s="31" t="s">
        <v>192</v>
      </c>
      <c r="Y312" s="16">
        <f>ROUND(IF($L312=1,INDEX(新属性投放!E$14:E$34,卡牌属性!$M312),INDEX(新属性投放!E$40:E$60,卡牌属性!$M312))*VLOOKUP(J312,$A$4:$E$39,5),0)</f>
        <v>385</v>
      </c>
      <c r="AA312" s="16">
        <f t="shared" si="121"/>
        <v>770</v>
      </c>
      <c r="AB312" s="16">
        <f t="shared" si="122"/>
        <v>390</v>
      </c>
      <c r="AC312" s="16">
        <f t="shared" si="123"/>
        <v>3850</v>
      </c>
      <c r="AE312" s="16">
        <f t="shared" si="118"/>
        <v>5320</v>
      </c>
      <c r="AF312" s="16">
        <f t="shared" si="119"/>
        <v>2670</v>
      </c>
      <c r="AG312" s="16">
        <f t="shared" si="120"/>
        <v>26620</v>
      </c>
    </row>
    <row r="313" spans="9:33" ht="16.5" x14ac:dyDescent="0.2">
      <c r="I313" s="15">
        <v>310</v>
      </c>
      <c r="J313" s="16">
        <f t="shared" si="106"/>
        <v>1101015</v>
      </c>
      <c r="K313" s="31" t="s">
        <v>703</v>
      </c>
      <c r="L313" s="16">
        <f t="shared" si="107"/>
        <v>1</v>
      </c>
      <c r="M313" s="16">
        <f t="shared" si="108"/>
        <v>16</v>
      </c>
      <c r="N313" s="16" t="s">
        <v>51</v>
      </c>
      <c r="O313" s="16">
        <f>ROUND(IF($L313=1,INDEX(新属性投放!I$14:I$34,卡牌属性!$M313),INDEX(新属性投放!I$40:I$60,卡牌属性!$M313))*VLOOKUP(J313,$A$4:$E$39,5),0)</f>
        <v>4114</v>
      </c>
      <c r="P313" s="31" t="s">
        <v>191</v>
      </c>
      <c r="Q313" s="16">
        <f>ROUND(IF($L313=1,INDEX(新属性投放!J$14:J$34,卡牌属性!$M313),INDEX(新属性投放!J$40:J$60,卡牌属性!$M313))*VLOOKUP(J313,$A$4:$E$39,5),0)</f>
        <v>2046</v>
      </c>
      <c r="R313" s="31" t="s">
        <v>192</v>
      </c>
      <c r="S313" s="16">
        <f>ROUND(IF($L313=1,INDEX(新属性投放!K$14:K$34,卡牌属性!$M313),INDEX(新属性投放!K$40:K$60,卡牌属性!$M313))*VLOOKUP(J313,$A$4:$E$39,5),0)</f>
        <v>20625</v>
      </c>
      <c r="T313" s="31" t="s">
        <v>190</v>
      </c>
      <c r="U313" s="16">
        <f>ROUND(IF($L313=1,INDEX(新属性投放!C$14:C$34,卡牌属性!$M313),INDEX(新属性投放!C$40:C$60,卡牌属性!$M313))*VLOOKUP(J313,$A$4:$E$39,5),0)</f>
        <v>88</v>
      </c>
      <c r="V313" s="31" t="s">
        <v>191</v>
      </c>
      <c r="W313" s="16">
        <f>ROUND(IF($L313=1,INDEX(新属性投放!D$14:D$34,卡牌属性!$M313),INDEX(新属性投放!D$40:D$60,卡牌属性!$M313))*VLOOKUP(J313,$A$4:$E$39,5),0)</f>
        <v>44</v>
      </c>
      <c r="X313" s="31" t="s">
        <v>192</v>
      </c>
      <c r="Y313" s="16">
        <f>ROUND(IF($L313=1,INDEX(新属性投放!E$14:E$34,卡牌属性!$M313),INDEX(新属性投放!E$40:E$60,卡牌属性!$M313))*VLOOKUP(J313,$A$4:$E$39,5),0)</f>
        <v>440</v>
      </c>
      <c r="AA313" s="16">
        <f t="shared" si="121"/>
        <v>880</v>
      </c>
      <c r="AB313" s="16">
        <f t="shared" si="122"/>
        <v>440</v>
      </c>
      <c r="AC313" s="16">
        <f t="shared" si="123"/>
        <v>4400</v>
      </c>
      <c r="AE313" s="16">
        <f t="shared" si="118"/>
        <v>6200</v>
      </c>
      <c r="AF313" s="16">
        <f t="shared" si="119"/>
        <v>3110</v>
      </c>
      <c r="AG313" s="16">
        <f t="shared" si="120"/>
        <v>31020</v>
      </c>
    </row>
    <row r="314" spans="9:33" ht="16.5" x14ac:dyDescent="0.2">
      <c r="I314" s="15">
        <v>311</v>
      </c>
      <c r="J314" s="16">
        <f t="shared" si="106"/>
        <v>1101015</v>
      </c>
      <c r="K314" s="31" t="s">
        <v>703</v>
      </c>
      <c r="L314" s="16">
        <f t="shared" si="107"/>
        <v>1</v>
      </c>
      <c r="M314" s="16">
        <f t="shared" si="108"/>
        <v>17</v>
      </c>
      <c r="N314" s="16" t="s">
        <v>51</v>
      </c>
      <c r="O314" s="16">
        <f>ROUND(IF($L314=1,INDEX(新属性投放!I$14:I$34,卡牌属性!$M314),INDEX(新属性投放!I$40:I$60,卡牌属性!$M314))*VLOOKUP(J314,$A$4:$E$39,5),0)</f>
        <v>4653</v>
      </c>
      <c r="P314" s="31" t="s">
        <v>191</v>
      </c>
      <c r="Q314" s="16">
        <f>ROUND(IF($L314=1,INDEX(新属性投放!J$14:J$34,卡牌属性!$M314),INDEX(新属性投放!J$40:J$60,卡牌属性!$M314))*VLOOKUP(J314,$A$4:$E$39,5),0)</f>
        <v>2316</v>
      </c>
      <c r="R314" s="31" t="s">
        <v>192</v>
      </c>
      <c r="S314" s="16">
        <f>ROUND(IF($L314=1,INDEX(新属性投放!K$14:K$34,卡牌属性!$M314),INDEX(新属性投放!K$40:K$60,卡牌属性!$M314))*VLOOKUP(J314,$A$4:$E$39,5),0)</f>
        <v>23320</v>
      </c>
      <c r="T314" s="31" t="s">
        <v>190</v>
      </c>
      <c r="U314" s="16">
        <f>ROUND(IF($L314=1,INDEX(新属性投放!C$14:C$34,卡牌属性!$M314),INDEX(新属性投放!C$40:C$60,卡牌属性!$M314))*VLOOKUP(J314,$A$4:$E$39,5),0)</f>
        <v>99</v>
      </c>
      <c r="V314" s="31" t="s">
        <v>191</v>
      </c>
      <c r="W314" s="16">
        <f>ROUND(IF($L314=1,INDEX(新属性投放!D$14:D$34,卡牌属性!$M314),INDEX(新属性投放!D$40:D$60,卡牌属性!$M314))*VLOOKUP(J314,$A$4:$E$39,5),0)</f>
        <v>50</v>
      </c>
      <c r="X314" s="31" t="s">
        <v>192</v>
      </c>
      <c r="Y314" s="16">
        <f>ROUND(IF($L314=1,INDEX(新属性投放!E$14:E$34,卡牌属性!$M314),INDEX(新属性投放!E$40:E$60,卡牌属性!$M314))*VLOOKUP(J314,$A$4:$E$39,5),0)</f>
        <v>495</v>
      </c>
      <c r="AA314" s="16">
        <f t="shared" si="121"/>
        <v>990</v>
      </c>
      <c r="AB314" s="16">
        <f t="shared" si="122"/>
        <v>500</v>
      </c>
      <c r="AC314" s="16">
        <f t="shared" si="123"/>
        <v>4950</v>
      </c>
      <c r="AE314" s="16">
        <f t="shared" si="118"/>
        <v>7190</v>
      </c>
      <c r="AF314" s="16">
        <f t="shared" si="119"/>
        <v>3610</v>
      </c>
      <c r="AG314" s="16">
        <f t="shared" si="120"/>
        <v>35970</v>
      </c>
    </row>
    <row r="315" spans="9:33" ht="16.5" x14ac:dyDescent="0.2">
      <c r="I315" s="15">
        <v>312</v>
      </c>
      <c r="J315" s="16">
        <f t="shared" si="106"/>
        <v>1101015</v>
      </c>
      <c r="K315" s="31" t="s">
        <v>703</v>
      </c>
      <c r="L315" s="16">
        <f t="shared" si="107"/>
        <v>1</v>
      </c>
      <c r="M315" s="16">
        <f t="shared" si="108"/>
        <v>18</v>
      </c>
      <c r="N315" s="16" t="s">
        <v>51</v>
      </c>
      <c r="O315" s="16">
        <f>ROUND(IF($L315=1,INDEX(新属性投放!I$14:I$34,卡牌属性!$M315),INDEX(新属性投放!I$40:I$60,卡牌属性!$M315))*VLOOKUP(J315,$A$4:$E$39,5),0)</f>
        <v>5258</v>
      </c>
      <c r="P315" s="31" t="s">
        <v>191</v>
      </c>
      <c r="Q315" s="16">
        <f>ROUND(IF($L315=1,INDEX(新属性投放!J$14:J$34,卡牌属性!$M315),INDEX(新属性投放!J$40:J$60,卡牌属性!$M315))*VLOOKUP(J315,$A$4:$E$39,5),0)</f>
        <v>2618</v>
      </c>
      <c r="R315" s="31" t="s">
        <v>192</v>
      </c>
      <c r="S315" s="16">
        <f>ROUND(IF($L315=1,INDEX(新属性投放!K$14:K$34,卡牌属性!$M315),INDEX(新属性投放!K$40:K$60,卡牌属性!$M315))*VLOOKUP(J315,$A$4:$E$39,5),0)</f>
        <v>26345</v>
      </c>
      <c r="T315" s="31" t="s">
        <v>190</v>
      </c>
      <c r="U315" s="16">
        <f>ROUND(IF($L315=1,INDEX(新属性投放!C$14:C$34,卡牌属性!$M315),INDEX(新属性投放!C$40:C$60,卡牌属性!$M315))*VLOOKUP(J315,$A$4:$E$39,5),0)</f>
        <v>110</v>
      </c>
      <c r="V315" s="31" t="s">
        <v>191</v>
      </c>
      <c r="W315" s="16">
        <f>ROUND(IF($L315=1,INDEX(新属性投放!D$14:D$34,卡牌属性!$M315),INDEX(新属性投放!D$40:D$60,卡牌属性!$M315))*VLOOKUP(J315,$A$4:$E$39,5),0)</f>
        <v>55</v>
      </c>
      <c r="X315" s="31" t="s">
        <v>192</v>
      </c>
      <c r="Y315" s="16">
        <f>ROUND(IF($L315=1,INDEX(新属性投放!E$14:E$34,卡牌属性!$M315),INDEX(新属性投放!E$40:E$60,卡牌属性!$M315))*VLOOKUP(J315,$A$4:$E$39,5),0)</f>
        <v>550</v>
      </c>
      <c r="AA315" s="16">
        <f t="shared" si="121"/>
        <v>1100</v>
      </c>
      <c r="AB315" s="16">
        <f t="shared" si="122"/>
        <v>550</v>
      </c>
      <c r="AC315" s="16">
        <f t="shared" si="123"/>
        <v>5500</v>
      </c>
      <c r="AE315" s="16">
        <f t="shared" si="118"/>
        <v>8290</v>
      </c>
      <c r="AF315" s="16">
        <f t="shared" si="119"/>
        <v>4160</v>
      </c>
      <c r="AG315" s="16">
        <f t="shared" si="120"/>
        <v>41470</v>
      </c>
    </row>
    <row r="316" spans="9:33" ht="16.5" x14ac:dyDescent="0.2">
      <c r="I316" s="15">
        <v>313</v>
      </c>
      <c r="J316" s="16">
        <f t="shared" si="106"/>
        <v>1101015</v>
      </c>
      <c r="K316" s="31" t="s">
        <v>703</v>
      </c>
      <c r="L316" s="16">
        <f t="shared" si="107"/>
        <v>1</v>
      </c>
      <c r="M316" s="16">
        <f t="shared" si="108"/>
        <v>19</v>
      </c>
      <c r="N316" s="16" t="s">
        <v>51</v>
      </c>
      <c r="O316" s="16">
        <f>ROUND(IF($L316=1,INDEX(新属性投放!I$14:I$34,卡牌属性!$M316),INDEX(新属性投放!I$40:I$60,卡牌属性!$M316))*VLOOKUP(J316,$A$4:$E$39,5),0)</f>
        <v>5929</v>
      </c>
      <c r="P316" s="31" t="s">
        <v>191</v>
      </c>
      <c r="Q316" s="16">
        <f>ROUND(IF($L316=1,INDEX(新属性投放!J$14:J$34,卡牌属性!$M316),INDEX(新属性投放!J$40:J$60,卡牌属性!$M316))*VLOOKUP(J316,$A$4:$E$39,5),0)</f>
        <v>2954</v>
      </c>
      <c r="R316" s="31" t="s">
        <v>192</v>
      </c>
      <c r="S316" s="16">
        <f>ROUND(IF($L316=1,INDEX(新属性投放!K$14:K$34,卡牌属性!$M316),INDEX(新属性投放!K$40:K$60,卡牌属性!$M316))*VLOOKUP(J316,$A$4:$E$39,5),0)</f>
        <v>29700</v>
      </c>
      <c r="T316" s="31" t="s">
        <v>190</v>
      </c>
      <c r="U316" s="16">
        <f>ROUND(IF($L316=1,INDEX(新属性投放!C$14:C$34,卡牌属性!$M316),INDEX(新属性投放!C$40:C$60,卡牌属性!$M316))*VLOOKUP(J316,$A$4:$E$39,5),0)</f>
        <v>121</v>
      </c>
      <c r="V316" s="31" t="s">
        <v>191</v>
      </c>
      <c r="W316" s="16">
        <f>ROUND(IF($L316=1,INDEX(新属性投放!D$14:D$34,卡牌属性!$M316),INDEX(新属性投放!D$40:D$60,卡牌属性!$M316))*VLOOKUP(J316,$A$4:$E$39,5),0)</f>
        <v>61</v>
      </c>
      <c r="X316" s="31" t="s">
        <v>192</v>
      </c>
      <c r="Y316" s="16">
        <f>ROUND(IF($L316=1,INDEX(新属性投放!E$14:E$34,卡牌属性!$M316),INDEX(新属性投放!E$40:E$60,卡牌属性!$M316))*VLOOKUP(J316,$A$4:$E$39,5),0)</f>
        <v>605</v>
      </c>
      <c r="AA316" s="16">
        <f t="shared" si="121"/>
        <v>1210</v>
      </c>
      <c r="AB316" s="16">
        <f t="shared" si="122"/>
        <v>610</v>
      </c>
      <c r="AC316" s="16">
        <f t="shared" si="123"/>
        <v>6050</v>
      </c>
      <c r="AE316" s="16">
        <f t="shared" si="118"/>
        <v>9500</v>
      </c>
      <c r="AF316" s="16">
        <f t="shared" si="119"/>
        <v>4770</v>
      </c>
      <c r="AG316" s="16">
        <f t="shared" si="120"/>
        <v>47520</v>
      </c>
    </row>
    <row r="317" spans="9:33" ht="16.5" x14ac:dyDescent="0.2">
      <c r="I317" s="15">
        <v>314</v>
      </c>
      <c r="J317" s="16">
        <f t="shared" si="106"/>
        <v>1101015</v>
      </c>
      <c r="K317" s="31" t="s">
        <v>703</v>
      </c>
      <c r="L317" s="16">
        <f t="shared" si="107"/>
        <v>1</v>
      </c>
      <c r="M317" s="16">
        <f t="shared" si="108"/>
        <v>20</v>
      </c>
      <c r="N317" s="16" t="s">
        <v>51</v>
      </c>
      <c r="O317" s="16">
        <f>ROUND(IF($L317=1,INDEX(新属性投放!I$14:I$34,卡牌属性!$M317),INDEX(新属性投放!I$40:I$60,卡牌属性!$M317))*VLOOKUP(J317,$A$4:$E$39,5),0)</f>
        <v>6666</v>
      </c>
      <c r="P317" s="31" t="s">
        <v>191</v>
      </c>
      <c r="Q317" s="16">
        <f>ROUND(IF($L317=1,INDEX(新属性投放!J$14:J$34,卡牌属性!$M317),INDEX(新属性投放!J$40:J$60,卡牌属性!$M317))*VLOOKUP(J317,$A$4:$E$39,5),0)</f>
        <v>3322</v>
      </c>
      <c r="R317" s="31" t="s">
        <v>192</v>
      </c>
      <c r="S317" s="16">
        <f>ROUND(IF($L317=1,INDEX(新属性投放!K$14:K$34,卡牌属性!$M317),INDEX(新属性投放!K$40:K$60,卡牌属性!$M317))*VLOOKUP(J317,$A$4:$E$39,5),0)</f>
        <v>33385</v>
      </c>
      <c r="T317" s="31" t="s">
        <v>190</v>
      </c>
      <c r="U317" s="16">
        <f>ROUND(IF($L317=1,INDEX(新属性投放!C$14:C$34,卡牌属性!$M317),INDEX(新属性投放!C$40:C$60,卡牌属性!$M317))*VLOOKUP(J317,$A$4:$E$39,5),0)</f>
        <v>132</v>
      </c>
      <c r="V317" s="31" t="s">
        <v>191</v>
      </c>
      <c r="W317" s="16">
        <f>ROUND(IF($L317=1,INDEX(新属性投放!D$14:D$34,卡牌属性!$M317),INDEX(新属性投放!D$40:D$60,卡牌属性!$M317))*VLOOKUP(J317,$A$4:$E$39,5),0)</f>
        <v>66</v>
      </c>
      <c r="X317" s="31" t="s">
        <v>192</v>
      </c>
      <c r="Y317" s="16">
        <f>ROUND(IF($L317=1,INDEX(新属性投放!E$14:E$34,卡牌属性!$M317),INDEX(新属性投放!E$40:E$60,卡牌属性!$M317))*VLOOKUP(J317,$A$4:$E$39,5),0)</f>
        <v>660</v>
      </c>
      <c r="AA317" s="16">
        <f t="shared" si="121"/>
        <v>1320</v>
      </c>
      <c r="AB317" s="16">
        <f t="shared" si="122"/>
        <v>660</v>
      </c>
      <c r="AC317" s="16">
        <f t="shared" si="123"/>
        <v>6600</v>
      </c>
      <c r="AE317" s="16">
        <f t="shared" si="118"/>
        <v>10820</v>
      </c>
      <c r="AF317" s="16">
        <f t="shared" si="119"/>
        <v>5430</v>
      </c>
      <c r="AG317" s="16">
        <f t="shared" si="120"/>
        <v>54120</v>
      </c>
    </row>
    <row r="318" spans="9:33" ht="16.5" x14ac:dyDescent="0.2">
      <c r="I318" s="15">
        <v>315</v>
      </c>
      <c r="J318" s="16">
        <f t="shared" si="106"/>
        <v>1101015</v>
      </c>
      <c r="K318" s="31" t="s">
        <v>703</v>
      </c>
      <c r="L318" s="16">
        <f t="shared" si="107"/>
        <v>1</v>
      </c>
      <c r="M318" s="16">
        <f t="shared" si="108"/>
        <v>21</v>
      </c>
      <c r="N318" s="16" t="s">
        <v>51</v>
      </c>
      <c r="O318" s="16">
        <f>ROUND(IF($L318=1,INDEX(新属性投放!I$14:I$34,卡牌属性!$M318),INDEX(新属性投放!I$40:I$60,卡牌属性!$M318))*VLOOKUP(J318,$A$4:$E$39,5),0)</f>
        <v>7634</v>
      </c>
      <c r="P318" s="31" t="s">
        <v>191</v>
      </c>
      <c r="Q318" s="16">
        <f>ROUND(IF($L318=1,INDEX(新属性投放!J$14:J$34,卡牌属性!$M318),INDEX(新属性投放!J$40:J$60,卡牌属性!$M318))*VLOOKUP(J318,$A$4:$E$39,5),0)</f>
        <v>3806</v>
      </c>
      <c r="R318" s="31" t="s">
        <v>192</v>
      </c>
      <c r="S318" s="16">
        <f>ROUND(IF($L318=1,INDEX(新属性投放!K$14:K$34,卡牌属性!$M318),INDEX(新属性投放!K$40:K$60,卡牌属性!$M318))*VLOOKUP(J318,$A$4:$E$39,5),0)</f>
        <v>38225</v>
      </c>
      <c r="T318" s="31" t="s">
        <v>190</v>
      </c>
      <c r="U318" s="16">
        <f>ROUND(IF($L318=1,INDEX(新属性投放!C$14:C$34,卡牌属性!$M318),INDEX(新属性投放!C$40:C$60,卡牌属性!$M318))*VLOOKUP(J318,$A$4:$E$39,5),0)</f>
        <v>154</v>
      </c>
      <c r="V318" s="31" t="s">
        <v>191</v>
      </c>
      <c r="W318" s="16">
        <f>ROUND(IF($L318=1,INDEX(新属性投放!D$14:D$34,卡牌属性!$M318),INDEX(新属性投放!D$40:D$60,卡牌属性!$M318))*VLOOKUP(J318,$A$4:$E$39,5),0)</f>
        <v>77</v>
      </c>
      <c r="X318" s="31" t="s">
        <v>192</v>
      </c>
      <c r="Y318" s="16">
        <f>ROUND(IF($L318=1,INDEX(新属性投放!E$14:E$34,卡牌属性!$M318),INDEX(新属性投放!E$40:E$60,卡牌属性!$M318))*VLOOKUP(J318,$A$4:$E$39,5),0)</f>
        <v>770</v>
      </c>
      <c r="AA318" s="16">
        <f t="shared" si="121"/>
        <v>1540</v>
      </c>
      <c r="AB318" s="16">
        <f t="shared" si="122"/>
        <v>770</v>
      </c>
      <c r="AC318" s="16">
        <f t="shared" si="123"/>
        <v>7700</v>
      </c>
      <c r="AE318" s="16">
        <f t="shared" si="118"/>
        <v>12360</v>
      </c>
      <c r="AF318" s="16">
        <f t="shared" si="119"/>
        <v>6200</v>
      </c>
      <c r="AG318" s="16">
        <f t="shared" si="120"/>
        <v>61820</v>
      </c>
    </row>
    <row r="319" spans="9:33" ht="16.5" x14ac:dyDescent="0.2">
      <c r="I319" s="15">
        <v>316</v>
      </c>
      <c r="J319" s="16">
        <f t="shared" si="106"/>
        <v>1102001</v>
      </c>
      <c r="K319" s="31" t="s">
        <v>703</v>
      </c>
      <c r="L319" s="16">
        <f t="shared" si="107"/>
        <v>2</v>
      </c>
      <c r="M319" s="16">
        <f t="shared" si="108"/>
        <v>1</v>
      </c>
      <c r="N319" s="16" t="s">
        <v>51</v>
      </c>
      <c r="O319" s="16">
        <f>ROUND(IF($L319=1,INDEX(新属性投放!I$14:I$34,卡牌属性!$M319),INDEX(新属性投放!I$40:I$60,卡牌属性!$M319))*VLOOKUP(J319,$A$4:$E$39,5),0)</f>
        <v>100</v>
      </c>
      <c r="P319" s="31" t="s">
        <v>191</v>
      </c>
      <c r="Q319" s="16">
        <f>ROUND(IF($L319=1,INDEX(新属性投放!J$14:J$34,卡牌属性!$M319),INDEX(新属性投放!J$40:J$60,卡牌属性!$M319))*VLOOKUP(J319,$A$4:$E$39,5),0)</f>
        <v>25</v>
      </c>
      <c r="R319" s="31" t="s">
        <v>192</v>
      </c>
      <c r="S319" s="16">
        <f>ROUND(IF($L319=1,INDEX(新属性投放!K$14:K$34,卡牌属性!$M319),INDEX(新属性投放!K$40:K$60,卡牌属性!$M319))*VLOOKUP(J319,$A$4:$E$39,5),0)</f>
        <v>188</v>
      </c>
      <c r="T319" s="31" t="s">
        <v>190</v>
      </c>
      <c r="U319" s="16">
        <f>ROUND(IF($L319=1,INDEX(新属性投放!C$14:C$34,卡牌属性!$M319),INDEX(新属性投放!C$40:C$60,卡牌属性!$M319))*VLOOKUP(J319,$A$4:$E$39,5),0)</f>
        <v>5</v>
      </c>
      <c r="V319" s="31" t="s">
        <v>191</v>
      </c>
      <c r="W319" s="16">
        <f>ROUND(IF($L319=1,INDEX(新属性投放!D$14:D$34,卡牌属性!$M319),INDEX(新属性投放!D$40:D$60,卡牌属性!$M319))*VLOOKUP(J319,$A$4:$E$39,5),0)</f>
        <v>3</v>
      </c>
      <c r="X319" s="31" t="s">
        <v>192</v>
      </c>
      <c r="Y319" s="16">
        <f>ROUND(IF($L319=1,INDEX(新属性投放!E$14:E$34,卡牌属性!$M319),INDEX(新属性投放!E$40:E$60,卡牌属性!$M319))*VLOOKUP(J319,$A$4:$E$39,5),0)</f>
        <v>25</v>
      </c>
    </row>
    <row r="320" spans="9:33" ht="16.5" x14ac:dyDescent="0.2">
      <c r="I320" s="15">
        <v>317</v>
      </c>
      <c r="J320" s="16">
        <f t="shared" si="106"/>
        <v>1102001</v>
      </c>
      <c r="K320" s="31" t="s">
        <v>703</v>
      </c>
      <c r="L320" s="16">
        <f t="shared" si="107"/>
        <v>2</v>
      </c>
      <c r="M320" s="16">
        <f t="shared" si="108"/>
        <v>2</v>
      </c>
      <c r="N320" s="16" t="s">
        <v>51</v>
      </c>
      <c r="O320" s="16">
        <f>ROUND(IF($L320=1,INDEX(新属性投放!I$14:I$34,卡牌属性!$M320),INDEX(新属性投放!I$40:I$60,卡牌属性!$M320))*VLOOKUP(J320,$A$4:$E$39,5),0)</f>
        <v>135</v>
      </c>
      <c r="P320" s="31" t="s">
        <v>191</v>
      </c>
      <c r="Q320" s="16">
        <f>ROUND(IF($L320=1,INDEX(新属性投放!J$14:J$34,卡牌属性!$M320),INDEX(新属性投放!J$40:J$60,卡牌属性!$M320))*VLOOKUP(J320,$A$4:$E$39,5),0)</f>
        <v>43</v>
      </c>
      <c r="R320" s="31" t="s">
        <v>192</v>
      </c>
      <c r="S320" s="16">
        <f>ROUND(IF($L320=1,INDEX(新属性投放!K$14:K$34,卡牌属性!$M320),INDEX(新属性投放!K$40:K$60,卡牌属性!$M320))*VLOOKUP(J320,$A$4:$E$39,5),0)</f>
        <v>363</v>
      </c>
      <c r="T320" s="31" t="s">
        <v>190</v>
      </c>
      <c r="U320" s="16">
        <f>ROUND(IF($L320=1,INDEX(新属性投放!C$14:C$34,卡牌属性!$M320),INDEX(新属性投放!C$40:C$60,卡牌属性!$M320))*VLOOKUP(J320,$A$4:$E$39,5),0)</f>
        <v>8</v>
      </c>
      <c r="V320" s="31" t="s">
        <v>191</v>
      </c>
      <c r="W320" s="16">
        <f>ROUND(IF($L320=1,INDEX(新属性投放!D$14:D$34,卡牌属性!$M320),INDEX(新属性投放!D$40:D$60,卡牌属性!$M320))*VLOOKUP(J320,$A$4:$E$39,5),0)</f>
        <v>4</v>
      </c>
      <c r="X320" s="31" t="s">
        <v>192</v>
      </c>
      <c r="Y320" s="16">
        <f>ROUND(IF($L320=1,INDEX(新属性投放!E$14:E$34,卡牌属性!$M320),INDEX(新属性投放!E$40:E$60,卡牌属性!$M320))*VLOOKUP(J320,$A$4:$E$39,5),0)</f>
        <v>38</v>
      </c>
    </row>
    <row r="321" spans="9:25" ht="16.5" x14ac:dyDescent="0.2">
      <c r="I321" s="15">
        <v>318</v>
      </c>
      <c r="J321" s="16">
        <f t="shared" si="106"/>
        <v>1102001</v>
      </c>
      <c r="K321" s="31" t="s">
        <v>703</v>
      </c>
      <c r="L321" s="16">
        <f t="shared" si="107"/>
        <v>2</v>
      </c>
      <c r="M321" s="16">
        <f t="shared" si="108"/>
        <v>3</v>
      </c>
      <c r="N321" s="16" t="s">
        <v>51</v>
      </c>
      <c r="O321" s="16">
        <f>ROUND(IF($L321=1,INDEX(新属性投放!I$14:I$34,卡牌属性!$M321),INDEX(新属性投放!I$40:I$60,卡牌属性!$M321))*VLOOKUP(J321,$A$4:$E$39,5),0)</f>
        <v>240</v>
      </c>
      <c r="P321" s="31" t="s">
        <v>191</v>
      </c>
      <c r="Q321" s="16">
        <f>ROUND(IF($L321=1,INDEX(新属性投放!J$14:J$34,卡牌属性!$M321),INDEX(新属性投放!J$40:J$60,卡牌属性!$M321))*VLOOKUP(J321,$A$4:$E$39,5),0)</f>
        <v>95</v>
      </c>
      <c r="R321" s="31" t="s">
        <v>192</v>
      </c>
      <c r="S321" s="16">
        <f>ROUND(IF($L321=1,INDEX(新属性投放!K$14:K$34,卡牌属性!$M321),INDEX(新属性投放!K$40:K$60,卡牌属性!$M321))*VLOOKUP(J321,$A$4:$E$39,5),0)</f>
        <v>888</v>
      </c>
      <c r="T321" s="31" t="s">
        <v>190</v>
      </c>
      <c r="U321" s="16">
        <f>ROUND(IF($L321=1,INDEX(新属性投放!C$14:C$34,卡牌属性!$M321),INDEX(新属性投放!C$40:C$60,卡牌属性!$M321))*VLOOKUP(J321,$A$4:$E$39,5),0)</f>
        <v>10</v>
      </c>
      <c r="V321" s="31" t="s">
        <v>191</v>
      </c>
      <c r="W321" s="16">
        <f>ROUND(IF($L321=1,INDEX(新属性投放!D$14:D$34,卡牌属性!$M321),INDEX(新属性投放!D$40:D$60,卡牌属性!$M321))*VLOOKUP(J321,$A$4:$E$39,5),0)</f>
        <v>5</v>
      </c>
      <c r="X321" s="31" t="s">
        <v>192</v>
      </c>
      <c r="Y321" s="16">
        <f>ROUND(IF($L321=1,INDEX(新属性投放!E$14:E$34,卡牌属性!$M321),INDEX(新属性投放!E$40:E$60,卡牌属性!$M321))*VLOOKUP(J321,$A$4:$E$39,5),0)</f>
        <v>50</v>
      </c>
    </row>
    <row r="322" spans="9:25" ht="16.5" x14ac:dyDescent="0.2">
      <c r="I322" s="15">
        <v>319</v>
      </c>
      <c r="J322" s="16">
        <f t="shared" si="106"/>
        <v>1102001</v>
      </c>
      <c r="K322" s="31" t="s">
        <v>703</v>
      </c>
      <c r="L322" s="16">
        <f t="shared" si="107"/>
        <v>2</v>
      </c>
      <c r="M322" s="16">
        <f t="shared" si="108"/>
        <v>4</v>
      </c>
      <c r="N322" s="16" t="s">
        <v>51</v>
      </c>
      <c r="O322" s="16">
        <f>ROUND(IF($L322=1,INDEX(新属性投放!I$14:I$34,卡牌属性!$M322),INDEX(新属性投放!I$40:I$60,卡牌属性!$M322))*VLOOKUP(J322,$A$4:$E$39,5),0)</f>
        <v>420</v>
      </c>
      <c r="P322" s="31" t="s">
        <v>191</v>
      </c>
      <c r="Q322" s="16">
        <f>ROUND(IF($L322=1,INDEX(新属性投放!J$14:J$34,卡牌属性!$M322),INDEX(新属性投放!J$40:J$60,卡牌属性!$M322))*VLOOKUP(J322,$A$4:$E$39,5),0)</f>
        <v>185</v>
      </c>
      <c r="R322" s="31" t="s">
        <v>192</v>
      </c>
      <c r="S322" s="16">
        <f>ROUND(IF($L322=1,INDEX(新属性投放!K$14:K$34,卡牌属性!$M322),INDEX(新属性投放!K$40:K$60,卡牌属性!$M322))*VLOOKUP(J322,$A$4:$E$39,5),0)</f>
        <v>1788</v>
      </c>
      <c r="T322" s="31" t="s">
        <v>190</v>
      </c>
      <c r="U322" s="16">
        <f>ROUND(IF($L322=1,INDEX(新属性投放!C$14:C$34,卡牌属性!$M322),INDEX(新属性投放!C$40:C$60,卡牌属性!$M322))*VLOOKUP(J322,$A$4:$E$39,5),0)</f>
        <v>15</v>
      </c>
      <c r="V322" s="31" t="s">
        <v>191</v>
      </c>
      <c r="W322" s="16">
        <f>ROUND(IF($L322=1,INDEX(新属性投放!D$14:D$34,卡牌属性!$M322),INDEX(新属性投放!D$40:D$60,卡牌属性!$M322))*VLOOKUP(J322,$A$4:$E$39,5),0)</f>
        <v>8</v>
      </c>
      <c r="X322" s="31" t="s">
        <v>192</v>
      </c>
      <c r="Y322" s="16">
        <f>ROUND(IF($L322=1,INDEX(新属性投放!E$14:E$34,卡牌属性!$M322),INDEX(新属性投放!E$40:E$60,卡牌属性!$M322))*VLOOKUP(J322,$A$4:$E$39,5),0)</f>
        <v>75</v>
      </c>
    </row>
    <row r="323" spans="9:25" ht="16.5" x14ac:dyDescent="0.2">
      <c r="I323" s="15">
        <v>320</v>
      </c>
      <c r="J323" s="16">
        <f t="shared" si="106"/>
        <v>1102001</v>
      </c>
      <c r="K323" s="31" t="s">
        <v>703</v>
      </c>
      <c r="L323" s="16">
        <f t="shared" si="107"/>
        <v>2</v>
      </c>
      <c r="M323" s="16">
        <f t="shared" si="108"/>
        <v>5</v>
      </c>
      <c r="N323" s="16" t="s">
        <v>51</v>
      </c>
      <c r="O323" s="16">
        <f>ROUND(IF($L323=1,INDEX(新属性投放!I$14:I$34,卡牌属性!$M323),INDEX(新属性投放!I$40:I$60,卡牌属性!$M323))*VLOOKUP(J323,$A$4:$E$39,5),0)</f>
        <v>610</v>
      </c>
      <c r="P323" s="31" t="s">
        <v>191</v>
      </c>
      <c r="Q323" s="16">
        <f>ROUND(IF($L323=1,INDEX(新属性投放!J$14:J$34,卡牌属性!$M323),INDEX(新属性投放!J$40:J$60,卡牌属性!$M323))*VLOOKUP(J323,$A$4:$E$39,5),0)</f>
        <v>280</v>
      </c>
      <c r="R323" s="31" t="s">
        <v>192</v>
      </c>
      <c r="S323" s="16">
        <f>ROUND(IF($L323=1,INDEX(新属性投放!K$14:K$34,卡牌属性!$M323),INDEX(新属性投放!K$40:K$60,卡牌属性!$M323))*VLOOKUP(J323,$A$4:$E$39,5),0)</f>
        <v>2738</v>
      </c>
      <c r="T323" s="31" t="s">
        <v>190</v>
      </c>
      <c r="U323" s="16">
        <f>ROUND(IF($L323=1,INDEX(新属性投放!C$14:C$34,卡牌属性!$M323),INDEX(新属性投放!C$40:C$60,卡牌属性!$M323))*VLOOKUP(J323,$A$4:$E$39,5),0)</f>
        <v>20</v>
      </c>
      <c r="V323" s="31" t="s">
        <v>191</v>
      </c>
      <c r="W323" s="16">
        <f>ROUND(IF($L323=1,INDEX(新属性投放!D$14:D$34,卡牌属性!$M323),INDEX(新属性投放!D$40:D$60,卡牌属性!$M323))*VLOOKUP(J323,$A$4:$E$39,5),0)</f>
        <v>10</v>
      </c>
      <c r="X323" s="31" t="s">
        <v>192</v>
      </c>
      <c r="Y323" s="16">
        <f>ROUND(IF($L323=1,INDEX(新属性投放!E$14:E$34,卡牌属性!$M323),INDEX(新属性投放!E$40:E$60,卡牌属性!$M323))*VLOOKUP(J323,$A$4:$E$39,5),0)</f>
        <v>100</v>
      </c>
    </row>
    <row r="324" spans="9:25" ht="16.5" x14ac:dyDescent="0.2">
      <c r="I324" s="15">
        <v>321</v>
      </c>
      <c r="J324" s="16">
        <f t="shared" si="106"/>
        <v>1102001</v>
      </c>
      <c r="K324" s="31" t="s">
        <v>703</v>
      </c>
      <c r="L324" s="16">
        <f t="shared" si="107"/>
        <v>2</v>
      </c>
      <c r="M324" s="16">
        <f t="shared" si="108"/>
        <v>6</v>
      </c>
      <c r="N324" s="16" t="s">
        <v>51</v>
      </c>
      <c r="O324" s="16">
        <f>ROUND(IF($L324=1,INDEX(新属性投放!I$14:I$34,卡牌属性!$M324),INDEX(新属性投放!I$40:I$60,卡牌属性!$M324))*VLOOKUP(J324,$A$4:$E$39,5),0)</f>
        <v>860</v>
      </c>
      <c r="P324" s="31" t="s">
        <v>191</v>
      </c>
      <c r="Q324" s="16">
        <f>ROUND(IF($L324=1,INDEX(新属性投放!J$14:J$34,卡牌属性!$M324),INDEX(新属性投放!J$40:J$60,卡牌属性!$M324))*VLOOKUP(J324,$A$4:$E$39,5),0)</f>
        <v>405</v>
      </c>
      <c r="R324" s="31" t="s">
        <v>192</v>
      </c>
      <c r="S324" s="16">
        <f>ROUND(IF($L324=1,INDEX(新属性投放!K$14:K$34,卡牌属性!$M324),INDEX(新属性投放!K$40:K$60,卡牌属性!$M324))*VLOOKUP(J324,$A$4:$E$39,5),0)</f>
        <v>3988</v>
      </c>
      <c r="T324" s="31" t="s">
        <v>190</v>
      </c>
      <c r="U324" s="16">
        <f>ROUND(IF($L324=1,INDEX(新属性投放!C$14:C$34,卡牌属性!$M324),INDEX(新属性投放!C$40:C$60,卡牌属性!$M324))*VLOOKUP(J324,$A$4:$E$39,5),0)</f>
        <v>25</v>
      </c>
      <c r="V324" s="31" t="s">
        <v>191</v>
      </c>
      <c r="W324" s="16">
        <f>ROUND(IF($L324=1,INDEX(新属性投放!D$14:D$34,卡牌属性!$M324),INDEX(新属性投放!D$40:D$60,卡牌属性!$M324))*VLOOKUP(J324,$A$4:$E$39,5),0)</f>
        <v>13</v>
      </c>
      <c r="X324" s="31" t="s">
        <v>192</v>
      </c>
      <c r="Y324" s="16">
        <f>ROUND(IF($L324=1,INDEX(新属性投放!E$14:E$34,卡牌属性!$M324),INDEX(新属性投放!E$40:E$60,卡牌属性!$M324))*VLOOKUP(J324,$A$4:$E$39,5),0)</f>
        <v>125</v>
      </c>
    </row>
    <row r="325" spans="9:25" ht="16.5" x14ac:dyDescent="0.2">
      <c r="I325" s="15">
        <v>322</v>
      </c>
      <c r="J325" s="16">
        <f t="shared" ref="J325:J388" si="124">INDEX($A$4:$A$39,INT((I325-1)/21)+1)</f>
        <v>1102001</v>
      </c>
      <c r="K325" s="31" t="s">
        <v>703</v>
      </c>
      <c r="L325" s="16">
        <f t="shared" ref="L325:L327" si="125">VLOOKUP(J325,$A$4:$C$39,3,TRUE)</f>
        <v>2</v>
      </c>
      <c r="M325" s="16">
        <f t="shared" ref="M325:M388" si="126">MOD(I325-1,21)+1</f>
        <v>7</v>
      </c>
      <c r="N325" s="16" t="s">
        <v>51</v>
      </c>
      <c r="O325" s="16">
        <f>ROUND(IF($L325=1,INDEX(新属性投放!I$14:I$34,卡牌属性!$M325),INDEX(新属性投放!I$40:I$60,卡牌属性!$M325))*VLOOKUP(J325,$A$4:$E$39,5),0)</f>
        <v>1170</v>
      </c>
      <c r="P325" s="31" t="s">
        <v>191</v>
      </c>
      <c r="Q325" s="16">
        <f>ROUND(IF($L325=1,INDEX(新属性投放!J$14:J$34,卡牌属性!$M325),INDEX(新属性投放!J$40:J$60,卡牌属性!$M325))*VLOOKUP(J325,$A$4:$E$39,5),0)</f>
        <v>560</v>
      </c>
      <c r="R325" s="31" t="s">
        <v>192</v>
      </c>
      <c r="S325" s="16">
        <f>ROUND(IF($L325=1,INDEX(新属性投放!K$14:K$34,卡牌属性!$M325),INDEX(新属性投放!K$40:K$60,卡牌属性!$M325))*VLOOKUP(J325,$A$4:$E$39,5),0)</f>
        <v>5538</v>
      </c>
      <c r="T325" s="31" t="s">
        <v>190</v>
      </c>
      <c r="U325" s="16">
        <f>ROUND(IF($L325=1,INDEX(新属性投放!C$14:C$34,卡牌属性!$M325),INDEX(新属性投放!C$40:C$60,卡牌属性!$M325))*VLOOKUP(J325,$A$4:$E$39,5),0)</f>
        <v>30</v>
      </c>
      <c r="V325" s="31" t="s">
        <v>191</v>
      </c>
      <c r="W325" s="16">
        <f>ROUND(IF($L325=1,INDEX(新属性投放!D$14:D$34,卡牌属性!$M325),INDEX(新属性投放!D$40:D$60,卡牌属性!$M325))*VLOOKUP(J325,$A$4:$E$39,5),0)</f>
        <v>15</v>
      </c>
      <c r="X325" s="31" t="s">
        <v>192</v>
      </c>
      <c r="Y325" s="16">
        <f>ROUND(IF($L325=1,INDEX(新属性投放!E$14:E$34,卡牌属性!$M325),INDEX(新属性投放!E$40:E$60,卡牌属性!$M325))*VLOOKUP(J325,$A$4:$E$39,5),0)</f>
        <v>150</v>
      </c>
    </row>
    <row r="326" spans="9:25" ht="16.5" x14ac:dyDescent="0.2">
      <c r="I326" s="15">
        <v>323</v>
      </c>
      <c r="J326" s="16">
        <f t="shared" si="124"/>
        <v>1102001</v>
      </c>
      <c r="K326" s="31" t="s">
        <v>703</v>
      </c>
      <c r="L326" s="16">
        <f t="shared" si="125"/>
        <v>2</v>
      </c>
      <c r="M326" s="16">
        <f t="shared" si="126"/>
        <v>8</v>
      </c>
      <c r="N326" s="16" t="s">
        <v>51</v>
      </c>
      <c r="O326" s="16">
        <f>ROUND(IF($L326=1,INDEX(新属性投放!I$14:I$34,卡牌属性!$M326),INDEX(新属性投放!I$40:I$60,卡牌属性!$M326))*VLOOKUP(J326,$A$4:$E$39,5),0)</f>
        <v>1545</v>
      </c>
      <c r="P326" s="31" t="s">
        <v>191</v>
      </c>
      <c r="Q326" s="16">
        <f>ROUND(IF($L326=1,INDEX(新属性投放!J$14:J$34,卡牌属性!$M326),INDEX(新属性投放!J$40:J$60,卡牌属性!$M326))*VLOOKUP(J326,$A$4:$E$39,5),0)</f>
        <v>748</v>
      </c>
      <c r="R326" s="31" t="s">
        <v>192</v>
      </c>
      <c r="S326" s="16">
        <f>ROUND(IF($L326=1,INDEX(新属性投放!K$14:K$34,卡牌属性!$M326),INDEX(新属性投放!K$40:K$60,卡牌属性!$M326))*VLOOKUP(J326,$A$4:$E$39,5),0)</f>
        <v>7413</v>
      </c>
      <c r="T326" s="31" t="s">
        <v>190</v>
      </c>
      <c r="U326" s="16">
        <f>ROUND(IF($L326=1,INDEX(新属性投放!C$14:C$34,卡牌属性!$M326),INDEX(新属性投放!C$40:C$60,卡牌属性!$M326))*VLOOKUP(J326,$A$4:$E$39,5),0)</f>
        <v>38</v>
      </c>
      <c r="V326" s="31" t="s">
        <v>191</v>
      </c>
      <c r="W326" s="16">
        <f>ROUND(IF($L326=1,INDEX(新属性投放!D$14:D$34,卡牌属性!$M326),INDEX(新属性投放!D$40:D$60,卡牌属性!$M326))*VLOOKUP(J326,$A$4:$E$39,5),0)</f>
        <v>19</v>
      </c>
      <c r="X326" s="31" t="s">
        <v>192</v>
      </c>
      <c r="Y326" s="16">
        <f>ROUND(IF($L326=1,INDEX(新属性投放!E$14:E$34,卡牌属性!$M326),INDEX(新属性投放!E$40:E$60,卡牌属性!$M326))*VLOOKUP(J326,$A$4:$E$39,5),0)</f>
        <v>188</v>
      </c>
    </row>
    <row r="327" spans="9:25" ht="16.5" x14ac:dyDescent="0.2">
      <c r="I327" s="15">
        <v>324</v>
      </c>
      <c r="J327" s="16">
        <f t="shared" si="124"/>
        <v>1102001</v>
      </c>
      <c r="K327" s="31" t="s">
        <v>703</v>
      </c>
      <c r="L327" s="16">
        <f t="shared" si="125"/>
        <v>2</v>
      </c>
      <c r="M327" s="16">
        <f t="shared" si="126"/>
        <v>9</v>
      </c>
      <c r="N327" s="16" t="s">
        <v>51</v>
      </c>
      <c r="O327" s="16">
        <f>ROUND(IF($L327=1,INDEX(新属性投放!I$14:I$34,卡牌属性!$M327),INDEX(新属性投放!I$40:I$60,卡牌属性!$M327))*VLOOKUP(J327,$A$4:$E$39,5),0)</f>
        <v>1963</v>
      </c>
      <c r="P327" s="31" t="s">
        <v>191</v>
      </c>
      <c r="Q327" s="16">
        <f>ROUND(IF($L327=1,INDEX(新属性投放!J$14:J$34,卡牌属性!$M327),INDEX(新属性投放!J$40:J$60,卡牌属性!$M327))*VLOOKUP(J327,$A$4:$E$39,5),0)</f>
        <v>956</v>
      </c>
      <c r="R327" s="31" t="s">
        <v>192</v>
      </c>
      <c r="S327" s="16">
        <f>ROUND(IF($L327=1,INDEX(新属性投放!K$14:K$34,卡牌属性!$M327),INDEX(新属性投放!K$40:K$60,卡牌属性!$M327))*VLOOKUP(J327,$A$4:$E$39,5),0)</f>
        <v>9500</v>
      </c>
      <c r="T327" s="31" t="s">
        <v>190</v>
      </c>
      <c r="U327" s="16">
        <f>ROUND(IF($L327=1,INDEX(新属性投放!C$14:C$34,卡牌属性!$M327),INDEX(新属性投放!C$40:C$60,卡牌属性!$M327))*VLOOKUP(J327,$A$4:$E$39,5),0)</f>
        <v>43</v>
      </c>
      <c r="V327" s="31" t="s">
        <v>191</v>
      </c>
      <c r="W327" s="16">
        <f>ROUND(IF($L327=1,INDEX(新属性投放!D$14:D$34,卡牌属性!$M327),INDEX(新属性投放!D$40:D$60,卡牌属性!$M327))*VLOOKUP(J327,$A$4:$E$39,5),0)</f>
        <v>21</v>
      </c>
      <c r="X327" s="31" t="s">
        <v>192</v>
      </c>
      <c r="Y327" s="16">
        <f>ROUND(IF($L327=1,INDEX(新属性投放!E$14:E$34,卡牌属性!$M327),INDEX(新属性投放!E$40:E$60,卡牌属性!$M327))*VLOOKUP(J327,$A$4:$E$39,5),0)</f>
        <v>213</v>
      </c>
    </row>
    <row r="328" spans="9:25" ht="16.5" x14ac:dyDescent="0.2">
      <c r="I328" s="15">
        <v>325</v>
      </c>
      <c r="J328" s="16">
        <f t="shared" si="124"/>
        <v>1102001</v>
      </c>
      <c r="K328" s="31" t="s">
        <v>703</v>
      </c>
      <c r="L328" s="16">
        <f t="shared" ref="L328:L391" si="127">VLOOKUP(J328,$A$4:$C$39,3,TRUE)</f>
        <v>2</v>
      </c>
      <c r="M328" s="16">
        <f t="shared" si="126"/>
        <v>10</v>
      </c>
      <c r="N328" s="16" t="s">
        <v>51</v>
      </c>
      <c r="O328" s="16">
        <f>ROUND(IF($L328=1,INDEX(新属性投放!I$14:I$34,卡牌属性!$M328),INDEX(新属性投放!I$40:I$60,卡牌属性!$M328))*VLOOKUP(J328,$A$4:$E$39,5),0)</f>
        <v>2225</v>
      </c>
      <c r="P328" s="31" t="s">
        <v>191</v>
      </c>
      <c r="Q328" s="16">
        <f>ROUND(IF($L328=1,INDEX(新属性投放!J$14:J$34,卡牌属性!$M328),INDEX(新属性投放!J$40:J$60,卡牌属性!$M328))*VLOOKUP(J328,$A$4:$E$39,5),0)</f>
        <v>1088</v>
      </c>
      <c r="R328" s="31" t="s">
        <v>192</v>
      </c>
      <c r="S328" s="16">
        <f>ROUND(IF($L328=1,INDEX(新属性投放!K$14:K$34,卡牌属性!$M328),INDEX(新属性投放!K$40:K$60,卡牌属性!$M328))*VLOOKUP(J328,$A$4:$E$39,5),0)</f>
        <v>10813</v>
      </c>
      <c r="T328" s="31" t="s">
        <v>190</v>
      </c>
      <c r="U328" s="16">
        <f>ROUND(IF($L328=1,INDEX(新属性投放!C$14:C$34,卡牌属性!$M328),INDEX(新属性投放!C$40:C$60,卡牌属性!$M328))*VLOOKUP(J328,$A$4:$E$39,5),0)</f>
        <v>50</v>
      </c>
      <c r="V328" s="31" t="s">
        <v>191</v>
      </c>
      <c r="W328" s="16">
        <f>ROUND(IF($L328=1,INDEX(新属性投放!D$14:D$34,卡牌属性!$M328),INDEX(新属性投放!D$40:D$60,卡牌属性!$M328))*VLOOKUP(J328,$A$4:$E$39,5),0)</f>
        <v>25</v>
      </c>
      <c r="X328" s="31" t="s">
        <v>192</v>
      </c>
      <c r="Y328" s="16">
        <f>ROUND(IF($L328=1,INDEX(新属性投放!E$14:E$34,卡牌属性!$M328),INDEX(新属性投放!E$40:E$60,卡牌属性!$M328))*VLOOKUP(J328,$A$4:$E$39,5),0)</f>
        <v>250</v>
      </c>
    </row>
    <row r="329" spans="9:25" ht="16.5" x14ac:dyDescent="0.2">
      <c r="I329" s="15">
        <v>326</v>
      </c>
      <c r="J329" s="16">
        <f t="shared" si="124"/>
        <v>1102001</v>
      </c>
      <c r="K329" s="31" t="s">
        <v>703</v>
      </c>
      <c r="L329" s="16">
        <f t="shared" si="127"/>
        <v>2</v>
      </c>
      <c r="M329" s="16">
        <f t="shared" si="126"/>
        <v>11</v>
      </c>
      <c r="N329" s="16" t="s">
        <v>51</v>
      </c>
      <c r="O329" s="16">
        <f>ROUND(IF($L329=1,INDEX(新属性投放!I$14:I$34,卡牌属性!$M329),INDEX(新属性投放!I$40:I$60,卡牌属性!$M329))*VLOOKUP(J329,$A$4:$E$39,5),0)</f>
        <v>2533</v>
      </c>
      <c r="P329" s="31" t="s">
        <v>191</v>
      </c>
      <c r="Q329" s="16">
        <f>ROUND(IF($L329=1,INDEX(新属性投放!J$14:J$34,卡牌属性!$M329),INDEX(新属性投放!J$40:J$60,卡牌属性!$M329))*VLOOKUP(J329,$A$4:$E$39,5),0)</f>
        <v>1241</v>
      </c>
      <c r="R329" s="31" t="s">
        <v>192</v>
      </c>
      <c r="S329" s="16">
        <f>ROUND(IF($L329=1,INDEX(新属性投放!K$14:K$34,卡牌属性!$M329),INDEX(新属性投放!K$40:K$60,卡牌属性!$M329))*VLOOKUP(J329,$A$4:$E$39,5),0)</f>
        <v>12350</v>
      </c>
      <c r="T329" s="31" t="s">
        <v>190</v>
      </c>
      <c r="U329" s="16">
        <f>ROUND(IF($L329=1,INDEX(新属性投放!C$14:C$34,卡牌属性!$M329),INDEX(新属性投放!C$40:C$60,卡牌属性!$M329))*VLOOKUP(J329,$A$4:$E$39,5),0)</f>
        <v>58</v>
      </c>
      <c r="V329" s="31" t="s">
        <v>191</v>
      </c>
      <c r="W329" s="16">
        <f>ROUND(IF($L329=1,INDEX(新属性投放!D$14:D$34,卡牌属性!$M329),INDEX(新属性投放!D$40:D$60,卡牌属性!$M329))*VLOOKUP(J329,$A$4:$E$39,5),0)</f>
        <v>29</v>
      </c>
      <c r="X329" s="31" t="s">
        <v>192</v>
      </c>
      <c r="Y329" s="16">
        <f>ROUND(IF($L329=1,INDEX(新属性投放!E$14:E$34,卡牌属性!$M329),INDEX(新属性投放!E$40:E$60,卡牌属性!$M329))*VLOOKUP(J329,$A$4:$E$39,5),0)</f>
        <v>288</v>
      </c>
    </row>
    <row r="330" spans="9:25" ht="16.5" x14ac:dyDescent="0.2">
      <c r="I330" s="15">
        <v>327</v>
      </c>
      <c r="J330" s="16">
        <f t="shared" si="124"/>
        <v>1102001</v>
      </c>
      <c r="K330" s="31" t="s">
        <v>703</v>
      </c>
      <c r="L330" s="16">
        <f t="shared" si="127"/>
        <v>2</v>
      </c>
      <c r="M330" s="16">
        <f t="shared" si="126"/>
        <v>12</v>
      </c>
      <c r="N330" s="16" t="s">
        <v>51</v>
      </c>
      <c r="O330" s="16">
        <f>ROUND(IF($L330=1,INDEX(新属性投放!I$14:I$34,卡牌属性!$M330),INDEX(新属性投放!I$40:I$60,卡牌属性!$M330))*VLOOKUP(J330,$A$4:$E$39,5),0)</f>
        <v>2885</v>
      </c>
      <c r="P330" s="31" t="s">
        <v>191</v>
      </c>
      <c r="Q330" s="16">
        <f>ROUND(IF($L330=1,INDEX(新属性投放!J$14:J$34,卡牌属性!$M330),INDEX(新属性投放!J$40:J$60,卡牌属性!$M330))*VLOOKUP(J330,$A$4:$E$39,5),0)</f>
        <v>1418</v>
      </c>
      <c r="R330" s="31" t="s">
        <v>192</v>
      </c>
      <c r="S330" s="16">
        <f>ROUND(IF($L330=1,INDEX(新属性投放!K$14:K$34,卡牌属性!$M330),INDEX(新属性投放!K$40:K$60,卡牌属性!$M330))*VLOOKUP(J330,$A$4:$E$39,5),0)</f>
        <v>14113</v>
      </c>
      <c r="T330" s="31" t="s">
        <v>190</v>
      </c>
      <c r="U330" s="16">
        <f>ROUND(IF($L330=1,INDEX(新属性投放!C$14:C$34,卡牌属性!$M330),INDEX(新属性投放!C$40:C$60,卡牌属性!$M330))*VLOOKUP(J330,$A$4:$E$39,5),0)</f>
        <v>65</v>
      </c>
      <c r="V330" s="31" t="s">
        <v>191</v>
      </c>
      <c r="W330" s="16">
        <f>ROUND(IF($L330=1,INDEX(新属性投放!D$14:D$34,卡牌属性!$M330),INDEX(新属性投放!D$40:D$60,卡牌属性!$M330))*VLOOKUP(J330,$A$4:$E$39,5),0)</f>
        <v>33</v>
      </c>
      <c r="X330" s="31" t="s">
        <v>192</v>
      </c>
      <c r="Y330" s="16">
        <f>ROUND(IF($L330=1,INDEX(新属性投放!E$14:E$34,卡牌属性!$M330),INDEX(新属性投放!E$40:E$60,卡牌属性!$M330))*VLOOKUP(J330,$A$4:$E$39,5),0)</f>
        <v>325</v>
      </c>
    </row>
    <row r="331" spans="9:25" ht="16.5" x14ac:dyDescent="0.2">
      <c r="I331" s="15">
        <v>328</v>
      </c>
      <c r="J331" s="16">
        <f t="shared" si="124"/>
        <v>1102001</v>
      </c>
      <c r="K331" s="31" t="s">
        <v>703</v>
      </c>
      <c r="L331" s="16">
        <f t="shared" si="127"/>
        <v>2</v>
      </c>
      <c r="M331" s="16">
        <f t="shared" si="126"/>
        <v>13</v>
      </c>
      <c r="N331" s="16" t="s">
        <v>51</v>
      </c>
      <c r="O331" s="16">
        <f>ROUND(IF($L331=1,INDEX(新属性投放!I$14:I$34,卡牌属性!$M331),INDEX(新属性投放!I$40:I$60,卡牌属性!$M331))*VLOOKUP(J331,$A$4:$E$39,5),0)</f>
        <v>3283</v>
      </c>
      <c r="P331" s="31" t="s">
        <v>191</v>
      </c>
      <c r="Q331" s="16">
        <f>ROUND(IF($L331=1,INDEX(新属性投放!J$14:J$34,卡牌属性!$M331),INDEX(新属性投放!J$40:J$60,卡牌属性!$M331))*VLOOKUP(J331,$A$4:$E$39,5),0)</f>
        <v>1616</v>
      </c>
      <c r="R331" s="31" t="s">
        <v>192</v>
      </c>
      <c r="S331" s="16">
        <f>ROUND(IF($L331=1,INDEX(新属性投放!K$14:K$34,卡牌属性!$M331),INDEX(新属性投放!K$40:K$60,卡牌属性!$M331))*VLOOKUP(J331,$A$4:$E$39,5),0)</f>
        <v>16100</v>
      </c>
      <c r="T331" s="31" t="s">
        <v>190</v>
      </c>
      <c r="U331" s="16">
        <f>ROUND(IF($L331=1,INDEX(新属性投放!C$14:C$34,卡牌属性!$M331),INDEX(新属性投放!C$40:C$60,卡牌属性!$M331))*VLOOKUP(J331,$A$4:$E$39,5),0)</f>
        <v>73</v>
      </c>
      <c r="V331" s="31" t="s">
        <v>191</v>
      </c>
      <c r="W331" s="16">
        <f>ROUND(IF($L331=1,INDEX(新属性投放!D$14:D$34,卡牌属性!$M331),INDEX(新属性投放!D$40:D$60,卡牌属性!$M331))*VLOOKUP(J331,$A$4:$E$39,5),0)</f>
        <v>36</v>
      </c>
      <c r="X331" s="31" t="s">
        <v>192</v>
      </c>
      <c r="Y331" s="16">
        <f>ROUND(IF($L331=1,INDEX(新属性投放!E$14:E$34,卡牌属性!$M331),INDEX(新属性投放!E$40:E$60,卡牌属性!$M331))*VLOOKUP(J331,$A$4:$E$39,5),0)</f>
        <v>363</v>
      </c>
    </row>
    <row r="332" spans="9:25" ht="16.5" x14ac:dyDescent="0.2">
      <c r="I332" s="15">
        <v>329</v>
      </c>
      <c r="J332" s="16">
        <f t="shared" si="124"/>
        <v>1102001</v>
      </c>
      <c r="K332" s="31" t="s">
        <v>703</v>
      </c>
      <c r="L332" s="16">
        <f t="shared" si="127"/>
        <v>2</v>
      </c>
      <c r="M332" s="16">
        <f t="shared" si="126"/>
        <v>14</v>
      </c>
      <c r="N332" s="16" t="s">
        <v>51</v>
      </c>
      <c r="O332" s="16">
        <f>ROUND(IF($L332=1,INDEX(新属性投放!I$14:I$34,卡牌属性!$M332),INDEX(新属性投放!I$40:I$60,卡牌属性!$M332))*VLOOKUP(J332,$A$4:$E$39,5),0)</f>
        <v>3725</v>
      </c>
      <c r="P332" s="31" t="s">
        <v>191</v>
      </c>
      <c r="Q332" s="16">
        <f>ROUND(IF($L332=1,INDEX(新属性投放!J$14:J$34,卡牌属性!$M332),INDEX(新属性投放!J$40:J$60,卡牌属性!$M332))*VLOOKUP(J332,$A$4:$E$39,5),0)</f>
        <v>1838</v>
      </c>
      <c r="R332" s="31" t="s">
        <v>192</v>
      </c>
      <c r="S332" s="16">
        <f>ROUND(IF($L332=1,INDEX(新属性投放!K$14:K$34,卡牌属性!$M332),INDEX(新属性投放!K$40:K$60,卡牌属性!$M332))*VLOOKUP(J332,$A$4:$E$39,5),0)</f>
        <v>18313</v>
      </c>
      <c r="T332" s="31" t="s">
        <v>190</v>
      </c>
      <c r="U332" s="16">
        <f>ROUND(IF($L332=1,INDEX(新属性投放!C$14:C$34,卡牌属性!$M332),INDEX(新属性投放!C$40:C$60,卡牌属性!$M332))*VLOOKUP(J332,$A$4:$E$39,5),0)</f>
        <v>80</v>
      </c>
      <c r="V332" s="31" t="s">
        <v>191</v>
      </c>
      <c r="W332" s="16">
        <f>ROUND(IF($L332=1,INDEX(新属性投放!D$14:D$34,卡牌属性!$M332),INDEX(新属性投放!D$40:D$60,卡牌属性!$M332))*VLOOKUP(J332,$A$4:$E$39,5),0)</f>
        <v>40</v>
      </c>
      <c r="X332" s="31" t="s">
        <v>192</v>
      </c>
      <c r="Y332" s="16">
        <f>ROUND(IF($L332=1,INDEX(新属性投放!E$14:E$34,卡牌属性!$M332),INDEX(新属性投放!E$40:E$60,卡牌属性!$M332))*VLOOKUP(J332,$A$4:$E$39,5),0)</f>
        <v>400</v>
      </c>
    </row>
    <row r="333" spans="9:25" ht="16.5" x14ac:dyDescent="0.2">
      <c r="I333" s="15">
        <v>330</v>
      </c>
      <c r="J333" s="16">
        <f t="shared" si="124"/>
        <v>1102001</v>
      </c>
      <c r="K333" s="31" t="s">
        <v>703</v>
      </c>
      <c r="L333" s="16">
        <f t="shared" si="127"/>
        <v>2</v>
      </c>
      <c r="M333" s="16">
        <f t="shared" si="126"/>
        <v>15</v>
      </c>
      <c r="N333" s="16" t="s">
        <v>51</v>
      </c>
      <c r="O333" s="16">
        <f>ROUND(IF($L333=1,INDEX(新属性投放!I$14:I$34,卡牌属性!$M333),INDEX(新属性投放!I$40:I$60,卡牌属性!$M333))*VLOOKUP(J333,$A$4:$E$39,5),0)</f>
        <v>4213</v>
      </c>
      <c r="P333" s="31" t="s">
        <v>191</v>
      </c>
      <c r="Q333" s="16">
        <f>ROUND(IF($L333=1,INDEX(新属性投放!J$14:J$34,卡牌属性!$M333),INDEX(新属性投放!J$40:J$60,卡牌属性!$M333))*VLOOKUP(J333,$A$4:$E$39,5),0)</f>
        <v>2081</v>
      </c>
      <c r="R333" s="31" t="s">
        <v>192</v>
      </c>
      <c r="S333" s="16">
        <f>ROUND(IF($L333=1,INDEX(新属性投放!K$14:K$34,卡牌属性!$M333),INDEX(新属性投放!K$40:K$60,卡牌属性!$M333))*VLOOKUP(J333,$A$4:$E$39,5),0)</f>
        <v>20750</v>
      </c>
      <c r="T333" s="31" t="s">
        <v>190</v>
      </c>
      <c r="U333" s="16">
        <f>ROUND(IF($L333=1,INDEX(新属性投放!C$14:C$34,卡牌属性!$M333),INDEX(新属性投放!C$40:C$60,卡牌属性!$M333))*VLOOKUP(J333,$A$4:$E$39,5),0)</f>
        <v>88</v>
      </c>
      <c r="V333" s="31" t="s">
        <v>191</v>
      </c>
      <c r="W333" s="16">
        <f>ROUND(IF($L333=1,INDEX(新属性投放!D$14:D$34,卡牌属性!$M333),INDEX(新属性投放!D$40:D$60,卡牌属性!$M333))*VLOOKUP(J333,$A$4:$E$39,5),0)</f>
        <v>44</v>
      </c>
      <c r="X333" s="31" t="s">
        <v>192</v>
      </c>
      <c r="Y333" s="16">
        <f>ROUND(IF($L333=1,INDEX(新属性投放!E$14:E$34,卡牌属性!$M333),INDEX(新属性投放!E$40:E$60,卡牌属性!$M333))*VLOOKUP(J333,$A$4:$E$39,5),0)</f>
        <v>438</v>
      </c>
    </row>
    <row r="334" spans="9:25" ht="16.5" x14ac:dyDescent="0.2">
      <c r="I334" s="15">
        <v>331</v>
      </c>
      <c r="J334" s="16">
        <f t="shared" si="124"/>
        <v>1102001</v>
      </c>
      <c r="K334" s="31" t="s">
        <v>703</v>
      </c>
      <c r="L334" s="16">
        <f t="shared" si="127"/>
        <v>2</v>
      </c>
      <c r="M334" s="16">
        <f t="shared" si="126"/>
        <v>16</v>
      </c>
      <c r="N334" s="16" t="s">
        <v>51</v>
      </c>
      <c r="O334" s="16">
        <f>ROUND(IF($L334=1,INDEX(新属性投放!I$14:I$34,卡牌属性!$M334),INDEX(新属性投放!I$40:I$60,卡牌属性!$M334))*VLOOKUP(J334,$A$4:$E$39,5),0)</f>
        <v>4750</v>
      </c>
      <c r="P334" s="31" t="s">
        <v>191</v>
      </c>
      <c r="Q334" s="16">
        <f>ROUND(IF($L334=1,INDEX(新属性投放!J$14:J$34,卡牌属性!$M334),INDEX(新属性投放!J$40:J$60,卡牌属性!$M334))*VLOOKUP(J334,$A$4:$E$39,5),0)</f>
        <v>2350</v>
      </c>
      <c r="R334" s="31" t="s">
        <v>192</v>
      </c>
      <c r="S334" s="16">
        <f>ROUND(IF($L334=1,INDEX(新属性投放!K$14:K$34,卡牌属性!$M334),INDEX(新属性投放!K$40:K$60,卡牌属性!$M334))*VLOOKUP(J334,$A$4:$E$39,5),0)</f>
        <v>23438</v>
      </c>
      <c r="T334" s="31" t="s">
        <v>190</v>
      </c>
      <c r="U334" s="16">
        <f>ROUND(IF($L334=1,INDEX(新属性投放!C$14:C$34,卡牌属性!$M334),INDEX(新属性投放!C$40:C$60,卡牌属性!$M334))*VLOOKUP(J334,$A$4:$E$39,5),0)</f>
        <v>100</v>
      </c>
      <c r="V334" s="31" t="s">
        <v>191</v>
      </c>
      <c r="W334" s="16">
        <f>ROUND(IF($L334=1,INDEX(新属性投放!D$14:D$34,卡牌属性!$M334),INDEX(新属性投放!D$40:D$60,卡牌属性!$M334))*VLOOKUP(J334,$A$4:$E$39,5),0)</f>
        <v>50</v>
      </c>
      <c r="X334" s="31" t="s">
        <v>192</v>
      </c>
      <c r="Y334" s="16">
        <f>ROUND(IF($L334=1,INDEX(新属性投放!E$14:E$34,卡牌属性!$M334),INDEX(新属性投放!E$40:E$60,卡牌属性!$M334))*VLOOKUP(J334,$A$4:$E$39,5),0)</f>
        <v>500</v>
      </c>
    </row>
    <row r="335" spans="9:25" ht="16.5" x14ac:dyDescent="0.2">
      <c r="I335" s="15">
        <v>332</v>
      </c>
      <c r="J335" s="16">
        <f t="shared" si="124"/>
        <v>1102001</v>
      </c>
      <c r="K335" s="31" t="s">
        <v>703</v>
      </c>
      <c r="L335" s="16">
        <f t="shared" si="127"/>
        <v>2</v>
      </c>
      <c r="M335" s="16">
        <f t="shared" si="126"/>
        <v>17</v>
      </c>
      <c r="N335" s="16" t="s">
        <v>51</v>
      </c>
      <c r="O335" s="16">
        <f>ROUND(IF($L335=1,INDEX(新属性投放!I$14:I$34,卡牌属性!$M335),INDEX(新属性投放!I$40:I$60,卡牌属性!$M335))*VLOOKUP(J335,$A$4:$E$39,5),0)</f>
        <v>5363</v>
      </c>
      <c r="P335" s="31" t="s">
        <v>191</v>
      </c>
      <c r="Q335" s="16">
        <f>ROUND(IF($L335=1,INDEX(新属性投放!J$14:J$34,卡牌属性!$M335),INDEX(新属性投放!J$40:J$60,卡牌属性!$M335))*VLOOKUP(J335,$A$4:$E$39,5),0)</f>
        <v>2656</v>
      </c>
      <c r="R335" s="31" t="s">
        <v>192</v>
      </c>
      <c r="S335" s="16">
        <f>ROUND(IF($L335=1,INDEX(新属性投放!K$14:K$34,卡牌属性!$M335),INDEX(新属性投放!K$40:K$60,卡牌属性!$M335))*VLOOKUP(J335,$A$4:$E$39,5),0)</f>
        <v>26500</v>
      </c>
      <c r="T335" s="31" t="s">
        <v>190</v>
      </c>
      <c r="U335" s="16">
        <f>ROUND(IF($L335=1,INDEX(新属性投放!C$14:C$34,卡牌属性!$M335),INDEX(新属性投放!C$40:C$60,卡牌属性!$M335))*VLOOKUP(J335,$A$4:$E$39,5),0)</f>
        <v>113</v>
      </c>
      <c r="V335" s="31" t="s">
        <v>191</v>
      </c>
      <c r="W335" s="16">
        <f>ROUND(IF($L335=1,INDEX(新属性投放!D$14:D$34,卡牌属性!$M335),INDEX(新属性投放!D$40:D$60,卡牌属性!$M335))*VLOOKUP(J335,$A$4:$E$39,5),0)</f>
        <v>56</v>
      </c>
      <c r="X335" s="31" t="s">
        <v>192</v>
      </c>
      <c r="Y335" s="16">
        <f>ROUND(IF($L335=1,INDEX(新属性投放!E$14:E$34,卡牌属性!$M335),INDEX(新属性投放!E$40:E$60,卡牌属性!$M335))*VLOOKUP(J335,$A$4:$E$39,5),0)</f>
        <v>563</v>
      </c>
    </row>
    <row r="336" spans="9:25" ht="16.5" x14ac:dyDescent="0.2">
      <c r="I336" s="15">
        <v>333</v>
      </c>
      <c r="J336" s="16">
        <f t="shared" si="124"/>
        <v>1102001</v>
      </c>
      <c r="K336" s="31" t="s">
        <v>703</v>
      </c>
      <c r="L336" s="16">
        <f t="shared" si="127"/>
        <v>2</v>
      </c>
      <c r="M336" s="16">
        <f t="shared" si="126"/>
        <v>18</v>
      </c>
      <c r="N336" s="16" t="s">
        <v>51</v>
      </c>
      <c r="O336" s="16">
        <f>ROUND(IF($L336=1,INDEX(新属性投放!I$14:I$34,卡牌属性!$M336),INDEX(新属性投放!I$40:I$60,卡牌属性!$M336))*VLOOKUP(J336,$A$4:$E$39,5),0)</f>
        <v>6050</v>
      </c>
      <c r="P336" s="31" t="s">
        <v>191</v>
      </c>
      <c r="Q336" s="16">
        <f>ROUND(IF($L336=1,INDEX(新属性投放!J$14:J$34,卡牌属性!$M336),INDEX(新属性投放!J$40:J$60,卡牌属性!$M336))*VLOOKUP(J336,$A$4:$E$39,5),0)</f>
        <v>3000</v>
      </c>
      <c r="R336" s="31" t="s">
        <v>192</v>
      </c>
      <c r="S336" s="16">
        <f>ROUND(IF($L336=1,INDEX(新属性投放!K$14:K$34,卡牌属性!$M336),INDEX(新属性投放!K$40:K$60,卡牌属性!$M336))*VLOOKUP(J336,$A$4:$E$39,5),0)</f>
        <v>29938</v>
      </c>
      <c r="T336" s="31" t="s">
        <v>190</v>
      </c>
      <c r="U336" s="16">
        <f>ROUND(IF($L336=1,INDEX(新属性投放!C$14:C$34,卡牌属性!$M336),INDEX(新属性投放!C$40:C$60,卡牌属性!$M336))*VLOOKUP(J336,$A$4:$E$39,5),0)</f>
        <v>125</v>
      </c>
      <c r="V336" s="31" t="s">
        <v>191</v>
      </c>
      <c r="W336" s="16">
        <f>ROUND(IF($L336=1,INDEX(新属性投放!D$14:D$34,卡牌属性!$M336),INDEX(新属性投放!D$40:D$60,卡牌属性!$M336))*VLOOKUP(J336,$A$4:$E$39,5),0)</f>
        <v>63</v>
      </c>
      <c r="X336" s="31" t="s">
        <v>192</v>
      </c>
      <c r="Y336" s="16">
        <f>ROUND(IF($L336=1,INDEX(新属性投放!E$14:E$34,卡牌属性!$M336),INDEX(新属性投放!E$40:E$60,卡牌属性!$M336))*VLOOKUP(J336,$A$4:$E$39,5),0)</f>
        <v>625</v>
      </c>
    </row>
    <row r="337" spans="9:25" ht="16.5" x14ac:dyDescent="0.2">
      <c r="I337" s="15">
        <v>334</v>
      </c>
      <c r="J337" s="16">
        <f t="shared" si="124"/>
        <v>1102001</v>
      </c>
      <c r="K337" s="31" t="s">
        <v>703</v>
      </c>
      <c r="L337" s="16">
        <f t="shared" si="127"/>
        <v>2</v>
      </c>
      <c r="M337" s="16">
        <f t="shared" si="126"/>
        <v>19</v>
      </c>
      <c r="N337" s="16" t="s">
        <v>51</v>
      </c>
      <c r="O337" s="16">
        <f>ROUND(IF($L337=1,INDEX(新属性投放!I$14:I$34,卡牌属性!$M337),INDEX(新属性投放!I$40:I$60,卡牌属性!$M337))*VLOOKUP(J337,$A$4:$E$39,5),0)</f>
        <v>6813</v>
      </c>
      <c r="P337" s="31" t="s">
        <v>191</v>
      </c>
      <c r="Q337" s="16">
        <f>ROUND(IF($L337=1,INDEX(新属性投放!J$14:J$34,卡牌属性!$M337),INDEX(新属性投放!J$40:J$60,卡牌属性!$M337))*VLOOKUP(J337,$A$4:$E$39,5),0)</f>
        <v>3381</v>
      </c>
      <c r="R337" s="31" t="s">
        <v>192</v>
      </c>
      <c r="S337" s="16">
        <f>ROUND(IF($L337=1,INDEX(新属性投放!K$14:K$34,卡牌属性!$M337),INDEX(新属性投放!K$40:K$60,卡牌属性!$M337))*VLOOKUP(J337,$A$4:$E$39,5),0)</f>
        <v>33750</v>
      </c>
      <c r="T337" s="31" t="s">
        <v>190</v>
      </c>
      <c r="U337" s="16">
        <f>ROUND(IF($L337=1,INDEX(新属性投放!C$14:C$34,卡牌属性!$M337),INDEX(新属性投放!C$40:C$60,卡牌属性!$M337))*VLOOKUP(J337,$A$4:$E$39,5),0)</f>
        <v>138</v>
      </c>
      <c r="V337" s="31" t="s">
        <v>191</v>
      </c>
      <c r="W337" s="16">
        <f>ROUND(IF($L337=1,INDEX(新属性投放!D$14:D$34,卡牌属性!$M337),INDEX(新属性投放!D$40:D$60,卡牌属性!$M337))*VLOOKUP(J337,$A$4:$E$39,5),0)</f>
        <v>69</v>
      </c>
      <c r="X337" s="31" t="s">
        <v>192</v>
      </c>
      <c r="Y337" s="16">
        <f>ROUND(IF($L337=1,INDEX(新属性投放!E$14:E$34,卡牌属性!$M337),INDEX(新属性投放!E$40:E$60,卡牌属性!$M337))*VLOOKUP(J337,$A$4:$E$39,5),0)</f>
        <v>688</v>
      </c>
    </row>
    <row r="338" spans="9:25" ht="16.5" x14ac:dyDescent="0.2">
      <c r="I338" s="15">
        <v>335</v>
      </c>
      <c r="J338" s="16">
        <f t="shared" si="124"/>
        <v>1102001</v>
      </c>
      <c r="K338" s="31" t="s">
        <v>703</v>
      </c>
      <c r="L338" s="16">
        <f t="shared" si="127"/>
        <v>2</v>
      </c>
      <c r="M338" s="16">
        <f t="shared" si="126"/>
        <v>20</v>
      </c>
      <c r="N338" s="16" t="s">
        <v>51</v>
      </c>
      <c r="O338" s="16">
        <f>ROUND(IF($L338=1,INDEX(新属性投放!I$14:I$34,卡牌属性!$M338),INDEX(新属性投放!I$40:I$60,卡牌属性!$M338))*VLOOKUP(J338,$A$4:$E$39,5),0)</f>
        <v>7650</v>
      </c>
      <c r="P338" s="31" t="s">
        <v>191</v>
      </c>
      <c r="Q338" s="16">
        <f>ROUND(IF($L338=1,INDEX(新属性投放!J$14:J$34,卡牌属性!$M338),INDEX(新属性投放!J$40:J$60,卡牌属性!$M338))*VLOOKUP(J338,$A$4:$E$39,5),0)</f>
        <v>3800</v>
      </c>
      <c r="R338" s="31" t="s">
        <v>192</v>
      </c>
      <c r="S338" s="16">
        <f>ROUND(IF($L338=1,INDEX(新属性投放!K$14:K$34,卡牌属性!$M338),INDEX(新属性投放!K$40:K$60,卡牌属性!$M338))*VLOOKUP(J338,$A$4:$E$39,5),0)</f>
        <v>37938</v>
      </c>
      <c r="T338" s="31" t="s">
        <v>190</v>
      </c>
      <c r="U338" s="16">
        <f>ROUND(IF($L338=1,INDEX(新属性投放!C$14:C$34,卡牌属性!$M338),INDEX(新属性投放!C$40:C$60,卡牌属性!$M338))*VLOOKUP(J338,$A$4:$E$39,5),0)</f>
        <v>150</v>
      </c>
      <c r="V338" s="31" t="s">
        <v>191</v>
      </c>
      <c r="W338" s="16">
        <f>ROUND(IF($L338=1,INDEX(新属性投放!D$14:D$34,卡牌属性!$M338),INDEX(新属性投放!D$40:D$60,卡牌属性!$M338))*VLOOKUP(J338,$A$4:$E$39,5),0)</f>
        <v>75</v>
      </c>
      <c r="X338" s="31" t="s">
        <v>192</v>
      </c>
      <c r="Y338" s="16">
        <f>ROUND(IF($L338=1,INDEX(新属性投放!E$14:E$34,卡牌属性!$M338),INDEX(新属性投放!E$40:E$60,卡牌属性!$M338))*VLOOKUP(J338,$A$4:$E$39,5),0)</f>
        <v>750</v>
      </c>
    </row>
    <row r="339" spans="9:25" ht="16.5" x14ac:dyDescent="0.2">
      <c r="I339" s="15">
        <v>336</v>
      </c>
      <c r="J339" s="16">
        <f t="shared" si="124"/>
        <v>1102001</v>
      </c>
      <c r="K339" s="31" t="s">
        <v>703</v>
      </c>
      <c r="L339" s="16">
        <f t="shared" si="127"/>
        <v>2</v>
      </c>
      <c r="M339" s="16">
        <f t="shared" si="126"/>
        <v>21</v>
      </c>
      <c r="N339" s="16" t="s">
        <v>51</v>
      </c>
      <c r="O339" s="16">
        <f>ROUND(IF($L339=1,INDEX(新属性投放!I$14:I$34,卡牌属性!$M339),INDEX(新属性投放!I$40:I$60,卡牌属性!$M339))*VLOOKUP(J339,$A$4:$E$39,5),0)</f>
        <v>8750</v>
      </c>
      <c r="P339" s="31" t="s">
        <v>191</v>
      </c>
      <c r="Q339" s="16">
        <f>ROUND(IF($L339=1,INDEX(新属性投放!J$14:J$34,卡牌属性!$M339),INDEX(新属性投放!J$40:J$60,卡牌属性!$M339))*VLOOKUP(J339,$A$4:$E$39,5),0)</f>
        <v>4350</v>
      </c>
      <c r="R339" s="31" t="s">
        <v>192</v>
      </c>
      <c r="S339" s="16">
        <f>ROUND(IF($L339=1,INDEX(新属性投放!K$14:K$34,卡牌属性!$M339),INDEX(新属性投放!K$40:K$60,卡牌属性!$M339))*VLOOKUP(J339,$A$4:$E$39,5),0)</f>
        <v>43438</v>
      </c>
      <c r="T339" s="31" t="s">
        <v>190</v>
      </c>
      <c r="U339" s="16">
        <f>ROUND(IF($L339=1,INDEX(新属性投放!C$14:C$34,卡牌属性!$M339),INDEX(新属性投放!C$40:C$60,卡牌属性!$M339))*VLOOKUP(J339,$A$4:$E$39,5),0)</f>
        <v>175</v>
      </c>
      <c r="V339" s="31" t="s">
        <v>191</v>
      </c>
      <c r="W339" s="16">
        <f>ROUND(IF($L339=1,INDEX(新属性投放!D$14:D$34,卡牌属性!$M339),INDEX(新属性投放!D$40:D$60,卡牌属性!$M339))*VLOOKUP(J339,$A$4:$E$39,5),0)</f>
        <v>88</v>
      </c>
      <c r="X339" s="31" t="s">
        <v>192</v>
      </c>
      <c r="Y339" s="16">
        <f>ROUND(IF($L339=1,INDEX(新属性投放!E$14:E$34,卡牌属性!$M339),INDEX(新属性投放!E$40:E$60,卡牌属性!$M339))*VLOOKUP(J339,$A$4:$E$39,5),0)</f>
        <v>875</v>
      </c>
    </row>
    <row r="340" spans="9:25" ht="16.5" x14ac:dyDescent="0.2">
      <c r="I340" s="15">
        <v>337</v>
      </c>
      <c r="J340" s="16">
        <f t="shared" si="124"/>
        <v>1102002</v>
      </c>
      <c r="K340" s="31" t="s">
        <v>703</v>
      </c>
      <c r="L340" s="16">
        <f t="shared" si="127"/>
        <v>2</v>
      </c>
      <c r="M340" s="16">
        <f t="shared" si="126"/>
        <v>1</v>
      </c>
      <c r="N340" s="16" t="s">
        <v>51</v>
      </c>
      <c r="O340" s="16">
        <f>ROUND(IF($L340=1,INDEX(新属性投放!I$14:I$34,卡牌属性!$M340),INDEX(新属性投放!I$40:I$60,卡牌属性!$M340))*VLOOKUP(J340,$A$4:$E$39,5),0)</f>
        <v>88</v>
      </c>
      <c r="P340" s="31" t="s">
        <v>191</v>
      </c>
      <c r="Q340" s="16">
        <f>ROUND(IF($L340=1,INDEX(新属性投放!J$14:J$34,卡牌属性!$M340),INDEX(新属性投放!J$40:J$60,卡牌属性!$M340))*VLOOKUP(J340,$A$4:$E$39,5),0)</f>
        <v>22</v>
      </c>
      <c r="R340" s="31" t="s">
        <v>192</v>
      </c>
      <c r="S340" s="16">
        <f>ROUND(IF($L340=1,INDEX(新属性投放!K$14:K$34,卡牌属性!$M340),INDEX(新属性投放!K$40:K$60,卡牌属性!$M340))*VLOOKUP(J340,$A$4:$E$39,5),0)</f>
        <v>165</v>
      </c>
      <c r="T340" s="31" t="s">
        <v>190</v>
      </c>
      <c r="U340" s="16">
        <f>ROUND(IF($L340=1,INDEX(新属性投放!C$14:C$34,卡牌属性!$M340),INDEX(新属性投放!C$40:C$60,卡牌属性!$M340))*VLOOKUP(J340,$A$4:$E$39,5),0)</f>
        <v>4</v>
      </c>
      <c r="V340" s="31" t="s">
        <v>191</v>
      </c>
      <c r="W340" s="16">
        <f>ROUND(IF($L340=1,INDEX(新属性投放!D$14:D$34,卡牌属性!$M340),INDEX(新属性投放!D$40:D$60,卡牌属性!$M340))*VLOOKUP(J340,$A$4:$E$39,5),0)</f>
        <v>2</v>
      </c>
      <c r="X340" s="31" t="s">
        <v>192</v>
      </c>
      <c r="Y340" s="16">
        <f>ROUND(IF($L340=1,INDEX(新属性投放!E$14:E$34,卡牌属性!$M340),INDEX(新属性投放!E$40:E$60,卡牌属性!$M340))*VLOOKUP(J340,$A$4:$E$39,5),0)</f>
        <v>22</v>
      </c>
    </row>
    <row r="341" spans="9:25" ht="16.5" x14ac:dyDescent="0.2">
      <c r="I341" s="15">
        <v>338</v>
      </c>
      <c r="J341" s="16">
        <f t="shared" si="124"/>
        <v>1102002</v>
      </c>
      <c r="K341" s="31" t="s">
        <v>703</v>
      </c>
      <c r="L341" s="16">
        <f t="shared" si="127"/>
        <v>2</v>
      </c>
      <c r="M341" s="16">
        <f t="shared" si="126"/>
        <v>2</v>
      </c>
      <c r="N341" s="16" t="s">
        <v>51</v>
      </c>
      <c r="O341" s="16">
        <f>ROUND(IF($L341=1,INDEX(新属性投放!I$14:I$34,卡牌属性!$M341),INDEX(新属性投放!I$40:I$60,卡牌属性!$M341))*VLOOKUP(J341,$A$4:$E$39,5),0)</f>
        <v>119</v>
      </c>
      <c r="P341" s="31" t="s">
        <v>191</v>
      </c>
      <c r="Q341" s="16">
        <f>ROUND(IF($L341=1,INDEX(新属性投放!J$14:J$34,卡牌属性!$M341),INDEX(新属性投放!J$40:J$60,卡牌属性!$M341))*VLOOKUP(J341,$A$4:$E$39,5),0)</f>
        <v>37</v>
      </c>
      <c r="R341" s="31" t="s">
        <v>192</v>
      </c>
      <c r="S341" s="16">
        <f>ROUND(IF($L341=1,INDEX(新属性投放!K$14:K$34,卡牌属性!$M341),INDEX(新属性投放!K$40:K$60,卡牌属性!$M341))*VLOOKUP(J341,$A$4:$E$39,5),0)</f>
        <v>319</v>
      </c>
      <c r="T341" s="31" t="s">
        <v>190</v>
      </c>
      <c r="U341" s="16">
        <f>ROUND(IF($L341=1,INDEX(新属性投放!C$14:C$34,卡牌属性!$M341),INDEX(新属性投放!C$40:C$60,卡牌属性!$M341))*VLOOKUP(J341,$A$4:$E$39,5),0)</f>
        <v>7</v>
      </c>
      <c r="V341" s="31" t="s">
        <v>191</v>
      </c>
      <c r="W341" s="16">
        <f>ROUND(IF($L341=1,INDEX(新属性投放!D$14:D$34,卡牌属性!$M341),INDEX(新属性投放!D$40:D$60,卡牌属性!$M341))*VLOOKUP(J341,$A$4:$E$39,5),0)</f>
        <v>3</v>
      </c>
      <c r="X341" s="31" t="s">
        <v>192</v>
      </c>
      <c r="Y341" s="16">
        <f>ROUND(IF($L341=1,INDEX(新属性投放!E$14:E$34,卡牌属性!$M341),INDEX(新属性投放!E$40:E$60,卡牌属性!$M341))*VLOOKUP(J341,$A$4:$E$39,5),0)</f>
        <v>33</v>
      </c>
    </row>
    <row r="342" spans="9:25" ht="16.5" x14ac:dyDescent="0.2">
      <c r="I342" s="15">
        <v>339</v>
      </c>
      <c r="J342" s="16">
        <f t="shared" si="124"/>
        <v>1102002</v>
      </c>
      <c r="K342" s="31" t="s">
        <v>703</v>
      </c>
      <c r="L342" s="16">
        <f t="shared" si="127"/>
        <v>2</v>
      </c>
      <c r="M342" s="16">
        <f t="shared" si="126"/>
        <v>3</v>
      </c>
      <c r="N342" s="16" t="s">
        <v>51</v>
      </c>
      <c r="O342" s="16">
        <f>ROUND(IF($L342=1,INDEX(新属性投放!I$14:I$34,卡牌属性!$M342),INDEX(新属性投放!I$40:I$60,卡牌属性!$M342))*VLOOKUP(J342,$A$4:$E$39,5),0)</f>
        <v>211</v>
      </c>
      <c r="P342" s="31" t="s">
        <v>191</v>
      </c>
      <c r="Q342" s="16">
        <f>ROUND(IF($L342=1,INDEX(新属性投放!J$14:J$34,卡牌属性!$M342),INDEX(新属性投放!J$40:J$60,卡牌属性!$M342))*VLOOKUP(J342,$A$4:$E$39,5),0)</f>
        <v>84</v>
      </c>
      <c r="R342" s="31" t="s">
        <v>192</v>
      </c>
      <c r="S342" s="16">
        <f>ROUND(IF($L342=1,INDEX(新属性投放!K$14:K$34,卡牌属性!$M342),INDEX(新属性投放!K$40:K$60,卡牌属性!$M342))*VLOOKUP(J342,$A$4:$E$39,5),0)</f>
        <v>781</v>
      </c>
      <c r="T342" s="31" t="s">
        <v>190</v>
      </c>
      <c r="U342" s="16">
        <f>ROUND(IF($L342=1,INDEX(新属性投放!C$14:C$34,卡牌属性!$M342),INDEX(新属性投放!C$40:C$60,卡牌属性!$M342))*VLOOKUP(J342,$A$4:$E$39,5),0)</f>
        <v>9</v>
      </c>
      <c r="V342" s="31" t="s">
        <v>191</v>
      </c>
      <c r="W342" s="16">
        <f>ROUND(IF($L342=1,INDEX(新属性投放!D$14:D$34,卡牌属性!$M342),INDEX(新属性投放!D$40:D$60,卡牌属性!$M342))*VLOOKUP(J342,$A$4:$E$39,5),0)</f>
        <v>4</v>
      </c>
      <c r="X342" s="31" t="s">
        <v>192</v>
      </c>
      <c r="Y342" s="16">
        <f>ROUND(IF($L342=1,INDEX(新属性投放!E$14:E$34,卡牌属性!$M342),INDEX(新属性投放!E$40:E$60,卡牌属性!$M342))*VLOOKUP(J342,$A$4:$E$39,5),0)</f>
        <v>44</v>
      </c>
    </row>
    <row r="343" spans="9:25" ht="16.5" x14ac:dyDescent="0.2">
      <c r="I343" s="15">
        <v>340</v>
      </c>
      <c r="J343" s="16">
        <f t="shared" si="124"/>
        <v>1102002</v>
      </c>
      <c r="K343" s="31" t="s">
        <v>703</v>
      </c>
      <c r="L343" s="16">
        <f t="shared" si="127"/>
        <v>2</v>
      </c>
      <c r="M343" s="16">
        <f t="shared" si="126"/>
        <v>4</v>
      </c>
      <c r="N343" s="16" t="s">
        <v>51</v>
      </c>
      <c r="O343" s="16">
        <f>ROUND(IF($L343=1,INDEX(新属性投放!I$14:I$34,卡牌属性!$M343),INDEX(新属性投放!I$40:I$60,卡牌属性!$M343))*VLOOKUP(J343,$A$4:$E$39,5),0)</f>
        <v>370</v>
      </c>
      <c r="P343" s="31" t="s">
        <v>191</v>
      </c>
      <c r="Q343" s="16">
        <f>ROUND(IF($L343=1,INDEX(新属性投放!J$14:J$34,卡牌属性!$M343),INDEX(新属性投放!J$40:J$60,卡牌属性!$M343))*VLOOKUP(J343,$A$4:$E$39,5),0)</f>
        <v>163</v>
      </c>
      <c r="R343" s="31" t="s">
        <v>192</v>
      </c>
      <c r="S343" s="16">
        <f>ROUND(IF($L343=1,INDEX(新属性投放!K$14:K$34,卡牌属性!$M343),INDEX(新属性投放!K$40:K$60,卡牌属性!$M343))*VLOOKUP(J343,$A$4:$E$39,5),0)</f>
        <v>1573</v>
      </c>
      <c r="T343" s="31" t="s">
        <v>190</v>
      </c>
      <c r="U343" s="16">
        <f>ROUND(IF($L343=1,INDEX(新属性投放!C$14:C$34,卡牌属性!$M343),INDEX(新属性投放!C$40:C$60,卡牌属性!$M343))*VLOOKUP(J343,$A$4:$E$39,5),0)</f>
        <v>13</v>
      </c>
      <c r="V343" s="31" t="s">
        <v>191</v>
      </c>
      <c r="W343" s="16">
        <f>ROUND(IF($L343=1,INDEX(新属性投放!D$14:D$34,卡牌属性!$M343),INDEX(新属性投放!D$40:D$60,卡牌属性!$M343))*VLOOKUP(J343,$A$4:$E$39,5),0)</f>
        <v>7</v>
      </c>
      <c r="X343" s="31" t="s">
        <v>192</v>
      </c>
      <c r="Y343" s="16">
        <f>ROUND(IF($L343=1,INDEX(新属性投放!E$14:E$34,卡牌属性!$M343),INDEX(新属性投放!E$40:E$60,卡牌属性!$M343))*VLOOKUP(J343,$A$4:$E$39,5),0)</f>
        <v>66</v>
      </c>
    </row>
    <row r="344" spans="9:25" ht="16.5" x14ac:dyDescent="0.2">
      <c r="I344" s="15">
        <v>341</v>
      </c>
      <c r="J344" s="16">
        <f t="shared" si="124"/>
        <v>1102002</v>
      </c>
      <c r="K344" s="31" t="s">
        <v>703</v>
      </c>
      <c r="L344" s="16">
        <f t="shared" si="127"/>
        <v>2</v>
      </c>
      <c r="M344" s="16">
        <f t="shared" si="126"/>
        <v>5</v>
      </c>
      <c r="N344" s="16" t="s">
        <v>51</v>
      </c>
      <c r="O344" s="16">
        <f>ROUND(IF($L344=1,INDEX(新属性投放!I$14:I$34,卡牌属性!$M344),INDEX(新属性投放!I$40:I$60,卡牌属性!$M344))*VLOOKUP(J344,$A$4:$E$39,5),0)</f>
        <v>537</v>
      </c>
      <c r="P344" s="31" t="s">
        <v>191</v>
      </c>
      <c r="Q344" s="16">
        <f>ROUND(IF($L344=1,INDEX(新属性投放!J$14:J$34,卡牌属性!$M344),INDEX(新属性投放!J$40:J$60,卡牌属性!$M344))*VLOOKUP(J344,$A$4:$E$39,5),0)</f>
        <v>246</v>
      </c>
      <c r="R344" s="31" t="s">
        <v>192</v>
      </c>
      <c r="S344" s="16">
        <f>ROUND(IF($L344=1,INDEX(新属性投放!K$14:K$34,卡牌属性!$M344),INDEX(新属性投放!K$40:K$60,卡牌属性!$M344))*VLOOKUP(J344,$A$4:$E$39,5),0)</f>
        <v>2409</v>
      </c>
      <c r="T344" s="31" t="s">
        <v>190</v>
      </c>
      <c r="U344" s="16">
        <f>ROUND(IF($L344=1,INDEX(新属性投放!C$14:C$34,卡牌属性!$M344),INDEX(新属性投放!C$40:C$60,卡牌属性!$M344))*VLOOKUP(J344,$A$4:$E$39,5),0)</f>
        <v>18</v>
      </c>
      <c r="V344" s="31" t="s">
        <v>191</v>
      </c>
      <c r="W344" s="16">
        <f>ROUND(IF($L344=1,INDEX(新属性投放!D$14:D$34,卡牌属性!$M344),INDEX(新属性投放!D$40:D$60,卡牌属性!$M344))*VLOOKUP(J344,$A$4:$E$39,5),0)</f>
        <v>9</v>
      </c>
      <c r="X344" s="31" t="s">
        <v>192</v>
      </c>
      <c r="Y344" s="16">
        <f>ROUND(IF($L344=1,INDEX(新属性投放!E$14:E$34,卡牌属性!$M344),INDEX(新属性投放!E$40:E$60,卡牌属性!$M344))*VLOOKUP(J344,$A$4:$E$39,5),0)</f>
        <v>88</v>
      </c>
    </row>
    <row r="345" spans="9:25" ht="16.5" x14ac:dyDescent="0.2">
      <c r="I345" s="15">
        <v>342</v>
      </c>
      <c r="J345" s="16">
        <f t="shared" si="124"/>
        <v>1102002</v>
      </c>
      <c r="K345" s="31" t="s">
        <v>703</v>
      </c>
      <c r="L345" s="16">
        <f t="shared" si="127"/>
        <v>2</v>
      </c>
      <c r="M345" s="16">
        <f t="shared" si="126"/>
        <v>6</v>
      </c>
      <c r="N345" s="16" t="s">
        <v>51</v>
      </c>
      <c r="O345" s="16">
        <f>ROUND(IF($L345=1,INDEX(新属性投放!I$14:I$34,卡牌属性!$M345),INDEX(新属性投放!I$40:I$60,卡牌属性!$M345))*VLOOKUP(J345,$A$4:$E$39,5),0)</f>
        <v>757</v>
      </c>
      <c r="P345" s="31" t="s">
        <v>191</v>
      </c>
      <c r="Q345" s="16">
        <f>ROUND(IF($L345=1,INDEX(新属性投放!J$14:J$34,卡牌属性!$M345),INDEX(新属性投放!J$40:J$60,卡牌属性!$M345))*VLOOKUP(J345,$A$4:$E$39,5),0)</f>
        <v>356</v>
      </c>
      <c r="R345" s="31" t="s">
        <v>192</v>
      </c>
      <c r="S345" s="16">
        <f>ROUND(IF($L345=1,INDEX(新属性投放!K$14:K$34,卡牌属性!$M345),INDEX(新属性投放!K$40:K$60,卡牌属性!$M345))*VLOOKUP(J345,$A$4:$E$39,5),0)</f>
        <v>3509</v>
      </c>
      <c r="T345" s="31" t="s">
        <v>190</v>
      </c>
      <c r="U345" s="16">
        <f>ROUND(IF($L345=1,INDEX(新属性投放!C$14:C$34,卡牌属性!$M345),INDEX(新属性投放!C$40:C$60,卡牌属性!$M345))*VLOOKUP(J345,$A$4:$E$39,5),0)</f>
        <v>22</v>
      </c>
      <c r="V345" s="31" t="s">
        <v>191</v>
      </c>
      <c r="W345" s="16">
        <f>ROUND(IF($L345=1,INDEX(新属性投放!D$14:D$34,卡牌属性!$M345),INDEX(新属性投放!D$40:D$60,卡牌属性!$M345))*VLOOKUP(J345,$A$4:$E$39,5),0)</f>
        <v>11</v>
      </c>
      <c r="X345" s="31" t="s">
        <v>192</v>
      </c>
      <c r="Y345" s="16">
        <f>ROUND(IF($L345=1,INDEX(新属性投放!E$14:E$34,卡牌属性!$M345),INDEX(新属性投放!E$40:E$60,卡牌属性!$M345))*VLOOKUP(J345,$A$4:$E$39,5),0)</f>
        <v>110</v>
      </c>
    </row>
    <row r="346" spans="9:25" ht="16.5" x14ac:dyDescent="0.2">
      <c r="I346" s="15">
        <v>343</v>
      </c>
      <c r="J346" s="16">
        <f t="shared" si="124"/>
        <v>1102002</v>
      </c>
      <c r="K346" s="31" t="s">
        <v>703</v>
      </c>
      <c r="L346" s="16">
        <f t="shared" si="127"/>
        <v>2</v>
      </c>
      <c r="M346" s="16">
        <f t="shared" si="126"/>
        <v>7</v>
      </c>
      <c r="N346" s="16" t="s">
        <v>51</v>
      </c>
      <c r="O346" s="16">
        <f>ROUND(IF($L346=1,INDEX(新属性投放!I$14:I$34,卡牌属性!$M346),INDEX(新属性投放!I$40:I$60,卡牌属性!$M346))*VLOOKUP(J346,$A$4:$E$39,5),0)</f>
        <v>1030</v>
      </c>
      <c r="P346" s="31" t="s">
        <v>191</v>
      </c>
      <c r="Q346" s="16">
        <f>ROUND(IF($L346=1,INDEX(新属性投放!J$14:J$34,卡牌属性!$M346),INDEX(新属性投放!J$40:J$60,卡牌属性!$M346))*VLOOKUP(J346,$A$4:$E$39,5),0)</f>
        <v>493</v>
      </c>
      <c r="R346" s="31" t="s">
        <v>192</v>
      </c>
      <c r="S346" s="16">
        <f>ROUND(IF($L346=1,INDEX(新属性投放!K$14:K$34,卡牌属性!$M346),INDEX(新属性投放!K$40:K$60,卡牌属性!$M346))*VLOOKUP(J346,$A$4:$E$39,5),0)</f>
        <v>4873</v>
      </c>
      <c r="T346" s="31" t="s">
        <v>190</v>
      </c>
      <c r="U346" s="16">
        <f>ROUND(IF($L346=1,INDEX(新属性投放!C$14:C$34,卡牌属性!$M346),INDEX(新属性投放!C$40:C$60,卡牌属性!$M346))*VLOOKUP(J346,$A$4:$E$39,5),0)</f>
        <v>26</v>
      </c>
      <c r="V346" s="31" t="s">
        <v>191</v>
      </c>
      <c r="W346" s="16">
        <f>ROUND(IF($L346=1,INDEX(新属性投放!D$14:D$34,卡牌属性!$M346),INDEX(新属性投放!D$40:D$60,卡牌属性!$M346))*VLOOKUP(J346,$A$4:$E$39,5),0)</f>
        <v>13</v>
      </c>
      <c r="X346" s="31" t="s">
        <v>192</v>
      </c>
      <c r="Y346" s="16">
        <f>ROUND(IF($L346=1,INDEX(新属性投放!E$14:E$34,卡牌属性!$M346),INDEX(新属性投放!E$40:E$60,卡牌属性!$M346))*VLOOKUP(J346,$A$4:$E$39,5),0)</f>
        <v>132</v>
      </c>
    </row>
    <row r="347" spans="9:25" ht="16.5" x14ac:dyDescent="0.2">
      <c r="I347" s="15">
        <v>344</v>
      </c>
      <c r="J347" s="16">
        <f t="shared" si="124"/>
        <v>1102002</v>
      </c>
      <c r="K347" s="31" t="s">
        <v>703</v>
      </c>
      <c r="L347" s="16">
        <f t="shared" si="127"/>
        <v>2</v>
      </c>
      <c r="M347" s="16">
        <f t="shared" si="126"/>
        <v>8</v>
      </c>
      <c r="N347" s="16" t="s">
        <v>51</v>
      </c>
      <c r="O347" s="16">
        <f>ROUND(IF($L347=1,INDEX(新属性投放!I$14:I$34,卡牌属性!$M347),INDEX(新属性投放!I$40:I$60,卡牌属性!$M347))*VLOOKUP(J347,$A$4:$E$39,5),0)</f>
        <v>1360</v>
      </c>
      <c r="P347" s="31" t="s">
        <v>191</v>
      </c>
      <c r="Q347" s="16">
        <f>ROUND(IF($L347=1,INDEX(新属性投放!J$14:J$34,卡牌属性!$M347),INDEX(新属性投放!J$40:J$60,卡牌属性!$M347))*VLOOKUP(J347,$A$4:$E$39,5),0)</f>
        <v>658</v>
      </c>
      <c r="R347" s="31" t="s">
        <v>192</v>
      </c>
      <c r="S347" s="16">
        <f>ROUND(IF($L347=1,INDEX(新属性投放!K$14:K$34,卡牌属性!$M347),INDEX(新属性投放!K$40:K$60,卡牌属性!$M347))*VLOOKUP(J347,$A$4:$E$39,5),0)</f>
        <v>6523</v>
      </c>
      <c r="T347" s="31" t="s">
        <v>190</v>
      </c>
      <c r="U347" s="16">
        <f>ROUND(IF($L347=1,INDEX(新属性投放!C$14:C$34,卡牌属性!$M347),INDEX(新属性投放!C$40:C$60,卡牌属性!$M347))*VLOOKUP(J347,$A$4:$E$39,5),0)</f>
        <v>33</v>
      </c>
      <c r="V347" s="31" t="s">
        <v>191</v>
      </c>
      <c r="W347" s="16">
        <f>ROUND(IF($L347=1,INDEX(新属性投放!D$14:D$34,卡牌属性!$M347),INDEX(新属性投放!D$40:D$60,卡牌属性!$M347))*VLOOKUP(J347,$A$4:$E$39,5),0)</f>
        <v>17</v>
      </c>
      <c r="X347" s="31" t="s">
        <v>192</v>
      </c>
      <c r="Y347" s="16">
        <f>ROUND(IF($L347=1,INDEX(新属性投放!E$14:E$34,卡牌属性!$M347),INDEX(新属性投放!E$40:E$60,卡牌属性!$M347))*VLOOKUP(J347,$A$4:$E$39,5),0)</f>
        <v>165</v>
      </c>
    </row>
    <row r="348" spans="9:25" ht="16.5" x14ac:dyDescent="0.2">
      <c r="I348" s="15">
        <v>345</v>
      </c>
      <c r="J348" s="16">
        <f t="shared" si="124"/>
        <v>1102002</v>
      </c>
      <c r="K348" s="31" t="s">
        <v>703</v>
      </c>
      <c r="L348" s="16">
        <f t="shared" si="127"/>
        <v>2</v>
      </c>
      <c r="M348" s="16">
        <f t="shared" si="126"/>
        <v>9</v>
      </c>
      <c r="N348" s="16" t="s">
        <v>51</v>
      </c>
      <c r="O348" s="16">
        <f>ROUND(IF($L348=1,INDEX(新属性投放!I$14:I$34,卡牌属性!$M348),INDEX(新属性投放!I$40:I$60,卡牌属性!$M348))*VLOOKUP(J348,$A$4:$E$39,5),0)</f>
        <v>1727</v>
      </c>
      <c r="P348" s="31" t="s">
        <v>191</v>
      </c>
      <c r="Q348" s="16">
        <f>ROUND(IF($L348=1,INDEX(新属性投放!J$14:J$34,卡牌属性!$M348),INDEX(新属性投放!J$40:J$60,卡牌属性!$M348))*VLOOKUP(J348,$A$4:$E$39,5),0)</f>
        <v>842</v>
      </c>
      <c r="R348" s="31" t="s">
        <v>192</v>
      </c>
      <c r="S348" s="16">
        <f>ROUND(IF($L348=1,INDEX(新属性投放!K$14:K$34,卡牌属性!$M348),INDEX(新属性投放!K$40:K$60,卡牌属性!$M348))*VLOOKUP(J348,$A$4:$E$39,5),0)</f>
        <v>8360</v>
      </c>
      <c r="T348" s="31" t="s">
        <v>190</v>
      </c>
      <c r="U348" s="16">
        <f>ROUND(IF($L348=1,INDEX(新属性投放!C$14:C$34,卡牌属性!$M348),INDEX(新属性投放!C$40:C$60,卡牌属性!$M348))*VLOOKUP(J348,$A$4:$E$39,5),0)</f>
        <v>37</v>
      </c>
      <c r="V348" s="31" t="s">
        <v>191</v>
      </c>
      <c r="W348" s="16">
        <f>ROUND(IF($L348=1,INDEX(新属性投放!D$14:D$34,卡牌属性!$M348),INDEX(新属性投放!D$40:D$60,卡牌属性!$M348))*VLOOKUP(J348,$A$4:$E$39,5),0)</f>
        <v>19</v>
      </c>
      <c r="X348" s="31" t="s">
        <v>192</v>
      </c>
      <c r="Y348" s="16">
        <f>ROUND(IF($L348=1,INDEX(新属性投放!E$14:E$34,卡牌属性!$M348),INDEX(新属性投放!E$40:E$60,卡牌属性!$M348))*VLOOKUP(J348,$A$4:$E$39,5),0)</f>
        <v>187</v>
      </c>
    </row>
    <row r="349" spans="9:25" ht="16.5" x14ac:dyDescent="0.2">
      <c r="I349" s="15">
        <v>346</v>
      </c>
      <c r="J349" s="16">
        <f t="shared" si="124"/>
        <v>1102002</v>
      </c>
      <c r="K349" s="31" t="s">
        <v>703</v>
      </c>
      <c r="L349" s="16">
        <f t="shared" si="127"/>
        <v>2</v>
      </c>
      <c r="M349" s="16">
        <f t="shared" si="126"/>
        <v>10</v>
      </c>
      <c r="N349" s="16" t="s">
        <v>51</v>
      </c>
      <c r="O349" s="16">
        <f>ROUND(IF($L349=1,INDEX(新属性投放!I$14:I$34,卡牌属性!$M349),INDEX(新属性投放!I$40:I$60,卡牌属性!$M349))*VLOOKUP(J349,$A$4:$E$39,5),0)</f>
        <v>1958</v>
      </c>
      <c r="P349" s="31" t="s">
        <v>191</v>
      </c>
      <c r="Q349" s="16">
        <f>ROUND(IF($L349=1,INDEX(新属性投放!J$14:J$34,卡牌属性!$M349),INDEX(新属性投放!J$40:J$60,卡牌属性!$M349))*VLOOKUP(J349,$A$4:$E$39,5),0)</f>
        <v>957</v>
      </c>
      <c r="R349" s="31" t="s">
        <v>192</v>
      </c>
      <c r="S349" s="16">
        <f>ROUND(IF($L349=1,INDEX(新属性投放!K$14:K$34,卡牌属性!$M349),INDEX(新属性投放!K$40:K$60,卡牌属性!$M349))*VLOOKUP(J349,$A$4:$E$39,5),0)</f>
        <v>9515</v>
      </c>
      <c r="T349" s="31" t="s">
        <v>190</v>
      </c>
      <c r="U349" s="16">
        <f>ROUND(IF($L349=1,INDEX(新属性投放!C$14:C$34,卡牌属性!$M349),INDEX(新属性投放!C$40:C$60,卡牌属性!$M349))*VLOOKUP(J349,$A$4:$E$39,5),0)</f>
        <v>44</v>
      </c>
      <c r="V349" s="31" t="s">
        <v>191</v>
      </c>
      <c r="W349" s="16">
        <f>ROUND(IF($L349=1,INDEX(新属性投放!D$14:D$34,卡牌属性!$M349),INDEX(新属性投放!D$40:D$60,卡牌属性!$M349))*VLOOKUP(J349,$A$4:$E$39,5),0)</f>
        <v>22</v>
      </c>
      <c r="X349" s="31" t="s">
        <v>192</v>
      </c>
      <c r="Y349" s="16">
        <f>ROUND(IF($L349=1,INDEX(新属性投放!E$14:E$34,卡牌属性!$M349),INDEX(新属性投放!E$40:E$60,卡牌属性!$M349))*VLOOKUP(J349,$A$4:$E$39,5),0)</f>
        <v>220</v>
      </c>
    </row>
    <row r="350" spans="9:25" ht="16.5" x14ac:dyDescent="0.2">
      <c r="I350" s="15">
        <v>347</v>
      </c>
      <c r="J350" s="16">
        <f t="shared" si="124"/>
        <v>1102002</v>
      </c>
      <c r="K350" s="31" t="s">
        <v>703</v>
      </c>
      <c r="L350" s="16">
        <f t="shared" si="127"/>
        <v>2</v>
      </c>
      <c r="M350" s="16">
        <f t="shared" si="126"/>
        <v>11</v>
      </c>
      <c r="N350" s="16" t="s">
        <v>51</v>
      </c>
      <c r="O350" s="16">
        <f>ROUND(IF($L350=1,INDEX(新属性投放!I$14:I$34,卡牌属性!$M350),INDEX(新属性投放!I$40:I$60,卡牌属性!$M350))*VLOOKUP(J350,$A$4:$E$39,5),0)</f>
        <v>2229</v>
      </c>
      <c r="P350" s="31" t="s">
        <v>191</v>
      </c>
      <c r="Q350" s="16">
        <f>ROUND(IF($L350=1,INDEX(新属性投放!J$14:J$34,卡牌属性!$M350),INDEX(新属性投放!J$40:J$60,卡牌属性!$M350))*VLOOKUP(J350,$A$4:$E$39,5),0)</f>
        <v>1092</v>
      </c>
      <c r="R350" s="31" t="s">
        <v>192</v>
      </c>
      <c r="S350" s="16">
        <f>ROUND(IF($L350=1,INDEX(新属性投放!K$14:K$34,卡牌属性!$M350),INDEX(新属性投放!K$40:K$60,卡牌属性!$M350))*VLOOKUP(J350,$A$4:$E$39,5),0)</f>
        <v>10868</v>
      </c>
      <c r="T350" s="31" t="s">
        <v>190</v>
      </c>
      <c r="U350" s="16">
        <f>ROUND(IF($L350=1,INDEX(新属性投放!C$14:C$34,卡牌属性!$M350),INDEX(新属性投放!C$40:C$60,卡牌属性!$M350))*VLOOKUP(J350,$A$4:$E$39,5),0)</f>
        <v>51</v>
      </c>
      <c r="V350" s="31" t="s">
        <v>191</v>
      </c>
      <c r="W350" s="16">
        <f>ROUND(IF($L350=1,INDEX(新属性投放!D$14:D$34,卡牌属性!$M350),INDEX(新属性投放!D$40:D$60,卡牌属性!$M350))*VLOOKUP(J350,$A$4:$E$39,5),0)</f>
        <v>25</v>
      </c>
      <c r="X350" s="31" t="s">
        <v>192</v>
      </c>
      <c r="Y350" s="16">
        <f>ROUND(IF($L350=1,INDEX(新属性投放!E$14:E$34,卡牌属性!$M350),INDEX(新属性投放!E$40:E$60,卡牌属性!$M350))*VLOOKUP(J350,$A$4:$E$39,5),0)</f>
        <v>253</v>
      </c>
    </row>
    <row r="351" spans="9:25" ht="16.5" x14ac:dyDescent="0.2">
      <c r="I351" s="15">
        <v>348</v>
      </c>
      <c r="J351" s="16">
        <f t="shared" si="124"/>
        <v>1102002</v>
      </c>
      <c r="K351" s="31" t="s">
        <v>703</v>
      </c>
      <c r="L351" s="16">
        <f t="shared" si="127"/>
        <v>2</v>
      </c>
      <c r="M351" s="16">
        <f t="shared" si="126"/>
        <v>12</v>
      </c>
      <c r="N351" s="16" t="s">
        <v>51</v>
      </c>
      <c r="O351" s="16">
        <f>ROUND(IF($L351=1,INDEX(新属性投放!I$14:I$34,卡牌属性!$M351),INDEX(新属性投放!I$40:I$60,卡牌属性!$M351))*VLOOKUP(J351,$A$4:$E$39,5),0)</f>
        <v>2539</v>
      </c>
      <c r="P351" s="31" t="s">
        <v>191</v>
      </c>
      <c r="Q351" s="16">
        <f>ROUND(IF($L351=1,INDEX(新属性投放!J$14:J$34,卡牌属性!$M351),INDEX(新属性投放!J$40:J$60,卡牌属性!$M351))*VLOOKUP(J351,$A$4:$E$39,5),0)</f>
        <v>1247</v>
      </c>
      <c r="R351" s="31" t="s">
        <v>192</v>
      </c>
      <c r="S351" s="16">
        <f>ROUND(IF($L351=1,INDEX(新属性投放!K$14:K$34,卡牌属性!$M351),INDEX(新属性投放!K$40:K$60,卡牌属性!$M351))*VLOOKUP(J351,$A$4:$E$39,5),0)</f>
        <v>12419</v>
      </c>
      <c r="T351" s="31" t="s">
        <v>190</v>
      </c>
      <c r="U351" s="16">
        <f>ROUND(IF($L351=1,INDEX(新属性投放!C$14:C$34,卡牌属性!$M351),INDEX(新属性投放!C$40:C$60,卡牌属性!$M351))*VLOOKUP(J351,$A$4:$E$39,5),0)</f>
        <v>57</v>
      </c>
      <c r="V351" s="31" t="s">
        <v>191</v>
      </c>
      <c r="W351" s="16">
        <f>ROUND(IF($L351=1,INDEX(新属性投放!D$14:D$34,卡牌属性!$M351),INDEX(新属性投放!D$40:D$60,卡牌属性!$M351))*VLOOKUP(J351,$A$4:$E$39,5),0)</f>
        <v>29</v>
      </c>
      <c r="X351" s="31" t="s">
        <v>192</v>
      </c>
      <c r="Y351" s="16">
        <f>ROUND(IF($L351=1,INDEX(新属性投放!E$14:E$34,卡牌属性!$M351),INDEX(新属性投放!E$40:E$60,卡牌属性!$M351))*VLOOKUP(J351,$A$4:$E$39,5),0)</f>
        <v>286</v>
      </c>
    </row>
    <row r="352" spans="9:25" ht="16.5" x14ac:dyDescent="0.2">
      <c r="I352" s="15">
        <v>349</v>
      </c>
      <c r="J352" s="16">
        <f t="shared" si="124"/>
        <v>1102002</v>
      </c>
      <c r="K352" s="31" t="s">
        <v>703</v>
      </c>
      <c r="L352" s="16">
        <f t="shared" si="127"/>
        <v>2</v>
      </c>
      <c r="M352" s="16">
        <f t="shared" si="126"/>
        <v>13</v>
      </c>
      <c r="N352" s="16" t="s">
        <v>51</v>
      </c>
      <c r="O352" s="16">
        <f>ROUND(IF($L352=1,INDEX(新属性投放!I$14:I$34,卡牌属性!$M352),INDEX(新属性投放!I$40:I$60,卡牌属性!$M352))*VLOOKUP(J352,$A$4:$E$39,5),0)</f>
        <v>2889</v>
      </c>
      <c r="P352" s="31" t="s">
        <v>191</v>
      </c>
      <c r="Q352" s="16">
        <f>ROUND(IF($L352=1,INDEX(新属性投放!J$14:J$34,卡牌属性!$M352),INDEX(新属性投放!J$40:J$60,卡牌属性!$M352))*VLOOKUP(J352,$A$4:$E$39,5),0)</f>
        <v>1422</v>
      </c>
      <c r="R352" s="31" t="s">
        <v>192</v>
      </c>
      <c r="S352" s="16">
        <f>ROUND(IF($L352=1,INDEX(新属性投放!K$14:K$34,卡牌属性!$M352),INDEX(新属性投放!K$40:K$60,卡牌属性!$M352))*VLOOKUP(J352,$A$4:$E$39,5),0)</f>
        <v>14168</v>
      </c>
      <c r="T352" s="31" t="s">
        <v>190</v>
      </c>
      <c r="U352" s="16">
        <f>ROUND(IF($L352=1,INDEX(新属性投放!C$14:C$34,卡牌属性!$M352),INDEX(新属性投放!C$40:C$60,卡牌属性!$M352))*VLOOKUP(J352,$A$4:$E$39,5),0)</f>
        <v>64</v>
      </c>
      <c r="V352" s="31" t="s">
        <v>191</v>
      </c>
      <c r="W352" s="16">
        <f>ROUND(IF($L352=1,INDEX(新属性投放!D$14:D$34,卡牌属性!$M352),INDEX(新属性投放!D$40:D$60,卡牌属性!$M352))*VLOOKUP(J352,$A$4:$E$39,5),0)</f>
        <v>32</v>
      </c>
      <c r="X352" s="31" t="s">
        <v>192</v>
      </c>
      <c r="Y352" s="16">
        <f>ROUND(IF($L352=1,INDEX(新属性投放!E$14:E$34,卡牌属性!$M352),INDEX(新属性投放!E$40:E$60,卡牌属性!$M352))*VLOOKUP(J352,$A$4:$E$39,5),0)</f>
        <v>319</v>
      </c>
    </row>
    <row r="353" spans="9:25" ht="16.5" x14ac:dyDescent="0.2">
      <c r="I353" s="15">
        <v>350</v>
      </c>
      <c r="J353" s="16">
        <f t="shared" si="124"/>
        <v>1102002</v>
      </c>
      <c r="K353" s="31" t="s">
        <v>703</v>
      </c>
      <c r="L353" s="16">
        <f t="shared" si="127"/>
        <v>2</v>
      </c>
      <c r="M353" s="16">
        <f t="shared" si="126"/>
        <v>14</v>
      </c>
      <c r="N353" s="16" t="s">
        <v>51</v>
      </c>
      <c r="O353" s="16">
        <f>ROUND(IF($L353=1,INDEX(新属性投放!I$14:I$34,卡牌属性!$M353),INDEX(新属性投放!I$40:I$60,卡牌属性!$M353))*VLOOKUP(J353,$A$4:$E$39,5),0)</f>
        <v>3278</v>
      </c>
      <c r="P353" s="31" t="s">
        <v>191</v>
      </c>
      <c r="Q353" s="16">
        <f>ROUND(IF($L353=1,INDEX(新属性投放!J$14:J$34,卡牌属性!$M353),INDEX(新属性投放!J$40:J$60,卡牌属性!$M353))*VLOOKUP(J353,$A$4:$E$39,5),0)</f>
        <v>1617</v>
      </c>
      <c r="R353" s="31" t="s">
        <v>192</v>
      </c>
      <c r="S353" s="16">
        <f>ROUND(IF($L353=1,INDEX(新属性投放!K$14:K$34,卡牌属性!$M353),INDEX(新属性投放!K$40:K$60,卡牌属性!$M353))*VLOOKUP(J353,$A$4:$E$39,5),0)</f>
        <v>16115</v>
      </c>
      <c r="T353" s="31" t="s">
        <v>190</v>
      </c>
      <c r="U353" s="16">
        <f>ROUND(IF($L353=1,INDEX(新属性投放!C$14:C$34,卡牌属性!$M353),INDEX(新属性投放!C$40:C$60,卡牌属性!$M353))*VLOOKUP(J353,$A$4:$E$39,5),0)</f>
        <v>70</v>
      </c>
      <c r="V353" s="31" t="s">
        <v>191</v>
      </c>
      <c r="W353" s="16">
        <f>ROUND(IF($L353=1,INDEX(新属性投放!D$14:D$34,卡牌属性!$M353),INDEX(新属性投放!D$40:D$60,卡牌属性!$M353))*VLOOKUP(J353,$A$4:$E$39,5),0)</f>
        <v>35</v>
      </c>
      <c r="X353" s="31" t="s">
        <v>192</v>
      </c>
      <c r="Y353" s="16">
        <f>ROUND(IF($L353=1,INDEX(新属性投放!E$14:E$34,卡牌属性!$M353),INDEX(新属性投放!E$40:E$60,卡牌属性!$M353))*VLOOKUP(J353,$A$4:$E$39,5),0)</f>
        <v>352</v>
      </c>
    </row>
    <row r="354" spans="9:25" ht="16.5" x14ac:dyDescent="0.2">
      <c r="I354" s="15">
        <v>351</v>
      </c>
      <c r="J354" s="16">
        <f t="shared" si="124"/>
        <v>1102002</v>
      </c>
      <c r="K354" s="31" t="s">
        <v>703</v>
      </c>
      <c r="L354" s="16">
        <f t="shared" si="127"/>
        <v>2</v>
      </c>
      <c r="M354" s="16">
        <f t="shared" si="126"/>
        <v>15</v>
      </c>
      <c r="N354" s="16" t="s">
        <v>51</v>
      </c>
      <c r="O354" s="16">
        <f>ROUND(IF($L354=1,INDEX(新属性投放!I$14:I$34,卡牌属性!$M354),INDEX(新属性投放!I$40:I$60,卡牌属性!$M354))*VLOOKUP(J354,$A$4:$E$39,5),0)</f>
        <v>3707</v>
      </c>
      <c r="P354" s="31" t="s">
        <v>191</v>
      </c>
      <c r="Q354" s="16">
        <f>ROUND(IF($L354=1,INDEX(新属性投放!J$14:J$34,卡牌属性!$M354),INDEX(新属性投放!J$40:J$60,卡牌属性!$M354))*VLOOKUP(J354,$A$4:$E$39,5),0)</f>
        <v>1832</v>
      </c>
      <c r="R354" s="31" t="s">
        <v>192</v>
      </c>
      <c r="S354" s="16">
        <f>ROUND(IF($L354=1,INDEX(新属性投放!K$14:K$34,卡牌属性!$M354),INDEX(新属性投放!K$40:K$60,卡牌属性!$M354))*VLOOKUP(J354,$A$4:$E$39,5),0)</f>
        <v>18260</v>
      </c>
      <c r="T354" s="31" t="s">
        <v>190</v>
      </c>
      <c r="U354" s="16">
        <f>ROUND(IF($L354=1,INDEX(新属性投放!C$14:C$34,卡牌属性!$M354),INDEX(新属性投放!C$40:C$60,卡牌属性!$M354))*VLOOKUP(J354,$A$4:$E$39,5),0)</f>
        <v>77</v>
      </c>
      <c r="V354" s="31" t="s">
        <v>191</v>
      </c>
      <c r="W354" s="16">
        <f>ROUND(IF($L354=1,INDEX(新属性投放!D$14:D$34,卡牌属性!$M354),INDEX(新属性投放!D$40:D$60,卡牌属性!$M354))*VLOOKUP(J354,$A$4:$E$39,5),0)</f>
        <v>39</v>
      </c>
      <c r="X354" s="31" t="s">
        <v>192</v>
      </c>
      <c r="Y354" s="16">
        <f>ROUND(IF($L354=1,INDEX(新属性投放!E$14:E$34,卡牌属性!$M354),INDEX(新属性投放!E$40:E$60,卡牌属性!$M354))*VLOOKUP(J354,$A$4:$E$39,5),0)</f>
        <v>385</v>
      </c>
    </row>
    <row r="355" spans="9:25" ht="16.5" x14ac:dyDescent="0.2">
      <c r="I355" s="15">
        <v>352</v>
      </c>
      <c r="J355" s="16">
        <f t="shared" si="124"/>
        <v>1102002</v>
      </c>
      <c r="K355" s="31" t="s">
        <v>703</v>
      </c>
      <c r="L355" s="16">
        <f t="shared" si="127"/>
        <v>2</v>
      </c>
      <c r="M355" s="16">
        <f t="shared" si="126"/>
        <v>16</v>
      </c>
      <c r="N355" s="16" t="s">
        <v>51</v>
      </c>
      <c r="O355" s="16">
        <f>ROUND(IF($L355=1,INDEX(新属性投放!I$14:I$34,卡牌属性!$M355),INDEX(新属性投放!I$40:I$60,卡牌属性!$M355))*VLOOKUP(J355,$A$4:$E$39,5),0)</f>
        <v>4180</v>
      </c>
      <c r="P355" s="31" t="s">
        <v>191</v>
      </c>
      <c r="Q355" s="16">
        <f>ROUND(IF($L355=1,INDEX(新属性投放!J$14:J$34,卡牌属性!$M355),INDEX(新属性投放!J$40:J$60,卡牌属性!$M355))*VLOOKUP(J355,$A$4:$E$39,5),0)</f>
        <v>2068</v>
      </c>
      <c r="R355" s="31" t="s">
        <v>192</v>
      </c>
      <c r="S355" s="16">
        <f>ROUND(IF($L355=1,INDEX(新属性投放!K$14:K$34,卡牌属性!$M355),INDEX(新属性投放!K$40:K$60,卡牌属性!$M355))*VLOOKUP(J355,$A$4:$E$39,5),0)</f>
        <v>20625</v>
      </c>
      <c r="T355" s="31" t="s">
        <v>190</v>
      </c>
      <c r="U355" s="16">
        <f>ROUND(IF($L355=1,INDEX(新属性投放!C$14:C$34,卡牌属性!$M355),INDEX(新属性投放!C$40:C$60,卡牌属性!$M355))*VLOOKUP(J355,$A$4:$E$39,5),0)</f>
        <v>88</v>
      </c>
      <c r="V355" s="31" t="s">
        <v>191</v>
      </c>
      <c r="W355" s="16">
        <f>ROUND(IF($L355=1,INDEX(新属性投放!D$14:D$34,卡牌属性!$M355),INDEX(新属性投放!D$40:D$60,卡牌属性!$M355))*VLOOKUP(J355,$A$4:$E$39,5),0)</f>
        <v>44</v>
      </c>
      <c r="X355" s="31" t="s">
        <v>192</v>
      </c>
      <c r="Y355" s="16">
        <f>ROUND(IF($L355=1,INDEX(新属性投放!E$14:E$34,卡牌属性!$M355),INDEX(新属性投放!E$40:E$60,卡牌属性!$M355))*VLOOKUP(J355,$A$4:$E$39,5),0)</f>
        <v>440</v>
      </c>
    </row>
    <row r="356" spans="9:25" ht="16.5" x14ac:dyDescent="0.2">
      <c r="I356" s="15">
        <v>353</v>
      </c>
      <c r="J356" s="16">
        <f t="shared" si="124"/>
        <v>1102002</v>
      </c>
      <c r="K356" s="31" t="s">
        <v>703</v>
      </c>
      <c r="L356" s="16">
        <f t="shared" si="127"/>
        <v>2</v>
      </c>
      <c r="M356" s="16">
        <f t="shared" si="126"/>
        <v>17</v>
      </c>
      <c r="N356" s="16" t="s">
        <v>51</v>
      </c>
      <c r="O356" s="16">
        <f>ROUND(IF($L356=1,INDEX(新属性投放!I$14:I$34,卡牌属性!$M356),INDEX(新属性投放!I$40:I$60,卡牌属性!$M356))*VLOOKUP(J356,$A$4:$E$39,5),0)</f>
        <v>4719</v>
      </c>
      <c r="P356" s="31" t="s">
        <v>191</v>
      </c>
      <c r="Q356" s="16">
        <f>ROUND(IF($L356=1,INDEX(新属性投放!J$14:J$34,卡牌属性!$M356),INDEX(新属性投放!J$40:J$60,卡牌属性!$M356))*VLOOKUP(J356,$A$4:$E$39,5),0)</f>
        <v>2338</v>
      </c>
      <c r="R356" s="31" t="s">
        <v>192</v>
      </c>
      <c r="S356" s="16">
        <f>ROUND(IF($L356=1,INDEX(新属性投放!K$14:K$34,卡牌属性!$M356),INDEX(新属性投放!K$40:K$60,卡牌属性!$M356))*VLOOKUP(J356,$A$4:$E$39,5),0)</f>
        <v>23320</v>
      </c>
      <c r="T356" s="31" t="s">
        <v>190</v>
      </c>
      <c r="U356" s="16">
        <f>ROUND(IF($L356=1,INDEX(新属性投放!C$14:C$34,卡牌属性!$M356),INDEX(新属性投放!C$40:C$60,卡牌属性!$M356))*VLOOKUP(J356,$A$4:$E$39,5),0)</f>
        <v>99</v>
      </c>
      <c r="V356" s="31" t="s">
        <v>191</v>
      </c>
      <c r="W356" s="16">
        <f>ROUND(IF($L356=1,INDEX(新属性投放!D$14:D$34,卡牌属性!$M356),INDEX(新属性投放!D$40:D$60,卡牌属性!$M356))*VLOOKUP(J356,$A$4:$E$39,5),0)</f>
        <v>50</v>
      </c>
      <c r="X356" s="31" t="s">
        <v>192</v>
      </c>
      <c r="Y356" s="16">
        <f>ROUND(IF($L356=1,INDEX(新属性投放!E$14:E$34,卡牌属性!$M356),INDEX(新属性投放!E$40:E$60,卡牌属性!$M356))*VLOOKUP(J356,$A$4:$E$39,5),0)</f>
        <v>495</v>
      </c>
    </row>
    <row r="357" spans="9:25" ht="16.5" x14ac:dyDescent="0.2">
      <c r="I357" s="15">
        <v>354</v>
      </c>
      <c r="J357" s="16">
        <f t="shared" si="124"/>
        <v>1102002</v>
      </c>
      <c r="K357" s="31" t="s">
        <v>703</v>
      </c>
      <c r="L357" s="16">
        <f t="shared" si="127"/>
        <v>2</v>
      </c>
      <c r="M357" s="16">
        <f t="shared" si="126"/>
        <v>18</v>
      </c>
      <c r="N357" s="16" t="s">
        <v>51</v>
      </c>
      <c r="O357" s="16">
        <f>ROUND(IF($L357=1,INDEX(新属性投放!I$14:I$34,卡牌属性!$M357),INDEX(新属性投放!I$40:I$60,卡牌属性!$M357))*VLOOKUP(J357,$A$4:$E$39,5),0)</f>
        <v>5324</v>
      </c>
      <c r="P357" s="31" t="s">
        <v>191</v>
      </c>
      <c r="Q357" s="16">
        <f>ROUND(IF($L357=1,INDEX(新属性投放!J$14:J$34,卡牌属性!$M357),INDEX(新属性投放!J$40:J$60,卡牌属性!$M357))*VLOOKUP(J357,$A$4:$E$39,5),0)</f>
        <v>2640</v>
      </c>
      <c r="R357" s="31" t="s">
        <v>192</v>
      </c>
      <c r="S357" s="16">
        <f>ROUND(IF($L357=1,INDEX(新属性投放!K$14:K$34,卡牌属性!$M357),INDEX(新属性投放!K$40:K$60,卡牌属性!$M357))*VLOOKUP(J357,$A$4:$E$39,5),0)</f>
        <v>26345</v>
      </c>
      <c r="T357" s="31" t="s">
        <v>190</v>
      </c>
      <c r="U357" s="16">
        <f>ROUND(IF($L357=1,INDEX(新属性投放!C$14:C$34,卡牌属性!$M357),INDEX(新属性投放!C$40:C$60,卡牌属性!$M357))*VLOOKUP(J357,$A$4:$E$39,5),0)</f>
        <v>110</v>
      </c>
      <c r="V357" s="31" t="s">
        <v>191</v>
      </c>
      <c r="W357" s="16">
        <f>ROUND(IF($L357=1,INDEX(新属性投放!D$14:D$34,卡牌属性!$M357),INDEX(新属性投放!D$40:D$60,卡牌属性!$M357))*VLOOKUP(J357,$A$4:$E$39,5),0)</f>
        <v>55</v>
      </c>
      <c r="X357" s="31" t="s">
        <v>192</v>
      </c>
      <c r="Y357" s="16">
        <f>ROUND(IF($L357=1,INDEX(新属性投放!E$14:E$34,卡牌属性!$M357),INDEX(新属性投放!E$40:E$60,卡牌属性!$M357))*VLOOKUP(J357,$A$4:$E$39,5),0)</f>
        <v>550</v>
      </c>
    </row>
    <row r="358" spans="9:25" ht="16.5" x14ac:dyDescent="0.2">
      <c r="I358" s="15">
        <v>355</v>
      </c>
      <c r="J358" s="16">
        <f t="shared" si="124"/>
        <v>1102002</v>
      </c>
      <c r="K358" s="31" t="s">
        <v>703</v>
      </c>
      <c r="L358" s="16">
        <f t="shared" si="127"/>
        <v>2</v>
      </c>
      <c r="M358" s="16">
        <f t="shared" si="126"/>
        <v>19</v>
      </c>
      <c r="N358" s="16" t="s">
        <v>51</v>
      </c>
      <c r="O358" s="16">
        <f>ROUND(IF($L358=1,INDEX(新属性投放!I$14:I$34,卡牌属性!$M358),INDEX(新属性投放!I$40:I$60,卡牌属性!$M358))*VLOOKUP(J358,$A$4:$E$39,5),0)</f>
        <v>5995</v>
      </c>
      <c r="P358" s="31" t="s">
        <v>191</v>
      </c>
      <c r="Q358" s="16">
        <f>ROUND(IF($L358=1,INDEX(新属性投放!J$14:J$34,卡牌属性!$M358),INDEX(新属性投放!J$40:J$60,卡牌属性!$M358))*VLOOKUP(J358,$A$4:$E$39,5),0)</f>
        <v>2976</v>
      </c>
      <c r="R358" s="31" t="s">
        <v>192</v>
      </c>
      <c r="S358" s="16">
        <f>ROUND(IF($L358=1,INDEX(新属性投放!K$14:K$34,卡牌属性!$M358),INDEX(新属性投放!K$40:K$60,卡牌属性!$M358))*VLOOKUP(J358,$A$4:$E$39,5),0)</f>
        <v>29700</v>
      </c>
      <c r="T358" s="31" t="s">
        <v>190</v>
      </c>
      <c r="U358" s="16">
        <f>ROUND(IF($L358=1,INDEX(新属性投放!C$14:C$34,卡牌属性!$M358),INDEX(新属性投放!C$40:C$60,卡牌属性!$M358))*VLOOKUP(J358,$A$4:$E$39,5),0)</f>
        <v>121</v>
      </c>
      <c r="V358" s="31" t="s">
        <v>191</v>
      </c>
      <c r="W358" s="16">
        <f>ROUND(IF($L358=1,INDEX(新属性投放!D$14:D$34,卡牌属性!$M358),INDEX(新属性投放!D$40:D$60,卡牌属性!$M358))*VLOOKUP(J358,$A$4:$E$39,5),0)</f>
        <v>61</v>
      </c>
      <c r="X358" s="31" t="s">
        <v>192</v>
      </c>
      <c r="Y358" s="16">
        <f>ROUND(IF($L358=1,INDEX(新属性投放!E$14:E$34,卡牌属性!$M358),INDEX(新属性投放!E$40:E$60,卡牌属性!$M358))*VLOOKUP(J358,$A$4:$E$39,5),0)</f>
        <v>605</v>
      </c>
    </row>
    <row r="359" spans="9:25" ht="16.5" x14ac:dyDescent="0.2">
      <c r="I359" s="15">
        <v>356</v>
      </c>
      <c r="J359" s="16">
        <f t="shared" si="124"/>
        <v>1102002</v>
      </c>
      <c r="K359" s="31" t="s">
        <v>703</v>
      </c>
      <c r="L359" s="16">
        <f t="shared" si="127"/>
        <v>2</v>
      </c>
      <c r="M359" s="16">
        <f t="shared" si="126"/>
        <v>20</v>
      </c>
      <c r="N359" s="16" t="s">
        <v>51</v>
      </c>
      <c r="O359" s="16">
        <f>ROUND(IF($L359=1,INDEX(新属性投放!I$14:I$34,卡牌属性!$M359),INDEX(新属性投放!I$40:I$60,卡牌属性!$M359))*VLOOKUP(J359,$A$4:$E$39,5),0)</f>
        <v>6732</v>
      </c>
      <c r="P359" s="31" t="s">
        <v>191</v>
      </c>
      <c r="Q359" s="16">
        <f>ROUND(IF($L359=1,INDEX(新属性投放!J$14:J$34,卡牌属性!$M359),INDEX(新属性投放!J$40:J$60,卡牌属性!$M359))*VLOOKUP(J359,$A$4:$E$39,5),0)</f>
        <v>3344</v>
      </c>
      <c r="R359" s="31" t="s">
        <v>192</v>
      </c>
      <c r="S359" s="16">
        <f>ROUND(IF($L359=1,INDEX(新属性投放!K$14:K$34,卡牌属性!$M359),INDEX(新属性投放!K$40:K$60,卡牌属性!$M359))*VLOOKUP(J359,$A$4:$E$39,5),0)</f>
        <v>33385</v>
      </c>
      <c r="T359" s="31" t="s">
        <v>190</v>
      </c>
      <c r="U359" s="16">
        <f>ROUND(IF($L359=1,INDEX(新属性投放!C$14:C$34,卡牌属性!$M359),INDEX(新属性投放!C$40:C$60,卡牌属性!$M359))*VLOOKUP(J359,$A$4:$E$39,5),0)</f>
        <v>132</v>
      </c>
      <c r="V359" s="31" t="s">
        <v>191</v>
      </c>
      <c r="W359" s="16">
        <f>ROUND(IF($L359=1,INDEX(新属性投放!D$14:D$34,卡牌属性!$M359),INDEX(新属性投放!D$40:D$60,卡牌属性!$M359))*VLOOKUP(J359,$A$4:$E$39,5),0)</f>
        <v>66</v>
      </c>
      <c r="X359" s="31" t="s">
        <v>192</v>
      </c>
      <c r="Y359" s="16">
        <f>ROUND(IF($L359=1,INDEX(新属性投放!E$14:E$34,卡牌属性!$M359),INDEX(新属性投放!E$40:E$60,卡牌属性!$M359))*VLOOKUP(J359,$A$4:$E$39,5),0)</f>
        <v>660</v>
      </c>
    </row>
    <row r="360" spans="9:25" ht="16.5" x14ac:dyDescent="0.2">
      <c r="I360" s="15">
        <v>357</v>
      </c>
      <c r="J360" s="16">
        <f t="shared" si="124"/>
        <v>1102002</v>
      </c>
      <c r="K360" s="31" t="s">
        <v>703</v>
      </c>
      <c r="L360" s="16">
        <f t="shared" si="127"/>
        <v>2</v>
      </c>
      <c r="M360" s="16">
        <f t="shared" si="126"/>
        <v>21</v>
      </c>
      <c r="N360" s="16" t="s">
        <v>51</v>
      </c>
      <c r="O360" s="16">
        <f>ROUND(IF($L360=1,INDEX(新属性投放!I$14:I$34,卡牌属性!$M360),INDEX(新属性投放!I$40:I$60,卡牌属性!$M360))*VLOOKUP(J360,$A$4:$E$39,5),0)</f>
        <v>7700</v>
      </c>
      <c r="P360" s="31" t="s">
        <v>191</v>
      </c>
      <c r="Q360" s="16">
        <f>ROUND(IF($L360=1,INDEX(新属性投放!J$14:J$34,卡牌属性!$M360),INDEX(新属性投放!J$40:J$60,卡牌属性!$M360))*VLOOKUP(J360,$A$4:$E$39,5),0)</f>
        <v>3828</v>
      </c>
      <c r="R360" s="31" t="s">
        <v>192</v>
      </c>
      <c r="S360" s="16">
        <f>ROUND(IF($L360=1,INDEX(新属性投放!K$14:K$34,卡牌属性!$M360),INDEX(新属性投放!K$40:K$60,卡牌属性!$M360))*VLOOKUP(J360,$A$4:$E$39,5),0)</f>
        <v>38225</v>
      </c>
      <c r="T360" s="31" t="s">
        <v>190</v>
      </c>
      <c r="U360" s="16">
        <f>ROUND(IF($L360=1,INDEX(新属性投放!C$14:C$34,卡牌属性!$M360),INDEX(新属性投放!C$40:C$60,卡牌属性!$M360))*VLOOKUP(J360,$A$4:$E$39,5),0)</f>
        <v>154</v>
      </c>
      <c r="V360" s="31" t="s">
        <v>191</v>
      </c>
      <c r="W360" s="16">
        <f>ROUND(IF($L360=1,INDEX(新属性投放!D$14:D$34,卡牌属性!$M360),INDEX(新属性投放!D$40:D$60,卡牌属性!$M360))*VLOOKUP(J360,$A$4:$E$39,5),0)</f>
        <v>77</v>
      </c>
      <c r="X360" s="31" t="s">
        <v>192</v>
      </c>
      <c r="Y360" s="16">
        <f>ROUND(IF($L360=1,INDEX(新属性投放!E$14:E$34,卡牌属性!$M360),INDEX(新属性投放!E$40:E$60,卡牌属性!$M360))*VLOOKUP(J360,$A$4:$E$39,5),0)</f>
        <v>770</v>
      </c>
    </row>
    <row r="361" spans="9:25" ht="16.5" x14ac:dyDescent="0.2">
      <c r="I361" s="15">
        <v>358</v>
      </c>
      <c r="J361" s="16">
        <f t="shared" si="124"/>
        <v>1102003</v>
      </c>
      <c r="K361" s="31" t="s">
        <v>703</v>
      </c>
      <c r="L361" s="16">
        <f t="shared" si="127"/>
        <v>2</v>
      </c>
      <c r="M361" s="16">
        <f t="shared" si="126"/>
        <v>1</v>
      </c>
      <c r="N361" s="16" t="s">
        <v>51</v>
      </c>
      <c r="O361" s="16">
        <f>ROUND(IF($L361=1,INDEX(新属性投放!I$14:I$34,卡牌属性!$M361),INDEX(新属性投放!I$40:I$60,卡牌属性!$M361))*VLOOKUP(J361,$A$4:$E$39,5),0)</f>
        <v>88</v>
      </c>
      <c r="P361" s="31" t="s">
        <v>191</v>
      </c>
      <c r="Q361" s="16">
        <f>ROUND(IF($L361=1,INDEX(新属性投放!J$14:J$34,卡牌属性!$M361),INDEX(新属性投放!J$40:J$60,卡牌属性!$M361))*VLOOKUP(J361,$A$4:$E$39,5),0)</f>
        <v>22</v>
      </c>
      <c r="R361" s="31" t="s">
        <v>192</v>
      </c>
      <c r="S361" s="16">
        <f>ROUND(IF($L361=1,INDEX(新属性投放!K$14:K$34,卡牌属性!$M361),INDEX(新属性投放!K$40:K$60,卡牌属性!$M361))*VLOOKUP(J361,$A$4:$E$39,5),0)</f>
        <v>165</v>
      </c>
      <c r="T361" s="31" t="s">
        <v>190</v>
      </c>
      <c r="U361" s="16">
        <f>ROUND(IF($L361=1,INDEX(新属性投放!C$14:C$34,卡牌属性!$M361),INDEX(新属性投放!C$40:C$60,卡牌属性!$M361))*VLOOKUP(J361,$A$4:$E$39,5),0)</f>
        <v>4</v>
      </c>
      <c r="V361" s="31" t="s">
        <v>191</v>
      </c>
      <c r="W361" s="16">
        <f>ROUND(IF($L361=1,INDEX(新属性投放!D$14:D$34,卡牌属性!$M361),INDEX(新属性投放!D$40:D$60,卡牌属性!$M361))*VLOOKUP(J361,$A$4:$E$39,5),0)</f>
        <v>2</v>
      </c>
      <c r="X361" s="31" t="s">
        <v>192</v>
      </c>
      <c r="Y361" s="16">
        <f>ROUND(IF($L361=1,INDEX(新属性投放!E$14:E$34,卡牌属性!$M361),INDEX(新属性投放!E$40:E$60,卡牌属性!$M361))*VLOOKUP(J361,$A$4:$E$39,5),0)</f>
        <v>22</v>
      </c>
    </row>
    <row r="362" spans="9:25" ht="16.5" x14ac:dyDescent="0.2">
      <c r="I362" s="15">
        <v>359</v>
      </c>
      <c r="J362" s="16">
        <f t="shared" si="124"/>
        <v>1102003</v>
      </c>
      <c r="K362" s="31" t="s">
        <v>703</v>
      </c>
      <c r="L362" s="16">
        <f t="shared" si="127"/>
        <v>2</v>
      </c>
      <c r="M362" s="16">
        <f t="shared" si="126"/>
        <v>2</v>
      </c>
      <c r="N362" s="16" t="s">
        <v>51</v>
      </c>
      <c r="O362" s="16">
        <f>ROUND(IF($L362=1,INDEX(新属性投放!I$14:I$34,卡牌属性!$M362),INDEX(新属性投放!I$40:I$60,卡牌属性!$M362))*VLOOKUP(J362,$A$4:$E$39,5),0)</f>
        <v>119</v>
      </c>
      <c r="P362" s="31" t="s">
        <v>191</v>
      </c>
      <c r="Q362" s="16">
        <f>ROUND(IF($L362=1,INDEX(新属性投放!J$14:J$34,卡牌属性!$M362),INDEX(新属性投放!J$40:J$60,卡牌属性!$M362))*VLOOKUP(J362,$A$4:$E$39,5),0)</f>
        <v>37</v>
      </c>
      <c r="R362" s="31" t="s">
        <v>192</v>
      </c>
      <c r="S362" s="16">
        <f>ROUND(IF($L362=1,INDEX(新属性投放!K$14:K$34,卡牌属性!$M362),INDEX(新属性投放!K$40:K$60,卡牌属性!$M362))*VLOOKUP(J362,$A$4:$E$39,5),0)</f>
        <v>319</v>
      </c>
      <c r="T362" s="31" t="s">
        <v>190</v>
      </c>
      <c r="U362" s="16">
        <f>ROUND(IF($L362=1,INDEX(新属性投放!C$14:C$34,卡牌属性!$M362),INDEX(新属性投放!C$40:C$60,卡牌属性!$M362))*VLOOKUP(J362,$A$4:$E$39,5),0)</f>
        <v>7</v>
      </c>
      <c r="V362" s="31" t="s">
        <v>191</v>
      </c>
      <c r="W362" s="16">
        <f>ROUND(IF($L362=1,INDEX(新属性投放!D$14:D$34,卡牌属性!$M362),INDEX(新属性投放!D$40:D$60,卡牌属性!$M362))*VLOOKUP(J362,$A$4:$E$39,5),0)</f>
        <v>3</v>
      </c>
      <c r="X362" s="31" t="s">
        <v>192</v>
      </c>
      <c r="Y362" s="16">
        <f>ROUND(IF($L362=1,INDEX(新属性投放!E$14:E$34,卡牌属性!$M362),INDEX(新属性投放!E$40:E$60,卡牌属性!$M362))*VLOOKUP(J362,$A$4:$E$39,5),0)</f>
        <v>33</v>
      </c>
    </row>
    <row r="363" spans="9:25" ht="16.5" x14ac:dyDescent="0.2">
      <c r="I363" s="15">
        <v>360</v>
      </c>
      <c r="J363" s="16">
        <f t="shared" si="124"/>
        <v>1102003</v>
      </c>
      <c r="K363" s="31" t="s">
        <v>703</v>
      </c>
      <c r="L363" s="16">
        <f t="shared" si="127"/>
        <v>2</v>
      </c>
      <c r="M363" s="16">
        <f t="shared" si="126"/>
        <v>3</v>
      </c>
      <c r="N363" s="16" t="s">
        <v>51</v>
      </c>
      <c r="O363" s="16">
        <f>ROUND(IF($L363=1,INDEX(新属性投放!I$14:I$34,卡牌属性!$M363),INDEX(新属性投放!I$40:I$60,卡牌属性!$M363))*VLOOKUP(J363,$A$4:$E$39,5),0)</f>
        <v>211</v>
      </c>
      <c r="P363" s="31" t="s">
        <v>191</v>
      </c>
      <c r="Q363" s="16">
        <f>ROUND(IF($L363=1,INDEX(新属性投放!J$14:J$34,卡牌属性!$M363),INDEX(新属性投放!J$40:J$60,卡牌属性!$M363))*VLOOKUP(J363,$A$4:$E$39,5),0)</f>
        <v>84</v>
      </c>
      <c r="R363" s="31" t="s">
        <v>192</v>
      </c>
      <c r="S363" s="16">
        <f>ROUND(IF($L363=1,INDEX(新属性投放!K$14:K$34,卡牌属性!$M363),INDEX(新属性投放!K$40:K$60,卡牌属性!$M363))*VLOOKUP(J363,$A$4:$E$39,5),0)</f>
        <v>781</v>
      </c>
      <c r="T363" s="31" t="s">
        <v>190</v>
      </c>
      <c r="U363" s="16">
        <f>ROUND(IF($L363=1,INDEX(新属性投放!C$14:C$34,卡牌属性!$M363),INDEX(新属性投放!C$40:C$60,卡牌属性!$M363))*VLOOKUP(J363,$A$4:$E$39,5),0)</f>
        <v>9</v>
      </c>
      <c r="V363" s="31" t="s">
        <v>191</v>
      </c>
      <c r="W363" s="16">
        <f>ROUND(IF($L363=1,INDEX(新属性投放!D$14:D$34,卡牌属性!$M363),INDEX(新属性投放!D$40:D$60,卡牌属性!$M363))*VLOOKUP(J363,$A$4:$E$39,5),0)</f>
        <v>4</v>
      </c>
      <c r="X363" s="31" t="s">
        <v>192</v>
      </c>
      <c r="Y363" s="16">
        <f>ROUND(IF($L363=1,INDEX(新属性投放!E$14:E$34,卡牌属性!$M363),INDEX(新属性投放!E$40:E$60,卡牌属性!$M363))*VLOOKUP(J363,$A$4:$E$39,5),0)</f>
        <v>44</v>
      </c>
    </row>
    <row r="364" spans="9:25" ht="16.5" x14ac:dyDescent="0.2">
      <c r="I364" s="15">
        <v>361</v>
      </c>
      <c r="J364" s="16">
        <f t="shared" si="124"/>
        <v>1102003</v>
      </c>
      <c r="K364" s="31" t="s">
        <v>703</v>
      </c>
      <c r="L364" s="16">
        <f t="shared" si="127"/>
        <v>2</v>
      </c>
      <c r="M364" s="16">
        <f t="shared" si="126"/>
        <v>4</v>
      </c>
      <c r="N364" s="16" t="s">
        <v>51</v>
      </c>
      <c r="O364" s="16">
        <f>ROUND(IF($L364=1,INDEX(新属性投放!I$14:I$34,卡牌属性!$M364),INDEX(新属性投放!I$40:I$60,卡牌属性!$M364))*VLOOKUP(J364,$A$4:$E$39,5),0)</f>
        <v>370</v>
      </c>
      <c r="P364" s="31" t="s">
        <v>191</v>
      </c>
      <c r="Q364" s="16">
        <f>ROUND(IF($L364=1,INDEX(新属性投放!J$14:J$34,卡牌属性!$M364),INDEX(新属性投放!J$40:J$60,卡牌属性!$M364))*VLOOKUP(J364,$A$4:$E$39,5),0)</f>
        <v>163</v>
      </c>
      <c r="R364" s="31" t="s">
        <v>192</v>
      </c>
      <c r="S364" s="16">
        <f>ROUND(IF($L364=1,INDEX(新属性投放!K$14:K$34,卡牌属性!$M364),INDEX(新属性投放!K$40:K$60,卡牌属性!$M364))*VLOOKUP(J364,$A$4:$E$39,5),0)</f>
        <v>1573</v>
      </c>
      <c r="T364" s="31" t="s">
        <v>190</v>
      </c>
      <c r="U364" s="16">
        <f>ROUND(IF($L364=1,INDEX(新属性投放!C$14:C$34,卡牌属性!$M364),INDEX(新属性投放!C$40:C$60,卡牌属性!$M364))*VLOOKUP(J364,$A$4:$E$39,5),0)</f>
        <v>13</v>
      </c>
      <c r="V364" s="31" t="s">
        <v>191</v>
      </c>
      <c r="W364" s="16">
        <f>ROUND(IF($L364=1,INDEX(新属性投放!D$14:D$34,卡牌属性!$M364),INDEX(新属性投放!D$40:D$60,卡牌属性!$M364))*VLOOKUP(J364,$A$4:$E$39,5),0)</f>
        <v>7</v>
      </c>
      <c r="X364" s="31" t="s">
        <v>192</v>
      </c>
      <c r="Y364" s="16">
        <f>ROUND(IF($L364=1,INDEX(新属性投放!E$14:E$34,卡牌属性!$M364),INDEX(新属性投放!E$40:E$60,卡牌属性!$M364))*VLOOKUP(J364,$A$4:$E$39,5),0)</f>
        <v>66</v>
      </c>
    </row>
    <row r="365" spans="9:25" ht="16.5" x14ac:dyDescent="0.2">
      <c r="I365" s="15">
        <v>362</v>
      </c>
      <c r="J365" s="16">
        <f t="shared" si="124"/>
        <v>1102003</v>
      </c>
      <c r="K365" s="31" t="s">
        <v>703</v>
      </c>
      <c r="L365" s="16">
        <f t="shared" si="127"/>
        <v>2</v>
      </c>
      <c r="M365" s="16">
        <f t="shared" si="126"/>
        <v>5</v>
      </c>
      <c r="N365" s="16" t="s">
        <v>51</v>
      </c>
      <c r="O365" s="16">
        <f>ROUND(IF($L365=1,INDEX(新属性投放!I$14:I$34,卡牌属性!$M365),INDEX(新属性投放!I$40:I$60,卡牌属性!$M365))*VLOOKUP(J365,$A$4:$E$39,5),0)</f>
        <v>537</v>
      </c>
      <c r="P365" s="31" t="s">
        <v>191</v>
      </c>
      <c r="Q365" s="16">
        <f>ROUND(IF($L365=1,INDEX(新属性投放!J$14:J$34,卡牌属性!$M365),INDEX(新属性投放!J$40:J$60,卡牌属性!$M365))*VLOOKUP(J365,$A$4:$E$39,5),0)</f>
        <v>246</v>
      </c>
      <c r="R365" s="31" t="s">
        <v>192</v>
      </c>
      <c r="S365" s="16">
        <f>ROUND(IF($L365=1,INDEX(新属性投放!K$14:K$34,卡牌属性!$M365),INDEX(新属性投放!K$40:K$60,卡牌属性!$M365))*VLOOKUP(J365,$A$4:$E$39,5),0)</f>
        <v>2409</v>
      </c>
      <c r="T365" s="31" t="s">
        <v>190</v>
      </c>
      <c r="U365" s="16">
        <f>ROUND(IF($L365=1,INDEX(新属性投放!C$14:C$34,卡牌属性!$M365),INDEX(新属性投放!C$40:C$60,卡牌属性!$M365))*VLOOKUP(J365,$A$4:$E$39,5),0)</f>
        <v>18</v>
      </c>
      <c r="V365" s="31" t="s">
        <v>191</v>
      </c>
      <c r="W365" s="16">
        <f>ROUND(IF($L365=1,INDEX(新属性投放!D$14:D$34,卡牌属性!$M365),INDEX(新属性投放!D$40:D$60,卡牌属性!$M365))*VLOOKUP(J365,$A$4:$E$39,5),0)</f>
        <v>9</v>
      </c>
      <c r="X365" s="31" t="s">
        <v>192</v>
      </c>
      <c r="Y365" s="16">
        <f>ROUND(IF($L365=1,INDEX(新属性投放!E$14:E$34,卡牌属性!$M365),INDEX(新属性投放!E$40:E$60,卡牌属性!$M365))*VLOOKUP(J365,$A$4:$E$39,5),0)</f>
        <v>88</v>
      </c>
    </row>
    <row r="366" spans="9:25" ht="16.5" x14ac:dyDescent="0.2">
      <c r="I366" s="15">
        <v>363</v>
      </c>
      <c r="J366" s="16">
        <f t="shared" si="124"/>
        <v>1102003</v>
      </c>
      <c r="K366" s="31" t="s">
        <v>703</v>
      </c>
      <c r="L366" s="16">
        <f t="shared" si="127"/>
        <v>2</v>
      </c>
      <c r="M366" s="16">
        <f t="shared" si="126"/>
        <v>6</v>
      </c>
      <c r="N366" s="16" t="s">
        <v>51</v>
      </c>
      <c r="O366" s="16">
        <f>ROUND(IF($L366=1,INDEX(新属性投放!I$14:I$34,卡牌属性!$M366),INDEX(新属性投放!I$40:I$60,卡牌属性!$M366))*VLOOKUP(J366,$A$4:$E$39,5),0)</f>
        <v>757</v>
      </c>
      <c r="P366" s="31" t="s">
        <v>191</v>
      </c>
      <c r="Q366" s="16">
        <f>ROUND(IF($L366=1,INDEX(新属性投放!J$14:J$34,卡牌属性!$M366),INDEX(新属性投放!J$40:J$60,卡牌属性!$M366))*VLOOKUP(J366,$A$4:$E$39,5),0)</f>
        <v>356</v>
      </c>
      <c r="R366" s="31" t="s">
        <v>192</v>
      </c>
      <c r="S366" s="16">
        <f>ROUND(IF($L366=1,INDEX(新属性投放!K$14:K$34,卡牌属性!$M366),INDEX(新属性投放!K$40:K$60,卡牌属性!$M366))*VLOOKUP(J366,$A$4:$E$39,5),0)</f>
        <v>3509</v>
      </c>
      <c r="T366" s="31" t="s">
        <v>190</v>
      </c>
      <c r="U366" s="16">
        <f>ROUND(IF($L366=1,INDEX(新属性投放!C$14:C$34,卡牌属性!$M366),INDEX(新属性投放!C$40:C$60,卡牌属性!$M366))*VLOOKUP(J366,$A$4:$E$39,5),0)</f>
        <v>22</v>
      </c>
      <c r="V366" s="31" t="s">
        <v>191</v>
      </c>
      <c r="W366" s="16">
        <f>ROUND(IF($L366=1,INDEX(新属性投放!D$14:D$34,卡牌属性!$M366),INDEX(新属性投放!D$40:D$60,卡牌属性!$M366))*VLOOKUP(J366,$A$4:$E$39,5),0)</f>
        <v>11</v>
      </c>
      <c r="X366" s="31" t="s">
        <v>192</v>
      </c>
      <c r="Y366" s="16">
        <f>ROUND(IF($L366=1,INDEX(新属性投放!E$14:E$34,卡牌属性!$M366),INDEX(新属性投放!E$40:E$60,卡牌属性!$M366))*VLOOKUP(J366,$A$4:$E$39,5),0)</f>
        <v>110</v>
      </c>
    </row>
    <row r="367" spans="9:25" ht="16.5" x14ac:dyDescent="0.2">
      <c r="I367" s="15">
        <v>364</v>
      </c>
      <c r="J367" s="16">
        <f t="shared" si="124"/>
        <v>1102003</v>
      </c>
      <c r="K367" s="31" t="s">
        <v>703</v>
      </c>
      <c r="L367" s="16">
        <f t="shared" si="127"/>
        <v>2</v>
      </c>
      <c r="M367" s="16">
        <f t="shared" si="126"/>
        <v>7</v>
      </c>
      <c r="N367" s="16" t="s">
        <v>51</v>
      </c>
      <c r="O367" s="16">
        <f>ROUND(IF($L367=1,INDEX(新属性投放!I$14:I$34,卡牌属性!$M367),INDEX(新属性投放!I$40:I$60,卡牌属性!$M367))*VLOOKUP(J367,$A$4:$E$39,5),0)</f>
        <v>1030</v>
      </c>
      <c r="P367" s="31" t="s">
        <v>191</v>
      </c>
      <c r="Q367" s="16">
        <f>ROUND(IF($L367=1,INDEX(新属性投放!J$14:J$34,卡牌属性!$M367),INDEX(新属性投放!J$40:J$60,卡牌属性!$M367))*VLOOKUP(J367,$A$4:$E$39,5),0)</f>
        <v>493</v>
      </c>
      <c r="R367" s="31" t="s">
        <v>192</v>
      </c>
      <c r="S367" s="16">
        <f>ROUND(IF($L367=1,INDEX(新属性投放!K$14:K$34,卡牌属性!$M367),INDEX(新属性投放!K$40:K$60,卡牌属性!$M367))*VLOOKUP(J367,$A$4:$E$39,5),0)</f>
        <v>4873</v>
      </c>
      <c r="T367" s="31" t="s">
        <v>190</v>
      </c>
      <c r="U367" s="16">
        <f>ROUND(IF($L367=1,INDEX(新属性投放!C$14:C$34,卡牌属性!$M367),INDEX(新属性投放!C$40:C$60,卡牌属性!$M367))*VLOOKUP(J367,$A$4:$E$39,5),0)</f>
        <v>26</v>
      </c>
      <c r="V367" s="31" t="s">
        <v>191</v>
      </c>
      <c r="W367" s="16">
        <f>ROUND(IF($L367=1,INDEX(新属性投放!D$14:D$34,卡牌属性!$M367),INDEX(新属性投放!D$40:D$60,卡牌属性!$M367))*VLOOKUP(J367,$A$4:$E$39,5),0)</f>
        <v>13</v>
      </c>
      <c r="X367" s="31" t="s">
        <v>192</v>
      </c>
      <c r="Y367" s="16">
        <f>ROUND(IF($L367=1,INDEX(新属性投放!E$14:E$34,卡牌属性!$M367),INDEX(新属性投放!E$40:E$60,卡牌属性!$M367))*VLOOKUP(J367,$A$4:$E$39,5),0)</f>
        <v>132</v>
      </c>
    </row>
    <row r="368" spans="9:25" ht="16.5" x14ac:dyDescent="0.2">
      <c r="I368" s="15">
        <v>365</v>
      </c>
      <c r="J368" s="16">
        <f t="shared" si="124"/>
        <v>1102003</v>
      </c>
      <c r="K368" s="31" t="s">
        <v>703</v>
      </c>
      <c r="L368" s="16">
        <f t="shared" si="127"/>
        <v>2</v>
      </c>
      <c r="M368" s="16">
        <f t="shared" si="126"/>
        <v>8</v>
      </c>
      <c r="N368" s="16" t="s">
        <v>51</v>
      </c>
      <c r="O368" s="16">
        <f>ROUND(IF($L368=1,INDEX(新属性投放!I$14:I$34,卡牌属性!$M368),INDEX(新属性投放!I$40:I$60,卡牌属性!$M368))*VLOOKUP(J368,$A$4:$E$39,5),0)</f>
        <v>1360</v>
      </c>
      <c r="P368" s="31" t="s">
        <v>191</v>
      </c>
      <c r="Q368" s="16">
        <f>ROUND(IF($L368=1,INDEX(新属性投放!J$14:J$34,卡牌属性!$M368),INDEX(新属性投放!J$40:J$60,卡牌属性!$M368))*VLOOKUP(J368,$A$4:$E$39,5),0)</f>
        <v>658</v>
      </c>
      <c r="R368" s="31" t="s">
        <v>192</v>
      </c>
      <c r="S368" s="16">
        <f>ROUND(IF($L368=1,INDEX(新属性投放!K$14:K$34,卡牌属性!$M368),INDEX(新属性投放!K$40:K$60,卡牌属性!$M368))*VLOOKUP(J368,$A$4:$E$39,5),0)</f>
        <v>6523</v>
      </c>
      <c r="T368" s="31" t="s">
        <v>190</v>
      </c>
      <c r="U368" s="16">
        <f>ROUND(IF($L368=1,INDEX(新属性投放!C$14:C$34,卡牌属性!$M368),INDEX(新属性投放!C$40:C$60,卡牌属性!$M368))*VLOOKUP(J368,$A$4:$E$39,5),0)</f>
        <v>33</v>
      </c>
      <c r="V368" s="31" t="s">
        <v>191</v>
      </c>
      <c r="W368" s="16">
        <f>ROUND(IF($L368=1,INDEX(新属性投放!D$14:D$34,卡牌属性!$M368),INDEX(新属性投放!D$40:D$60,卡牌属性!$M368))*VLOOKUP(J368,$A$4:$E$39,5),0)</f>
        <v>17</v>
      </c>
      <c r="X368" s="31" t="s">
        <v>192</v>
      </c>
      <c r="Y368" s="16">
        <f>ROUND(IF($L368=1,INDEX(新属性投放!E$14:E$34,卡牌属性!$M368),INDEX(新属性投放!E$40:E$60,卡牌属性!$M368))*VLOOKUP(J368,$A$4:$E$39,5),0)</f>
        <v>165</v>
      </c>
    </row>
    <row r="369" spans="9:25" ht="16.5" x14ac:dyDescent="0.2">
      <c r="I369" s="15">
        <v>366</v>
      </c>
      <c r="J369" s="16">
        <f t="shared" si="124"/>
        <v>1102003</v>
      </c>
      <c r="K369" s="31" t="s">
        <v>703</v>
      </c>
      <c r="L369" s="16">
        <f t="shared" si="127"/>
        <v>2</v>
      </c>
      <c r="M369" s="16">
        <f t="shared" si="126"/>
        <v>9</v>
      </c>
      <c r="N369" s="16" t="s">
        <v>51</v>
      </c>
      <c r="O369" s="16">
        <f>ROUND(IF($L369=1,INDEX(新属性投放!I$14:I$34,卡牌属性!$M369),INDEX(新属性投放!I$40:I$60,卡牌属性!$M369))*VLOOKUP(J369,$A$4:$E$39,5),0)</f>
        <v>1727</v>
      </c>
      <c r="P369" s="31" t="s">
        <v>191</v>
      </c>
      <c r="Q369" s="16">
        <f>ROUND(IF($L369=1,INDEX(新属性投放!J$14:J$34,卡牌属性!$M369),INDEX(新属性投放!J$40:J$60,卡牌属性!$M369))*VLOOKUP(J369,$A$4:$E$39,5),0)</f>
        <v>842</v>
      </c>
      <c r="R369" s="31" t="s">
        <v>192</v>
      </c>
      <c r="S369" s="16">
        <f>ROUND(IF($L369=1,INDEX(新属性投放!K$14:K$34,卡牌属性!$M369),INDEX(新属性投放!K$40:K$60,卡牌属性!$M369))*VLOOKUP(J369,$A$4:$E$39,5),0)</f>
        <v>8360</v>
      </c>
      <c r="T369" s="31" t="s">
        <v>190</v>
      </c>
      <c r="U369" s="16">
        <f>ROUND(IF($L369=1,INDEX(新属性投放!C$14:C$34,卡牌属性!$M369),INDEX(新属性投放!C$40:C$60,卡牌属性!$M369))*VLOOKUP(J369,$A$4:$E$39,5),0)</f>
        <v>37</v>
      </c>
      <c r="V369" s="31" t="s">
        <v>191</v>
      </c>
      <c r="W369" s="16">
        <f>ROUND(IF($L369=1,INDEX(新属性投放!D$14:D$34,卡牌属性!$M369),INDEX(新属性投放!D$40:D$60,卡牌属性!$M369))*VLOOKUP(J369,$A$4:$E$39,5),0)</f>
        <v>19</v>
      </c>
      <c r="X369" s="31" t="s">
        <v>192</v>
      </c>
      <c r="Y369" s="16">
        <f>ROUND(IF($L369=1,INDEX(新属性投放!E$14:E$34,卡牌属性!$M369),INDEX(新属性投放!E$40:E$60,卡牌属性!$M369))*VLOOKUP(J369,$A$4:$E$39,5),0)</f>
        <v>187</v>
      </c>
    </row>
    <row r="370" spans="9:25" ht="16.5" x14ac:dyDescent="0.2">
      <c r="I370" s="15">
        <v>367</v>
      </c>
      <c r="J370" s="16">
        <f t="shared" si="124"/>
        <v>1102003</v>
      </c>
      <c r="K370" s="31" t="s">
        <v>703</v>
      </c>
      <c r="L370" s="16">
        <f t="shared" si="127"/>
        <v>2</v>
      </c>
      <c r="M370" s="16">
        <f t="shared" si="126"/>
        <v>10</v>
      </c>
      <c r="N370" s="16" t="s">
        <v>51</v>
      </c>
      <c r="O370" s="16">
        <f>ROUND(IF($L370=1,INDEX(新属性投放!I$14:I$34,卡牌属性!$M370),INDEX(新属性投放!I$40:I$60,卡牌属性!$M370))*VLOOKUP(J370,$A$4:$E$39,5),0)</f>
        <v>1958</v>
      </c>
      <c r="P370" s="31" t="s">
        <v>191</v>
      </c>
      <c r="Q370" s="16">
        <f>ROUND(IF($L370=1,INDEX(新属性投放!J$14:J$34,卡牌属性!$M370),INDEX(新属性投放!J$40:J$60,卡牌属性!$M370))*VLOOKUP(J370,$A$4:$E$39,5),0)</f>
        <v>957</v>
      </c>
      <c r="R370" s="31" t="s">
        <v>192</v>
      </c>
      <c r="S370" s="16">
        <f>ROUND(IF($L370=1,INDEX(新属性投放!K$14:K$34,卡牌属性!$M370),INDEX(新属性投放!K$40:K$60,卡牌属性!$M370))*VLOOKUP(J370,$A$4:$E$39,5),0)</f>
        <v>9515</v>
      </c>
      <c r="T370" s="31" t="s">
        <v>190</v>
      </c>
      <c r="U370" s="16">
        <f>ROUND(IF($L370=1,INDEX(新属性投放!C$14:C$34,卡牌属性!$M370),INDEX(新属性投放!C$40:C$60,卡牌属性!$M370))*VLOOKUP(J370,$A$4:$E$39,5),0)</f>
        <v>44</v>
      </c>
      <c r="V370" s="31" t="s">
        <v>191</v>
      </c>
      <c r="W370" s="16">
        <f>ROUND(IF($L370=1,INDEX(新属性投放!D$14:D$34,卡牌属性!$M370),INDEX(新属性投放!D$40:D$60,卡牌属性!$M370))*VLOOKUP(J370,$A$4:$E$39,5),0)</f>
        <v>22</v>
      </c>
      <c r="X370" s="31" t="s">
        <v>192</v>
      </c>
      <c r="Y370" s="16">
        <f>ROUND(IF($L370=1,INDEX(新属性投放!E$14:E$34,卡牌属性!$M370),INDEX(新属性投放!E$40:E$60,卡牌属性!$M370))*VLOOKUP(J370,$A$4:$E$39,5),0)</f>
        <v>220</v>
      </c>
    </row>
    <row r="371" spans="9:25" ht="16.5" x14ac:dyDescent="0.2">
      <c r="I371" s="15">
        <v>368</v>
      </c>
      <c r="J371" s="16">
        <f t="shared" si="124"/>
        <v>1102003</v>
      </c>
      <c r="K371" s="31" t="s">
        <v>703</v>
      </c>
      <c r="L371" s="16">
        <f t="shared" si="127"/>
        <v>2</v>
      </c>
      <c r="M371" s="16">
        <f t="shared" si="126"/>
        <v>11</v>
      </c>
      <c r="N371" s="16" t="s">
        <v>51</v>
      </c>
      <c r="O371" s="16">
        <f>ROUND(IF($L371=1,INDEX(新属性投放!I$14:I$34,卡牌属性!$M371),INDEX(新属性投放!I$40:I$60,卡牌属性!$M371))*VLOOKUP(J371,$A$4:$E$39,5),0)</f>
        <v>2229</v>
      </c>
      <c r="P371" s="31" t="s">
        <v>191</v>
      </c>
      <c r="Q371" s="16">
        <f>ROUND(IF($L371=1,INDEX(新属性投放!J$14:J$34,卡牌属性!$M371),INDEX(新属性投放!J$40:J$60,卡牌属性!$M371))*VLOOKUP(J371,$A$4:$E$39,5),0)</f>
        <v>1092</v>
      </c>
      <c r="R371" s="31" t="s">
        <v>192</v>
      </c>
      <c r="S371" s="16">
        <f>ROUND(IF($L371=1,INDEX(新属性投放!K$14:K$34,卡牌属性!$M371),INDEX(新属性投放!K$40:K$60,卡牌属性!$M371))*VLOOKUP(J371,$A$4:$E$39,5),0)</f>
        <v>10868</v>
      </c>
      <c r="T371" s="31" t="s">
        <v>190</v>
      </c>
      <c r="U371" s="16">
        <f>ROUND(IF($L371=1,INDEX(新属性投放!C$14:C$34,卡牌属性!$M371),INDEX(新属性投放!C$40:C$60,卡牌属性!$M371))*VLOOKUP(J371,$A$4:$E$39,5),0)</f>
        <v>51</v>
      </c>
      <c r="V371" s="31" t="s">
        <v>191</v>
      </c>
      <c r="W371" s="16">
        <f>ROUND(IF($L371=1,INDEX(新属性投放!D$14:D$34,卡牌属性!$M371),INDEX(新属性投放!D$40:D$60,卡牌属性!$M371))*VLOOKUP(J371,$A$4:$E$39,5),0)</f>
        <v>25</v>
      </c>
      <c r="X371" s="31" t="s">
        <v>192</v>
      </c>
      <c r="Y371" s="16">
        <f>ROUND(IF($L371=1,INDEX(新属性投放!E$14:E$34,卡牌属性!$M371),INDEX(新属性投放!E$40:E$60,卡牌属性!$M371))*VLOOKUP(J371,$A$4:$E$39,5),0)</f>
        <v>253</v>
      </c>
    </row>
    <row r="372" spans="9:25" ht="16.5" x14ac:dyDescent="0.2">
      <c r="I372" s="15">
        <v>369</v>
      </c>
      <c r="J372" s="16">
        <f t="shared" si="124"/>
        <v>1102003</v>
      </c>
      <c r="K372" s="31" t="s">
        <v>703</v>
      </c>
      <c r="L372" s="16">
        <f t="shared" si="127"/>
        <v>2</v>
      </c>
      <c r="M372" s="16">
        <f t="shared" si="126"/>
        <v>12</v>
      </c>
      <c r="N372" s="16" t="s">
        <v>51</v>
      </c>
      <c r="O372" s="16">
        <f>ROUND(IF($L372=1,INDEX(新属性投放!I$14:I$34,卡牌属性!$M372),INDEX(新属性投放!I$40:I$60,卡牌属性!$M372))*VLOOKUP(J372,$A$4:$E$39,5),0)</f>
        <v>2539</v>
      </c>
      <c r="P372" s="31" t="s">
        <v>191</v>
      </c>
      <c r="Q372" s="16">
        <f>ROUND(IF($L372=1,INDEX(新属性投放!J$14:J$34,卡牌属性!$M372),INDEX(新属性投放!J$40:J$60,卡牌属性!$M372))*VLOOKUP(J372,$A$4:$E$39,5),0)</f>
        <v>1247</v>
      </c>
      <c r="R372" s="31" t="s">
        <v>192</v>
      </c>
      <c r="S372" s="16">
        <f>ROUND(IF($L372=1,INDEX(新属性投放!K$14:K$34,卡牌属性!$M372),INDEX(新属性投放!K$40:K$60,卡牌属性!$M372))*VLOOKUP(J372,$A$4:$E$39,5),0)</f>
        <v>12419</v>
      </c>
      <c r="T372" s="31" t="s">
        <v>190</v>
      </c>
      <c r="U372" s="16">
        <f>ROUND(IF($L372=1,INDEX(新属性投放!C$14:C$34,卡牌属性!$M372),INDEX(新属性投放!C$40:C$60,卡牌属性!$M372))*VLOOKUP(J372,$A$4:$E$39,5),0)</f>
        <v>57</v>
      </c>
      <c r="V372" s="31" t="s">
        <v>191</v>
      </c>
      <c r="W372" s="16">
        <f>ROUND(IF($L372=1,INDEX(新属性投放!D$14:D$34,卡牌属性!$M372),INDEX(新属性投放!D$40:D$60,卡牌属性!$M372))*VLOOKUP(J372,$A$4:$E$39,5),0)</f>
        <v>29</v>
      </c>
      <c r="X372" s="31" t="s">
        <v>192</v>
      </c>
      <c r="Y372" s="16">
        <f>ROUND(IF($L372=1,INDEX(新属性投放!E$14:E$34,卡牌属性!$M372),INDEX(新属性投放!E$40:E$60,卡牌属性!$M372))*VLOOKUP(J372,$A$4:$E$39,5),0)</f>
        <v>286</v>
      </c>
    </row>
    <row r="373" spans="9:25" ht="16.5" x14ac:dyDescent="0.2">
      <c r="I373" s="15">
        <v>370</v>
      </c>
      <c r="J373" s="16">
        <f t="shared" si="124"/>
        <v>1102003</v>
      </c>
      <c r="K373" s="31" t="s">
        <v>703</v>
      </c>
      <c r="L373" s="16">
        <f t="shared" si="127"/>
        <v>2</v>
      </c>
      <c r="M373" s="16">
        <f t="shared" si="126"/>
        <v>13</v>
      </c>
      <c r="N373" s="16" t="s">
        <v>51</v>
      </c>
      <c r="O373" s="16">
        <f>ROUND(IF($L373=1,INDEX(新属性投放!I$14:I$34,卡牌属性!$M373),INDEX(新属性投放!I$40:I$60,卡牌属性!$M373))*VLOOKUP(J373,$A$4:$E$39,5),0)</f>
        <v>2889</v>
      </c>
      <c r="P373" s="31" t="s">
        <v>191</v>
      </c>
      <c r="Q373" s="16">
        <f>ROUND(IF($L373=1,INDEX(新属性投放!J$14:J$34,卡牌属性!$M373),INDEX(新属性投放!J$40:J$60,卡牌属性!$M373))*VLOOKUP(J373,$A$4:$E$39,5),0)</f>
        <v>1422</v>
      </c>
      <c r="R373" s="31" t="s">
        <v>192</v>
      </c>
      <c r="S373" s="16">
        <f>ROUND(IF($L373=1,INDEX(新属性投放!K$14:K$34,卡牌属性!$M373),INDEX(新属性投放!K$40:K$60,卡牌属性!$M373))*VLOOKUP(J373,$A$4:$E$39,5),0)</f>
        <v>14168</v>
      </c>
      <c r="T373" s="31" t="s">
        <v>190</v>
      </c>
      <c r="U373" s="16">
        <f>ROUND(IF($L373=1,INDEX(新属性投放!C$14:C$34,卡牌属性!$M373),INDEX(新属性投放!C$40:C$60,卡牌属性!$M373))*VLOOKUP(J373,$A$4:$E$39,5),0)</f>
        <v>64</v>
      </c>
      <c r="V373" s="31" t="s">
        <v>191</v>
      </c>
      <c r="W373" s="16">
        <f>ROUND(IF($L373=1,INDEX(新属性投放!D$14:D$34,卡牌属性!$M373),INDEX(新属性投放!D$40:D$60,卡牌属性!$M373))*VLOOKUP(J373,$A$4:$E$39,5),0)</f>
        <v>32</v>
      </c>
      <c r="X373" s="31" t="s">
        <v>192</v>
      </c>
      <c r="Y373" s="16">
        <f>ROUND(IF($L373=1,INDEX(新属性投放!E$14:E$34,卡牌属性!$M373),INDEX(新属性投放!E$40:E$60,卡牌属性!$M373))*VLOOKUP(J373,$A$4:$E$39,5),0)</f>
        <v>319</v>
      </c>
    </row>
    <row r="374" spans="9:25" ht="16.5" x14ac:dyDescent="0.2">
      <c r="I374" s="15">
        <v>371</v>
      </c>
      <c r="J374" s="16">
        <f t="shared" si="124"/>
        <v>1102003</v>
      </c>
      <c r="K374" s="31" t="s">
        <v>703</v>
      </c>
      <c r="L374" s="16">
        <f t="shared" si="127"/>
        <v>2</v>
      </c>
      <c r="M374" s="16">
        <f t="shared" si="126"/>
        <v>14</v>
      </c>
      <c r="N374" s="16" t="s">
        <v>51</v>
      </c>
      <c r="O374" s="16">
        <f>ROUND(IF($L374=1,INDEX(新属性投放!I$14:I$34,卡牌属性!$M374),INDEX(新属性投放!I$40:I$60,卡牌属性!$M374))*VLOOKUP(J374,$A$4:$E$39,5),0)</f>
        <v>3278</v>
      </c>
      <c r="P374" s="31" t="s">
        <v>191</v>
      </c>
      <c r="Q374" s="16">
        <f>ROUND(IF($L374=1,INDEX(新属性投放!J$14:J$34,卡牌属性!$M374),INDEX(新属性投放!J$40:J$60,卡牌属性!$M374))*VLOOKUP(J374,$A$4:$E$39,5),0)</f>
        <v>1617</v>
      </c>
      <c r="R374" s="31" t="s">
        <v>192</v>
      </c>
      <c r="S374" s="16">
        <f>ROUND(IF($L374=1,INDEX(新属性投放!K$14:K$34,卡牌属性!$M374),INDEX(新属性投放!K$40:K$60,卡牌属性!$M374))*VLOOKUP(J374,$A$4:$E$39,5),0)</f>
        <v>16115</v>
      </c>
      <c r="T374" s="31" t="s">
        <v>190</v>
      </c>
      <c r="U374" s="16">
        <f>ROUND(IF($L374=1,INDEX(新属性投放!C$14:C$34,卡牌属性!$M374),INDEX(新属性投放!C$40:C$60,卡牌属性!$M374))*VLOOKUP(J374,$A$4:$E$39,5),0)</f>
        <v>70</v>
      </c>
      <c r="V374" s="31" t="s">
        <v>191</v>
      </c>
      <c r="W374" s="16">
        <f>ROUND(IF($L374=1,INDEX(新属性投放!D$14:D$34,卡牌属性!$M374),INDEX(新属性投放!D$40:D$60,卡牌属性!$M374))*VLOOKUP(J374,$A$4:$E$39,5),0)</f>
        <v>35</v>
      </c>
      <c r="X374" s="31" t="s">
        <v>192</v>
      </c>
      <c r="Y374" s="16">
        <f>ROUND(IF($L374=1,INDEX(新属性投放!E$14:E$34,卡牌属性!$M374),INDEX(新属性投放!E$40:E$60,卡牌属性!$M374))*VLOOKUP(J374,$A$4:$E$39,5),0)</f>
        <v>352</v>
      </c>
    </row>
    <row r="375" spans="9:25" ht="16.5" x14ac:dyDescent="0.2">
      <c r="I375" s="15">
        <v>372</v>
      </c>
      <c r="J375" s="16">
        <f t="shared" si="124"/>
        <v>1102003</v>
      </c>
      <c r="K375" s="31" t="s">
        <v>703</v>
      </c>
      <c r="L375" s="16">
        <f t="shared" si="127"/>
        <v>2</v>
      </c>
      <c r="M375" s="16">
        <f t="shared" si="126"/>
        <v>15</v>
      </c>
      <c r="N375" s="16" t="s">
        <v>51</v>
      </c>
      <c r="O375" s="16">
        <f>ROUND(IF($L375=1,INDEX(新属性投放!I$14:I$34,卡牌属性!$M375),INDEX(新属性投放!I$40:I$60,卡牌属性!$M375))*VLOOKUP(J375,$A$4:$E$39,5),0)</f>
        <v>3707</v>
      </c>
      <c r="P375" s="31" t="s">
        <v>191</v>
      </c>
      <c r="Q375" s="16">
        <f>ROUND(IF($L375=1,INDEX(新属性投放!J$14:J$34,卡牌属性!$M375),INDEX(新属性投放!J$40:J$60,卡牌属性!$M375))*VLOOKUP(J375,$A$4:$E$39,5),0)</f>
        <v>1832</v>
      </c>
      <c r="R375" s="31" t="s">
        <v>192</v>
      </c>
      <c r="S375" s="16">
        <f>ROUND(IF($L375=1,INDEX(新属性投放!K$14:K$34,卡牌属性!$M375),INDEX(新属性投放!K$40:K$60,卡牌属性!$M375))*VLOOKUP(J375,$A$4:$E$39,5),0)</f>
        <v>18260</v>
      </c>
      <c r="T375" s="31" t="s">
        <v>190</v>
      </c>
      <c r="U375" s="16">
        <f>ROUND(IF($L375=1,INDEX(新属性投放!C$14:C$34,卡牌属性!$M375),INDEX(新属性投放!C$40:C$60,卡牌属性!$M375))*VLOOKUP(J375,$A$4:$E$39,5),0)</f>
        <v>77</v>
      </c>
      <c r="V375" s="31" t="s">
        <v>191</v>
      </c>
      <c r="W375" s="16">
        <f>ROUND(IF($L375=1,INDEX(新属性投放!D$14:D$34,卡牌属性!$M375),INDEX(新属性投放!D$40:D$60,卡牌属性!$M375))*VLOOKUP(J375,$A$4:$E$39,5),0)</f>
        <v>39</v>
      </c>
      <c r="X375" s="31" t="s">
        <v>192</v>
      </c>
      <c r="Y375" s="16">
        <f>ROUND(IF($L375=1,INDEX(新属性投放!E$14:E$34,卡牌属性!$M375),INDEX(新属性投放!E$40:E$60,卡牌属性!$M375))*VLOOKUP(J375,$A$4:$E$39,5),0)</f>
        <v>385</v>
      </c>
    </row>
    <row r="376" spans="9:25" ht="16.5" x14ac:dyDescent="0.2">
      <c r="I376" s="15">
        <v>373</v>
      </c>
      <c r="J376" s="16">
        <f t="shared" si="124"/>
        <v>1102003</v>
      </c>
      <c r="K376" s="31" t="s">
        <v>703</v>
      </c>
      <c r="L376" s="16">
        <f t="shared" si="127"/>
        <v>2</v>
      </c>
      <c r="M376" s="16">
        <f t="shared" si="126"/>
        <v>16</v>
      </c>
      <c r="N376" s="16" t="s">
        <v>51</v>
      </c>
      <c r="O376" s="16">
        <f>ROUND(IF($L376=1,INDEX(新属性投放!I$14:I$34,卡牌属性!$M376),INDEX(新属性投放!I$40:I$60,卡牌属性!$M376))*VLOOKUP(J376,$A$4:$E$39,5),0)</f>
        <v>4180</v>
      </c>
      <c r="P376" s="31" t="s">
        <v>191</v>
      </c>
      <c r="Q376" s="16">
        <f>ROUND(IF($L376=1,INDEX(新属性投放!J$14:J$34,卡牌属性!$M376),INDEX(新属性投放!J$40:J$60,卡牌属性!$M376))*VLOOKUP(J376,$A$4:$E$39,5),0)</f>
        <v>2068</v>
      </c>
      <c r="R376" s="31" t="s">
        <v>192</v>
      </c>
      <c r="S376" s="16">
        <f>ROUND(IF($L376=1,INDEX(新属性投放!K$14:K$34,卡牌属性!$M376),INDEX(新属性投放!K$40:K$60,卡牌属性!$M376))*VLOOKUP(J376,$A$4:$E$39,5),0)</f>
        <v>20625</v>
      </c>
      <c r="T376" s="31" t="s">
        <v>190</v>
      </c>
      <c r="U376" s="16">
        <f>ROUND(IF($L376=1,INDEX(新属性投放!C$14:C$34,卡牌属性!$M376),INDEX(新属性投放!C$40:C$60,卡牌属性!$M376))*VLOOKUP(J376,$A$4:$E$39,5),0)</f>
        <v>88</v>
      </c>
      <c r="V376" s="31" t="s">
        <v>191</v>
      </c>
      <c r="W376" s="16">
        <f>ROUND(IF($L376=1,INDEX(新属性投放!D$14:D$34,卡牌属性!$M376),INDEX(新属性投放!D$40:D$60,卡牌属性!$M376))*VLOOKUP(J376,$A$4:$E$39,5),0)</f>
        <v>44</v>
      </c>
      <c r="X376" s="31" t="s">
        <v>192</v>
      </c>
      <c r="Y376" s="16">
        <f>ROUND(IF($L376=1,INDEX(新属性投放!E$14:E$34,卡牌属性!$M376),INDEX(新属性投放!E$40:E$60,卡牌属性!$M376))*VLOOKUP(J376,$A$4:$E$39,5),0)</f>
        <v>440</v>
      </c>
    </row>
    <row r="377" spans="9:25" ht="16.5" x14ac:dyDescent="0.2">
      <c r="I377" s="15">
        <v>374</v>
      </c>
      <c r="J377" s="16">
        <f t="shared" si="124"/>
        <v>1102003</v>
      </c>
      <c r="K377" s="31" t="s">
        <v>703</v>
      </c>
      <c r="L377" s="16">
        <f t="shared" si="127"/>
        <v>2</v>
      </c>
      <c r="M377" s="16">
        <f t="shared" si="126"/>
        <v>17</v>
      </c>
      <c r="N377" s="16" t="s">
        <v>51</v>
      </c>
      <c r="O377" s="16">
        <f>ROUND(IF($L377=1,INDEX(新属性投放!I$14:I$34,卡牌属性!$M377),INDEX(新属性投放!I$40:I$60,卡牌属性!$M377))*VLOOKUP(J377,$A$4:$E$39,5),0)</f>
        <v>4719</v>
      </c>
      <c r="P377" s="31" t="s">
        <v>191</v>
      </c>
      <c r="Q377" s="16">
        <f>ROUND(IF($L377=1,INDEX(新属性投放!J$14:J$34,卡牌属性!$M377),INDEX(新属性投放!J$40:J$60,卡牌属性!$M377))*VLOOKUP(J377,$A$4:$E$39,5),0)</f>
        <v>2338</v>
      </c>
      <c r="R377" s="31" t="s">
        <v>192</v>
      </c>
      <c r="S377" s="16">
        <f>ROUND(IF($L377=1,INDEX(新属性投放!K$14:K$34,卡牌属性!$M377),INDEX(新属性投放!K$40:K$60,卡牌属性!$M377))*VLOOKUP(J377,$A$4:$E$39,5),0)</f>
        <v>23320</v>
      </c>
      <c r="T377" s="31" t="s">
        <v>190</v>
      </c>
      <c r="U377" s="16">
        <f>ROUND(IF($L377=1,INDEX(新属性投放!C$14:C$34,卡牌属性!$M377),INDEX(新属性投放!C$40:C$60,卡牌属性!$M377))*VLOOKUP(J377,$A$4:$E$39,5),0)</f>
        <v>99</v>
      </c>
      <c r="V377" s="31" t="s">
        <v>191</v>
      </c>
      <c r="W377" s="16">
        <f>ROUND(IF($L377=1,INDEX(新属性投放!D$14:D$34,卡牌属性!$M377),INDEX(新属性投放!D$40:D$60,卡牌属性!$M377))*VLOOKUP(J377,$A$4:$E$39,5),0)</f>
        <v>50</v>
      </c>
      <c r="X377" s="31" t="s">
        <v>192</v>
      </c>
      <c r="Y377" s="16">
        <f>ROUND(IF($L377=1,INDEX(新属性投放!E$14:E$34,卡牌属性!$M377),INDEX(新属性投放!E$40:E$60,卡牌属性!$M377))*VLOOKUP(J377,$A$4:$E$39,5),0)</f>
        <v>495</v>
      </c>
    </row>
    <row r="378" spans="9:25" ht="16.5" x14ac:dyDescent="0.2">
      <c r="I378" s="15">
        <v>375</v>
      </c>
      <c r="J378" s="16">
        <f t="shared" si="124"/>
        <v>1102003</v>
      </c>
      <c r="K378" s="31" t="s">
        <v>703</v>
      </c>
      <c r="L378" s="16">
        <f t="shared" si="127"/>
        <v>2</v>
      </c>
      <c r="M378" s="16">
        <f t="shared" si="126"/>
        <v>18</v>
      </c>
      <c r="N378" s="16" t="s">
        <v>51</v>
      </c>
      <c r="O378" s="16">
        <f>ROUND(IF($L378=1,INDEX(新属性投放!I$14:I$34,卡牌属性!$M378),INDEX(新属性投放!I$40:I$60,卡牌属性!$M378))*VLOOKUP(J378,$A$4:$E$39,5),0)</f>
        <v>5324</v>
      </c>
      <c r="P378" s="31" t="s">
        <v>191</v>
      </c>
      <c r="Q378" s="16">
        <f>ROUND(IF($L378=1,INDEX(新属性投放!J$14:J$34,卡牌属性!$M378),INDEX(新属性投放!J$40:J$60,卡牌属性!$M378))*VLOOKUP(J378,$A$4:$E$39,5),0)</f>
        <v>2640</v>
      </c>
      <c r="R378" s="31" t="s">
        <v>192</v>
      </c>
      <c r="S378" s="16">
        <f>ROUND(IF($L378=1,INDEX(新属性投放!K$14:K$34,卡牌属性!$M378),INDEX(新属性投放!K$40:K$60,卡牌属性!$M378))*VLOOKUP(J378,$A$4:$E$39,5),0)</f>
        <v>26345</v>
      </c>
      <c r="T378" s="31" t="s">
        <v>190</v>
      </c>
      <c r="U378" s="16">
        <f>ROUND(IF($L378=1,INDEX(新属性投放!C$14:C$34,卡牌属性!$M378),INDEX(新属性投放!C$40:C$60,卡牌属性!$M378))*VLOOKUP(J378,$A$4:$E$39,5),0)</f>
        <v>110</v>
      </c>
      <c r="V378" s="31" t="s">
        <v>191</v>
      </c>
      <c r="W378" s="16">
        <f>ROUND(IF($L378=1,INDEX(新属性投放!D$14:D$34,卡牌属性!$M378),INDEX(新属性投放!D$40:D$60,卡牌属性!$M378))*VLOOKUP(J378,$A$4:$E$39,5),0)</f>
        <v>55</v>
      </c>
      <c r="X378" s="31" t="s">
        <v>192</v>
      </c>
      <c r="Y378" s="16">
        <f>ROUND(IF($L378=1,INDEX(新属性投放!E$14:E$34,卡牌属性!$M378),INDEX(新属性投放!E$40:E$60,卡牌属性!$M378))*VLOOKUP(J378,$A$4:$E$39,5),0)</f>
        <v>550</v>
      </c>
    </row>
    <row r="379" spans="9:25" ht="16.5" x14ac:dyDescent="0.2">
      <c r="I379" s="15">
        <v>376</v>
      </c>
      <c r="J379" s="16">
        <f t="shared" si="124"/>
        <v>1102003</v>
      </c>
      <c r="K379" s="31" t="s">
        <v>703</v>
      </c>
      <c r="L379" s="16">
        <f t="shared" si="127"/>
        <v>2</v>
      </c>
      <c r="M379" s="16">
        <f t="shared" si="126"/>
        <v>19</v>
      </c>
      <c r="N379" s="16" t="s">
        <v>51</v>
      </c>
      <c r="O379" s="16">
        <f>ROUND(IF($L379=1,INDEX(新属性投放!I$14:I$34,卡牌属性!$M379),INDEX(新属性投放!I$40:I$60,卡牌属性!$M379))*VLOOKUP(J379,$A$4:$E$39,5),0)</f>
        <v>5995</v>
      </c>
      <c r="P379" s="31" t="s">
        <v>191</v>
      </c>
      <c r="Q379" s="16">
        <f>ROUND(IF($L379=1,INDEX(新属性投放!J$14:J$34,卡牌属性!$M379),INDEX(新属性投放!J$40:J$60,卡牌属性!$M379))*VLOOKUP(J379,$A$4:$E$39,5),0)</f>
        <v>2976</v>
      </c>
      <c r="R379" s="31" t="s">
        <v>192</v>
      </c>
      <c r="S379" s="16">
        <f>ROUND(IF($L379=1,INDEX(新属性投放!K$14:K$34,卡牌属性!$M379),INDEX(新属性投放!K$40:K$60,卡牌属性!$M379))*VLOOKUP(J379,$A$4:$E$39,5),0)</f>
        <v>29700</v>
      </c>
      <c r="T379" s="31" t="s">
        <v>190</v>
      </c>
      <c r="U379" s="16">
        <f>ROUND(IF($L379=1,INDEX(新属性投放!C$14:C$34,卡牌属性!$M379),INDEX(新属性投放!C$40:C$60,卡牌属性!$M379))*VLOOKUP(J379,$A$4:$E$39,5),0)</f>
        <v>121</v>
      </c>
      <c r="V379" s="31" t="s">
        <v>191</v>
      </c>
      <c r="W379" s="16">
        <f>ROUND(IF($L379=1,INDEX(新属性投放!D$14:D$34,卡牌属性!$M379),INDEX(新属性投放!D$40:D$60,卡牌属性!$M379))*VLOOKUP(J379,$A$4:$E$39,5),0)</f>
        <v>61</v>
      </c>
      <c r="X379" s="31" t="s">
        <v>192</v>
      </c>
      <c r="Y379" s="16">
        <f>ROUND(IF($L379=1,INDEX(新属性投放!E$14:E$34,卡牌属性!$M379),INDEX(新属性投放!E$40:E$60,卡牌属性!$M379))*VLOOKUP(J379,$A$4:$E$39,5),0)</f>
        <v>605</v>
      </c>
    </row>
    <row r="380" spans="9:25" ht="16.5" x14ac:dyDescent="0.2">
      <c r="I380" s="15">
        <v>377</v>
      </c>
      <c r="J380" s="16">
        <f t="shared" si="124"/>
        <v>1102003</v>
      </c>
      <c r="K380" s="31" t="s">
        <v>703</v>
      </c>
      <c r="L380" s="16">
        <f t="shared" si="127"/>
        <v>2</v>
      </c>
      <c r="M380" s="16">
        <f t="shared" si="126"/>
        <v>20</v>
      </c>
      <c r="N380" s="16" t="s">
        <v>51</v>
      </c>
      <c r="O380" s="16">
        <f>ROUND(IF($L380=1,INDEX(新属性投放!I$14:I$34,卡牌属性!$M380),INDEX(新属性投放!I$40:I$60,卡牌属性!$M380))*VLOOKUP(J380,$A$4:$E$39,5),0)</f>
        <v>6732</v>
      </c>
      <c r="P380" s="31" t="s">
        <v>191</v>
      </c>
      <c r="Q380" s="16">
        <f>ROUND(IF($L380=1,INDEX(新属性投放!J$14:J$34,卡牌属性!$M380),INDEX(新属性投放!J$40:J$60,卡牌属性!$M380))*VLOOKUP(J380,$A$4:$E$39,5),0)</f>
        <v>3344</v>
      </c>
      <c r="R380" s="31" t="s">
        <v>192</v>
      </c>
      <c r="S380" s="16">
        <f>ROUND(IF($L380=1,INDEX(新属性投放!K$14:K$34,卡牌属性!$M380),INDEX(新属性投放!K$40:K$60,卡牌属性!$M380))*VLOOKUP(J380,$A$4:$E$39,5),0)</f>
        <v>33385</v>
      </c>
      <c r="T380" s="31" t="s">
        <v>190</v>
      </c>
      <c r="U380" s="16">
        <f>ROUND(IF($L380=1,INDEX(新属性投放!C$14:C$34,卡牌属性!$M380),INDEX(新属性投放!C$40:C$60,卡牌属性!$M380))*VLOOKUP(J380,$A$4:$E$39,5),0)</f>
        <v>132</v>
      </c>
      <c r="V380" s="31" t="s">
        <v>191</v>
      </c>
      <c r="W380" s="16">
        <f>ROUND(IF($L380=1,INDEX(新属性投放!D$14:D$34,卡牌属性!$M380),INDEX(新属性投放!D$40:D$60,卡牌属性!$M380))*VLOOKUP(J380,$A$4:$E$39,5),0)</f>
        <v>66</v>
      </c>
      <c r="X380" s="31" t="s">
        <v>192</v>
      </c>
      <c r="Y380" s="16">
        <f>ROUND(IF($L380=1,INDEX(新属性投放!E$14:E$34,卡牌属性!$M380),INDEX(新属性投放!E$40:E$60,卡牌属性!$M380))*VLOOKUP(J380,$A$4:$E$39,5),0)</f>
        <v>660</v>
      </c>
    </row>
    <row r="381" spans="9:25" ht="16.5" x14ac:dyDescent="0.2">
      <c r="I381" s="15">
        <v>378</v>
      </c>
      <c r="J381" s="16">
        <f t="shared" si="124"/>
        <v>1102003</v>
      </c>
      <c r="K381" s="31" t="s">
        <v>703</v>
      </c>
      <c r="L381" s="16">
        <f t="shared" si="127"/>
        <v>2</v>
      </c>
      <c r="M381" s="16">
        <f t="shared" si="126"/>
        <v>21</v>
      </c>
      <c r="N381" s="16" t="s">
        <v>51</v>
      </c>
      <c r="O381" s="16">
        <f>ROUND(IF($L381=1,INDEX(新属性投放!I$14:I$34,卡牌属性!$M381),INDEX(新属性投放!I$40:I$60,卡牌属性!$M381))*VLOOKUP(J381,$A$4:$E$39,5),0)</f>
        <v>7700</v>
      </c>
      <c r="P381" s="31" t="s">
        <v>191</v>
      </c>
      <c r="Q381" s="16">
        <f>ROUND(IF($L381=1,INDEX(新属性投放!J$14:J$34,卡牌属性!$M381),INDEX(新属性投放!J$40:J$60,卡牌属性!$M381))*VLOOKUP(J381,$A$4:$E$39,5),0)</f>
        <v>3828</v>
      </c>
      <c r="R381" s="31" t="s">
        <v>192</v>
      </c>
      <c r="S381" s="16">
        <f>ROUND(IF($L381=1,INDEX(新属性投放!K$14:K$34,卡牌属性!$M381),INDEX(新属性投放!K$40:K$60,卡牌属性!$M381))*VLOOKUP(J381,$A$4:$E$39,5),0)</f>
        <v>38225</v>
      </c>
      <c r="T381" s="31" t="s">
        <v>190</v>
      </c>
      <c r="U381" s="16">
        <f>ROUND(IF($L381=1,INDEX(新属性投放!C$14:C$34,卡牌属性!$M381),INDEX(新属性投放!C$40:C$60,卡牌属性!$M381))*VLOOKUP(J381,$A$4:$E$39,5),0)</f>
        <v>154</v>
      </c>
      <c r="V381" s="31" t="s">
        <v>191</v>
      </c>
      <c r="W381" s="16">
        <f>ROUND(IF($L381=1,INDEX(新属性投放!D$14:D$34,卡牌属性!$M381),INDEX(新属性投放!D$40:D$60,卡牌属性!$M381))*VLOOKUP(J381,$A$4:$E$39,5),0)</f>
        <v>77</v>
      </c>
      <c r="X381" s="31" t="s">
        <v>192</v>
      </c>
      <c r="Y381" s="16">
        <f>ROUND(IF($L381=1,INDEX(新属性投放!E$14:E$34,卡牌属性!$M381),INDEX(新属性投放!E$40:E$60,卡牌属性!$M381))*VLOOKUP(J381,$A$4:$E$39,5),0)</f>
        <v>770</v>
      </c>
    </row>
    <row r="382" spans="9:25" ht="16.5" x14ac:dyDescent="0.2">
      <c r="I382" s="15">
        <v>379</v>
      </c>
      <c r="J382" s="16">
        <f t="shared" si="124"/>
        <v>1102004</v>
      </c>
      <c r="K382" s="31" t="s">
        <v>703</v>
      </c>
      <c r="L382" s="16">
        <f t="shared" si="127"/>
        <v>2</v>
      </c>
      <c r="M382" s="16">
        <f t="shared" si="126"/>
        <v>1</v>
      </c>
      <c r="N382" s="16" t="s">
        <v>51</v>
      </c>
      <c r="O382" s="16">
        <f>ROUND(IF($L382=1,INDEX(新属性投放!I$14:I$34,卡牌属性!$M382),INDEX(新属性投放!I$40:I$60,卡牌属性!$M382))*VLOOKUP(J382,$A$4:$E$39,5),0)</f>
        <v>80</v>
      </c>
      <c r="P382" s="31" t="s">
        <v>191</v>
      </c>
      <c r="Q382" s="16">
        <f>ROUND(IF($L382=1,INDEX(新属性投放!J$14:J$34,卡牌属性!$M382),INDEX(新属性投放!J$40:J$60,卡牌属性!$M382))*VLOOKUP(J382,$A$4:$E$39,5),0)</f>
        <v>20</v>
      </c>
      <c r="R382" s="31" t="s">
        <v>192</v>
      </c>
      <c r="S382" s="16">
        <f>ROUND(IF($L382=1,INDEX(新属性投放!K$14:K$34,卡牌属性!$M382),INDEX(新属性投放!K$40:K$60,卡牌属性!$M382))*VLOOKUP(J382,$A$4:$E$39,5),0)</f>
        <v>150</v>
      </c>
      <c r="T382" s="31" t="s">
        <v>190</v>
      </c>
      <c r="U382" s="16">
        <f>ROUND(IF($L382=1,INDEX(新属性投放!C$14:C$34,卡牌属性!$M382),INDEX(新属性投放!C$40:C$60,卡牌属性!$M382))*VLOOKUP(J382,$A$4:$E$39,5),0)</f>
        <v>4</v>
      </c>
      <c r="V382" s="31" t="s">
        <v>191</v>
      </c>
      <c r="W382" s="16">
        <f>ROUND(IF($L382=1,INDEX(新属性投放!D$14:D$34,卡牌属性!$M382),INDEX(新属性投放!D$40:D$60,卡牌属性!$M382))*VLOOKUP(J382,$A$4:$E$39,5),0)</f>
        <v>2</v>
      </c>
      <c r="X382" s="31" t="s">
        <v>192</v>
      </c>
      <c r="Y382" s="16">
        <f>ROUND(IF($L382=1,INDEX(新属性投放!E$14:E$34,卡牌属性!$M382),INDEX(新属性投放!E$40:E$60,卡牌属性!$M382))*VLOOKUP(J382,$A$4:$E$39,5),0)</f>
        <v>20</v>
      </c>
    </row>
    <row r="383" spans="9:25" ht="16.5" x14ac:dyDescent="0.2">
      <c r="I383" s="15">
        <v>380</v>
      </c>
      <c r="J383" s="16">
        <f t="shared" si="124"/>
        <v>1102004</v>
      </c>
      <c r="K383" s="31" t="s">
        <v>703</v>
      </c>
      <c r="L383" s="16">
        <f t="shared" si="127"/>
        <v>2</v>
      </c>
      <c r="M383" s="16">
        <f t="shared" si="126"/>
        <v>2</v>
      </c>
      <c r="N383" s="16" t="s">
        <v>51</v>
      </c>
      <c r="O383" s="16">
        <f>ROUND(IF($L383=1,INDEX(新属性投放!I$14:I$34,卡牌属性!$M383),INDEX(新属性投放!I$40:I$60,卡牌属性!$M383))*VLOOKUP(J383,$A$4:$E$39,5),0)</f>
        <v>108</v>
      </c>
      <c r="P383" s="31" t="s">
        <v>191</v>
      </c>
      <c r="Q383" s="16">
        <f>ROUND(IF($L383=1,INDEX(新属性投放!J$14:J$34,卡牌属性!$M383),INDEX(新属性投放!J$40:J$60,卡牌属性!$M383))*VLOOKUP(J383,$A$4:$E$39,5),0)</f>
        <v>34</v>
      </c>
      <c r="R383" s="31" t="s">
        <v>192</v>
      </c>
      <c r="S383" s="16">
        <f>ROUND(IF($L383=1,INDEX(新属性投放!K$14:K$34,卡牌属性!$M383),INDEX(新属性投放!K$40:K$60,卡牌属性!$M383))*VLOOKUP(J383,$A$4:$E$39,5),0)</f>
        <v>290</v>
      </c>
      <c r="T383" s="31" t="s">
        <v>190</v>
      </c>
      <c r="U383" s="16">
        <f>ROUND(IF($L383=1,INDEX(新属性投放!C$14:C$34,卡牌属性!$M383),INDEX(新属性投放!C$40:C$60,卡牌属性!$M383))*VLOOKUP(J383,$A$4:$E$39,5),0)</f>
        <v>6</v>
      </c>
      <c r="V383" s="31" t="s">
        <v>191</v>
      </c>
      <c r="W383" s="16">
        <f>ROUND(IF($L383=1,INDEX(新属性投放!D$14:D$34,卡牌属性!$M383),INDEX(新属性投放!D$40:D$60,卡牌属性!$M383))*VLOOKUP(J383,$A$4:$E$39,5),0)</f>
        <v>3</v>
      </c>
      <c r="X383" s="31" t="s">
        <v>192</v>
      </c>
      <c r="Y383" s="16">
        <f>ROUND(IF($L383=1,INDEX(新属性投放!E$14:E$34,卡牌属性!$M383),INDEX(新属性投放!E$40:E$60,卡牌属性!$M383))*VLOOKUP(J383,$A$4:$E$39,5),0)</f>
        <v>30</v>
      </c>
    </row>
    <row r="384" spans="9:25" ht="16.5" x14ac:dyDescent="0.2">
      <c r="I384" s="15">
        <v>381</v>
      </c>
      <c r="J384" s="16">
        <f t="shared" si="124"/>
        <v>1102004</v>
      </c>
      <c r="K384" s="31" t="s">
        <v>703</v>
      </c>
      <c r="L384" s="16">
        <f t="shared" si="127"/>
        <v>2</v>
      </c>
      <c r="M384" s="16">
        <f t="shared" si="126"/>
        <v>3</v>
      </c>
      <c r="N384" s="16" t="s">
        <v>51</v>
      </c>
      <c r="O384" s="16">
        <f>ROUND(IF($L384=1,INDEX(新属性投放!I$14:I$34,卡牌属性!$M384),INDEX(新属性投放!I$40:I$60,卡牌属性!$M384))*VLOOKUP(J384,$A$4:$E$39,5),0)</f>
        <v>192</v>
      </c>
      <c r="P384" s="31" t="s">
        <v>191</v>
      </c>
      <c r="Q384" s="16">
        <f>ROUND(IF($L384=1,INDEX(新属性投放!J$14:J$34,卡牌属性!$M384),INDEX(新属性投放!J$40:J$60,卡牌属性!$M384))*VLOOKUP(J384,$A$4:$E$39,5),0)</f>
        <v>76</v>
      </c>
      <c r="R384" s="31" t="s">
        <v>192</v>
      </c>
      <c r="S384" s="16">
        <f>ROUND(IF($L384=1,INDEX(新属性投放!K$14:K$34,卡牌属性!$M384),INDEX(新属性投放!K$40:K$60,卡牌属性!$M384))*VLOOKUP(J384,$A$4:$E$39,5),0)</f>
        <v>710</v>
      </c>
      <c r="T384" s="31" t="s">
        <v>190</v>
      </c>
      <c r="U384" s="16">
        <f>ROUND(IF($L384=1,INDEX(新属性投放!C$14:C$34,卡牌属性!$M384),INDEX(新属性投放!C$40:C$60,卡牌属性!$M384))*VLOOKUP(J384,$A$4:$E$39,5),0)</f>
        <v>8</v>
      </c>
      <c r="V384" s="31" t="s">
        <v>191</v>
      </c>
      <c r="W384" s="16">
        <f>ROUND(IF($L384=1,INDEX(新属性投放!D$14:D$34,卡牌属性!$M384),INDEX(新属性投放!D$40:D$60,卡牌属性!$M384))*VLOOKUP(J384,$A$4:$E$39,5),0)</f>
        <v>4</v>
      </c>
      <c r="X384" s="31" t="s">
        <v>192</v>
      </c>
      <c r="Y384" s="16">
        <f>ROUND(IF($L384=1,INDEX(新属性投放!E$14:E$34,卡牌属性!$M384),INDEX(新属性投放!E$40:E$60,卡牌属性!$M384))*VLOOKUP(J384,$A$4:$E$39,5),0)</f>
        <v>40</v>
      </c>
    </row>
    <row r="385" spans="9:25" ht="16.5" x14ac:dyDescent="0.2">
      <c r="I385" s="15">
        <v>382</v>
      </c>
      <c r="J385" s="16">
        <f t="shared" si="124"/>
        <v>1102004</v>
      </c>
      <c r="K385" s="31" t="s">
        <v>703</v>
      </c>
      <c r="L385" s="16">
        <f t="shared" si="127"/>
        <v>2</v>
      </c>
      <c r="M385" s="16">
        <f t="shared" si="126"/>
        <v>4</v>
      </c>
      <c r="N385" s="16" t="s">
        <v>51</v>
      </c>
      <c r="O385" s="16">
        <f>ROUND(IF($L385=1,INDEX(新属性投放!I$14:I$34,卡牌属性!$M385),INDEX(新属性投放!I$40:I$60,卡牌属性!$M385))*VLOOKUP(J385,$A$4:$E$39,5),0)</f>
        <v>336</v>
      </c>
      <c r="P385" s="31" t="s">
        <v>191</v>
      </c>
      <c r="Q385" s="16">
        <f>ROUND(IF($L385=1,INDEX(新属性投放!J$14:J$34,卡牌属性!$M385),INDEX(新属性投放!J$40:J$60,卡牌属性!$M385))*VLOOKUP(J385,$A$4:$E$39,5),0)</f>
        <v>148</v>
      </c>
      <c r="R385" s="31" t="s">
        <v>192</v>
      </c>
      <c r="S385" s="16">
        <f>ROUND(IF($L385=1,INDEX(新属性投放!K$14:K$34,卡牌属性!$M385),INDEX(新属性投放!K$40:K$60,卡牌属性!$M385))*VLOOKUP(J385,$A$4:$E$39,5),0)</f>
        <v>1430</v>
      </c>
      <c r="T385" s="31" t="s">
        <v>190</v>
      </c>
      <c r="U385" s="16">
        <f>ROUND(IF($L385=1,INDEX(新属性投放!C$14:C$34,卡牌属性!$M385),INDEX(新属性投放!C$40:C$60,卡牌属性!$M385))*VLOOKUP(J385,$A$4:$E$39,5),0)</f>
        <v>12</v>
      </c>
      <c r="V385" s="31" t="s">
        <v>191</v>
      </c>
      <c r="W385" s="16">
        <f>ROUND(IF($L385=1,INDEX(新属性投放!D$14:D$34,卡牌属性!$M385),INDEX(新属性投放!D$40:D$60,卡牌属性!$M385))*VLOOKUP(J385,$A$4:$E$39,5),0)</f>
        <v>6</v>
      </c>
      <c r="X385" s="31" t="s">
        <v>192</v>
      </c>
      <c r="Y385" s="16">
        <f>ROUND(IF($L385=1,INDEX(新属性投放!E$14:E$34,卡牌属性!$M385),INDEX(新属性投放!E$40:E$60,卡牌属性!$M385))*VLOOKUP(J385,$A$4:$E$39,5),0)</f>
        <v>60</v>
      </c>
    </row>
    <row r="386" spans="9:25" ht="16.5" x14ac:dyDescent="0.2">
      <c r="I386" s="15">
        <v>383</v>
      </c>
      <c r="J386" s="16">
        <f t="shared" si="124"/>
        <v>1102004</v>
      </c>
      <c r="K386" s="31" t="s">
        <v>703</v>
      </c>
      <c r="L386" s="16">
        <f t="shared" si="127"/>
        <v>2</v>
      </c>
      <c r="M386" s="16">
        <f t="shared" si="126"/>
        <v>5</v>
      </c>
      <c r="N386" s="16" t="s">
        <v>51</v>
      </c>
      <c r="O386" s="16">
        <f>ROUND(IF($L386=1,INDEX(新属性投放!I$14:I$34,卡牌属性!$M386),INDEX(新属性投放!I$40:I$60,卡牌属性!$M386))*VLOOKUP(J386,$A$4:$E$39,5),0)</f>
        <v>488</v>
      </c>
      <c r="P386" s="31" t="s">
        <v>191</v>
      </c>
      <c r="Q386" s="16">
        <f>ROUND(IF($L386=1,INDEX(新属性投放!J$14:J$34,卡牌属性!$M386),INDEX(新属性投放!J$40:J$60,卡牌属性!$M386))*VLOOKUP(J386,$A$4:$E$39,5),0)</f>
        <v>224</v>
      </c>
      <c r="R386" s="31" t="s">
        <v>192</v>
      </c>
      <c r="S386" s="16">
        <f>ROUND(IF($L386=1,INDEX(新属性投放!K$14:K$34,卡牌属性!$M386),INDEX(新属性投放!K$40:K$60,卡牌属性!$M386))*VLOOKUP(J386,$A$4:$E$39,5),0)</f>
        <v>2190</v>
      </c>
      <c r="T386" s="31" t="s">
        <v>190</v>
      </c>
      <c r="U386" s="16">
        <f>ROUND(IF($L386=1,INDEX(新属性投放!C$14:C$34,卡牌属性!$M386),INDEX(新属性投放!C$40:C$60,卡牌属性!$M386))*VLOOKUP(J386,$A$4:$E$39,5),0)</f>
        <v>16</v>
      </c>
      <c r="V386" s="31" t="s">
        <v>191</v>
      </c>
      <c r="W386" s="16">
        <f>ROUND(IF($L386=1,INDEX(新属性投放!D$14:D$34,卡牌属性!$M386),INDEX(新属性投放!D$40:D$60,卡牌属性!$M386))*VLOOKUP(J386,$A$4:$E$39,5),0)</f>
        <v>8</v>
      </c>
      <c r="X386" s="31" t="s">
        <v>192</v>
      </c>
      <c r="Y386" s="16">
        <f>ROUND(IF($L386=1,INDEX(新属性投放!E$14:E$34,卡牌属性!$M386),INDEX(新属性投放!E$40:E$60,卡牌属性!$M386))*VLOOKUP(J386,$A$4:$E$39,5),0)</f>
        <v>80</v>
      </c>
    </row>
    <row r="387" spans="9:25" ht="16.5" x14ac:dyDescent="0.2">
      <c r="I387" s="15">
        <v>384</v>
      </c>
      <c r="J387" s="16">
        <f t="shared" si="124"/>
        <v>1102004</v>
      </c>
      <c r="K387" s="31" t="s">
        <v>703</v>
      </c>
      <c r="L387" s="16">
        <f t="shared" si="127"/>
        <v>2</v>
      </c>
      <c r="M387" s="16">
        <f t="shared" si="126"/>
        <v>6</v>
      </c>
      <c r="N387" s="16" t="s">
        <v>51</v>
      </c>
      <c r="O387" s="16">
        <f>ROUND(IF($L387=1,INDEX(新属性投放!I$14:I$34,卡牌属性!$M387),INDEX(新属性投放!I$40:I$60,卡牌属性!$M387))*VLOOKUP(J387,$A$4:$E$39,5),0)</f>
        <v>688</v>
      </c>
      <c r="P387" s="31" t="s">
        <v>191</v>
      </c>
      <c r="Q387" s="16">
        <f>ROUND(IF($L387=1,INDEX(新属性投放!J$14:J$34,卡牌属性!$M387),INDEX(新属性投放!J$40:J$60,卡牌属性!$M387))*VLOOKUP(J387,$A$4:$E$39,5),0)</f>
        <v>324</v>
      </c>
      <c r="R387" s="31" t="s">
        <v>192</v>
      </c>
      <c r="S387" s="16">
        <f>ROUND(IF($L387=1,INDEX(新属性投放!K$14:K$34,卡牌属性!$M387),INDEX(新属性投放!K$40:K$60,卡牌属性!$M387))*VLOOKUP(J387,$A$4:$E$39,5),0)</f>
        <v>3190</v>
      </c>
      <c r="T387" s="31" t="s">
        <v>190</v>
      </c>
      <c r="U387" s="16">
        <f>ROUND(IF($L387=1,INDEX(新属性投放!C$14:C$34,卡牌属性!$M387),INDEX(新属性投放!C$40:C$60,卡牌属性!$M387))*VLOOKUP(J387,$A$4:$E$39,5),0)</f>
        <v>20</v>
      </c>
      <c r="V387" s="31" t="s">
        <v>191</v>
      </c>
      <c r="W387" s="16">
        <f>ROUND(IF($L387=1,INDEX(新属性投放!D$14:D$34,卡牌属性!$M387),INDEX(新属性投放!D$40:D$60,卡牌属性!$M387))*VLOOKUP(J387,$A$4:$E$39,5),0)</f>
        <v>10</v>
      </c>
      <c r="X387" s="31" t="s">
        <v>192</v>
      </c>
      <c r="Y387" s="16">
        <f>ROUND(IF($L387=1,INDEX(新属性投放!E$14:E$34,卡牌属性!$M387),INDEX(新属性投放!E$40:E$60,卡牌属性!$M387))*VLOOKUP(J387,$A$4:$E$39,5),0)</f>
        <v>100</v>
      </c>
    </row>
    <row r="388" spans="9:25" ht="16.5" x14ac:dyDescent="0.2">
      <c r="I388" s="15">
        <v>385</v>
      </c>
      <c r="J388" s="16">
        <f t="shared" si="124"/>
        <v>1102004</v>
      </c>
      <c r="K388" s="31" t="s">
        <v>703</v>
      </c>
      <c r="L388" s="16">
        <f t="shared" si="127"/>
        <v>2</v>
      </c>
      <c r="M388" s="16">
        <f t="shared" si="126"/>
        <v>7</v>
      </c>
      <c r="N388" s="16" t="s">
        <v>51</v>
      </c>
      <c r="O388" s="16">
        <f>ROUND(IF($L388=1,INDEX(新属性投放!I$14:I$34,卡牌属性!$M388),INDEX(新属性投放!I$40:I$60,卡牌属性!$M388))*VLOOKUP(J388,$A$4:$E$39,5),0)</f>
        <v>936</v>
      </c>
      <c r="P388" s="31" t="s">
        <v>191</v>
      </c>
      <c r="Q388" s="16">
        <f>ROUND(IF($L388=1,INDEX(新属性投放!J$14:J$34,卡牌属性!$M388),INDEX(新属性投放!J$40:J$60,卡牌属性!$M388))*VLOOKUP(J388,$A$4:$E$39,5),0)</f>
        <v>448</v>
      </c>
      <c r="R388" s="31" t="s">
        <v>192</v>
      </c>
      <c r="S388" s="16">
        <f>ROUND(IF($L388=1,INDEX(新属性投放!K$14:K$34,卡牌属性!$M388),INDEX(新属性投放!K$40:K$60,卡牌属性!$M388))*VLOOKUP(J388,$A$4:$E$39,5),0)</f>
        <v>4430</v>
      </c>
      <c r="T388" s="31" t="s">
        <v>190</v>
      </c>
      <c r="U388" s="16">
        <f>ROUND(IF($L388=1,INDEX(新属性投放!C$14:C$34,卡牌属性!$M388),INDEX(新属性投放!C$40:C$60,卡牌属性!$M388))*VLOOKUP(J388,$A$4:$E$39,5),0)</f>
        <v>24</v>
      </c>
      <c r="V388" s="31" t="s">
        <v>191</v>
      </c>
      <c r="W388" s="16">
        <f>ROUND(IF($L388=1,INDEX(新属性投放!D$14:D$34,卡牌属性!$M388),INDEX(新属性投放!D$40:D$60,卡牌属性!$M388))*VLOOKUP(J388,$A$4:$E$39,5),0)</f>
        <v>12</v>
      </c>
      <c r="X388" s="31" t="s">
        <v>192</v>
      </c>
      <c r="Y388" s="16">
        <f>ROUND(IF($L388=1,INDEX(新属性投放!E$14:E$34,卡牌属性!$M388),INDEX(新属性投放!E$40:E$60,卡牌属性!$M388))*VLOOKUP(J388,$A$4:$E$39,5),0)</f>
        <v>120</v>
      </c>
    </row>
    <row r="389" spans="9:25" ht="16.5" x14ac:dyDescent="0.2">
      <c r="I389" s="15">
        <v>386</v>
      </c>
      <c r="J389" s="16">
        <f t="shared" ref="J389:J452" si="128">INDEX($A$4:$A$39,INT((I389-1)/21)+1)</f>
        <v>1102004</v>
      </c>
      <c r="K389" s="31" t="s">
        <v>703</v>
      </c>
      <c r="L389" s="16">
        <f t="shared" si="127"/>
        <v>2</v>
      </c>
      <c r="M389" s="16">
        <f t="shared" ref="M389:M452" si="129">MOD(I389-1,21)+1</f>
        <v>8</v>
      </c>
      <c r="N389" s="16" t="s">
        <v>51</v>
      </c>
      <c r="O389" s="16">
        <f>ROUND(IF($L389=1,INDEX(新属性投放!I$14:I$34,卡牌属性!$M389),INDEX(新属性投放!I$40:I$60,卡牌属性!$M389))*VLOOKUP(J389,$A$4:$E$39,5),0)</f>
        <v>1236</v>
      </c>
      <c r="P389" s="31" t="s">
        <v>191</v>
      </c>
      <c r="Q389" s="16">
        <f>ROUND(IF($L389=1,INDEX(新属性投放!J$14:J$34,卡牌属性!$M389),INDEX(新属性投放!J$40:J$60,卡牌属性!$M389))*VLOOKUP(J389,$A$4:$E$39,5),0)</f>
        <v>598</v>
      </c>
      <c r="R389" s="31" t="s">
        <v>192</v>
      </c>
      <c r="S389" s="16">
        <f>ROUND(IF($L389=1,INDEX(新属性投放!K$14:K$34,卡牌属性!$M389),INDEX(新属性投放!K$40:K$60,卡牌属性!$M389))*VLOOKUP(J389,$A$4:$E$39,5),0)</f>
        <v>5930</v>
      </c>
      <c r="T389" s="31" t="s">
        <v>190</v>
      </c>
      <c r="U389" s="16">
        <f>ROUND(IF($L389=1,INDEX(新属性投放!C$14:C$34,卡牌属性!$M389),INDEX(新属性投放!C$40:C$60,卡牌属性!$M389))*VLOOKUP(J389,$A$4:$E$39,5),0)</f>
        <v>30</v>
      </c>
      <c r="V389" s="31" t="s">
        <v>191</v>
      </c>
      <c r="W389" s="16">
        <f>ROUND(IF($L389=1,INDEX(新属性投放!D$14:D$34,卡牌属性!$M389),INDEX(新属性投放!D$40:D$60,卡牌属性!$M389))*VLOOKUP(J389,$A$4:$E$39,5),0)</f>
        <v>15</v>
      </c>
      <c r="X389" s="31" t="s">
        <v>192</v>
      </c>
      <c r="Y389" s="16">
        <f>ROUND(IF($L389=1,INDEX(新属性投放!E$14:E$34,卡牌属性!$M389),INDEX(新属性投放!E$40:E$60,卡牌属性!$M389))*VLOOKUP(J389,$A$4:$E$39,5),0)</f>
        <v>150</v>
      </c>
    </row>
    <row r="390" spans="9:25" ht="16.5" x14ac:dyDescent="0.2">
      <c r="I390" s="15">
        <v>387</v>
      </c>
      <c r="J390" s="16">
        <f t="shared" si="128"/>
        <v>1102004</v>
      </c>
      <c r="K390" s="31" t="s">
        <v>703</v>
      </c>
      <c r="L390" s="16">
        <f t="shared" si="127"/>
        <v>2</v>
      </c>
      <c r="M390" s="16">
        <f t="shared" si="129"/>
        <v>9</v>
      </c>
      <c r="N390" s="16" t="s">
        <v>51</v>
      </c>
      <c r="O390" s="16">
        <f>ROUND(IF($L390=1,INDEX(新属性投放!I$14:I$34,卡牌属性!$M390),INDEX(新属性投放!I$40:I$60,卡牌属性!$M390))*VLOOKUP(J390,$A$4:$E$39,5),0)</f>
        <v>1570</v>
      </c>
      <c r="P390" s="31" t="s">
        <v>191</v>
      </c>
      <c r="Q390" s="16">
        <f>ROUND(IF($L390=1,INDEX(新属性投放!J$14:J$34,卡牌属性!$M390),INDEX(新属性投放!J$40:J$60,卡牌属性!$M390))*VLOOKUP(J390,$A$4:$E$39,5),0)</f>
        <v>765</v>
      </c>
      <c r="R390" s="31" t="s">
        <v>192</v>
      </c>
      <c r="S390" s="16">
        <f>ROUND(IF($L390=1,INDEX(新属性投放!K$14:K$34,卡牌属性!$M390),INDEX(新属性投放!K$40:K$60,卡牌属性!$M390))*VLOOKUP(J390,$A$4:$E$39,5),0)</f>
        <v>7600</v>
      </c>
      <c r="T390" s="31" t="s">
        <v>190</v>
      </c>
      <c r="U390" s="16">
        <f>ROUND(IF($L390=1,INDEX(新属性投放!C$14:C$34,卡牌属性!$M390),INDEX(新属性投放!C$40:C$60,卡牌属性!$M390))*VLOOKUP(J390,$A$4:$E$39,5),0)</f>
        <v>34</v>
      </c>
      <c r="V390" s="31" t="s">
        <v>191</v>
      </c>
      <c r="W390" s="16">
        <f>ROUND(IF($L390=1,INDEX(新属性投放!D$14:D$34,卡牌属性!$M390),INDEX(新属性投放!D$40:D$60,卡牌属性!$M390))*VLOOKUP(J390,$A$4:$E$39,5),0)</f>
        <v>17</v>
      </c>
      <c r="X390" s="31" t="s">
        <v>192</v>
      </c>
      <c r="Y390" s="16">
        <f>ROUND(IF($L390=1,INDEX(新属性投放!E$14:E$34,卡牌属性!$M390),INDEX(新属性投放!E$40:E$60,卡牌属性!$M390))*VLOOKUP(J390,$A$4:$E$39,5),0)</f>
        <v>170</v>
      </c>
    </row>
    <row r="391" spans="9:25" ht="16.5" x14ac:dyDescent="0.2">
      <c r="I391" s="15">
        <v>388</v>
      </c>
      <c r="J391" s="16">
        <f t="shared" si="128"/>
        <v>1102004</v>
      </c>
      <c r="K391" s="31" t="s">
        <v>703</v>
      </c>
      <c r="L391" s="16">
        <f t="shared" si="127"/>
        <v>2</v>
      </c>
      <c r="M391" s="16">
        <f t="shared" si="129"/>
        <v>10</v>
      </c>
      <c r="N391" s="16" t="s">
        <v>51</v>
      </c>
      <c r="O391" s="16">
        <f>ROUND(IF($L391=1,INDEX(新属性投放!I$14:I$34,卡牌属性!$M391),INDEX(新属性投放!I$40:I$60,卡牌属性!$M391))*VLOOKUP(J391,$A$4:$E$39,5),0)</f>
        <v>1780</v>
      </c>
      <c r="P391" s="31" t="s">
        <v>191</v>
      </c>
      <c r="Q391" s="16">
        <f>ROUND(IF($L391=1,INDEX(新属性投放!J$14:J$34,卡牌属性!$M391),INDEX(新属性投放!J$40:J$60,卡牌属性!$M391))*VLOOKUP(J391,$A$4:$E$39,5),0)</f>
        <v>870</v>
      </c>
      <c r="R391" s="31" t="s">
        <v>192</v>
      </c>
      <c r="S391" s="16">
        <f>ROUND(IF($L391=1,INDEX(新属性投放!K$14:K$34,卡牌属性!$M391),INDEX(新属性投放!K$40:K$60,卡牌属性!$M391))*VLOOKUP(J391,$A$4:$E$39,5),0)</f>
        <v>8650</v>
      </c>
      <c r="T391" s="31" t="s">
        <v>190</v>
      </c>
      <c r="U391" s="16">
        <f>ROUND(IF($L391=1,INDEX(新属性投放!C$14:C$34,卡牌属性!$M391),INDEX(新属性投放!C$40:C$60,卡牌属性!$M391))*VLOOKUP(J391,$A$4:$E$39,5),0)</f>
        <v>40</v>
      </c>
      <c r="V391" s="31" t="s">
        <v>191</v>
      </c>
      <c r="W391" s="16">
        <f>ROUND(IF($L391=1,INDEX(新属性投放!D$14:D$34,卡牌属性!$M391),INDEX(新属性投放!D$40:D$60,卡牌属性!$M391))*VLOOKUP(J391,$A$4:$E$39,5),0)</f>
        <v>20</v>
      </c>
      <c r="X391" s="31" t="s">
        <v>192</v>
      </c>
      <c r="Y391" s="16">
        <f>ROUND(IF($L391=1,INDEX(新属性投放!E$14:E$34,卡牌属性!$M391),INDEX(新属性投放!E$40:E$60,卡牌属性!$M391))*VLOOKUP(J391,$A$4:$E$39,5),0)</f>
        <v>200</v>
      </c>
    </row>
    <row r="392" spans="9:25" ht="16.5" x14ac:dyDescent="0.2">
      <c r="I392" s="15">
        <v>389</v>
      </c>
      <c r="J392" s="16">
        <f t="shared" si="128"/>
        <v>1102004</v>
      </c>
      <c r="K392" s="31" t="s">
        <v>703</v>
      </c>
      <c r="L392" s="16">
        <f t="shared" ref="L392:L423" si="130">VLOOKUP(J392,$A$4:$C$39,3,TRUE)</f>
        <v>2</v>
      </c>
      <c r="M392" s="16">
        <f t="shared" si="129"/>
        <v>11</v>
      </c>
      <c r="N392" s="16" t="s">
        <v>51</v>
      </c>
      <c r="O392" s="16">
        <f>ROUND(IF($L392=1,INDEX(新属性投放!I$14:I$34,卡牌属性!$M392),INDEX(新属性投放!I$40:I$60,卡牌属性!$M392))*VLOOKUP(J392,$A$4:$E$39,5),0)</f>
        <v>2026</v>
      </c>
      <c r="P392" s="31" t="s">
        <v>191</v>
      </c>
      <c r="Q392" s="16">
        <f>ROUND(IF($L392=1,INDEX(新属性投放!J$14:J$34,卡牌属性!$M392),INDEX(新属性投放!J$40:J$60,卡牌属性!$M392))*VLOOKUP(J392,$A$4:$E$39,5),0)</f>
        <v>993</v>
      </c>
      <c r="R392" s="31" t="s">
        <v>192</v>
      </c>
      <c r="S392" s="16">
        <f>ROUND(IF($L392=1,INDEX(新属性投放!K$14:K$34,卡牌属性!$M392),INDEX(新属性投放!K$40:K$60,卡牌属性!$M392))*VLOOKUP(J392,$A$4:$E$39,5),0)</f>
        <v>9880</v>
      </c>
      <c r="T392" s="31" t="s">
        <v>190</v>
      </c>
      <c r="U392" s="16">
        <f>ROUND(IF($L392=1,INDEX(新属性投放!C$14:C$34,卡牌属性!$M392),INDEX(新属性投放!C$40:C$60,卡牌属性!$M392))*VLOOKUP(J392,$A$4:$E$39,5),0)</f>
        <v>46</v>
      </c>
      <c r="V392" s="31" t="s">
        <v>191</v>
      </c>
      <c r="W392" s="16">
        <f>ROUND(IF($L392=1,INDEX(新属性投放!D$14:D$34,卡牌属性!$M392),INDEX(新属性投放!D$40:D$60,卡牌属性!$M392))*VLOOKUP(J392,$A$4:$E$39,5),0)</f>
        <v>23</v>
      </c>
      <c r="X392" s="31" t="s">
        <v>192</v>
      </c>
      <c r="Y392" s="16">
        <f>ROUND(IF($L392=1,INDEX(新属性投放!E$14:E$34,卡牌属性!$M392),INDEX(新属性投放!E$40:E$60,卡牌属性!$M392))*VLOOKUP(J392,$A$4:$E$39,5),0)</f>
        <v>230</v>
      </c>
    </row>
    <row r="393" spans="9:25" ht="16.5" x14ac:dyDescent="0.2">
      <c r="I393" s="15">
        <v>390</v>
      </c>
      <c r="J393" s="16">
        <f t="shared" si="128"/>
        <v>1102004</v>
      </c>
      <c r="K393" s="31" t="s">
        <v>703</v>
      </c>
      <c r="L393" s="16">
        <f t="shared" si="130"/>
        <v>2</v>
      </c>
      <c r="M393" s="16">
        <f t="shared" si="129"/>
        <v>12</v>
      </c>
      <c r="N393" s="16" t="s">
        <v>51</v>
      </c>
      <c r="O393" s="16">
        <f>ROUND(IF($L393=1,INDEX(新属性投放!I$14:I$34,卡牌属性!$M393),INDEX(新属性投放!I$40:I$60,卡牌属性!$M393))*VLOOKUP(J393,$A$4:$E$39,5),0)</f>
        <v>2308</v>
      </c>
      <c r="P393" s="31" t="s">
        <v>191</v>
      </c>
      <c r="Q393" s="16">
        <f>ROUND(IF($L393=1,INDEX(新属性投放!J$14:J$34,卡牌属性!$M393),INDEX(新属性投放!J$40:J$60,卡牌属性!$M393))*VLOOKUP(J393,$A$4:$E$39,5),0)</f>
        <v>1134</v>
      </c>
      <c r="R393" s="31" t="s">
        <v>192</v>
      </c>
      <c r="S393" s="16">
        <f>ROUND(IF($L393=1,INDEX(新属性投放!K$14:K$34,卡牌属性!$M393),INDEX(新属性投放!K$40:K$60,卡牌属性!$M393))*VLOOKUP(J393,$A$4:$E$39,5),0)</f>
        <v>11290</v>
      </c>
      <c r="T393" s="31" t="s">
        <v>190</v>
      </c>
      <c r="U393" s="16">
        <f>ROUND(IF($L393=1,INDEX(新属性投放!C$14:C$34,卡牌属性!$M393),INDEX(新属性投放!C$40:C$60,卡牌属性!$M393))*VLOOKUP(J393,$A$4:$E$39,5),0)</f>
        <v>52</v>
      </c>
      <c r="V393" s="31" t="s">
        <v>191</v>
      </c>
      <c r="W393" s="16">
        <f>ROUND(IF($L393=1,INDEX(新属性投放!D$14:D$34,卡牌属性!$M393),INDEX(新属性投放!D$40:D$60,卡牌属性!$M393))*VLOOKUP(J393,$A$4:$E$39,5),0)</f>
        <v>26</v>
      </c>
      <c r="X393" s="31" t="s">
        <v>192</v>
      </c>
      <c r="Y393" s="16">
        <f>ROUND(IF($L393=1,INDEX(新属性投放!E$14:E$34,卡牌属性!$M393),INDEX(新属性投放!E$40:E$60,卡牌属性!$M393))*VLOOKUP(J393,$A$4:$E$39,5),0)</f>
        <v>260</v>
      </c>
    </row>
    <row r="394" spans="9:25" ht="16.5" x14ac:dyDescent="0.2">
      <c r="I394" s="15">
        <v>391</v>
      </c>
      <c r="J394" s="16">
        <f t="shared" si="128"/>
        <v>1102004</v>
      </c>
      <c r="K394" s="31" t="s">
        <v>703</v>
      </c>
      <c r="L394" s="16">
        <f t="shared" si="130"/>
        <v>2</v>
      </c>
      <c r="M394" s="16">
        <f t="shared" si="129"/>
        <v>13</v>
      </c>
      <c r="N394" s="16" t="s">
        <v>51</v>
      </c>
      <c r="O394" s="16">
        <f>ROUND(IF($L394=1,INDEX(新属性投放!I$14:I$34,卡牌属性!$M394),INDEX(新属性投放!I$40:I$60,卡牌属性!$M394))*VLOOKUP(J394,$A$4:$E$39,5),0)</f>
        <v>2626</v>
      </c>
      <c r="P394" s="31" t="s">
        <v>191</v>
      </c>
      <c r="Q394" s="16">
        <f>ROUND(IF($L394=1,INDEX(新属性投放!J$14:J$34,卡牌属性!$M394),INDEX(新属性投放!J$40:J$60,卡牌属性!$M394))*VLOOKUP(J394,$A$4:$E$39,5),0)</f>
        <v>1293</v>
      </c>
      <c r="R394" s="31" t="s">
        <v>192</v>
      </c>
      <c r="S394" s="16">
        <f>ROUND(IF($L394=1,INDEX(新属性投放!K$14:K$34,卡牌属性!$M394),INDEX(新属性投放!K$40:K$60,卡牌属性!$M394))*VLOOKUP(J394,$A$4:$E$39,5),0)</f>
        <v>12880</v>
      </c>
      <c r="T394" s="31" t="s">
        <v>190</v>
      </c>
      <c r="U394" s="16">
        <f>ROUND(IF($L394=1,INDEX(新属性投放!C$14:C$34,卡牌属性!$M394),INDEX(新属性投放!C$40:C$60,卡牌属性!$M394))*VLOOKUP(J394,$A$4:$E$39,5),0)</f>
        <v>58</v>
      </c>
      <c r="V394" s="31" t="s">
        <v>191</v>
      </c>
      <c r="W394" s="16">
        <f>ROUND(IF($L394=1,INDEX(新属性投放!D$14:D$34,卡牌属性!$M394),INDEX(新属性投放!D$40:D$60,卡牌属性!$M394))*VLOOKUP(J394,$A$4:$E$39,5),0)</f>
        <v>29</v>
      </c>
      <c r="X394" s="31" t="s">
        <v>192</v>
      </c>
      <c r="Y394" s="16">
        <f>ROUND(IF($L394=1,INDEX(新属性投放!E$14:E$34,卡牌属性!$M394),INDEX(新属性投放!E$40:E$60,卡牌属性!$M394))*VLOOKUP(J394,$A$4:$E$39,5),0)</f>
        <v>290</v>
      </c>
    </row>
    <row r="395" spans="9:25" ht="16.5" x14ac:dyDescent="0.2">
      <c r="I395" s="15">
        <v>392</v>
      </c>
      <c r="J395" s="16">
        <f t="shared" si="128"/>
        <v>1102004</v>
      </c>
      <c r="K395" s="31" t="s">
        <v>703</v>
      </c>
      <c r="L395" s="16">
        <f t="shared" si="130"/>
        <v>2</v>
      </c>
      <c r="M395" s="16">
        <f t="shared" si="129"/>
        <v>14</v>
      </c>
      <c r="N395" s="16" t="s">
        <v>51</v>
      </c>
      <c r="O395" s="16">
        <f>ROUND(IF($L395=1,INDEX(新属性投放!I$14:I$34,卡牌属性!$M395),INDEX(新属性投放!I$40:I$60,卡牌属性!$M395))*VLOOKUP(J395,$A$4:$E$39,5),0)</f>
        <v>2980</v>
      </c>
      <c r="P395" s="31" t="s">
        <v>191</v>
      </c>
      <c r="Q395" s="16">
        <f>ROUND(IF($L395=1,INDEX(新属性投放!J$14:J$34,卡牌属性!$M395),INDEX(新属性投放!J$40:J$60,卡牌属性!$M395))*VLOOKUP(J395,$A$4:$E$39,5),0)</f>
        <v>1470</v>
      </c>
      <c r="R395" s="31" t="s">
        <v>192</v>
      </c>
      <c r="S395" s="16">
        <f>ROUND(IF($L395=1,INDEX(新属性投放!K$14:K$34,卡牌属性!$M395),INDEX(新属性投放!K$40:K$60,卡牌属性!$M395))*VLOOKUP(J395,$A$4:$E$39,5),0)</f>
        <v>14650</v>
      </c>
      <c r="T395" s="31" t="s">
        <v>190</v>
      </c>
      <c r="U395" s="16">
        <f>ROUND(IF($L395=1,INDEX(新属性投放!C$14:C$34,卡牌属性!$M395),INDEX(新属性投放!C$40:C$60,卡牌属性!$M395))*VLOOKUP(J395,$A$4:$E$39,5),0)</f>
        <v>64</v>
      </c>
      <c r="V395" s="31" t="s">
        <v>191</v>
      </c>
      <c r="W395" s="16">
        <f>ROUND(IF($L395=1,INDEX(新属性投放!D$14:D$34,卡牌属性!$M395),INDEX(新属性投放!D$40:D$60,卡牌属性!$M395))*VLOOKUP(J395,$A$4:$E$39,5),0)</f>
        <v>32</v>
      </c>
      <c r="X395" s="31" t="s">
        <v>192</v>
      </c>
      <c r="Y395" s="16">
        <f>ROUND(IF($L395=1,INDEX(新属性投放!E$14:E$34,卡牌属性!$M395),INDEX(新属性投放!E$40:E$60,卡牌属性!$M395))*VLOOKUP(J395,$A$4:$E$39,5),0)</f>
        <v>320</v>
      </c>
    </row>
    <row r="396" spans="9:25" ht="16.5" x14ac:dyDescent="0.2">
      <c r="I396" s="15">
        <v>393</v>
      </c>
      <c r="J396" s="16">
        <f t="shared" si="128"/>
        <v>1102004</v>
      </c>
      <c r="K396" s="31" t="s">
        <v>703</v>
      </c>
      <c r="L396" s="16">
        <f t="shared" si="130"/>
        <v>2</v>
      </c>
      <c r="M396" s="16">
        <f t="shared" si="129"/>
        <v>15</v>
      </c>
      <c r="N396" s="16" t="s">
        <v>51</v>
      </c>
      <c r="O396" s="16">
        <f>ROUND(IF($L396=1,INDEX(新属性投放!I$14:I$34,卡牌属性!$M396),INDEX(新属性投放!I$40:I$60,卡牌属性!$M396))*VLOOKUP(J396,$A$4:$E$39,5),0)</f>
        <v>3370</v>
      </c>
      <c r="P396" s="31" t="s">
        <v>191</v>
      </c>
      <c r="Q396" s="16">
        <f>ROUND(IF($L396=1,INDEX(新属性投放!J$14:J$34,卡牌属性!$M396),INDEX(新属性投放!J$40:J$60,卡牌属性!$M396))*VLOOKUP(J396,$A$4:$E$39,5),0)</f>
        <v>1665</v>
      </c>
      <c r="R396" s="31" t="s">
        <v>192</v>
      </c>
      <c r="S396" s="16">
        <f>ROUND(IF($L396=1,INDEX(新属性投放!K$14:K$34,卡牌属性!$M396),INDEX(新属性投放!K$40:K$60,卡牌属性!$M396))*VLOOKUP(J396,$A$4:$E$39,5),0)</f>
        <v>16600</v>
      </c>
      <c r="T396" s="31" t="s">
        <v>190</v>
      </c>
      <c r="U396" s="16">
        <f>ROUND(IF($L396=1,INDEX(新属性投放!C$14:C$34,卡牌属性!$M396),INDEX(新属性投放!C$40:C$60,卡牌属性!$M396))*VLOOKUP(J396,$A$4:$E$39,5),0)</f>
        <v>70</v>
      </c>
      <c r="V396" s="31" t="s">
        <v>191</v>
      </c>
      <c r="W396" s="16">
        <f>ROUND(IF($L396=1,INDEX(新属性投放!D$14:D$34,卡牌属性!$M396),INDEX(新属性投放!D$40:D$60,卡牌属性!$M396))*VLOOKUP(J396,$A$4:$E$39,5),0)</f>
        <v>35</v>
      </c>
      <c r="X396" s="31" t="s">
        <v>192</v>
      </c>
      <c r="Y396" s="16">
        <f>ROUND(IF($L396=1,INDEX(新属性投放!E$14:E$34,卡牌属性!$M396),INDEX(新属性投放!E$40:E$60,卡牌属性!$M396))*VLOOKUP(J396,$A$4:$E$39,5),0)</f>
        <v>350</v>
      </c>
    </row>
    <row r="397" spans="9:25" ht="16.5" x14ac:dyDescent="0.2">
      <c r="I397" s="15">
        <v>394</v>
      </c>
      <c r="J397" s="16">
        <f t="shared" si="128"/>
        <v>1102004</v>
      </c>
      <c r="K397" s="31" t="s">
        <v>703</v>
      </c>
      <c r="L397" s="16">
        <f t="shared" si="130"/>
        <v>2</v>
      </c>
      <c r="M397" s="16">
        <f t="shared" si="129"/>
        <v>16</v>
      </c>
      <c r="N397" s="16" t="s">
        <v>51</v>
      </c>
      <c r="O397" s="16">
        <f>ROUND(IF($L397=1,INDEX(新属性投放!I$14:I$34,卡牌属性!$M397),INDEX(新属性投放!I$40:I$60,卡牌属性!$M397))*VLOOKUP(J397,$A$4:$E$39,5),0)</f>
        <v>3800</v>
      </c>
      <c r="P397" s="31" t="s">
        <v>191</v>
      </c>
      <c r="Q397" s="16">
        <f>ROUND(IF($L397=1,INDEX(新属性投放!J$14:J$34,卡牌属性!$M397),INDEX(新属性投放!J$40:J$60,卡牌属性!$M397))*VLOOKUP(J397,$A$4:$E$39,5),0)</f>
        <v>1880</v>
      </c>
      <c r="R397" s="31" t="s">
        <v>192</v>
      </c>
      <c r="S397" s="16">
        <f>ROUND(IF($L397=1,INDEX(新属性投放!K$14:K$34,卡牌属性!$M397),INDEX(新属性投放!K$40:K$60,卡牌属性!$M397))*VLOOKUP(J397,$A$4:$E$39,5),0)</f>
        <v>18750</v>
      </c>
      <c r="T397" s="31" t="s">
        <v>190</v>
      </c>
      <c r="U397" s="16">
        <f>ROUND(IF($L397=1,INDEX(新属性投放!C$14:C$34,卡牌属性!$M397),INDEX(新属性投放!C$40:C$60,卡牌属性!$M397))*VLOOKUP(J397,$A$4:$E$39,5),0)</f>
        <v>80</v>
      </c>
      <c r="V397" s="31" t="s">
        <v>191</v>
      </c>
      <c r="W397" s="16">
        <f>ROUND(IF($L397=1,INDEX(新属性投放!D$14:D$34,卡牌属性!$M397),INDEX(新属性投放!D$40:D$60,卡牌属性!$M397))*VLOOKUP(J397,$A$4:$E$39,5),0)</f>
        <v>40</v>
      </c>
      <c r="X397" s="31" t="s">
        <v>192</v>
      </c>
      <c r="Y397" s="16">
        <f>ROUND(IF($L397=1,INDEX(新属性投放!E$14:E$34,卡牌属性!$M397),INDEX(新属性投放!E$40:E$60,卡牌属性!$M397))*VLOOKUP(J397,$A$4:$E$39,5),0)</f>
        <v>400</v>
      </c>
    </row>
    <row r="398" spans="9:25" ht="16.5" x14ac:dyDescent="0.2">
      <c r="I398" s="15">
        <v>395</v>
      </c>
      <c r="J398" s="16">
        <f t="shared" si="128"/>
        <v>1102004</v>
      </c>
      <c r="K398" s="31" t="s">
        <v>703</v>
      </c>
      <c r="L398" s="16">
        <f t="shared" si="130"/>
        <v>2</v>
      </c>
      <c r="M398" s="16">
        <f t="shared" si="129"/>
        <v>17</v>
      </c>
      <c r="N398" s="16" t="s">
        <v>51</v>
      </c>
      <c r="O398" s="16">
        <f>ROUND(IF($L398=1,INDEX(新属性投放!I$14:I$34,卡牌属性!$M398),INDEX(新属性投放!I$40:I$60,卡牌属性!$M398))*VLOOKUP(J398,$A$4:$E$39,5),0)</f>
        <v>4290</v>
      </c>
      <c r="P398" s="31" t="s">
        <v>191</v>
      </c>
      <c r="Q398" s="16">
        <f>ROUND(IF($L398=1,INDEX(新属性投放!J$14:J$34,卡牌属性!$M398),INDEX(新属性投放!J$40:J$60,卡牌属性!$M398))*VLOOKUP(J398,$A$4:$E$39,5),0)</f>
        <v>2125</v>
      </c>
      <c r="R398" s="31" t="s">
        <v>192</v>
      </c>
      <c r="S398" s="16">
        <f>ROUND(IF($L398=1,INDEX(新属性投放!K$14:K$34,卡牌属性!$M398),INDEX(新属性投放!K$40:K$60,卡牌属性!$M398))*VLOOKUP(J398,$A$4:$E$39,5),0)</f>
        <v>21200</v>
      </c>
      <c r="T398" s="31" t="s">
        <v>190</v>
      </c>
      <c r="U398" s="16">
        <f>ROUND(IF($L398=1,INDEX(新属性投放!C$14:C$34,卡牌属性!$M398),INDEX(新属性投放!C$40:C$60,卡牌属性!$M398))*VLOOKUP(J398,$A$4:$E$39,5),0)</f>
        <v>90</v>
      </c>
      <c r="V398" s="31" t="s">
        <v>191</v>
      </c>
      <c r="W398" s="16">
        <f>ROUND(IF($L398=1,INDEX(新属性投放!D$14:D$34,卡牌属性!$M398),INDEX(新属性投放!D$40:D$60,卡牌属性!$M398))*VLOOKUP(J398,$A$4:$E$39,5),0)</f>
        <v>45</v>
      </c>
      <c r="X398" s="31" t="s">
        <v>192</v>
      </c>
      <c r="Y398" s="16">
        <f>ROUND(IF($L398=1,INDEX(新属性投放!E$14:E$34,卡牌属性!$M398),INDEX(新属性投放!E$40:E$60,卡牌属性!$M398))*VLOOKUP(J398,$A$4:$E$39,5),0)</f>
        <v>450</v>
      </c>
    </row>
    <row r="399" spans="9:25" ht="16.5" x14ac:dyDescent="0.2">
      <c r="I399" s="15">
        <v>396</v>
      </c>
      <c r="J399" s="16">
        <f t="shared" si="128"/>
        <v>1102004</v>
      </c>
      <c r="K399" s="31" t="s">
        <v>703</v>
      </c>
      <c r="L399" s="16">
        <f t="shared" si="130"/>
        <v>2</v>
      </c>
      <c r="M399" s="16">
        <f t="shared" si="129"/>
        <v>18</v>
      </c>
      <c r="N399" s="16" t="s">
        <v>51</v>
      </c>
      <c r="O399" s="16">
        <f>ROUND(IF($L399=1,INDEX(新属性投放!I$14:I$34,卡牌属性!$M399),INDEX(新属性投放!I$40:I$60,卡牌属性!$M399))*VLOOKUP(J399,$A$4:$E$39,5),0)</f>
        <v>4840</v>
      </c>
      <c r="P399" s="31" t="s">
        <v>191</v>
      </c>
      <c r="Q399" s="16">
        <f>ROUND(IF($L399=1,INDEX(新属性投放!J$14:J$34,卡牌属性!$M399),INDEX(新属性投放!J$40:J$60,卡牌属性!$M399))*VLOOKUP(J399,$A$4:$E$39,5),0)</f>
        <v>2400</v>
      </c>
      <c r="R399" s="31" t="s">
        <v>192</v>
      </c>
      <c r="S399" s="16">
        <f>ROUND(IF($L399=1,INDEX(新属性投放!K$14:K$34,卡牌属性!$M399),INDEX(新属性投放!K$40:K$60,卡牌属性!$M399))*VLOOKUP(J399,$A$4:$E$39,5),0)</f>
        <v>23950</v>
      </c>
      <c r="T399" s="31" t="s">
        <v>190</v>
      </c>
      <c r="U399" s="16">
        <f>ROUND(IF($L399=1,INDEX(新属性投放!C$14:C$34,卡牌属性!$M399),INDEX(新属性投放!C$40:C$60,卡牌属性!$M399))*VLOOKUP(J399,$A$4:$E$39,5),0)</f>
        <v>100</v>
      </c>
      <c r="V399" s="31" t="s">
        <v>191</v>
      </c>
      <c r="W399" s="16">
        <f>ROUND(IF($L399=1,INDEX(新属性投放!D$14:D$34,卡牌属性!$M399),INDEX(新属性投放!D$40:D$60,卡牌属性!$M399))*VLOOKUP(J399,$A$4:$E$39,5),0)</f>
        <v>50</v>
      </c>
      <c r="X399" s="31" t="s">
        <v>192</v>
      </c>
      <c r="Y399" s="16">
        <f>ROUND(IF($L399=1,INDEX(新属性投放!E$14:E$34,卡牌属性!$M399),INDEX(新属性投放!E$40:E$60,卡牌属性!$M399))*VLOOKUP(J399,$A$4:$E$39,5),0)</f>
        <v>500</v>
      </c>
    </row>
    <row r="400" spans="9:25" ht="16.5" x14ac:dyDescent="0.2">
      <c r="I400" s="15">
        <v>397</v>
      </c>
      <c r="J400" s="16">
        <f t="shared" si="128"/>
        <v>1102004</v>
      </c>
      <c r="K400" s="31" t="s">
        <v>703</v>
      </c>
      <c r="L400" s="16">
        <f t="shared" si="130"/>
        <v>2</v>
      </c>
      <c r="M400" s="16">
        <f t="shared" si="129"/>
        <v>19</v>
      </c>
      <c r="N400" s="16" t="s">
        <v>51</v>
      </c>
      <c r="O400" s="16">
        <f>ROUND(IF($L400=1,INDEX(新属性投放!I$14:I$34,卡牌属性!$M400),INDEX(新属性投放!I$40:I$60,卡牌属性!$M400))*VLOOKUP(J400,$A$4:$E$39,5),0)</f>
        <v>5450</v>
      </c>
      <c r="P400" s="31" t="s">
        <v>191</v>
      </c>
      <c r="Q400" s="16">
        <f>ROUND(IF($L400=1,INDEX(新属性投放!J$14:J$34,卡牌属性!$M400),INDEX(新属性投放!J$40:J$60,卡牌属性!$M400))*VLOOKUP(J400,$A$4:$E$39,5),0)</f>
        <v>2705</v>
      </c>
      <c r="R400" s="31" t="s">
        <v>192</v>
      </c>
      <c r="S400" s="16">
        <f>ROUND(IF($L400=1,INDEX(新属性投放!K$14:K$34,卡牌属性!$M400),INDEX(新属性投放!K$40:K$60,卡牌属性!$M400))*VLOOKUP(J400,$A$4:$E$39,5),0)</f>
        <v>27000</v>
      </c>
      <c r="T400" s="31" t="s">
        <v>190</v>
      </c>
      <c r="U400" s="16">
        <f>ROUND(IF($L400=1,INDEX(新属性投放!C$14:C$34,卡牌属性!$M400),INDEX(新属性投放!C$40:C$60,卡牌属性!$M400))*VLOOKUP(J400,$A$4:$E$39,5),0)</f>
        <v>110</v>
      </c>
      <c r="V400" s="31" t="s">
        <v>191</v>
      </c>
      <c r="W400" s="16">
        <f>ROUND(IF($L400=1,INDEX(新属性投放!D$14:D$34,卡牌属性!$M400),INDEX(新属性投放!D$40:D$60,卡牌属性!$M400))*VLOOKUP(J400,$A$4:$E$39,5),0)</f>
        <v>55</v>
      </c>
      <c r="X400" s="31" t="s">
        <v>192</v>
      </c>
      <c r="Y400" s="16">
        <f>ROUND(IF($L400=1,INDEX(新属性投放!E$14:E$34,卡牌属性!$M400),INDEX(新属性投放!E$40:E$60,卡牌属性!$M400))*VLOOKUP(J400,$A$4:$E$39,5),0)</f>
        <v>550</v>
      </c>
    </row>
    <row r="401" spans="9:25" ht="16.5" x14ac:dyDescent="0.2">
      <c r="I401" s="15">
        <v>398</v>
      </c>
      <c r="J401" s="16">
        <f t="shared" si="128"/>
        <v>1102004</v>
      </c>
      <c r="K401" s="31" t="s">
        <v>703</v>
      </c>
      <c r="L401" s="16">
        <f t="shared" si="130"/>
        <v>2</v>
      </c>
      <c r="M401" s="16">
        <f t="shared" si="129"/>
        <v>20</v>
      </c>
      <c r="N401" s="16" t="s">
        <v>51</v>
      </c>
      <c r="O401" s="16">
        <f>ROUND(IF($L401=1,INDEX(新属性投放!I$14:I$34,卡牌属性!$M401),INDEX(新属性投放!I$40:I$60,卡牌属性!$M401))*VLOOKUP(J401,$A$4:$E$39,5),0)</f>
        <v>6120</v>
      </c>
      <c r="P401" s="31" t="s">
        <v>191</v>
      </c>
      <c r="Q401" s="16">
        <f>ROUND(IF($L401=1,INDEX(新属性投放!J$14:J$34,卡牌属性!$M401),INDEX(新属性投放!J$40:J$60,卡牌属性!$M401))*VLOOKUP(J401,$A$4:$E$39,5),0)</f>
        <v>3040</v>
      </c>
      <c r="R401" s="31" t="s">
        <v>192</v>
      </c>
      <c r="S401" s="16">
        <f>ROUND(IF($L401=1,INDEX(新属性投放!K$14:K$34,卡牌属性!$M401),INDEX(新属性投放!K$40:K$60,卡牌属性!$M401))*VLOOKUP(J401,$A$4:$E$39,5),0)</f>
        <v>30350</v>
      </c>
      <c r="T401" s="31" t="s">
        <v>190</v>
      </c>
      <c r="U401" s="16">
        <f>ROUND(IF($L401=1,INDEX(新属性投放!C$14:C$34,卡牌属性!$M401),INDEX(新属性投放!C$40:C$60,卡牌属性!$M401))*VLOOKUP(J401,$A$4:$E$39,5),0)</f>
        <v>120</v>
      </c>
      <c r="V401" s="31" t="s">
        <v>191</v>
      </c>
      <c r="W401" s="16">
        <f>ROUND(IF($L401=1,INDEX(新属性投放!D$14:D$34,卡牌属性!$M401),INDEX(新属性投放!D$40:D$60,卡牌属性!$M401))*VLOOKUP(J401,$A$4:$E$39,5),0)</f>
        <v>60</v>
      </c>
      <c r="X401" s="31" t="s">
        <v>192</v>
      </c>
      <c r="Y401" s="16">
        <f>ROUND(IF($L401=1,INDEX(新属性投放!E$14:E$34,卡牌属性!$M401),INDEX(新属性投放!E$40:E$60,卡牌属性!$M401))*VLOOKUP(J401,$A$4:$E$39,5),0)</f>
        <v>600</v>
      </c>
    </row>
    <row r="402" spans="9:25" ht="16.5" x14ac:dyDescent="0.2">
      <c r="I402" s="15">
        <v>399</v>
      </c>
      <c r="J402" s="16">
        <f t="shared" si="128"/>
        <v>1102004</v>
      </c>
      <c r="K402" s="31" t="s">
        <v>703</v>
      </c>
      <c r="L402" s="16">
        <f t="shared" si="130"/>
        <v>2</v>
      </c>
      <c r="M402" s="16">
        <f t="shared" si="129"/>
        <v>21</v>
      </c>
      <c r="N402" s="16" t="s">
        <v>51</v>
      </c>
      <c r="O402" s="16">
        <f>ROUND(IF($L402=1,INDEX(新属性投放!I$14:I$34,卡牌属性!$M402),INDEX(新属性投放!I$40:I$60,卡牌属性!$M402))*VLOOKUP(J402,$A$4:$E$39,5),0)</f>
        <v>7000</v>
      </c>
      <c r="P402" s="31" t="s">
        <v>191</v>
      </c>
      <c r="Q402" s="16">
        <f>ROUND(IF($L402=1,INDEX(新属性投放!J$14:J$34,卡牌属性!$M402),INDEX(新属性投放!J$40:J$60,卡牌属性!$M402))*VLOOKUP(J402,$A$4:$E$39,5),0)</f>
        <v>3480</v>
      </c>
      <c r="R402" s="31" t="s">
        <v>192</v>
      </c>
      <c r="S402" s="16">
        <f>ROUND(IF($L402=1,INDEX(新属性投放!K$14:K$34,卡牌属性!$M402),INDEX(新属性投放!K$40:K$60,卡牌属性!$M402))*VLOOKUP(J402,$A$4:$E$39,5),0)</f>
        <v>34750</v>
      </c>
      <c r="T402" s="31" t="s">
        <v>190</v>
      </c>
      <c r="U402" s="16">
        <f>ROUND(IF($L402=1,INDEX(新属性投放!C$14:C$34,卡牌属性!$M402),INDEX(新属性投放!C$40:C$60,卡牌属性!$M402))*VLOOKUP(J402,$A$4:$E$39,5),0)</f>
        <v>140</v>
      </c>
      <c r="V402" s="31" t="s">
        <v>191</v>
      </c>
      <c r="W402" s="16">
        <f>ROUND(IF($L402=1,INDEX(新属性投放!D$14:D$34,卡牌属性!$M402),INDEX(新属性投放!D$40:D$60,卡牌属性!$M402))*VLOOKUP(J402,$A$4:$E$39,5),0)</f>
        <v>70</v>
      </c>
      <c r="X402" s="31" t="s">
        <v>192</v>
      </c>
      <c r="Y402" s="16">
        <f>ROUND(IF($L402=1,INDEX(新属性投放!E$14:E$34,卡牌属性!$M402),INDEX(新属性投放!E$40:E$60,卡牌属性!$M402))*VLOOKUP(J402,$A$4:$E$39,5),0)</f>
        <v>700</v>
      </c>
    </row>
    <row r="403" spans="9:25" ht="16.5" x14ac:dyDescent="0.2">
      <c r="I403" s="15">
        <v>400</v>
      </c>
      <c r="J403" s="16">
        <f t="shared" si="128"/>
        <v>1102005</v>
      </c>
      <c r="K403" s="31" t="s">
        <v>703</v>
      </c>
      <c r="L403" s="16">
        <f t="shared" si="130"/>
        <v>2</v>
      </c>
      <c r="M403" s="16">
        <f t="shared" si="129"/>
        <v>1</v>
      </c>
      <c r="N403" s="16" t="s">
        <v>51</v>
      </c>
      <c r="O403" s="16">
        <f>ROUND(IF($L403=1,INDEX(新属性投放!I$14:I$34,卡牌属性!$M403),INDEX(新属性投放!I$40:I$60,卡牌属性!$M403))*VLOOKUP(J403,$A$4:$E$39,5),0)</f>
        <v>88</v>
      </c>
      <c r="P403" s="31" t="s">
        <v>191</v>
      </c>
      <c r="Q403" s="16">
        <f>ROUND(IF($L403=1,INDEX(新属性投放!J$14:J$34,卡牌属性!$M403),INDEX(新属性投放!J$40:J$60,卡牌属性!$M403))*VLOOKUP(J403,$A$4:$E$39,5),0)</f>
        <v>22</v>
      </c>
      <c r="R403" s="31" t="s">
        <v>192</v>
      </c>
      <c r="S403" s="16">
        <f>ROUND(IF($L403=1,INDEX(新属性投放!K$14:K$34,卡牌属性!$M403),INDEX(新属性投放!K$40:K$60,卡牌属性!$M403))*VLOOKUP(J403,$A$4:$E$39,5),0)</f>
        <v>165</v>
      </c>
      <c r="T403" s="31" t="s">
        <v>190</v>
      </c>
      <c r="U403" s="16">
        <f>ROUND(IF($L403=1,INDEX(新属性投放!C$14:C$34,卡牌属性!$M403),INDEX(新属性投放!C$40:C$60,卡牌属性!$M403))*VLOOKUP(J403,$A$4:$E$39,5),0)</f>
        <v>4</v>
      </c>
      <c r="V403" s="31" t="s">
        <v>191</v>
      </c>
      <c r="W403" s="16">
        <f>ROUND(IF($L403=1,INDEX(新属性投放!D$14:D$34,卡牌属性!$M403),INDEX(新属性投放!D$40:D$60,卡牌属性!$M403))*VLOOKUP(J403,$A$4:$E$39,5),0)</f>
        <v>2</v>
      </c>
      <c r="X403" s="31" t="s">
        <v>192</v>
      </c>
      <c r="Y403" s="16">
        <f>ROUND(IF($L403=1,INDEX(新属性投放!E$14:E$34,卡牌属性!$M403),INDEX(新属性投放!E$40:E$60,卡牌属性!$M403))*VLOOKUP(J403,$A$4:$E$39,5),0)</f>
        <v>22</v>
      </c>
    </row>
    <row r="404" spans="9:25" ht="16.5" x14ac:dyDescent="0.2">
      <c r="I404" s="15">
        <v>401</v>
      </c>
      <c r="J404" s="16">
        <f t="shared" si="128"/>
        <v>1102005</v>
      </c>
      <c r="K404" s="31" t="s">
        <v>703</v>
      </c>
      <c r="L404" s="16">
        <f t="shared" si="130"/>
        <v>2</v>
      </c>
      <c r="M404" s="16">
        <f t="shared" si="129"/>
        <v>2</v>
      </c>
      <c r="N404" s="16" t="s">
        <v>51</v>
      </c>
      <c r="O404" s="16">
        <f>ROUND(IF($L404=1,INDEX(新属性投放!I$14:I$34,卡牌属性!$M404),INDEX(新属性投放!I$40:I$60,卡牌属性!$M404))*VLOOKUP(J404,$A$4:$E$39,5),0)</f>
        <v>119</v>
      </c>
      <c r="P404" s="31" t="s">
        <v>191</v>
      </c>
      <c r="Q404" s="16">
        <f>ROUND(IF($L404=1,INDEX(新属性投放!J$14:J$34,卡牌属性!$M404),INDEX(新属性投放!J$40:J$60,卡牌属性!$M404))*VLOOKUP(J404,$A$4:$E$39,5),0)</f>
        <v>37</v>
      </c>
      <c r="R404" s="31" t="s">
        <v>192</v>
      </c>
      <c r="S404" s="16">
        <f>ROUND(IF($L404=1,INDEX(新属性投放!K$14:K$34,卡牌属性!$M404),INDEX(新属性投放!K$40:K$60,卡牌属性!$M404))*VLOOKUP(J404,$A$4:$E$39,5),0)</f>
        <v>319</v>
      </c>
      <c r="T404" s="31" t="s">
        <v>190</v>
      </c>
      <c r="U404" s="16">
        <f>ROUND(IF($L404=1,INDEX(新属性投放!C$14:C$34,卡牌属性!$M404),INDEX(新属性投放!C$40:C$60,卡牌属性!$M404))*VLOOKUP(J404,$A$4:$E$39,5),0)</f>
        <v>7</v>
      </c>
      <c r="V404" s="31" t="s">
        <v>191</v>
      </c>
      <c r="W404" s="16">
        <f>ROUND(IF($L404=1,INDEX(新属性投放!D$14:D$34,卡牌属性!$M404),INDEX(新属性投放!D$40:D$60,卡牌属性!$M404))*VLOOKUP(J404,$A$4:$E$39,5),0)</f>
        <v>3</v>
      </c>
      <c r="X404" s="31" t="s">
        <v>192</v>
      </c>
      <c r="Y404" s="16">
        <f>ROUND(IF($L404=1,INDEX(新属性投放!E$14:E$34,卡牌属性!$M404),INDEX(新属性投放!E$40:E$60,卡牌属性!$M404))*VLOOKUP(J404,$A$4:$E$39,5),0)</f>
        <v>33</v>
      </c>
    </row>
    <row r="405" spans="9:25" ht="16.5" x14ac:dyDescent="0.2">
      <c r="I405" s="15">
        <v>402</v>
      </c>
      <c r="J405" s="16">
        <f t="shared" si="128"/>
        <v>1102005</v>
      </c>
      <c r="K405" s="31" t="s">
        <v>703</v>
      </c>
      <c r="L405" s="16">
        <f t="shared" si="130"/>
        <v>2</v>
      </c>
      <c r="M405" s="16">
        <f t="shared" si="129"/>
        <v>3</v>
      </c>
      <c r="N405" s="16" t="s">
        <v>51</v>
      </c>
      <c r="O405" s="16">
        <f>ROUND(IF($L405=1,INDEX(新属性投放!I$14:I$34,卡牌属性!$M405),INDEX(新属性投放!I$40:I$60,卡牌属性!$M405))*VLOOKUP(J405,$A$4:$E$39,5),0)</f>
        <v>211</v>
      </c>
      <c r="P405" s="31" t="s">
        <v>191</v>
      </c>
      <c r="Q405" s="16">
        <f>ROUND(IF($L405=1,INDEX(新属性投放!J$14:J$34,卡牌属性!$M405),INDEX(新属性投放!J$40:J$60,卡牌属性!$M405))*VLOOKUP(J405,$A$4:$E$39,5),0)</f>
        <v>84</v>
      </c>
      <c r="R405" s="31" t="s">
        <v>192</v>
      </c>
      <c r="S405" s="16">
        <f>ROUND(IF($L405=1,INDEX(新属性投放!K$14:K$34,卡牌属性!$M405),INDEX(新属性投放!K$40:K$60,卡牌属性!$M405))*VLOOKUP(J405,$A$4:$E$39,5),0)</f>
        <v>781</v>
      </c>
      <c r="T405" s="31" t="s">
        <v>190</v>
      </c>
      <c r="U405" s="16">
        <f>ROUND(IF($L405=1,INDEX(新属性投放!C$14:C$34,卡牌属性!$M405),INDEX(新属性投放!C$40:C$60,卡牌属性!$M405))*VLOOKUP(J405,$A$4:$E$39,5),0)</f>
        <v>9</v>
      </c>
      <c r="V405" s="31" t="s">
        <v>191</v>
      </c>
      <c r="W405" s="16">
        <f>ROUND(IF($L405=1,INDEX(新属性投放!D$14:D$34,卡牌属性!$M405),INDEX(新属性投放!D$40:D$60,卡牌属性!$M405))*VLOOKUP(J405,$A$4:$E$39,5),0)</f>
        <v>4</v>
      </c>
      <c r="X405" s="31" t="s">
        <v>192</v>
      </c>
      <c r="Y405" s="16">
        <f>ROUND(IF($L405=1,INDEX(新属性投放!E$14:E$34,卡牌属性!$M405),INDEX(新属性投放!E$40:E$60,卡牌属性!$M405))*VLOOKUP(J405,$A$4:$E$39,5),0)</f>
        <v>44</v>
      </c>
    </row>
    <row r="406" spans="9:25" ht="16.5" x14ac:dyDescent="0.2">
      <c r="I406" s="15">
        <v>403</v>
      </c>
      <c r="J406" s="16">
        <f t="shared" si="128"/>
        <v>1102005</v>
      </c>
      <c r="K406" s="31" t="s">
        <v>703</v>
      </c>
      <c r="L406" s="16">
        <f t="shared" si="130"/>
        <v>2</v>
      </c>
      <c r="M406" s="16">
        <f t="shared" si="129"/>
        <v>4</v>
      </c>
      <c r="N406" s="16" t="s">
        <v>51</v>
      </c>
      <c r="O406" s="16">
        <f>ROUND(IF($L406=1,INDEX(新属性投放!I$14:I$34,卡牌属性!$M406),INDEX(新属性投放!I$40:I$60,卡牌属性!$M406))*VLOOKUP(J406,$A$4:$E$39,5),0)</f>
        <v>370</v>
      </c>
      <c r="P406" s="31" t="s">
        <v>191</v>
      </c>
      <c r="Q406" s="16">
        <f>ROUND(IF($L406=1,INDEX(新属性投放!J$14:J$34,卡牌属性!$M406),INDEX(新属性投放!J$40:J$60,卡牌属性!$M406))*VLOOKUP(J406,$A$4:$E$39,5),0)</f>
        <v>163</v>
      </c>
      <c r="R406" s="31" t="s">
        <v>192</v>
      </c>
      <c r="S406" s="16">
        <f>ROUND(IF($L406=1,INDEX(新属性投放!K$14:K$34,卡牌属性!$M406),INDEX(新属性投放!K$40:K$60,卡牌属性!$M406))*VLOOKUP(J406,$A$4:$E$39,5),0)</f>
        <v>1573</v>
      </c>
      <c r="T406" s="31" t="s">
        <v>190</v>
      </c>
      <c r="U406" s="16">
        <f>ROUND(IF($L406=1,INDEX(新属性投放!C$14:C$34,卡牌属性!$M406),INDEX(新属性投放!C$40:C$60,卡牌属性!$M406))*VLOOKUP(J406,$A$4:$E$39,5),0)</f>
        <v>13</v>
      </c>
      <c r="V406" s="31" t="s">
        <v>191</v>
      </c>
      <c r="W406" s="16">
        <f>ROUND(IF($L406=1,INDEX(新属性投放!D$14:D$34,卡牌属性!$M406),INDEX(新属性投放!D$40:D$60,卡牌属性!$M406))*VLOOKUP(J406,$A$4:$E$39,5),0)</f>
        <v>7</v>
      </c>
      <c r="X406" s="31" t="s">
        <v>192</v>
      </c>
      <c r="Y406" s="16">
        <f>ROUND(IF($L406=1,INDEX(新属性投放!E$14:E$34,卡牌属性!$M406),INDEX(新属性投放!E$40:E$60,卡牌属性!$M406))*VLOOKUP(J406,$A$4:$E$39,5),0)</f>
        <v>66</v>
      </c>
    </row>
    <row r="407" spans="9:25" ht="16.5" x14ac:dyDescent="0.2">
      <c r="I407" s="15">
        <v>404</v>
      </c>
      <c r="J407" s="16">
        <f t="shared" si="128"/>
        <v>1102005</v>
      </c>
      <c r="K407" s="31" t="s">
        <v>703</v>
      </c>
      <c r="L407" s="16">
        <f t="shared" si="130"/>
        <v>2</v>
      </c>
      <c r="M407" s="16">
        <f t="shared" si="129"/>
        <v>5</v>
      </c>
      <c r="N407" s="16" t="s">
        <v>51</v>
      </c>
      <c r="O407" s="16">
        <f>ROUND(IF($L407=1,INDEX(新属性投放!I$14:I$34,卡牌属性!$M407),INDEX(新属性投放!I$40:I$60,卡牌属性!$M407))*VLOOKUP(J407,$A$4:$E$39,5),0)</f>
        <v>537</v>
      </c>
      <c r="P407" s="31" t="s">
        <v>191</v>
      </c>
      <c r="Q407" s="16">
        <f>ROUND(IF($L407=1,INDEX(新属性投放!J$14:J$34,卡牌属性!$M407),INDEX(新属性投放!J$40:J$60,卡牌属性!$M407))*VLOOKUP(J407,$A$4:$E$39,5),0)</f>
        <v>246</v>
      </c>
      <c r="R407" s="31" t="s">
        <v>192</v>
      </c>
      <c r="S407" s="16">
        <f>ROUND(IF($L407=1,INDEX(新属性投放!K$14:K$34,卡牌属性!$M407),INDEX(新属性投放!K$40:K$60,卡牌属性!$M407))*VLOOKUP(J407,$A$4:$E$39,5),0)</f>
        <v>2409</v>
      </c>
      <c r="T407" s="31" t="s">
        <v>190</v>
      </c>
      <c r="U407" s="16">
        <f>ROUND(IF($L407=1,INDEX(新属性投放!C$14:C$34,卡牌属性!$M407),INDEX(新属性投放!C$40:C$60,卡牌属性!$M407))*VLOOKUP(J407,$A$4:$E$39,5),0)</f>
        <v>18</v>
      </c>
      <c r="V407" s="31" t="s">
        <v>191</v>
      </c>
      <c r="W407" s="16">
        <f>ROUND(IF($L407=1,INDEX(新属性投放!D$14:D$34,卡牌属性!$M407),INDEX(新属性投放!D$40:D$60,卡牌属性!$M407))*VLOOKUP(J407,$A$4:$E$39,5),0)</f>
        <v>9</v>
      </c>
      <c r="X407" s="31" t="s">
        <v>192</v>
      </c>
      <c r="Y407" s="16">
        <f>ROUND(IF($L407=1,INDEX(新属性投放!E$14:E$34,卡牌属性!$M407),INDEX(新属性投放!E$40:E$60,卡牌属性!$M407))*VLOOKUP(J407,$A$4:$E$39,5),0)</f>
        <v>88</v>
      </c>
    </row>
    <row r="408" spans="9:25" ht="16.5" x14ac:dyDescent="0.2">
      <c r="I408" s="15">
        <v>405</v>
      </c>
      <c r="J408" s="16">
        <f t="shared" si="128"/>
        <v>1102005</v>
      </c>
      <c r="K408" s="31" t="s">
        <v>703</v>
      </c>
      <c r="L408" s="16">
        <f t="shared" si="130"/>
        <v>2</v>
      </c>
      <c r="M408" s="16">
        <f t="shared" si="129"/>
        <v>6</v>
      </c>
      <c r="N408" s="16" t="s">
        <v>51</v>
      </c>
      <c r="O408" s="16">
        <f>ROUND(IF($L408=1,INDEX(新属性投放!I$14:I$34,卡牌属性!$M408),INDEX(新属性投放!I$40:I$60,卡牌属性!$M408))*VLOOKUP(J408,$A$4:$E$39,5),0)</f>
        <v>757</v>
      </c>
      <c r="P408" s="31" t="s">
        <v>191</v>
      </c>
      <c r="Q408" s="16">
        <f>ROUND(IF($L408=1,INDEX(新属性投放!J$14:J$34,卡牌属性!$M408),INDEX(新属性投放!J$40:J$60,卡牌属性!$M408))*VLOOKUP(J408,$A$4:$E$39,5),0)</f>
        <v>356</v>
      </c>
      <c r="R408" s="31" t="s">
        <v>192</v>
      </c>
      <c r="S408" s="16">
        <f>ROUND(IF($L408=1,INDEX(新属性投放!K$14:K$34,卡牌属性!$M408),INDEX(新属性投放!K$40:K$60,卡牌属性!$M408))*VLOOKUP(J408,$A$4:$E$39,5),0)</f>
        <v>3509</v>
      </c>
      <c r="T408" s="31" t="s">
        <v>190</v>
      </c>
      <c r="U408" s="16">
        <f>ROUND(IF($L408=1,INDEX(新属性投放!C$14:C$34,卡牌属性!$M408),INDEX(新属性投放!C$40:C$60,卡牌属性!$M408))*VLOOKUP(J408,$A$4:$E$39,5),0)</f>
        <v>22</v>
      </c>
      <c r="V408" s="31" t="s">
        <v>191</v>
      </c>
      <c r="W408" s="16">
        <f>ROUND(IF($L408=1,INDEX(新属性投放!D$14:D$34,卡牌属性!$M408),INDEX(新属性投放!D$40:D$60,卡牌属性!$M408))*VLOOKUP(J408,$A$4:$E$39,5),0)</f>
        <v>11</v>
      </c>
      <c r="X408" s="31" t="s">
        <v>192</v>
      </c>
      <c r="Y408" s="16">
        <f>ROUND(IF($L408=1,INDEX(新属性投放!E$14:E$34,卡牌属性!$M408),INDEX(新属性投放!E$40:E$60,卡牌属性!$M408))*VLOOKUP(J408,$A$4:$E$39,5),0)</f>
        <v>110</v>
      </c>
    </row>
    <row r="409" spans="9:25" ht="16.5" x14ac:dyDescent="0.2">
      <c r="I409" s="15">
        <v>406</v>
      </c>
      <c r="J409" s="16">
        <f t="shared" si="128"/>
        <v>1102005</v>
      </c>
      <c r="K409" s="31" t="s">
        <v>703</v>
      </c>
      <c r="L409" s="16">
        <f t="shared" si="130"/>
        <v>2</v>
      </c>
      <c r="M409" s="16">
        <f t="shared" si="129"/>
        <v>7</v>
      </c>
      <c r="N409" s="16" t="s">
        <v>51</v>
      </c>
      <c r="O409" s="16">
        <f>ROUND(IF($L409=1,INDEX(新属性投放!I$14:I$34,卡牌属性!$M409),INDEX(新属性投放!I$40:I$60,卡牌属性!$M409))*VLOOKUP(J409,$A$4:$E$39,5),0)</f>
        <v>1030</v>
      </c>
      <c r="P409" s="31" t="s">
        <v>191</v>
      </c>
      <c r="Q409" s="16">
        <f>ROUND(IF($L409=1,INDEX(新属性投放!J$14:J$34,卡牌属性!$M409),INDEX(新属性投放!J$40:J$60,卡牌属性!$M409))*VLOOKUP(J409,$A$4:$E$39,5),0)</f>
        <v>493</v>
      </c>
      <c r="R409" s="31" t="s">
        <v>192</v>
      </c>
      <c r="S409" s="16">
        <f>ROUND(IF($L409=1,INDEX(新属性投放!K$14:K$34,卡牌属性!$M409),INDEX(新属性投放!K$40:K$60,卡牌属性!$M409))*VLOOKUP(J409,$A$4:$E$39,5),0)</f>
        <v>4873</v>
      </c>
      <c r="T409" s="31" t="s">
        <v>190</v>
      </c>
      <c r="U409" s="16">
        <f>ROUND(IF($L409=1,INDEX(新属性投放!C$14:C$34,卡牌属性!$M409),INDEX(新属性投放!C$40:C$60,卡牌属性!$M409))*VLOOKUP(J409,$A$4:$E$39,5),0)</f>
        <v>26</v>
      </c>
      <c r="V409" s="31" t="s">
        <v>191</v>
      </c>
      <c r="W409" s="16">
        <f>ROUND(IF($L409=1,INDEX(新属性投放!D$14:D$34,卡牌属性!$M409),INDEX(新属性投放!D$40:D$60,卡牌属性!$M409))*VLOOKUP(J409,$A$4:$E$39,5),0)</f>
        <v>13</v>
      </c>
      <c r="X409" s="31" t="s">
        <v>192</v>
      </c>
      <c r="Y409" s="16">
        <f>ROUND(IF($L409=1,INDEX(新属性投放!E$14:E$34,卡牌属性!$M409),INDEX(新属性投放!E$40:E$60,卡牌属性!$M409))*VLOOKUP(J409,$A$4:$E$39,5),0)</f>
        <v>132</v>
      </c>
    </row>
    <row r="410" spans="9:25" ht="16.5" x14ac:dyDescent="0.2">
      <c r="I410" s="15">
        <v>407</v>
      </c>
      <c r="J410" s="16">
        <f t="shared" si="128"/>
        <v>1102005</v>
      </c>
      <c r="K410" s="31" t="s">
        <v>703</v>
      </c>
      <c r="L410" s="16">
        <f t="shared" si="130"/>
        <v>2</v>
      </c>
      <c r="M410" s="16">
        <f t="shared" si="129"/>
        <v>8</v>
      </c>
      <c r="N410" s="16" t="s">
        <v>51</v>
      </c>
      <c r="O410" s="16">
        <f>ROUND(IF($L410=1,INDEX(新属性投放!I$14:I$34,卡牌属性!$M410),INDEX(新属性投放!I$40:I$60,卡牌属性!$M410))*VLOOKUP(J410,$A$4:$E$39,5),0)</f>
        <v>1360</v>
      </c>
      <c r="P410" s="31" t="s">
        <v>191</v>
      </c>
      <c r="Q410" s="16">
        <f>ROUND(IF($L410=1,INDEX(新属性投放!J$14:J$34,卡牌属性!$M410),INDEX(新属性投放!J$40:J$60,卡牌属性!$M410))*VLOOKUP(J410,$A$4:$E$39,5),0)</f>
        <v>658</v>
      </c>
      <c r="R410" s="31" t="s">
        <v>192</v>
      </c>
      <c r="S410" s="16">
        <f>ROUND(IF($L410=1,INDEX(新属性投放!K$14:K$34,卡牌属性!$M410),INDEX(新属性投放!K$40:K$60,卡牌属性!$M410))*VLOOKUP(J410,$A$4:$E$39,5),0)</f>
        <v>6523</v>
      </c>
      <c r="T410" s="31" t="s">
        <v>190</v>
      </c>
      <c r="U410" s="16">
        <f>ROUND(IF($L410=1,INDEX(新属性投放!C$14:C$34,卡牌属性!$M410),INDEX(新属性投放!C$40:C$60,卡牌属性!$M410))*VLOOKUP(J410,$A$4:$E$39,5),0)</f>
        <v>33</v>
      </c>
      <c r="V410" s="31" t="s">
        <v>191</v>
      </c>
      <c r="W410" s="16">
        <f>ROUND(IF($L410=1,INDEX(新属性投放!D$14:D$34,卡牌属性!$M410),INDEX(新属性投放!D$40:D$60,卡牌属性!$M410))*VLOOKUP(J410,$A$4:$E$39,5),0)</f>
        <v>17</v>
      </c>
      <c r="X410" s="31" t="s">
        <v>192</v>
      </c>
      <c r="Y410" s="16">
        <f>ROUND(IF($L410=1,INDEX(新属性投放!E$14:E$34,卡牌属性!$M410),INDEX(新属性投放!E$40:E$60,卡牌属性!$M410))*VLOOKUP(J410,$A$4:$E$39,5),0)</f>
        <v>165</v>
      </c>
    </row>
    <row r="411" spans="9:25" ht="16.5" x14ac:dyDescent="0.2">
      <c r="I411" s="15">
        <v>408</v>
      </c>
      <c r="J411" s="16">
        <f t="shared" si="128"/>
        <v>1102005</v>
      </c>
      <c r="K411" s="31" t="s">
        <v>703</v>
      </c>
      <c r="L411" s="16">
        <f t="shared" si="130"/>
        <v>2</v>
      </c>
      <c r="M411" s="16">
        <f t="shared" si="129"/>
        <v>9</v>
      </c>
      <c r="N411" s="16" t="s">
        <v>51</v>
      </c>
      <c r="O411" s="16">
        <f>ROUND(IF($L411=1,INDEX(新属性投放!I$14:I$34,卡牌属性!$M411),INDEX(新属性投放!I$40:I$60,卡牌属性!$M411))*VLOOKUP(J411,$A$4:$E$39,5),0)</f>
        <v>1727</v>
      </c>
      <c r="P411" s="31" t="s">
        <v>191</v>
      </c>
      <c r="Q411" s="16">
        <f>ROUND(IF($L411=1,INDEX(新属性投放!J$14:J$34,卡牌属性!$M411),INDEX(新属性投放!J$40:J$60,卡牌属性!$M411))*VLOOKUP(J411,$A$4:$E$39,5),0)</f>
        <v>842</v>
      </c>
      <c r="R411" s="31" t="s">
        <v>192</v>
      </c>
      <c r="S411" s="16">
        <f>ROUND(IF($L411=1,INDEX(新属性投放!K$14:K$34,卡牌属性!$M411),INDEX(新属性投放!K$40:K$60,卡牌属性!$M411))*VLOOKUP(J411,$A$4:$E$39,5),0)</f>
        <v>8360</v>
      </c>
      <c r="T411" s="31" t="s">
        <v>190</v>
      </c>
      <c r="U411" s="16">
        <f>ROUND(IF($L411=1,INDEX(新属性投放!C$14:C$34,卡牌属性!$M411),INDEX(新属性投放!C$40:C$60,卡牌属性!$M411))*VLOOKUP(J411,$A$4:$E$39,5),0)</f>
        <v>37</v>
      </c>
      <c r="V411" s="31" t="s">
        <v>191</v>
      </c>
      <c r="W411" s="16">
        <f>ROUND(IF($L411=1,INDEX(新属性投放!D$14:D$34,卡牌属性!$M411),INDEX(新属性投放!D$40:D$60,卡牌属性!$M411))*VLOOKUP(J411,$A$4:$E$39,5),0)</f>
        <v>19</v>
      </c>
      <c r="X411" s="31" t="s">
        <v>192</v>
      </c>
      <c r="Y411" s="16">
        <f>ROUND(IF($L411=1,INDEX(新属性投放!E$14:E$34,卡牌属性!$M411),INDEX(新属性投放!E$40:E$60,卡牌属性!$M411))*VLOOKUP(J411,$A$4:$E$39,5),0)</f>
        <v>187</v>
      </c>
    </row>
    <row r="412" spans="9:25" ht="16.5" x14ac:dyDescent="0.2">
      <c r="I412" s="15">
        <v>409</v>
      </c>
      <c r="J412" s="16">
        <f t="shared" si="128"/>
        <v>1102005</v>
      </c>
      <c r="K412" s="31" t="s">
        <v>703</v>
      </c>
      <c r="L412" s="16">
        <f t="shared" si="130"/>
        <v>2</v>
      </c>
      <c r="M412" s="16">
        <f t="shared" si="129"/>
        <v>10</v>
      </c>
      <c r="N412" s="16" t="s">
        <v>51</v>
      </c>
      <c r="O412" s="16">
        <f>ROUND(IF($L412=1,INDEX(新属性投放!I$14:I$34,卡牌属性!$M412),INDEX(新属性投放!I$40:I$60,卡牌属性!$M412))*VLOOKUP(J412,$A$4:$E$39,5),0)</f>
        <v>1958</v>
      </c>
      <c r="P412" s="31" t="s">
        <v>191</v>
      </c>
      <c r="Q412" s="16">
        <f>ROUND(IF($L412=1,INDEX(新属性投放!J$14:J$34,卡牌属性!$M412),INDEX(新属性投放!J$40:J$60,卡牌属性!$M412))*VLOOKUP(J412,$A$4:$E$39,5),0)</f>
        <v>957</v>
      </c>
      <c r="R412" s="31" t="s">
        <v>192</v>
      </c>
      <c r="S412" s="16">
        <f>ROUND(IF($L412=1,INDEX(新属性投放!K$14:K$34,卡牌属性!$M412),INDEX(新属性投放!K$40:K$60,卡牌属性!$M412))*VLOOKUP(J412,$A$4:$E$39,5),0)</f>
        <v>9515</v>
      </c>
      <c r="T412" s="31" t="s">
        <v>190</v>
      </c>
      <c r="U412" s="16">
        <f>ROUND(IF($L412=1,INDEX(新属性投放!C$14:C$34,卡牌属性!$M412),INDEX(新属性投放!C$40:C$60,卡牌属性!$M412))*VLOOKUP(J412,$A$4:$E$39,5),0)</f>
        <v>44</v>
      </c>
      <c r="V412" s="31" t="s">
        <v>191</v>
      </c>
      <c r="W412" s="16">
        <f>ROUND(IF($L412=1,INDEX(新属性投放!D$14:D$34,卡牌属性!$M412),INDEX(新属性投放!D$40:D$60,卡牌属性!$M412))*VLOOKUP(J412,$A$4:$E$39,5),0)</f>
        <v>22</v>
      </c>
      <c r="X412" s="31" t="s">
        <v>192</v>
      </c>
      <c r="Y412" s="16">
        <f>ROUND(IF($L412=1,INDEX(新属性投放!E$14:E$34,卡牌属性!$M412),INDEX(新属性投放!E$40:E$60,卡牌属性!$M412))*VLOOKUP(J412,$A$4:$E$39,5),0)</f>
        <v>220</v>
      </c>
    </row>
    <row r="413" spans="9:25" ht="16.5" x14ac:dyDescent="0.2">
      <c r="I413" s="15">
        <v>410</v>
      </c>
      <c r="J413" s="16">
        <f t="shared" si="128"/>
        <v>1102005</v>
      </c>
      <c r="K413" s="31" t="s">
        <v>703</v>
      </c>
      <c r="L413" s="16">
        <f t="shared" si="130"/>
        <v>2</v>
      </c>
      <c r="M413" s="16">
        <f t="shared" si="129"/>
        <v>11</v>
      </c>
      <c r="N413" s="16" t="s">
        <v>51</v>
      </c>
      <c r="O413" s="16">
        <f>ROUND(IF($L413=1,INDEX(新属性投放!I$14:I$34,卡牌属性!$M413),INDEX(新属性投放!I$40:I$60,卡牌属性!$M413))*VLOOKUP(J413,$A$4:$E$39,5),0)</f>
        <v>2229</v>
      </c>
      <c r="P413" s="31" t="s">
        <v>191</v>
      </c>
      <c r="Q413" s="16">
        <f>ROUND(IF($L413=1,INDEX(新属性投放!J$14:J$34,卡牌属性!$M413),INDEX(新属性投放!J$40:J$60,卡牌属性!$M413))*VLOOKUP(J413,$A$4:$E$39,5),0)</f>
        <v>1092</v>
      </c>
      <c r="R413" s="31" t="s">
        <v>192</v>
      </c>
      <c r="S413" s="16">
        <f>ROUND(IF($L413=1,INDEX(新属性投放!K$14:K$34,卡牌属性!$M413),INDEX(新属性投放!K$40:K$60,卡牌属性!$M413))*VLOOKUP(J413,$A$4:$E$39,5),0)</f>
        <v>10868</v>
      </c>
      <c r="T413" s="31" t="s">
        <v>190</v>
      </c>
      <c r="U413" s="16">
        <f>ROUND(IF($L413=1,INDEX(新属性投放!C$14:C$34,卡牌属性!$M413),INDEX(新属性投放!C$40:C$60,卡牌属性!$M413))*VLOOKUP(J413,$A$4:$E$39,5),0)</f>
        <v>51</v>
      </c>
      <c r="V413" s="31" t="s">
        <v>191</v>
      </c>
      <c r="W413" s="16">
        <f>ROUND(IF($L413=1,INDEX(新属性投放!D$14:D$34,卡牌属性!$M413),INDEX(新属性投放!D$40:D$60,卡牌属性!$M413))*VLOOKUP(J413,$A$4:$E$39,5),0)</f>
        <v>25</v>
      </c>
      <c r="X413" s="31" t="s">
        <v>192</v>
      </c>
      <c r="Y413" s="16">
        <f>ROUND(IF($L413=1,INDEX(新属性投放!E$14:E$34,卡牌属性!$M413),INDEX(新属性投放!E$40:E$60,卡牌属性!$M413))*VLOOKUP(J413,$A$4:$E$39,5),0)</f>
        <v>253</v>
      </c>
    </row>
    <row r="414" spans="9:25" ht="16.5" x14ac:dyDescent="0.2">
      <c r="I414" s="15">
        <v>411</v>
      </c>
      <c r="J414" s="16">
        <f t="shared" si="128"/>
        <v>1102005</v>
      </c>
      <c r="K414" s="31" t="s">
        <v>703</v>
      </c>
      <c r="L414" s="16">
        <f t="shared" si="130"/>
        <v>2</v>
      </c>
      <c r="M414" s="16">
        <f t="shared" si="129"/>
        <v>12</v>
      </c>
      <c r="N414" s="16" t="s">
        <v>51</v>
      </c>
      <c r="O414" s="16">
        <f>ROUND(IF($L414=1,INDEX(新属性投放!I$14:I$34,卡牌属性!$M414),INDEX(新属性投放!I$40:I$60,卡牌属性!$M414))*VLOOKUP(J414,$A$4:$E$39,5),0)</f>
        <v>2539</v>
      </c>
      <c r="P414" s="31" t="s">
        <v>191</v>
      </c>
      <c r="Q414" s="16">
        <f>ROUND(IF($L414=1,INDEX(新属性投放!J$14:J$34,卡牌属性!$M414),INDEX(新属性投放!J$40:J$60,卡牌属性!$M414))*VLOOKUP(J414,$A$4:$E$39,5),0)</f>
        <v>1247</v>
      </c>
      <c r="R414" s="31" t="s">
        <v>192</v>
      </c>
      <c r="S414" s="16">
        <f>ROUND(IF($L414=1,INDEX(新属性投放!K$14:K$34,卡牌属性!$M414),INDEX(新属性投放!K$40:K$60,卡牌属性!$M414))*VLOOKUP(J414,$A$4:$E$39,5),0)</f>
        <v>12419</v>
      </c>
      <c r="T414" s="31" t="s">
        <v>190</v>
      </c>
      <c r="U414" s="16">
        <f>ROUND(IF($L414=1,INDEX(新属性投放!C$14:C$34,卡牌属性!$M414),INDEX(新属性投放!C$40:C$60,卡牌属性!$M414))*VLOOKUP(J414,$A$4:$E$39,5),0)</f>
        <v>57</v>
      </c>
      <c r="V414" s="31" t="s">
        <v>191</v>
      </c>
      <c r="W414" s="16">
        <f>ROUND(IF($L414=1,INDEX(新属性投放!D$14:D$34,卡牌属性!$M414),INDEX(新属性投放!D$40:D$60,卡牌属性!$M414))*VLOOKUP(J414,$A$4:$E$39,5),0)</f>
        <v>29</v>
      </c>
      <c r="X414" s="31" t="s">
        <v>192</v>
      </c>
      <c r="Y414" s="16">
        <f>ROUND(IF($L414=1,INDEX(新属性投放!E$14:E$34,卡牌属性!$M414),INDEX(新属性投放!E$40:E$60,卡牌属性!$M414))*VLOOKUP(J414,$A$4:$E$39,5),0)</f>
        <v>286</v>
      </c>
    </row>
    <row r="415" spans="9:25" ht="16.5" x14ac:dyDescent="0.2">
      <c r="I415" s="15">
        <v>412</v>
      </c>
      <c r="J415" s="16">
        <f t="shared" si="128"/>
        <v>1102005</v>
      </c>
      <c r="K415" s="31" t="s">
        <v>703</v>
      </c>
      <c r="L415" s="16">
        <f t="shared" si="130"/>
        <v>2</v>
      </c>
      <c r="M415" s="16">
        <f t="shared" si="129"/>
        <v>13</v>
      </c>
      <c r="N415" s="16" t="s">
        <v>51</v>
      </c>
      <c r="O415" s="16">
        <f>ROUND(IF($L415=1,INDEX(新属性投放!I$14:I$34,卡牌属性!$M415),INDEX(新属性投放!I$40:I$60,卡牌属性!$M415))*VLOOKUP(J415,$A$4:$E$39,5),0)</f>
        <v>2889</v>
      </c>
      <c r="P415" s="31" t="s">
        <v>191</v>
      </c>
      <c r="Q415" s="16">
        <f>ROUND(IF($L415=1,INDEX(新属性投放!J$14:J$34,卡牌属性!$M415),INDEX(新属性投放!J$40:J$60,卡牌属性!$M415))*VLOOKUP(J415,$A$4:$E$39,5),0)</f>
        <v>1422</v>
      </c>
      <c r="R415" s="31" t="s">
        <v>192</v>
      </c>
      <c r="S415" s="16">
        <f>ROUND(IF($L415=1,INDEX(新属性投放!K$14:K$34,卡牌属性!$M415),INDEX(新属性投放!K$40:K$60,卡牌属性!$M415))*VLOOKUP(J415,$A$4:$E$39,5),0)</f>
        <v>14168</v>
      </c>
      <c r="T415" s="31" t="s">
        <v>190</v>
      </c>
      <c r="U415" s="16">
        <f>ROUND(IF($L415=1,INDEX(新属性投放!C$14:C$34,卡牌属性!$M415),INDEX(新属性投放!C$40:C$60,卡牌属性!$M415))*VLOOKUP(J415,$A$4:$E$39,5),0)</f>
        <v>64</v>
      </c>
      <c r="V415" s="31" t="s">
        <v>191</v>
      </c>
      <c r="W415" s="16">
        <f>ROUND(IF($L415=1,INDEX(新属性投放!D$14:D$34,卡牌属性!$M415),INDEX(新属性投放!D$40:D$60,卡牌属性!$M415))*VLOOKUP(J415,$A$4:$E$39,5),0)</f>
        <v>32</v>
      </c>
      <c r="X415" s="31" t="s">
        <v>192</v>
      </c>
      <c r="Y415" s="16">
        <f>ROUND(IF($L415=1,INDEX(新属性投放!E$14:E$34,卡牌属性!$M415),INDEX(新属性投放!E$40:E$60,卡牌属性!$M415))*VLOOKUP(J415,$A$4:$E$39,5),0)</f>
        <v>319</v>
      </c>
    </row>
    <row r="416" spans="9:25" ht="16.5" x14ac:dyDescent="0.2">
      <c r="I416" s="15">
        <v>413</v>
      </c>
      <c r="J416" s="16">
        <f t="shared" si="128"/>
        <v>1102005</v>
      </c>
      <c r="K416" s="31" t="s">
        <v>703</v>
      </c>
      <c r="L416" s="16">
        <f t="shared" si="130"/>
        <v>2</v>
      </c>
      <c r="M416" s="16">
        <f t="shared" si="129"/>
        <v>14</v>
      </c>
      <c r="N416" s="16" t="s">
        <v>51</v>
      </c>
      <c r="O416" s="16">
        <f>ROUND(IF($L416=1,INDEX(新属性投放!I$14:I$34,卡牌属性!$M416),INDEX(新属性投放!I$40:I$60,卡牌属性!$M416))*VLOOKUP(J416,$A$4:$E$39,5),0)</f>
        <v>3278</v>
      </c>
      <c r="P416" s="31" t="s">
        <v>191</v>
      </c>
      <c r="Q416" s="16">
        <f>ROUND(IF($L416=1,INDEX(新属性投放!J$14:J$34,卡牌属性!$M416),INDEX(新属性投放!J$40:J$60,卡牌属性!$M416))*VLOOKUP(J416,$A$4:$E$39,5),0)</f>
        <v>1617</v>
      </c>
      <c r="R416" s="31" t="s">
        <v>192</v>
      </c>
      <c r="S416" s="16">
        <f>ROUND(IF($L416=1,INDEX(新属性投放!K$14:K$34,卡牌属性!$M416),INDEX(新属性投放!K$40:K$60,卡牌属性!$M416))*VLOOKUP(J416,$A$4:$E$39,5),0)</f>
        <v>16115</v>
      </c>
      <c r="T416" s="31" t="s">
        <v>190</v>
      </c>
      <c r="U416" s="16">
        <f>ROUND(IF($L416=1,INDEX(新属性投放!C$14:C$34,卡牌属性!$M416),INDEX(新属性投放!C$40:C$60,卡牌属性!$M416))*VLOOKUP(J416,$A$4:$E$39,5),0)</f>
        <v>70</v>
      </c>
      <c r="V416" s="31" t="s">
        <v>191</v>
      </c>
      <c r="W416" s="16">
        <f>ROUND(IF($L416=1,INDEX(新属性投放!D$14:D$34,卡牌属性!$M416),INDEX(新属性投放!D$40:D$60,卡牌属性!$M416))*VLOOKUP(J416,$A$4:$E$39,5),0)</f>
        <v>35</v>
      </c>
      <c r="X416" s="31" t="s">
        <v>192</v>
      </c>
      <c r="Y416" s="16">
        <f>ROUND(IF($L416=1,INDEX(新属性投放!E$14:E$34,卡牌属性!$M416),INDEX(新属性投放!E$40:E$60,卡牌属性!$M416))*VLOOKUP(J416,$A$4:$E$39,5),0)</f>
        <v>352</v>
      </c>
    </row>
    <row r="417" spans="9:25" ht="16.5" x14ac:dyDescent="0.2">
      <c r="I417" s="15">
        <v>414</v>
      </c>
      <c r="J417" s="16">
        <f t="shared" si="128"/>
        <v>1102005</v>
      </c>
      <c r="K417" s="31" t="s">
        <v>703</v>
      </c>
      <c r="L417" s="16">
        <f t="shared" si="130"/>
        <v>2</v>
      </c>
      <c r="M417" s="16">
        <f t="shared" si="129"/>
        <v>15</v>
      </c>
      <c r="N417" s="16" t="s">
        <v>51</v>
      </c>
      <c r="O417" s="16">
        <f>ROUND(IF($L417=1,INDEX(新属性投放!I$14:I$34,卡牌属性!$M417),INDEX(新属性投放!I$40:I$60,卡牌属性!$M417))*VLOOKUP(J417,$A$4:$E$39,5),0)</f>
        <v>3707</v>
      </c>
      <c r="P417" s="31" t="s">
        <v>191</v>
      </c>
      <c r="Q417" s="16">
        <f>ROUND(IF($L417=1,INDEX(新属性投放!J$14:J$34,卡牌属性!$M417),INDEX(新属性投放!J$40:J$60,卡牌属性!$M417))*VLOOKUP(J417,$A$4:$E$39,5),0)</f>
        <v>1832</v>
      </c>
      <c r="R417" s="31" t="s">
        <v>192</v>
      </c>
      <c r="S417" s="16">
        <f>ROUND(IF($L417=1,INDEX(新属性投放!K$14:K$34,卡牌属性!$M417),INDEX(新属性投放!K$40:K$60,卡牌属性!$M417))*VLOOKUP(J417,$A$4:$E$39,5),0)</f>
        <v>18260</v>
      </c>
      <c r="T417" s="31" t="s">
        <v>190</v>
      </c>
      <c r="U417" s="16">
        <f>ROUND(IF($L417=1,INDEX(新属性投放!C$14:C$34,卡牌属性!$M417),INDEX(新属性投放!C$40:C$60,卡牌属性!$M417))*VLOOKUP(J417,$A$4:$E$39,5),0)</f>
        <v>77</v>
      </c>
      <c r="V417" s="31" t="s">
        <v>191</v>
      </c>
      <c r="W417" s="16">
        <f>ROUND(IF($L417=1,INDEX(新属性投放!D$14:D$34,卡牌属性!$M417),INDEX(新属性投放!D$40:D$60,卡牌属性!$M417))*VLOOKUP(J417,$A$4:$E$39,5),0)</f>
        <v>39</v>
      </c>
      <c r="X417" s="31" t="s">
        <v>192</v>
      </c>
      <c r="Y417" s="16">
        <f>ROUND(IF($L417=1,INDEX(新属性投放!E$14:E$34,卡牌属性!$M417),INDEX(新属性投放!E$40:E$60,卡牌属性!$M417))*VLOOKUP(J417,$A$4:$E$39,5),0)</f>
        <v>385</v>
      </c>
    </row>
    <row r="418" spans="9:25" ht="16.5" x14ac:dyDescent="0.2">
      <c r="I418" s="15">
        <v>415</v>
      </c>
      <c r="J418" s="16">
        <f t="shared" si="128"/>
        <v>1102005</v>
      </c>
      <c r="K418" s="31" t="s">
        <v>703</v>
      </c>
      <c r="L418" s="16">
        <f t="shared" si="130"/>
        <v>2</v>
      </c>
      <c r="M418" s="16">
        <f t="shared" si="129"/>
        <v>16</v>
      </c>
      <c r="N418" s="16" t="s">
        <v>51</v>
      </c>
      <c r="O418" s="16">
        <f>ROUND(IF($L418=1,INDEX(新属性投放!I$14:I$34,卡牌属性!$M418),INDEX(新属性投放!I$40:I$60,卡牌属性!$M418))*VLOOKUP(J418,$A$4:$E$39,5),0)</f>
        <v>4180</v>
      </c>
      <c r="P418" s="31" t="s">
        <v>191</v>
      </c>
      <c r="Q418" s="16">
        <f>ROUND(IF($L418=1,INDEX(新属性投放!J$14:J$34,卡牌属性!$M418),INDEX(新属性投放!J$40:J$60,卡牌属性!$M418))*VLOOKUP(J418,$A$4:$E$39,5),0)</f>
        <v>2068</v>
      </c>
      <c r="R418" s="31" t="s">
        <v>192</v>
      </c>
      <c r="S418" s="16">
        <f>ROUND(IF($L418=1,INDEX(新属性投放!K$14:K$34,卡牌属性!$M418),INDEX(新属性投放!K$40:K$60,卡牌属性!$M418))*VLOOKUP(J418,$A$4:$E$39,5),0)</f>
        <v>20625</v>
      </c>
      <c r="T418" s="31" t="s">
        <v>190</v>
      </c>
      <c r="U418" s="16">
        <f>ROUND(IF($L418=1,INDEX(新属性投放!C$14:C$34,卡牌属性!$M418),INDEX(新属性投放!C$40:C$60,卡牌属性!$M418))*VLOOKUP(J418,$A$4:$E$39,5),0)</f>
        <v>88</v>
      </c>
      <c r="V418" s="31" t="s">
        <v>191</v>
      </c>
      <c r="W418" s="16">
        <f>ROUND(IF($L418=1,INDEX(新属性投放!D$14:D$34,卡牌属性!$M418),INDEX(新属性投放!D$40:D$60,卡牌属性!$M418))*VLOOKUP(J418,$A$4:$E$39,5),0)</f>
        <v>44</v>
      </c>
      <c r="X418" s="31" t="s">
        <v>192</v>
      </c>
      <c r="Y418" s="16">
        <f>ROUND(IF($L418=1,INDEX(新属性投放!E$14:E$34,卡牌属性!$M418),INDEX(新属性投放!E$40:E$60,卡牌属性!$M418))*VLOOKUP(J418,$A$4:$E$39,5),0)</f>
        <v>440</v>
      </c>
    </row>
    <row r="419" spans="9:25" ht="16.5" x14ac:dyDescent="0.2">
      <c r="I419" s="15">
        <v>416</v>
      </c>
      <c r="J419" s="16">
        <f t="shared" si="128"/>
        <v>1102005</v>
      </c>
      <c r="K419" s="31" t="s">
        <v>703</v>
      </c>
      <c r="L419" s="16">
        <f t="shared" si="130"/>
        <v>2</v>
      </c>
      <c r="M419" s="16">
        <f t="shared" si="129"/>
        <v>17</v>
      </c>
      <c r="N419" s="16" t="s">
        <v>51</v>
      </c>
      <c r="O419" s="16">
        <f>ROUND(IF($L419=1,INDEX(新属性投放!I$14:I$34,卡牌属性!$M419),INDEX(新属性投放!I$40:I$60,卡牌属性!$M419))*VLOOKUP(J419,$A$4:$E$39,5),0)</f>
        <v>4719</v>
      </c>
      <c r="P419" s="31" t="s">
        <v>191</v>
      </c>
      <c r="Q419" s="16">
        <f>ROUND(IF($L419=1,INDEX(新属性投放!J$14:J$34,卡牌属性!$M419),INDEX(新属性投放!J$40:J$60,卡牌属性!$M419))*VLOOKUP(J419,$A$4:$E$39,5),0)</f>
        <v>2338</v>
      </c>
      <c r="R419" s="31" t="s">
        <v>192</v>
      </c>
      <c r="S419" s="16">
        <f>ROUND(IF($L419=1,INDEX(新属性投放!K$14:K$34,卡牌属性!$M419),INDEX(新属性投放!K$40:K$60,卡牌属性!$M419))*VLOOKUP(J419,$A$4:$E$39,5),0)</f>
        <v>23320</v>
      </c>
      <c r="T419" s="31" t="s">
        <v>190</v>
      </c>
      <c r="U419" s="16">
        <f>ROUND(IF($L419=1,INDEX(新属性投放!C$14:C$34,卡牌属性!$M419),INDEX(新属性投放!C$40:C$60,卡牌属性!$M419))*VLOOKUP(J419,$A$4:$E$39,5),0)</f>
        <v>99</v>
      </c>
      <c r="V419" s="31" t="s">
        <v>191</v>
      </c>
      <c r="W419" s="16">
        <f>ROUND(IF($L419=1,INDEX(新属性投放!D$14:D$34,卡牌属性!$M419),INDEX(新属性投放!D$40:D$60,卡牌属性!$M419))*VLOOKUP(J419,$A$4:$E$39,5),0)</f>
        <v>50</v>
      </c>
      <c r="X419" s="31" t="s">
        <v>192</v>
      </c>
      <c r="Y419" s="16">
        <f>ROUND(IF($L419=1,INDEX(新属性投放!E$14:E$34,卡牌属性!$M419),INDEX(新属性投放!E$40:E$60,卡牌属性!$M419))*VLOOKUP(J419,$A$4:$E$39,5),0)</f>
        <v>495</v>
      </c>
    </row>
    <row r="420" spans="9:25" ht="16.5" x14ac:dyDescent="0.2">
      <c r="I420" s="15">
        <v>417</v>
      </c>
      <c r="J420" s="16">
        <f t="shared" si="128"/>
        <v>1102005</v>
      </c>
      <c r="K420" s="31" t="s">
        <v>703</v>
      </c>
      <c r="L420" s="16">
        <f t="shared" si="130"/>
        <v>2</v>
      </c>
      <c r="M420" s="16">
        <f t="shared" si="129"/>
        <v>18</v>
      </c>
      <c r="N420" s="16" t="s">
        <v>51</v>
      </c>
      <c r="O420" s="16">
        <f>ROUND(IF($L420=1,INDEX(新属性投放!I$14:I$34,卡牌属性!$M420),INDEX(新属性投放!I$40:I$60,卡牌属性!$M420))*VLOOKUP(J420,$A$4:$E$39,5),0)</f>
        <v>5324</v>
      </c>
      <c r="P420" s="31" t="s">
        <v>191</v>
      </c>
      <c r="Q420" s="16">
        <f>ROUND(IF($L420=1,INDEX(新属性投放!J$14:J$34,卡牌属性!$M420),INDEX(新属性投放!J$40:J$60,卡牌属性!$M420))*VLOOKUP(J420,$A$4:$E$39,5),0)</f>
        <v>2640</v>
      </c>
      <c r="R420" s="31" t="s">
        <v>192</v>
      </c>
      <c r="S420" s="16">
        <f>ROUND(IF($L420=1,INDEX(新属性投放!K$14:K$34,卡牌属性!$M420),INDEX(新属性投放!K$40:K$60,卡牌属性!$M420))*VLOOKUP(J420,$A$4:$E$39,5),0)</f>
        <v>26345</v>
      </c>
      <c r="T420" s="31" t="s">
        <v>190</v>
      </c>
      <c r="U420" s="16">
        <f>ROUND(IF($L420=1,INDEX(新属性投放!C$14:C$34,卡牌属性!$M420),INDEX(新属性投放!C$40:C$60,卡牌属性!$M420))*VLOOKUP(J420,$A$4:$E$39,5),0)</f>
        <v>110</v>
      </c>
      <c r="V420" s="31" t="s">
        <v>191</v>
      </c>
      <c r="W420" s="16">
        <f>ROUND(IF($L420=1,INDEX(新属性投放!D$14:D$34,卡牌属性!$M420),INDEX(新属性投放!D$40:D$60,卡牌属性!$M420))*VLOOKUP(J420,$A$4:$E$39,5),0)</f>
        <v>55</v>
      </c>
      <c r="X420" s="31" t="s">
        <v>192</v>
      </c>
      <c r="Y420" s="16">
        <f>ROUND(IF($L420=1,INDEX(新属性投放!E$14:E$34,卡牌属性!$M420),INDEX(新属性投放!E$40:E$60,卡牌属性!$M420))*VLOOKUP(J420,$A$4:$E$39,5),0)</f>
        <v>550</v>
      </c>
    </row>
    <row r="421" spans="9:25" ht="16.5" x14ac:dyDescent="0.2">
      <c r="I421" s="15">
        <v>418</v>
      </c>
      <c r="J421" s="16">
        <f t="shared" si="128"/>
        <v>1102005</v>
      </c>
      <c r="K421" s="31" t="s">
        <v>703</v>
      </c>
      <c r="L421" s="16">
        <f t="shared" si="130"/>
        <v>2</v>
      </c>
      <c r="M421" s="16">
        <f t="shared" si="129"/>
        <v>19</v>
      </c>
      <c r="N421" s="16" t="s">
        <v>51</v>
      </c>
      <c r="O421" s="16">
        <f>ROUND(IF($L421=1,INDEX(新属性投放!I$14:I$34,卡牌属性!$M421),INDEX(新属性投放!I$40:I$60,卡牌属性!$M421))*VLOOKUP(J421,$A$4:$E$39,5),0)</f>
        <v>5995</v>
      </c>
      <c r="P421" s="31" t="s">
        <v>191</v>
      </c>
      <c r="Q421" s="16">
        <f>ROUND(IF($L421=1,INDEX(新属性投放!J$14:J$34,卡牌属性!$M421),INDEX(新属性投放!J$40:J$60,卡牌属性!$M421))*VLOOKUP(J421,$A$4:$E$39,5),0)</f>
        <v>2976</v>
      </c>
      <c r="R421" s="31" t="s">
        <v>192</v>
      </c>
      <c r="S421" s="16">
        <f>ROUND(IF($L421=1,INDEX(新属性投放!K$14:K$34,卡牌属性!$M421),INDEX(新属性投放!K$40:K$60,卡牌属性!$M421))*VLOOKUP(J421,$A$4:$E$39,5),0)</f>
        <v>29700</v>
      </c>
      <c r="T421" s="31" t="s">
        <v>190</v>
      </c>
      <c r="U421" s="16">
        <f>ROUND(IF($L421=1,INDEX(新属性投放!C$14:C$34,卡牌属性!$M421),INDEX(新属性投放!C$40:C$60,卡牌属性!$M421))*VLOOKUP(J421,$A$4:$E$39,5),0)</f>
        <v>121</v>
      </c>
      <c r="V421" s="31" t="s">
        <v>191</v>
      </c>
      <c r="W421" s="16">
        <f>ROUND(IF($L421=1,INDEX(新属性投放!D$14:D$34,卡牌属性!$M421),INDEX(新属性投放!D$40:D$60,卡牌属性!$M421))*VLOOKUP(J421,$A$4:$E$39,5),0)</f>
        <v>61</v>
      </c>
      <c r="X421" s="31" t="s">
        <v>192</v>
      </c>
      <c r="Y421" s="16">
        <f>ROUND(IF($L421=1,INDEX(新属性投放!E$14:E$34,卡牌属性!$M421),INDEX(新属性投放!E$40:E$60,卡牌属性!$M421))*VLOOKUP(J421,$A$4:$E$39,5),0)</f>
        <v>605</v>
      </c>
    </row>
    <row r="422" spans="9:25" ht="16.5" x14ac:dyDescent="0.2">
      <c r="I422" s="15">
        <v>419</v>
      </c>
      <c r="J422" s="16">
        <f t="shared" si="128"/>
        <v>1102005</v>
      </c>
      <c r="K422" s="31" t="s">
        <v>703</v>
      </c>
      <c r="L422" s="16">
        <f t="shared" si="130"/>
        <v>2</v>
      </c>
      <c r="M422" s="16">
        <f t="shared" si="129"/>
        <v>20</v>
      </c>
      <c r="N422" s="16" t="s">
        <v>51</v>
      </c>
      <c r="O422" s="16">
        <f>ROUND(IF($L422=1,INDEX(新属性投放!I$14:I$34,卡牌属性!$M422),INDEX(新属性投放!I$40:I$60,卡牌属性!$M422))*VLOOKUP(J422,$A$4:$E$39,5),0)</f>
        <v>6732</v>
      </c>
      <c r="P422" s="31" t="s">
        <v>191</v>
      </c>
      <c r="Q422" s="16">
        <f>ROUND(IF($L422=1,INDEX(新属性投放!J$14:J$34,卡牌属性!$M422),INDEX(新属性投放!J$40:J$60,卡牌属性!$M422))*VLOOKUP(J422,$A$4:$E$39,5),0)</f>
        <v>3344</v>
      </c>
      <c r="R422" s="31" t="s">
        <v>192</v>
      </c>
      <c r="S422" s="16">
        <f>ROUND(IF($L422=1,INDEX(新属性投放!K$14:K$34,卡牌属性!$M422),INDEX(新属性投放!K$40:K$60,卡牌属性!$M422))*VLOOKUP(J422,$A$4:$E$39,5),0)</f>
        <v>33385</v>
      </c>
      <c r="T422" s="31" t="s">
        <v>190</v>
      </c>
      <c r="U422" s="16">
        <f>ROUND(IF($L422=1,INDEX(新属性投放!C$14:C$34,卡牌属性!$M422),INDEX(新属性投放!C$40:C$60,卡牌属性!$M422))*VLOOKUP(J422,$A$4:$E$39,5),0)</f>
        <v>132</v>
      </c>
      <c r="V422" s="31" t="s">
        <v>191</v>
      </c>
      <c r="W422" s="16">
        <f>ROUND(IF($L422=1,INDEX(新属性投放!D$14:D$34,卡牌属性!$M422),INDEX(新属性投放!D$40:D$60,卡牌属性!$M422))*VLOOKUP(J422,$A$4:$E$39,5),0)</f>
        <v>66</v>
      </c>
      <c r="X422" s="31" t="s">
        <v>192</v>
      </c>
      <c r="Y422" s="16">
        <f>ROUND(IF($L422=1,INDEX(新属性投放!E$14:E$34,卡牌属性!$M422),INDEX(新属性投放!E$40:E$60,卡牌属性!$M422))*VLOOKUP(J422,$A$4:$E$39,5),0)</f>
        <v>660</v>
      </c>
    </row>
    <row r="423" spans="9:25" ht="16.5" x14ac:dyDescent="0.2">
      <c r="I423" s="15">
        <v>420</v>
      </c>
      <c r="J423" s="16">
        <f t="shared" si="128"/>
        <v>1102005</v>
      </c>
      <c r="K423" s="31" t="s">
        <v>703</v>
      </c>
      <c r="L423" s="16">
        <f t="shared" si="130"/>
        <v>2</v>
      </c>
      <c r="M423" s="16">
        <f t="shared" si="129"/>
        <v>21</v>
      </c>
      <c r="N423" s="16" t="s">
        <v>51</v>
      </c>
      <c r="O423" s="16">
        <f>ROUND(IF($L423=1,INDEX(新属性投放!I$14:I$34,卡牌属性!$M423),INDEX(新属性投放!I$40:I$60,卡牌属性!$M423))*VLOOKUP(J423,$A$4:$E$39,5),0)</f>
        <v>7700</v>
      </c>
      <c r="P423" s="31" t="s">
        <v>191</v>
      </c>
      <c r="Q423" s="16">
        <f>ROUND(IF($L423=1,INDEX(新属性投放!J$14:J$34,卡牌属性!$M423),INDEX(新属性投放!J$40:J$60,卡牌属性!$M423))*VLOOKUP(J423,$A$4:$E$39,5),0)</f>
        <v>3828</v>
      </c>
      <c r="R423" s="31" t="s">
        <v>192</v>
      </c>
      <c r="S423" s="16">
        <f>ROUND(IF($L423=1,INDEX(新属性投放!K$14:K$34,卡牌属性!$M423),INDEX(新属性投放!K$40:K$60,卡牌属性!$M423))*VLOOKUP(J423,$A$4:$E$39,5),0)</f>
        <v>38225</v>
      </c>
      <c r="T423" s="31" t="s">
        <v>190</v>
      </c>
      <c r="U423" s="16">
        <f>ROUND(IF($L423=1,INDEX(新属性投放!C$14:C$34,卡牌属性!$M423),INDEX(新属性投放!C$40:C$60,卡牌属性!$M423))*VLOOKUP(J423,$A$4:$E$39,5),0)</f>
        <v>154</v>
      </c>
      <c r="V423" s="31" t="s">
        <v>191</v>
      </c>
      <c r="W423" s="16">
        <f>ROUND(IF($L423=1,INDEX(新属性投放!D$14:D$34,卡牌属性!$M423),INDEX(新属性投放!D$40:D$60,卡牌属性!$M423))*VLOOKUP(J423,$A$4:$E$39,5),0)</f>
        <v>77</v>
      </c>
      <c r="X423" s="31" t="s">
        <v>192</v>
      </c>
      <c r="Y423" s="16">
        <f>ROUND(IF($L423=1,INDEX(新属性投放!E$14:E$34,卡牌属性!$M423),INDEX(新属性投放!E$40:E$60,卡牌属性!$M423))*VLOOKUP(J423,$A$4:$E$39,5),0)</f>
        <v>770</v>
      </c>
    </row>
    <row r="424" spans="9:25" ht="16.5" x14ac:dyDescent="0.2">
      <c r="I424" s="15">
        <v>421</v>
      </c>
      <c r="J424" s="16">
        <f t="shared" si="128"/>
        <v>1102006</v>
      </c>
      <c r="K424" s="31" t="s">
        <v>703</v>
      </c>
      <c r="L424" s="16">
        <f t="shared" ref="L424:L487" si="131">VLOOKUP(J424,$A$4:$C$39,3,TRUE)</f>
        <v>2</v>
      </c>
      <c r="M424" s="16">
        <f t="shared" si="129"/>
        <v>1</v>
      </c>
      <c r="N424" s="16" t="s">
        <v>51</v>
      </c>
      <c r="O424" s="16">
        <f>ROUND(IF($L424=1,INDEX(新属性投放!I$14:I$34,卡牌属性!$M424),INDEX(新属性投放!I$40:I$60,卡牌属性!$M424))*VLOOKUP(J424,$A$4:$E$39,5),0)</f>
        <v>100</v>
      </c>
      <c r="P424" s="31" t="s">
        <v>191</v>
      </c>
      <c r="Q424" s="16">
        <f>ROUND(IF($L424=1,INDEX(新属性投放!J$14:J$34,卡牌属性!$M424),INDEX(新属性投放!J$40:J$60,卡牌属性!$M424))*VLOOKUP(J424,$A$4:$E$39,5),0)</f>
        <v>25</v>
      </c>
      <c r="R424" s="31" t="s">
        <v>192</v>
      </c>
      <c r="S424" s="16">
        <f>ROUND(IF($L424=1,INDEX(新属性投放!K$14:K$34,卡牌属性!$M424),INDEX(新属性投放!K$40:K$60,卡牌属性!$M424))*VLOOKUP(J424,$A$4:$E$39,5),0)</f>
        <v>188</v>
      </c>
      <c r="T424" s="31" t="s">
        <v>190</v>
      </c>
      <c r="U424" s="16">
        <f>ROUND(IF($L424=1,INDEX(新属性投放!C$14:C$34,卡牌属性!$M424),INDEX(新属性投放!C$40:C$60,卡牌属性!$M424))*VLOOKUP(J424,$A$4:$E$39,5),0)</f>
        <v>5</v>
      </c>
      <c r="V424" s="31" t="s">
        <v>191</v>
      </c>
      <c r="W424" s="16">
        <f>ROUND(IF($L424=1,INDEX(新属性投放!D$14:D$34,卡牌属性!$M424),INDEX(新属性投放!D$40:D$60,卡牌属性!$M424))*VLOOKUP(J424,$A$4:$E$39,5),0)</f>
        <v>3</v>
      </c>
      <c r="X424" s="31" t="s">
        <v>192</v>
      </c>
      <c r="Y424" s="16">
        <f>ROUND(IF($L424=1,INDEX(新属性投放!E$14:E$34,卡牌属性!$M424),INDEX(新属性投放!E$40:E$60,卡牌属性!$M424))*VLOOKUP(J424,$A$4:$E$39,5),0)</f>
        <v>25</v>
      </c>
    </row>
    <row r="425" spans="9:25" ht="16.5" x14ac:dyDescent="0.2">
      <c r="I425" s="15">
        <v>422</v>
      </c>
      <c r="J425" s="16">
        <f t="shared" si="128"/>
        <v>1102006</v>
      </c>
      <c r="K425" s="31" t="s">
        <v>703</v>
      </c>
      <c r="L425" s="16">
        <f t="shared" si="131"/>
        <v>2</v>
      </c>
      <c r="M425" s="16">
        <f t="shared" si="129"/>
        <v>2</v>
      </c>
      <c r="N425" s="16" t="s">
        <v>51</v>
      </c>
      <c r="O425" s="16">
        <f>ROUND(IF($L425=1,INDEX(新属性投放!I$14:I$34,卡牌属性!$M425),INDEX(新属性投放!I$40:I$60,卡牌属性!$M425))*VLOOKUP(J425,$A$4:$E$39,5),0)</f>
        <v>135</v>
      </c>
      <c r="P425" s="31" t="s">
        <v>191</v>
      </c>
      <c r="Q425" s="16">
        <f>ROUND(IF($L425=1,INDEX(新属性投放!J$14:J$34,卡牌属性!$M425),INDEX(新属性投放!J$40:J$60,卡牌属性!$M425))*VLOOKUP(J425,$A$4:$E$39,5),0)</f>
        <v>43</v>
      </c>
      <c r="R425" s="31" t="s">
        <v>192</v>
      </c>
      <c r="S425" s="16">
        <f>ROUND(IF($L425=1,INDEX(新属性投放!K$14:K$34,卡牌属性!$M425),INDEX(新属性投放!K$40:K$60,卡牌属性!$M425))*VLOOKUP(J425,$A$4:$E$39,5),0)</f>
        <v>363</v>
      </c>
      <c r="T425" s="31" t="s">
        <v>190</v>
      </c>
      <c r="U425" s="16">
        <f>ROUND(IF($L425=1,INDEX(新属性投放!C$14:C$34,卡牌属性!$M425),INDEX(新属性投放!C$40:C$60,卡牌属性!$M425))*VLOOKUP(J425,$A$4:$E$39,5),0)</f>
        <v>8</v>
      </c>
      <c r="V425" s="31" t="s">
        <v>191</v>
      </c>
      <c r="W425" s="16">
        <f>ROUND(IF($L425=1,INDEX(新属性投放!D$14:D$34,卡牌属性!$M425),INDEX(新属性投放!D$40:D$60,卡牌属性!$M425))*VLOOKUP(J425,$A$4:$E$39,5),0)</f>
        <v>4</v>
      </c>
      <c r="X425" s="31" t="s">
        <v>192</v>
      </c>
      <c r="Y425" s="16">
        <f>ROUND(IF($L425=1,INDEX(新属性投放!E$14:E$34,卡牌属性!$M425),INDEX(新属性投放!E$40:E$60,卡牌属性!$M425))*VLOOKUP(J425,$A$4:$E$39,5),0)</f>
        <v>38</v>
      </c>
    </row>
    <row r="426" spans="9:25" ht="16.5" x14ac:dyDescent="0.2">
      <c r="I426" s="15">
        <v>423</v>
      </c>
      <c r="J426" s="16">
        <f t="shared" si="128"/>
        <v>1102006</v>
      </c>
      <c r="K426" s="31" t="s">
        <v>703</v>
      </c>
      <c r="L426" s="16">
        <f t="shared" si="131"/>
        <v>2</v>
      </c>
      <c r="M426" s="16">
        <f t="shared" si="129"/>
        <v>3</v>
      </c>
      <c r="N426" s="16" t="s">
        <v>51</v>
      </c>
      <c r="O426" s="16">
        <f>ROUND(IF($L426=1,INDEX(新属性投放!I$14:I$34,卡牌属性!$M426),INDEX(新属性投放!I$40:I$60,卡牌属性!$M426))*VLOOKUP(J426,$A$4:$E$39,5),0)</f>
        <v>240</v>
      </c>
      <c r="P426" s="31" t="s">
        <v>191</v>
      </c>
      <c r="Q426" s="16">
        <f>ROUND(IF($L426=1,INDEX(新属性投放!J$14:J$34,卡牌属性!$M426),INDEX(新属性投放!J$40:J$60,卡牌属性!$M426))*VLOOKUP(J426,$A$4:$E$39,5),0)</f>
        <v>95</v>
      </c>
      <c r="R426" s="31" t="s">
        <v>192</v>
      </c>
      <c r="S426" s="16">
        <f>ROUND(IF($L426=1,INDEX(新属性投放!K$14:K$34,卡牌属性!$M426),INDEX(新属性投放!K$40:K$60,卡牌属性!$M426))*VLOOKUP(J426,$A$4:$E$39,5),0)</f>
        <v>888</v>
      </c>
      <c r="T426" s="31" t="s">
        <v>190</v>
      </c>
      <c r="U426" s="16">
        <f>ROUND(IF($L426=1,INDEX(新属性投放!C$14:C$34,卡牌属性!$M426),INDEX(新属性投放!C$40:C$60,卡牌属性!$M426))*VLOOKUP(J426,$A$4:$E$39,5),0)</f>
        <v>10</v>
      </c>
      <c r="V426" s="31" t="s">
        <v>191</v>
      </c>
      <c r="W426" s="16">
        <f>ROUND(IF($L426=1,INDEX(新属性投放!D$14:D$34,卡牌属性!$M426),INDEX(新属性投放!D$40:D$60,卡牌属性!$M426))*VLOOKUP(J426,$A$4:$E$39,5),0)</f>
        <v>5</v>
      </c>
      <c r="X426" s="31" t="s">
        <v>192</v>
      </c>
      <c r="Y426" s="16">
        <f>ROUND(IF($L426=1,INDEX(新属性投放!E$14:E$34,卡牌属性!$M426),INDEX(新属性投放!E$40:E$60,卡牌属性!$M426))*VLOOKUP(J426,$A$4:$E$39,5),0)</f>
        <v>50</v>
      </c>
    </row>
    <row r="427" spans="9:25" ht="16.5" x14ac:dyDescent="0.2">
      <c r="I427" s="15">
        <v>424</v>
      </c>
      <c r="J427" s="16">
        <f t="shared" si="128"/>
        <v>1102006</v>
      </c>
      <c r="K427" s="31" t="s">
        <v>703</v>
      </c>
      <c r="L427" s="16">
        <f t="shared" si="131"/>
        <v>2</v>
      </c>
      <c r="M427" s="16">
        <f t="shared" si="129"/>
        <v>4</v>
      </c>
      <c r="N427" s="16" t="s">
        <v>51</v>
      </c>
      <c r="O427" s="16">
        <f>ROUND(IF($L427=1,INDEX(新属性投放!I$14:I$34,卡牌属性!$M427),INDEX(新属性投放!I$40:I$60,卡牌属性!$M427))*VLOOKUP(J427,$A$4:$E$39,5),0)</f>
        <v>420</v>
      </c>
      <c r="P427" s="31" t="s">
        <v>191</v>
      </c>
      <c r="Q427" s="16">
        <f>ROUND(IF($L427=1,INDEX(新属性投放!J$14:J$34,卡牌属性!$M427),INDEX(新属性投放!J$40:J$60,卡牌属性!$M427))*VLOOKUP(J427,$A$4:$E$39,5),0)</f>
        <v>185</v>
      </c>
      <c r="R427" s="31" t="s">
        <v>192</v>
      </c>
      <c r="S427" s="16">
        <f>ROUND(IF($L427=1,INDEX(新属性投放!K$14:K$34,卡牌属性!$M427),INDEX(新属性投放!K$40:K$60,卡牌属性!$M427))*VLOOKUP(J427,$A$4:$E$39,5),0)</f>
        <v>1788</v>
      </c>
      <c r="T427" s="31" t="s">
        <v>190</v>
      </c>
      <c r="U427" s="16">
        <f>ROUND(IF($L427=1,INDEX(新属性投放!C$14:C$34,卡牌属性!$M427),INDEX(新属性投放!C$40:C$60,卡牌属性!$M427))*VLOOKUP(J427,$A$4:$E$39,5),0)</f>
        <v>15</v>
      </c>
      <c r="V427" s="31" t="s">
        <v>191</v>
      </c>
      <c r="W427" s="16">
        <f>ROUND(IF($L427=1,INDEX(新属性投放!D$14:D$34,卡牌属性!$M427),INDEX(新属性投放!D$40:D$60,卡牌属性!$M427))*VLOOKUP(J427,$A$4:$E$39,5),0)</f>
        <v>8</v>
      </c>
      <c r="X427" s="31" t="s">
        <v>192</v>
      </c>
      <c r="Y427" s="16">
        <f>ROUND(IF($L427=1,INDEX(新属性投放!E$14:E$34,卡牌属性!$M427),INDEX(新属性投放!E$40:E$60,卡牌属性!$M427))*VLOOKUP(J427,$A$4:$E$39,5),0)</f>
        <v>75</v>
      </c>
    </row>
    <row r="428" spans="9:25" ht="16.5" x14ac:dyDescent="0.2">
      <c r="I428" s="15">
        <v>425</v>
      </c>
      <c r="J428" s="16">
        <f t="shared" si="128"/>
        <v>1102006</v>
      </c>
      <c r="K428" s="31" t="s">
        <v>703</v>
      </c>
      <c r="L428" s="16">
        <f t="shared" si="131"/>
        <v>2</v>
      </c>
      <c r="M428" s="16">
        <f t="shared" si="129"/>
        <v>5</v>
      </c>
      <c r="N428" s="16" t="s">
        <v>51</v>
      </c>
      <c r="O428" s="16">
        <f>ROUND(IF($L428=1,INDEX(新属性投放!I$14:I$34,卡牌属性!$M428),INDEX(新属性投放!I$40:I$60,卡牌属性!$M428))*VLOOKUP(J428,$A$4:$E$39,5),0)</f>
        <v>610</v>
      </c>
      <c r="P428" s="31" t="s">
        <v>191</v>
      </c>
      <c r="Q428" s="16">
        <f>ROUND(IF($L428=1,INDEX(新属性投放!J$14:J$34,卡牌属性!$M428),INDEX(新属性投放!J$40:J$60,卡牌属性!$M428))*VLOOKUP(J428,$A$4:$E$39,5),0)</f>
        <v>280</v>
      </c>
      <c r="R428" s="31" t="s">
        <v>192</v>
      </c>
      <c r="S428" s="16">
        <f>ROUND(IF($L428=1,INDEX(新属性投放!K$14:K$34,卡牌属性!$M428),INDEX(新属性投放!K$40:K$60,卡牌属性!$M428))*VLOOKUP(J428,$A$4:$E$39,5),0)</f>
        <v>2738</v>
      </c>
      <c r="T428" s="31" t="s">
        <v>190</v>
      </c>
      <c r="U428" s="16">
        <f>ROUND(IF($L428=1,INDEX(新属性投放!C$14:C$34,卡牌属性!$M428),INDEX(新属性投放!C$40:C$60,卡牌属性!$M428))*VLOOKUP(J428,$A$4:$E$39,5),0)</f>
        <v>20</v>
      </c>
      <c r="V428" s="31" t="s">
        <v>191</v>
      </c>
      <c r="W428" s="16">
        <f>ROUND(IF($L428=1,INDEX(新属性投放!D$14:D$34,卡牌属性!$M428),INDEX(新属性投放!D$40:D$60,卡牌属性!$M428))*VLOOKUP(J428,$A$4:$E$39,5),0)</f>
        <v>10</v>
      </c>
      <c r="X428" s="31" t="s">
        <v>192</v>
      </c>
      <c r="Y428" s="16">
        <f>ROUND(IF($L428=1,INDEX(新属性投放!E$14:E$34,卡牌属性!$M428),INDEX(新属性投放!E$40:E$60,卡牌属性!$M428))*VLOOKUP(J428,$A$4:$E$39,5),0)</f>
        <v>100</v>
      </c>
    </row>
    <row r="429" spans="9:25" ht="16.5" x14ac:dyDescent="0.2">
      <c r="I429" s="15">
        <v>426</v>
      </c>
      <c r="J429" s="16">
        <f t="shared" si="128"/>
        <v>1102006</v>
      </c>
      <c r="K429" s="31" t="s">
        <v>703</v>
      </c>
      <c r="L429" s="16">
        <f t="shared" si="131"/>
        <v>2</v>
      </c>
      <c r="M429" s="16">
        <f t="shared" si="129"/>
        <v>6</v>
      </c>
      <c r="N429" s="16" t="s">
        <v>51</v>
      </c>
      <c r="O429" s="16">
        <f>ROUND(IF($L429=1,INDEX(新属性投放!I$14:I$34,卡牌属性!$M429),INDEX(新属性投放!I$40:I$60,卡牌属性!$M429))*VLOOKUP(J429,$A$4:$E$39,5),0)</f>
        <v>860</v>
      </c>
      <c r="P429" s="31" t="s">
        <v>191</v>
      </c>
      <c r="Q429" s="16">
        <f>ROUND(IF($L429=1,INDEX(新属性投放!J$14:J$34,卡牌属性!$M429),INDEX(新属性投放!J$40:J$60,卡牌属性!$M429))*VLOOKUP(J429,$A$4:$E$39,5),0)</f>
        <v>405</v>
      </c>
      <c r="R429" s="31" t="s">
        <v>192</v>
      </c>
      <c r="S429" s="16">
        <f>ROUND(IF($L429=1,INDEX(新属性投放!K$14:K$34,卡牌属性!$M429),INDEX(新属性投放!K$40:K$60,卡牌属性!$M429))*VLOOKUP(J429,$A$4:$E$39,5),0)</f>
        <v>3988</v>
      </c>
      <c r="T429" s="31" t="s">
        <v>190</v>
      </c>
      <c r="U429" s="16">
        <f>ROUND(IF($L429=1,INDEX(新属性投放!C$14:C$34,卡牌属性!$M429),INDEX(新属性投放!C$40:C$60,卡牌属性!$M429))*VLOOKUP(J429,$A$4:$E$39,5),0)</f>
        <v>25</v>
      </c>
      <c r="V429" s="31" t="s">
        <v>191</v>
      </c>
      <c r="W429" s="16">
        <f>ROUND(IF($L429=1,INDEX(新属性投放!D$14:D$34,卡牌属性!$M429),INDEX(新属性投放!D$40:D$60,卡牌属性!$M429))*VLOOKUP(J429,$A$4:$E$39,5),0)</f>
        <v>13</v>
      </c>
      <c r="X429" s="31" t="s">
        <v>192</v>
      </c>
      <c r="Y429" s="16">
        <f>ROUND(IF($L429=1,INDEX(新属性投放!E$14:E$34,卡牌属性!$M429),INDEX(新属性投放!E$40:E$60,卡牌属性!$M429))*VLOOKUP(J429,$A$4:$E$39,5),0)</f>
        <v>125</v>
      </c>
    </row>
    <row r="430" spans="9:25" ht="16.5" x14ac:dyDescent="0.2">
      <c r="I430" s="15">
        <v>427</v>
      </c>
      <c r="J430" s="16">
        <f t="shared" si="128"/>
        <v>1102006</v>
      </c>
      <c r="K430" s="31" t="s">
        <v>703</v>
      </c>
      <c r="L430" s="16">
        <f t="shared" si="131"/>
        <v>2</v>
      </c>
      <c r="M430" s="16">
        <f t="shared" si="129"/>
        <v>7</v>
      </c>
      <c r="N430" s="16" t="s">
        <v>51</v>
      </c>
      <c r="O430" s="16">
        <f>ROUND(IF($L430=1,INDEX(新属性投放!I$14:I$34,卡牌属性!$M430),INDEX(新属性投放!I$40:I$60,卡牌属性!$M430))*VLOOKUP(J430,$A$4:$E$39,5),0)</f>
        <v>1170</v>
      </c>
      <c r="P430" s="31" t="s">
        <v>191</v>
      </c>
      <c r="Q430" s="16">
        <f>ROUND(IF($L430=1,INDEX(新属性投放!J$14:J$34,卡牌属性!$M430),INDEX(新属性投放!J$40:J$60,卡牌属性!$M430))*VLOOKUP(J430,$A$4:$E$39,5),0)</f>
        <v>560</v>
      </c>
      <c r="R430" s="31" t="s">
        <v>192</v>
      </c>
      <c r="S430" s="16">
        <f>ROUND(IF($L430=1,INDEX(新属性投放!K$14:K$34,卡牌属性!$M430),INDEX(新属性投放!K$40:K$60,卡牌属性!$M430))*VLOOKUP(J430,$A$4:$E$39,5),0)</f>
        <v>5538</v>
      </c>
      <c r="T430" s="31" t="s">
        <v>190</v>
      </c>
      <c r="U430" s="16">
        <f>ROUND(IF($L430=1,INDEX(新属性投放!C$14:C$34,卡牌属性!$M430),INDEX(新属性投放!C$40:C$60,卡牌属性!$M430))*VLOOKUP(J430,$A$4:$E$39,5),0)</f>
        <v>30</v>
      </c>
      <c r="V430" s="31" t="s">
        <v>191</v>
      </c>
      <c r="W430" s="16">
        <f>ROUND(IF($L430=1,INDEX(新属性投放!D$14:D$34,卡牌属性!$M430),INDEX(新属性投放!D$40:D$60,卡牌属性!$M430))*VLOOKUP(J430,$A$4:$E$39,5),0)</f>
        <v>15</v>
      </c>
      <c r="X430" s="31" t="s">
        <v>192</v>
      </c>
      <c r="Y430" s="16">
        <f>ROUND(IF($L430=1,INDEX(新属性投放!E$14:E$34,卡牌属性!$M430),INDEX(新属性投放!E$40:E$60,卡牌属性!$M430))*VLOOKUP(J430,$A$4:$E$39,5),0)</f>
        <v>150</v>
      </c>
    </row>
    <row r="431" spans="9:25" ht="16.5" x14ac:dyDescent="0.2">
      <c r="I431" s="15">
        <v>428</v>
      </c>
      <c r="J431" s="16">
        <f t="shared" si="128"/>
        <v>1102006</v>
      </c>
      <c r="K431" s="31" t="s">
        <v>703</v>
      </c>
      <c r="L431" s="16">
        <f t="shared" si="131"/>
        <v>2</v>
      </c>
      <c r="M431" s="16">
        <f t="shared" si="129"/>
        <v>8</v>
      </c>
      <c r="N431" s="16" t="s">
        <v>51</v>
      </c>
      <c r="O431" s="16">
        <f>ROUND(IF($L431=1,INDEX(新属性投放!I$14:I$34,卡牌属性!$M431),INDEX(新属性投放!I$40:I$60,卡牌属性!$M431))*VLOOKUP(J431,$A$4:$E$39,5),0)</f>
        <v>1545</v>
      </c>
      <c r="P431" s="31" t="s">
        <v>191</v>
      </c>
      <c r="Q431" s="16">
        <f>ROUND(IF($L431=1,INDEX(新属性投放!J$14:J$34,卡牌属性!$M431),INDEX(新属性投放!J$40:J$60,卡牌属性!$M431))*VLOOKUP(J431,$A$4:$E$39,5),0)</f>
        <v>748</v>
      </c>
      <c r="R431" s="31" t="s">
        <v>192</v>
      </c>
      <c r="S431" s="16">
        <f>ROUND(IF($L431=1,INDEX(新属性投放!K$14:K$34,卡牌属性!$M431),INDEX(新属性投放!K$40:K$60,卡牌属性!$M431))*VLOOKUP(J431,$A$4:$E$39,5),0)</f>
        <v>7413</v>
      </c>
      <c r="T431" s="31" t="s">
        <v>190</v>
      </c>
      <c r="U431" s="16">
        <f>ROUND(IF($L431=1,INDEX(新属性投放!C$14:C$34,卡牌属性!$M431),INDEX(新属性投放!C$40:C$60,卡牌属性!$M431))*VLOOKUP(J431,$A$4:$E$39,5),0)</f>
        <v>38</v>
      </c>
      <c r="V431" s="31" t="s">
        <v>191</v>
      </c>
      <c r="W431" s="16">
        <f>ROUND(IF($L431=1,INDEX(新属性投放!D$14:D$34,卡牌属性!$M431),INDEX(新属性投放!D$40:D$60,卡牌属性!$M431))*VLOOKUP(J431,$A$4:$E$39,5),0)</f>
        <v>19</v>
      </c>
      <c r="X431" s="31" t="s">
        <v>192</v>
      </c>
      <c r="Y431" s="16">
        <f>ROUND(IF($L431=1,INDEX(新属性投放!E$14:E$34,卡牌属性!$M431),INDEX(新属性投放!E$40:E$60,卡牌属性!$M431))*VLOOKUP(J431,$A$4:$E$39,5),0)</f>
        <v>188</v>
      </c>
    </row>
    <row r="432" spans="9:25" ht="16.5" x14ac:dyDescent="0.2">
      <c r="I432" s="15">
        <v>429</v>
      </c>
      <c r="J432" s="16">
        <f t="shared" si="128"/>
        <v>1102006</v>
      </c>
      <c r="K432" s="31" t="s">
        <v>703</v>
      </c>
      <c r="L432" s="16">
        <f t="shared" si="131"/>
        <v>2</v>
      </c>
      <c r="M432" s="16">
        <f t="shared" si="129"/>
        <v>9</v>
      </c>
      <c r="N432" s="16" t="s">
        <v>51</v>
      </c>
      <c r="O432" s="16">
        <f>ROUND(IF($L432=1,INDEX(新属性投放!I$14:I$34,卡牌属性!$M432),INDEX(新属性投放!I$40:I$60,卡牌属性!$M432))*VLOOKUP(J432,$A$4:$E$39,5),0)</f>
        <v>1963</v>
      </c>
      <c r="P432" s="31" t="s">
        <v>191</v>
      </c>
      <c r="Q432" s="16">
        <f>ROUND(IF($L432=1,INDEX(新属性投放!J$14:J$34,卡牌属性!$M432),INDEX(新属性投放!J$40:J$60,卡牌属性!$M432))*VLOOKUP(J432,$A$4:$E$39,5),0)</f>
        <v>956</v>
      </c>
      <c r="R432" s="31" t="s">
        <v>192</v>
      </c>
      <c r="S432" s="16">
        <f>ROUND(IF($L432=1,INDEX(新属性投放!K$14:K$34,卡牌属性!$M432),INDEX(新属性投放!K$40:K$60,卡牌属性!$M432))*VLOOKUP(J432,$A$4:$E$39,5),0)</f>
        <v>9500</v>
      </c>
      <c r="T432" s="31" t="s">
        <v>190</v>
      </c>
      <c r="U432" s="16">
        <f>ROUND(IF($L432=1,INDEX(新属性投放!C$14:C$34,卡牌属性!$M432),INDEX(新属性投放!C$40:C$60,卡牌属性!$M432))*VLOOKUP(J432,$A$4:$E$39,5),0)</f>
        <v>43</v>
      </c>
      <c r="V432" s="31" t="s">
        <v>191</v>
      </c>
      <c r="W432" s="16">
        <f>ROUND(IF($L432=1,INDEX(新属性投放!D$14:D$34,卡牌属性!$M432),INDEX(新属性投放!D$40:D$60,卡牌属性!$M432))*VLOOKUP(J432,$A$4:$E$39,5),0)</f>
        <v>21</v>
      </c>
      <c r="X432" s="31" t="s">
        <v>192</v>
      </c>
      <c r="Y432" s="16">
        <f>ROUND(IF($L432=1,INDEX(新属性投放!E$14:E$34,卡牌属性!$M432),INDEX(新属性投放!E$40:E$60,卡牌属性!$M432))*VLOOKUP(J432,$A$4:$E$39,5),0)</f>
        <v>213</v>
      </c>
    </row>
    <row r="433" spans="9:25" ht="16.5" x14ac:dyDescent="0.2">
      <c r="I433" s="15">
        <v>430</v>
      </c>
      <c r="J433" s="16">
        <f t="shared" si="128"/>
        <v>1102006</v>
      </c>
      <c r="K433" s="31" t="s">
        <v>703</v>
      </c>
      <c r="L433" s="16">
        <f t="shared" si="131"/>
        <v>2</v>
      </c>
      <c r="M433" s="16">
        <f t="shared" si="129"/>
        <v>10</v>
      </c>
      <c r="N433" s="16" t="s">
        <v>51</v>
      </c>
      <c r="O433" s="16">
        <f>ROUND(IF($L433=1,INDEX(新属性投放!I$14:I$34,卡牌属性!$M433),INDEX(新属性投放!I$40:I$60,卡牌属性!$M433))*VLOOKUP(J433,$A$4:$E$39,5),0)</f>
        <v>2225</v>
      </c>
      <c r="P433" s="31" t="s">
        <v>191</v>
      </c>
      <c r="Q433" s="16">
        <f>ROUND(IF($L433=1,INDEX(新属性投放!J$14:J$34,卡牌属性!$M433),INDEX(新属性投放!J$40:J$60,卡牌属性!$M433))*VLOOKUP(J433,$A$4:$E$39,5),0)</f>
        <v>1088</v>
      </c>
      <c r="R433" s="31" t="s">
        <v>192</v>
      </c>
      <c r="S433" s="16">
        <f>ROUND(IF($L433=1,INDEX(新属性投放!K$14:K$34,卡牌属性!$M433),INDEX(新属性投放!K$40:K$60,卡牌属性!$M433))*VLOOKUP(J433,$A$4:$E$39,5),0)</f>
        <v>10813</v>
      </c>
      <c r="T433" s="31" t="s">
        <v>190</v>
      </c>
      <c r="U433" s="16">
        <f>ROUND(IF($L433=1,INDEX(新属性投放!C$14:C$34,卡牌属性!$M433),INDEX(新属性投放!C$40:C$60,卡牌属性!$M433))*VLOOKUP(J433,$A$4:$E$39,5),0)</f>
        <v>50</v>
      </c>
      <c r="V433" s="31" t="s">
        <v>191</v>
      </c>
      <c r="W433" s="16">
        <f>ROUND(IF($L433=1,INDEX(新属性投放!D$14:D$34,卡牌属性!$M433),INDEX(新属性投放!D$40:D$60,卡牌属性!$M433))*VLOOKUP(J433,$A$4:$E$39,5),0)</f>
        <v>25</v>
      </c>
      <c r="X433" s="31" t="s">
        <v>192</v>
      </c>
      <c r="Y433" s="16">
        <f>ROUND(IF($L433=1,INDEX(新属性投放!E$14:E$34,卡牌属性!$M433),INDEX(新属性投放!E$40:E$60,卡牌属性!$M433))*VLOOKUP(J433,$A$4:$E$39,5),0)</f>
        <v>250</v>
      </c>
    </row>
    <row r="434" spans="9:25" ht="16.5" x14ac:dyDescent="0.2">
      <c r="I434" s="15">
        <v>431</v>
      </c>
      <c r="J434" s="16">
        <f t="shared" si="128"/>
        <v>1102006</v>
      </c>
      <c r="K434" s="31" t="s">
        <v>703</v>
      </c>
      <c r="L434" s="16">
        <f t="shared" si="131"/>
        <v>2</v>
      </c>
      <c r="M434" s="16">
        <f t="shared" si="129"/>
        <v>11</v>
      </c>
      <c r="N434" s="16" t="s">
        <v>51</v>
      </c>
      <c r="O434" s="16">
        <f>ROUND(IF($L434=1,INDEX(新属性投放!I$14:I$34,卡牌属性!$M434),INDEX(新属性投放!I$40:I$60,卡牌属性!$M434))*VLOOKUP(J434,$A$4:$E$39,5),0)</f>
        <v>2533</v>
      </c>
      <c r="P434" s="31" t="s">
        <v>191</v>
      </c>
      <c r="Q434" s="16">
        <f>ROUND(IF($L434=1,INDEX(新属性投放!J$14:J$34,卡牌属性!$M434),INDEX(新属性投放!J$40:J$60,卡牌属性!$M434))*VLOOKUP(J434,$A$4:$E$39,5),0)</f>
        <v>1241</v>
      </c>
      <c r="R434" s="31" t="s">
        <v>192</v>
      </c>
      <c r="S434" s="16">
        <f>ROUND(IF($L434=1,INDEX(新属性投放!K$14:K$34,卡牌属性!$M434),INDEX(新属性投放!K$40:K$60,卡牌属性!$M434))*VLOOKUP(J434,$A$4:$E$39,5),0)</f>
        <v>12350</v>
      </c>
      <c r="T434" s="31" t="s">
        <v>190</v>
      </c>
      <c r="U434" s="16">
        <f>ROUND(IF($L434=1,INDEX(新属性投放!C$14:C$34,卡牌属性!$M434),INDEX(新属性投放!C$40:C$60,卡牌属性!$M434))*VLOOKUP(J434,$A$4:$E$39,5),0)</f>
        <v>58</v>
      </c>
      <c r="V434" s="31" t="s">
        <v>191</v>
      </c>
      <c r="W434" s="16">
        <f>ROUND(IF($L434=1,INDEX(新属性投放!D$14:D$34,卡牌属性!$M434),INDEX(新属性投放!D$40:D$60,卡牌属性!$M434))*VLOOKUP(J434,$A$4:$E$39,5),0)</f>
        <v>29</v>
      </c>
      <c r="X434" s="31" t="s">
        <v>192</v>
      </c>
      <c r="Y434" s="16">
        <f>ROUND(IF($L434=1,INDEX(新属性投放!E$14:E$34,卡牌属性!$M434),INDEX(新属性投放!E$40:E$60,卡牌属性!$M434))*VLOOKUP(J434,$A$4:$E$39,5),0)</f>
        <v>288</v>
      </c>
    </row>
    <row r="435" spans="9:25" ht="16.5" x14ac:dyDescent="0.2">
      <c r="I435" s="15">
        <v>432</v>
      </c>
      <c r="J435" s="16">
        <f t="shared" si="128"/>
        <v>1102006</v>
      </c>
      <c r="K435" s="31" t="s">
        <v>703</v>
      </c>
      <c r="L435" s="16">
        <f t="shared" si="131"/>
        <v>2</v>
      </c>
      <c r="M435" s="16">
        <f t="shared" si="129"/>
        <v>12</v>
      </c>
      <c r="N435" s="16" t="s">
        <v>51</v>
      </c>
      <c r="O435" s="16">
        <f>ROUND(IF($L435=1,INDEX(新属性投放!I$14:I$34,卡牌属性!$M435),INDEX(新属性投放!I$40:I$60,卡牌属性!$M435))*VLOOKUP(J435,$A$4:$E$39,5),0)</f>
        <v>2885</v>
      </c>
      <c r="P435" s="31" t="s">
        <v>191</v>
      </c>
      <c r="Q435" s="16">
        <f>ROUND(IF($L435=1,INDEX(新属性投放!J$14:J$34,卡牌属性!$M435),INDEX(新属性投放!J$40:J$60,卡牌属性!$M435))*VLOOKUP(J435,$A$4:$E$39,5),0)</f>
        <v>1418</v>
      </c>
      <c r="R435" s="31" t="s">
        <v>192</v>
      </c>
      <c r="S435" s="16">
        <f>ROUND(IF($L435=1,INDEX(新属性投放!K$14:K$34,卡牌属性!$M435),INDEX(新属性投放!K$40:K$60,卡牌属性!$M435))*VLOOKUP(J435,$A$4:$E$39,5),0)</f>
        <v>14113</v>
      </c>
      <c r="T435" s="31" t="s">
        <v>190</v>
      </c>
      <c r="U435" s="16">
        <f>ROUND(IF($L435=1,INDEX(新属性投放!C$14:C$34,卡牌属性!$M435),INDEX(新属性投放!C$40:C$60,卡牌属性!$M435))*VLOOKUP(J435,$A$4:$E$39,5),0)</f>
        <v>65</v>
      </c>
      <c r="V435" s="31" t="s">
        <v>191</v>
      </c>
      <c r="W435" s="16">
        <f>ROUND(IF($L435=1,INDEX(新属性投放!D$14:D$34,卡牌属性!$M435),INDEX(新属性投放!D$40:D$60,卡牌属性!$M435))*VLOOKUP(J435,$A$4:$E$39,5),0)</f>
        <v>33</v>
      </c>
      <c r="X435" s="31" t="s">
        <v>192</v>
      </c>
      <c r="Y435" s="16">
        <f>ROUND(IF($L435=1,INDEX(新属性投放!E$14:E$34,卡牌属性!$M435),INDEX(新属性投放!E$40:E$60,卡牌属性!$M435))*VLOOKUP(J435,$A$4:$E$39,5),0)</f>
        <v>325</v>
      </c>
    </row>
    <row r="436" spans="9:25" ht="16.5" x14ac:dyDescent="0.2">
      <c r="I436" s="15">
        <v>433</v>
      </c>
      <c r="J436" s="16">
        <f t="shared" si="128"/>
        <v>1102006</v>
      </c>
      <c r="K436" s="31" t="s">
        <v>703</v>
      </c>
      <c r="L436" s="16">
        <f t="shared" si="131"/>
        <v>2</v>
      </c>
      <c r="M436" s="16">
        <f t="shared" si="129"/>
        <v>13</v>
      </c>
      <c r="N436" s="16" t="s">
        <v>51</v>
      </c>
      <c r="O436" s="16">
        <f>ROUND(IF($L436=1,INDEX(新属性投放!I$14:I$34,卡牌属性!$M436),INDEX(新属性投放!I$40:I$60,卡牌属性!$M436))*VLOOKUP(J436,$A$4:$E$39,5),0)</f>
        <v>3283</v>
      </c>
      <c r="P436" s="31" t="s">
        <v>191</v>
      </c>
      <c r="Q436" s="16">
        <f>ROUND(IF($L436=1,INDEX(新属性投放!J$14:J$34,卡牌属性!$M436),INDEX(新属性投放!J$40:J$60,卡牌属性!$M436))*VLOOKUP(J436,$A$4:$E$39,5),0)</f>
        <v>1616</v>
      </c>
      <c r="R436" s="31" t="s">
        <v>192</v>
      </c>
      <c r="S436" s="16">
        <f>ROUND(IF($L436=1,INDEX(新属性投放!K$14:K$34,卡牌属性!$M436),INDEX(新属性投放!K$40:K$60,卡牌属性!$M436))*VLOOKUP(J436,$A$4:$E$39,5),0)</f>
        <v>16100</v>
      </c>
      <c r="T436" s="31" t="s">
        <v>190</v>
      </c>
      <c r="U436" s="16">
        <f>ROUND(IF($L436=1,INDEX(新属性投放!C$14:C$34,卡牌属性!$M436),INDEX(新属性投放!C$40:C$60,卡牌属性!$M436))*VLOOKUP(J436,$A$4:$E$39,5),0)</f>
        <v>73</v>
      </c>
      <c r="V436" s="31" t="s">
        <v>191</v>
      </c>
      <c r="W436" s="16">
        <f>ROUND(IF($L436=1,INDEX(新属性投放!D$14:D$34,卡牌属性!$M436),INDEX(新属性投放!D$40:D$60,卡牌属性!$M436))*VLOOKUP(J436,$A$4:$E$39,5),0)</f>
        <v>36</v>
      </c>
      <c r="X436" s="31" t="s">
        <v>192</v>
      </c>
      <c r="Y436" s="16">
        <f>ROUND(IF($L436=1,INDEX(新属性投放!E$14:E$34,卡牌属性!$M436),INDEX(新属性投放!E$40:E$60,卡牌属性!$M436))*VLOOKUP(J436,$A$4:$E$39,5),0)</f>
        <v>363</v>
      </c>
    </row>
    <row r="437" spans="9:25" ht="16.5" x14ac:dyDescent="0.2">
      <c r="I437" s="15">
        <v>434</v>
      </c>
      <c r="J437" s="16">
        <f t="shared" si="128"/>
        <v>1102006</v>
      </c>
      <c r="K437" s="31" t="s">
        <v>703</v>
      </c>
      <c r="L437" s="16">
        <f t="shared" si="131"/>
        <v>2</v>
      </c>
      <c r="M437" s="16">
        <f t="shared" si="129"/>
        <v>14</v>
      </c>
      <c r="N437" s="16" t="s">
        <v>51</v>
      </c>
      <c r="O437" s="16">
        <f>ROUND(IF($L437=1,INDEX(新属性投放!I$14:I$34,卡牌属性!$M437),INDEX(新属性投放!I$40:I$60,卡牌属性!$M437))*VLOOKUP(J437,$A$4:$E$39,5),0)</f>
        <v>3725</v>
      </c>
      <c r="P437" s="31" t="s">
        <v>191</v>
      </c>
      <c r="Q437" s="16">
        <f>ROUND(IF($L437=1,INDEX(新属性投放!J$14:J$34,卡牌属性!$M437),INDEX(新属性投放!J$40:J$60,卡牌属性!$M437))*VLOOKUP(J437,$A$4:$E$39,5),0)</f>
        <v>1838</v>
      </c>
      <c r="R437" s="31" t="s">
        <v>192</v>
      </c>
      <c r="S437" s="16">
        <f>ROUND(IF($L437=1,INDEX(新属性投放!K$14:K$34,卡牌属性!$M437),INDEX(新属性投放!K$40:K$60,卡牌属性!$M437))*VLOOKUP(J437,$A$4:$E$39,5),0)</f>
        <v>18313</v>
      </c>
      <c r="T437" s="31" t="s">
        <v>190</v>
      </c>
      <c r="U437" s="16">
        <f>ROUND(IF($L437=1,INDEX(新属性投放!C$14:C$34,卡牌属性!$M437),INDEX(新属性投放!C$40:C$60,卡牌属性!$M437))*VLOOKUP(J437,$A$4:$E$39,5),0)</f>
        <v>80</v>
      </c>
      <c r="V437" s="31" t="s">
        <v>191</v>
      </c>
      <c r="W437" s="16">
        <f>ROUND(IF($L437=1,INDEX(新属性投放!D$14:D$34,卡牌属性!$M437),INDEX(新属性投放!D$40:D$60,卡牌属性!$M437))*VLOOKUP(J437,$A$4:$E$39,5),0)</f>
        <v>40</v>
      </c>
      <c r="X437" s="31" t="s">
        <v>192</v>
      </c>
      <c r="Y437" s="16">
        <f>ROUND(IF($L437=1,INDEX(新属性投放!E$14:E$34,卡牌属性!$M437),INDEX(新属性投放!E$40:E$60,卡牌属性!$M437))*VLOOKUP(J437,$A$4:$E$39,5),0)</f>
        <v>400</v>
      </c>
    </row>
    <row r="438" spans="9:25" ht="16.5" x14ac:dyDescent="0.2">
      <c r="I438" s="15">
        <v>435</v>
      </c>
      <c r="J438" s="16">
        <f t="shared" si="128"/>
        <v>1102006</v>
      </c>
      <c r="K438" s="31" t="s">
        <v>703</v>
      </c>
      <c r="L438" s="16">
        <f t="shared" si="131"/>
        <v>2</v>
      </c>
      <c r="M438" s="16">
        <f t="shared" si="129"/>
        <v>15</v>
      </c>
      <c r="N438" s="16" t="s">
        <v>51</v>
      </c>
      <c r="O438" s="16">
        <f>ROUND(IF($L438=1,INDEX(新属性投放!I$14:I$34,卡牌属性!$M438),INDEX(新属性投放!I$40:I$60,卡牌属性!$M438))*VLOOKUP(J438,$A$4:$E$39,5),0)</f>
        <v>4213</v>
      </c>
      <c r="P438" s="31" t="s">
        <v>191</v>
      </c>
      <c r="Q438" s="16">
        <f>ROUND(IF($L438=1,INDEX(新属性投放!J$14:J$34,卡牌属性!$M438),INDEX(新属性投放!J$40:J$60,卡牌属性!$M438))*VLOOKUP(J438,$A$4:$E$39,5),0)</f>
        <v>2081</v>
      </c>
      <c r="R438" s="31" t="s">
        <v>192</v>
      </c>
      <c r="S438" s="16">
        <f>ROUND(IF($L438=1,INDEX(新属性投放!K$14:K$34,卡牌属性!$M438),INDEX(新属性投放!K$40:K$60,卡牌属性!$M438))*VLOOKUP(J438,$A$4:$E$39,5),0)</f>
        <v>20750</v>
      </c>
      <c r="T438" s="31" t="s">
        <v>190</v>
      </c>
      <c r="U438" s="16">
        <f>ROUND(IF($L438=1,INDEX(新属性投放!C$14:C$34,卡牌属性!$M438),INDEX(新属性投放!C$40:C$60,卡牌属性!$M438))*VLOOKUP(J438,$A$4:$E$39,5),0)</f>
        <v>88</v>
      </c>
      <c r="V438" s="31" t="s">
        <v>191</v>
      </c>
      <c r="W438" s="16">
        <f>ROUND(IF($L438=1,INDEX(新属性投放!D$14:D$34,卡牌属性!$M438),INDEX(新属性投放!D$40:D$60,卡牌属性!$M438))*VLOOKUP(J438,$A$4:$E$39,5),0)</f>
        <v>44</v>
      </c>
      <c r="X438" s="31" t="s">
        <v>192</v>
      </c>
      <c r="Y438" s="16">
        <f>ROUND(IF($L438=1,INDEX(新属性投放!E$14:E$34,卡牌属性!$M438),INDEX(新属性投放!E$40:E$60,卡牌属性!$M438))*VLOOKUP(J438,$A$4:$E$39,5),0)</f>
        <v>438</v>
      </c>
    </row>
    <row r="439" spans="9:25" ht="16.5" x14ac:dyDescent="0.2">
      <c r="I439" s="15">
        <v>436</v>
      </c>
      <c r="J439" s="16">
        <f t="shared" si="128"/>
        <v>1102006</v>
      </c>
      <c r="K439" s="31" t="s">
        <v>703</v>
      </c>
      <c r="L439" s="16">
        <f t="shared" si="131"/>
        <v>2</v>
      </c>
      <c r="M439" s="16">
        <f t="shared" si="129"/>
        <v>16</v>
      </c>
      <c r="N439" s="16" t="s">
        <v>51</v>
      </c>
      <c r="O439" s="16">
        <f>ROUND(IF($L439=1,INDEX(新属性投放!I$14:I$34,卡牌属性!$M439),INDEX(新属性投放!I$40:I$60,卡牌属性!$M439))*VLOOKUP(J439,$A$4:$E$39,5),0)</f>
        <v>4750</v>
      </c>
      <c r="P439" s="31" t="s">
        <v>191</v>
      </c>
      <c r="Q439" s="16">
        <f>ROUND(IF($L439=1,INDEX(新属性投放!J$14:J$34,卡牌属性!$M439),INDEX(新属性投放!J$40:J$60,卡牌属性!$M439))*VLOOKUP(J439,$A$4:$E$39,5),0)</f>
        <v>2350</v>
      </c>
      <c r="R439" s="31" t="s">
        <v>192</v>
      </c>
      <c r="S439" s="16">
        <f>ROUND(IF($L439=1,INDEX(新属性投放!K$14:K$34,卡牌属性!$M439),INDEX(新属性投放!K$40:K$60,卡牌属性!$M439))*VLOOKUP(J439,$A$4:$E$39,5),0)</f>
        <v>23438</v>
      </c>
      <c r="T439" s="31" t="s">
        <v>190</v>
      </c>
      <c r="U439" s="16">
        <f>ROUND(IF($L439=1,INDEX(新属性投放!C$14:C$34,卡牌属性!$M439),INDEX(新属性投放!C$40:C$60,卡牌属性!$M439))*VLOOKUP(J439,$A$4:$E$39,5),0)</f>
        <v>100</v>
      </c>
      <c r="V439" s="31" t="s">
        <v>191</v>
      </c>
      <c r="W439" s="16">
        <f>ROUND(IF($L439=1,INDEX(新属性投放!D$14:D$34,卡牌属性!$M439),INDEX(新属性投放!D$40:D$60,卡牌属性!$M439))*VLOOKUP(J439,$A$4:$E$39,5),0)</f>
        <v>50</v>
      </c>
      <c r="X439" s="31" t="s">
        <v>192</v>
      </c>
      <c r="Y439" s="16">
        <f>ROUND(IF($L439=1,INDEX(新属性投放!E$14:E$34,卡牌属性!$M439),INDEX(新属性投放!E$40:E$60,卡牌属性!$M439))*VLOOKUP(J439,$A$4:$E$39,5),0)</f>
        <v>500</v>
      </c>
    </row>
    <row r="440" spans="9:25" ht="16.5" x14ac:dyDescent="0.2">
      <c r="I440" s="15">
        <v>437</v>
      </c>
      <c r="J440" s="16">
        <f t="shared" si="128"/>
        <v>1102006</v>
      </c>
      <c r="K440" s="31" t="s">
        <v>703</v>
      </c>
      <c r="L440" s="16">
        <f t="shared" si="131"/>
        <v>2</v>
      </c>
      <c r="M440" s="16">
        <f t="shared" si="129"/>
        <v>17</v>
      </c>
      <c r="N440" s="16" t="s">
        <v>51</v>
      </c>
      <c r="O440" s="16">
        <f>ROUND(IF($L440=1,INDEX(新属性投放!I$14:I$34,卡牌属性!$M440),INDEX(新属性投放!I$40:I$60,卡牌属性!$M440))*VLOOKUP(J440,$A$4:$E$39,5),0)</f>
        <v>5363</v>
      </c>
      <c r="P440" s="31" t="s">
        <v>191</v>
      </c>
      <c r="Q440" s="16">
        <f>ROUND(IF($L440=1,INDEX(新属性投放!J$14:J$34,卡牌属性!$M440),INDEX(新属性投放!J$40:J$60,卡牌属性!$M440))*VLOOKUP(J440,$A$4:$E$39,5),0)</f>
        <v>2656</v>
      </c>
      <c r="R440" s="31" t="s">
        <v>192</v>
      </c>
      <c r="S440" s="16">
        <f>ROUND(IF($L440=1,INDEX(新属性投放!K$14:K$34,卡牌属性!$M440),INDEX(新属性投放!K$40:K$60,卡牌属性!$M440))*VLOOKUP(J440,$A$4:$E$39,5),0)</f>
        <v>26500</v>
      </c>
      <c r="T440" s="31" t="s">
        <v>190</v>
      </c>
      <c r="U440" s="16">
        <f>ROUND(IF($L440=1,INDEX(新属性投放!C$14:C$34,卡牌属性!$M440),INDEX(新属性投放!C$40:C$60,卡牌属性!$M440))*VLOOKUP(J440,$A$4:$E$39,5),0)</f>
        <v>113</v>
      </c>
      <c r="V440" s="31" t="s">
        <v>191</v>
      </c>
      <c r="W440" s="16">
        <f>ROUND(IF($L440=1,INDEX(新属性投放!D$14:D$34,卡牌属性!$M440),INDEX(新属性投放!D$40:D$60,卡牌属性!$M440))*VLOOKUP(J440,$A$4:$E$39,5),0)</f>
        <v>56</v>
      </c>
      <c r="X440" s="31" t="s">
        <v>192</v>
      </c>
      <c r="Y440" s="16">
        <f>ROUND(IF($L440=1,INDEX(新属性投放!E$14:E$34,卡牌属性!$M440),INDEX(新属性投放!E$40:E$60,卡牌属性!$M440))*VLOOKUP(J440,$A$4:$E$39,5),0)</f>
        <v>563</v>
      </c>
    </row>
    <row r="441" spans="9:25" ht="16.5" x14ac:dyDescent="0.2">
      <c r="I441" s="15">
        <v>438</v>
      </c>
      <c r="J441" s="16">
        <f t="shared" si="128"/>
        <v>1102006</v>
      </c>
      <c r="K441" s="31" t="s">
        <v>703</v>
      </c>
      <c r="L441" s="16">
        <f t="shared" si="131"/>
        <v>2</v>
      </c>
      <c r="M441" s="16">
        <f t="shared" si="129"/>
        <v>18</v>
      </c>
      <c r="N441" s="16" t="s">
        <v>51</v>
      </c>
      <c r="O441" s="16">
        <f>ROUND(IF($L441=1,INDEX(新属性投放!I$14:I$34,卡牌属性!$M441),INDEX(新属性投放!I$40:I$60,卡牌属性!$M441))*VLOOKUP(J441,$A$4:$E$39,5),0)</f>
        <v>6050</v>
      </c>
      <c r="P441" s="31" t="s">
        <v>191</v>
      </c>
      <c r="Q441" s="16">
        <f>ROUND(IF($L441=1,INDEX(新属性投放!J$14:J$34,卡牌属性!$M441),INDEX(新属性投放!J$40:J$60,卡牌属性!$M441))*VLOOKUP(J441,$A$4:$E$39,5),0)</f>
        <v>3000</v>
      </c>
      <c r="R441" s="31" t="s">
        <v>192</v>
      </c>
      <c r="S441" s="16">
        <f>ROUND(IF($L441=1,INDEX(新属性投放!K$14:K$34,卡牌属性!$M441),INDEX(新属性投放!K$40:K$60,卡牌属性!$M441))*VLOOKUP(J441,$A$4:$E$39,5),0)</f>
        <v>29938</v>
      </c>
      <c r="T441" s="31" t="s">
        <v>190</v>
      </c>
      <c r="U441" s="16">
        <f>ROUND(IF($L441=1,INDEX(新属性投放!C$14:C$34,卡牌属性!$M441),INDEX(新属性投放!C$40:C$60,卡牌属性!$M441))*VLOOKUP(J441,$A$4:$E$39,5),0)</f>
        <v>125</v>
      </c>
      <c r="V441" s="31" t="s">
        <v>191</v>
      </c>
      <c r="W441" s="16">
        <f>ROUND(IF($L441=1,INDEX(新属性投放!D$14:D$34,卡牌属性!$M441),INDEX(新属性投放!D$40:D$60,卡牌属性!$M441))*VLOOKUP(J441,$A$4:$E$39,5),0)</f>
        <v>63</v>
      </c>
      <c r="X441" s="31" t="s">
        <v>192</v>
      </c>
      <c r="Y441" s="16">
        <f>ROUND(IF($L441=1,INDEX(新属性投放!E$14:E$34,卡牌属性!$M441),INDEX(新属性投放!E$40:E$60,卡牌属性!$M441))*VLOOKUP(J441,$A$4:$E$39,5),0)</f>
        <v>625</v>
      </c>
    </row>
    <row r="442" spans="9:25" ht="16.5" x14ac:dyDescent="0.2">
      <c r="I442" s="15">
        <v>439</v>
      </c>
      <c r="J442" s="16">
        <f t="shared" si="128"/>
        <v>1102006</v>
      </c>
      <c r="K442" s="31" t="s">
        <v>703</v>
      </c>
      <c r="L442" s="16">
        <f t="shared" si="131"/>
        <v>2</v>
      </c>
      <c r="M442" s="16">
        <f t="shared" si="129"/>
        <v>19</v>
      </c>
      <c r="N442" s="16" t="s">
        <v>51</v>
      </c>
      <c r="O442" s="16">
        <f>ROUND(IF($L442=1,INDEX(新属性投放!I$14:I$34,卡牌属性!$M442),INDEX(新属性投放!I$40:I$60,卡牌属性!$M442))*VLOOKUP(J442,$A$4:$E$39,5),0)</f>
        <v>6813</v>
      </c>
      <c r="P442" s="31" t="s">
        <v>191</v>
      </c>
      <c r="Q442" s="16">
        <f>ROUND(IF($L442=1,INDEX(新属性投放!J$14:J$34,卡牌属性!$M442),INDEX(新属性投放!J$40:J$60,卡牌属性!$M442))*VLOOKUP(J442,$A$4:$E$39,5),0)</f>
        <v>3381</v>
      </c>
      <c r="R442" s="31" t="s">
        <v>192</v>
      </c>
      <c r="S442" s="16">
        <f>ROUND(IF($L442=1,INDEX(新属性投放!K$14:K$34,卡牌属性!$M442),INDEX(新属性投放!K$40:K$60,卡牌属性!$M442))*VLOOKUP(J442,$A$4:$E$39,5),0)</f>
        <v>33750</v>
      </c>
      <c r="T442" s="31" t="s">
        <v>190</v>
      </c>
      <c r="U442" s="16">
        <f>ROUND(IF($L442=1,INDEX(新属性投放!C$14:C$34,卡牌属性!$M442),INDEX(新属性投放!C$40:C$60,卡牌属性!$M442))*VLOOKUP(J442,$A$4:$E$39,5),0)</f>
        <v>138</v>
      </c>
      <c r="V442" s="31" t="s">
        <v>191</v>
      </c>
      <c r="W442" s="16">
        <f>ROUND(IF($L442=1,INDEX(新属性投放!D$14:D$34,卡牌属性!$M442),INDEX(新属性投放!D$40:D$60,卡牌属性!$M442))*VLOOKUP(J442,$A$4:$E$39,5),0)</f>
        <v>69</v>
      </c>
      <c r="X442" s="31" t="s">
        <v>192</v>
      </c>
      <c r="Y442" s="16">
        <f>ROUND(IF($L442=1,INDEX(新属性投放!E$14:E$34,卡牌属性!$M442),INDEX(新属性投放!E$40:E$60,卡牌属性!$M442))*VLOOKUP(J442,$A$4:$E$39,5),0)</f>
        <v>688</v>
      </c>
    </row>
    <row r="443" spans="9:25" ht="16.5" x14ac:dyDescent="0.2">
      <c r="I443" s="15">
        <v>440</v>
      </c>
      <c r="J443" s="16">
        <f t="shared" si="128"/>
        <v>1102006</v>
      </c>
      <c r="K443" s="31" t="s">
        <v>703</v>
      </c>
      <c r="L443" s="16">
        <f t="shared" si="131"/>
        <v>2</v>
      </c>
      <c r="M443" s="16">
        <f t="shared" si="129"/>
        <v>20</v>
      </c>
      <c r="N443" s="16" t="s">
        <v>51</v>
      </c>
      <c r="O443" s="16">
        <f>ROUND(IF($L443=1,INDEX(新属性投放!I$14:I$34,卡牌属性!$M443),INDEX(新属性投放!I$40:I$60,卡牌属性!$M443))*VLOOKUP(J443,$A$4:$E$39,5),0)</f>
        <v>7650</v>
      </c>
      <c r="P443" s="31" t="s">
        <v>191</v>
      </c>
      <c r="Q443" s="16">
        <f>ROUND(IF($L443=1,INDEX(新属性投放!J$14:J$34,卡牌属性!$M443),INDEX(新属性投放!J$40:J$60,卡牌属性!$M443))*VLOOKUP(J443,$A$4:$E$39,5),0)</f>
        <v>3800</v>
      </c>
      <c r="R443" s="31" t="s">
        <v>192</v>
      </c>
      <c r="S443" s="16">
        <f>ROUND(IF($L443=1,INDEX(新属性投放!K$14:K$34,卡牌属性!$M443),INDEX(新属性投放!K$40:K$60,卡牌属性!$M443))*VLOOKUP(J443,$A$4:$E$39,5),0)</f>
        <v>37938</v>
      </c>
      <c r="T443" s="31" t="s">
        <v>190</v>
      </c>
      <c r="U443" s="16">
        <f>ROUND(IF($L443=1,INDEX(新属性投放!C$14:C$34,卡牌属性!$M443),INDEX(新属性投放!C$40:C$60,卡牌属性!$M443))*VLOOKUP(J443,$A$4:$E$39,5),0)</f>
        <v>150</v>
      </c>
      <c r="V443" s="31" t="s">
        <v>191</v>
      </c>
      <c r="W443" s="16">
        <f>ROUND(IF($L443=1,INDEX(新属性投放!D$14:D$34,卡牌属性!$M443),INDEX(新属性投放!D$40:D$60,卡牌属性!$M443))*VLOOKUP(J443,$A$4:$E$39,5),0)</f>
        <v>75</v>
      </c>
      <c r="X443" s="31" t="s">
        <v>192</v>
      </c>
      <c r="Y443" s="16">
        <f>ROUND(IF($L443=1,INDEX(新属性投放!E$14:E$34,卡牌属性!$M443),INDEX(新属性投放!E$40:E$60,卡牌属性!$M443))*VLOOKUP(J443,$A$4:$E$39,5),0)</f>
        <v>750</v>
      </c>
    </row>
    <row r="444" spans="9:25" ht="16.5" x14ac:dyDescent="0.2">
      <c r="I444" s="15">
        <v>441</v>
      </c>
      <c r="J444" s="16">
        <f t="shared" si="128"/>
        <v>1102006</v>
      </c>
      <c r="K444" s="31" t="s">
        <v>703</v>
      </c>
      <c r="L444" s="16">
        <f t="shared" si="131"/>
        <v>2</v>
      </c>
      <c r="M444" s="16">
        <f t="shared" si="129"/>
        <v>21</v>
      </c>
      <c r="N444" s="16" t="s">
        <v>51</v>
      </c>
      <c r="O444" s="16">
        <f>ROUND(IF($L444=1,INDEX(新属性投放!I$14:I$34,卡牌属性!$M444),INDEX(新属性投放!I$40:I$60,卡牌属性!$M444))*VLOOKUP(J444,$A$4:$E$39,5),0)</f>
        <v>8750</v>
      </c>
      <c r="P444" s="31" t="s">
        <v>191</v>
      </c>
      <c r="Q444" s="16">
        <f>ROUND(IF($L444=1,INDEX(新属性投放!J$14:J$34,卡牌属性!$M444),INDEX(新属性投放!J$40:J$60,卡牌属性!$M444))*VLOOKUP(J444,$A$4:$E$39,5),0)</f>
        <v>4350</v>
      </c>
      <c r="R444" s="31" t="s">
        <v>192</v>
      </c>
      <c r="S444" s="16">
        <f>ROUND(IF($L444=1,INDEX(新属性投放!K$14:K$34,卡牌属性!$M444),INDEX(新属性投放!K$40:K$60,卡牌属性!$M444))*VLOOKUP(J444,$A$4:$E$39,5),0)</f>
        <v>43438</v>
      </c>
      <c r="T444" s="31" t="s">
        <v>190</v>
      </c>
      <c r="U444" s="16">
        <f>ROUND(IF($L444=1,INDEX(新属性投放!C$14:C$34,卡牌属性!$M444),INDEX(新属性投放!C$40:C$60,卡牌属性!$M444))*VLOOKUP(J444,$A$4:$E$39,5),0)</f>
        <v>175</v>
      </c>
      <c r="V444" s="31" t="s">
        <v>191</v>
      </c>
      <c r="W444" s="16">
        <f>ROUND(IF($L444=1,INDEX(新属性投放!D$14:D$34,卡牌属性!$M444),INDEX(新属性投放!D$40:D$60,卡牌属性!$M444))*VLOOKUP(J444,$A$4:$E$39,5),0)</f>
        <v>88</v>
      </c>
      <c r="X444" s="31" t="s">
        <v>192</v>
      </c>
      <c r="Y444" s="16">
        <f>ROUND(IF($L444=1,INDEX(新属性投放!E$14:E$34,卡牌属性!$M444),INDEX(新属性投放!E$40:E$60,卡牌属性!$M444))*VLOOKUP(J444,$A$4:$E$39,5),0)</f>
        <v>875</v>
      </c>
    </row>
    <row r="445" spans="9:25" ht="16.5" x14ac:dyDescent="0.2">
      <c r="I445" s="15">
        <v>442</v>
      </c>
      <c r="J445" s="16">
        <f t="shared" si="128"/>
        <v>1102007</v>
      </c>
      <c r="K445" s="31" t="s">
        <v>703</v>
      </c>
      <c r="L445" s="16">
        <f t="shared" si="131"/>
        <v>2</v>
      </c>
      <c r="M445" s="16">
        <f t="shared" si="129"/>
        <v>1</v>
      </c>
      <c r="N445" s="16" t="s">
        <v>51</v>
      </c>
      <c r="O445" s="16">
        <f>ROUND(IF($L445=1,INDEX(新属性投放!I$14:I$34,卡牌属性!$M445),INDEX(新属性投放!I$40:I$60,卡牌属性!$M445))*VLOOKUP(J445,$A$4:$E$39,5),0)</f>
        <v>88</v>
      </c>
      <c r="P445" s="31" t="s">
        <v>191</v>
      </c>
      <c r="Q445" s="16">
        <f>ROUND(IF($L445=1,INDEX(新属性投放!J$14:J$34,卡牌属性!$M445),INDEX(新属性投放!J$40:J$60,卡牌属性!$M445))*VLOOKUP(J445,$A$4:$E$39,5),0)</f>
        <v>22</v>
      </c>
      <c r="R445" s="31" t="s">
        <v>192</v>
      </c>
      <c r="S445" s="16">
        <f>ROUND(IF($L445=1,INDEX(新属性投放!K$14:K$34,卡牌属性!$M445),INDEX(新属性投放!K$40:K$60,卡牌属性!$M445))*VLOOKUP(J445,$A$4:$E$39,5),0)</f>
        <v>165</v>
      </c>
      <c r="T445" s="31" t="s">
        <v>190</v>
      </c>
      <c r="U445" s="16">
        <f>ROUND(IF($L445=1,INDEX(新属性投放!C$14:C$34,卡牌属性!$M445),INDEX(新属性投放!C$40:C$60,卡牌属性!$M445))*VLOOKUP(J445,$A$4:$E$39,5),0)</f>
        <v>4</v>
      </c>
      <c r="V445" s="31" t="s">
        <v>191</v>
      </c>
      <c r="W445" s="16">
        <f>ROUND(IF($L445=1,INDEX(新属性投放!D$14:D$34,卡牌属性!$M445),INDEX(新属性投放!D$40:D$60,卡牌属性!$M445))*VLOOKUP(J445,$A$4:$E$39,5),0)</f>
        <v>2</v>
      </c>
      <c r="X445" s="31" t="s">
        <v>192</v>
      </c>
      <c r="Y445" s="16">
        <f>ROUND(IF($L445=1,INDEX(新属性投放!E$14:E$34,卡牌属性!$M445),INDEX(新属性投放!E$40:E$60,卡牌属性!$M445))*VLOOKUP(J445,$A$4:$E$39,5),0)</f>
        <v>22</v>
      </c>
    </row>
    <row r="446" spans="9:25" ht="16.5" x14ac:dyDescent="0.2">
      <c r="I446" s="15">
        <v>443</v>
      </c>
      <c r="J446" s="16">
        <f t="shared" si="128"/>
        <v>1102007</v>
      </c>
      <c r="K446" s="31" t="s">
        <v>703</v>
      </c>
      <c r="L446" s="16">
        <f t="shared" si="131"/>
        <v>2</v>
      </c>
      <c r="M446" s="16">
        <f t="shared" si="129"/>
        <v>2</v>
      </c>
      <c r="N446" s="16" t="s">
        <v>51</v>
      </c>
      <c r="O446" s="16">
        <f>ROUND(IF($L446=1,INDEX(新属性投放!I$14:I$34,卡牌属性!$M446),INDEX(新属性投放!I$40:I$60,卡牌属性!$M446))*VLOOKUP(J446,$A$4:$E$39,5),0)</f>
        <v>119</v>
      </c>
      <c r="P446" s="31" t="s">
        <v>191</v>
      </c>
      <c r="Q446" s="16">
        <f>ROUND(IF($L446=1,INDEX(新属性投放!J$14:J$34,卡牌属性!$M446),INDEX(新属性投放!J$40:J$60,卡牌属性!$M446))*VLOOKUP(J446,$A$4:$E$39,5),0)</f>
        <v>37</v>
      </c>
      <c r="R446" s="31" t="s">
        <v>192</v>
      </c>
      <c r="S446" s="16">
        <f>ROUND(IF($L446=1,INDEX(新属性投放!K$14:K$34,卡牌属性!$M446),INDEX(新属性投放!K$40:K$60,卡牌属性!$M446))*VLOOKUP(J446,$A$4:$E$39,5),0)</f>
        <v>319</v>
      </c>
      <c r="T446" s="31" t="s">
        <v>190</v>
      </c>
      <c r="U446" s="16">
        <f>ROUND(IF($L446=1,INDEX(新属性投放!C$14:C$34,卡牌属性!$M446),INDEX(新属性投放!C$40:C$60,卡牌属性!$M446))*VLOOKUP(J446,$A$4:$E$39,5),0)</f>
        <v>7</v>
      </c>
      <c r="V446" s="31" t="s">
        <v>191</v>
      </c>
      <c r="W446" s="16">
        <f>ROUND(IF($L446=1,INDEX(新属性投放!D$14:D$34,卡牌属性!$M446),INDEX(新属性投放!D$40:D$60,卡牌属性!$M446))*VLOOKUP(J446,$A$4:$E$39,5),0)</f>
        <v>3</v>
      </c>
      <c r="X446" s="31" t="s">
        <v>192</v>
      </c>
      <c r="Y446" s="16">
        <f>ROUND(IF($L446=1,INDEX(新属性投放!E$14:E$34,卡牌属性!$M446),INDEX(新属性投放!E$40:E$60,卡牌属性!$M446))*VLOOKUP(J446,$A$4:$E$39,5),0)</f>
        <v>33</v>
      </c>
    </row>
    <row r="447" spans="9:25" ht="16.5" x14ac:dyDescent="0.2">
      <c r="I447" s="15">
        <v>444</v>
      </c>
      <c r="J447" s="16">
        <f t="shared" si="128"/>
        <v>1102007</v>
      </c>
      <c r="K447" s="31" t="s">
        <v>703</v>
      </c>
      <c r="L447" s="16">
        <f t="shared" si="131"/>
        <v>2</v>
      </c>
      <c r="M447" s="16">
        <f t="shared" si="129"/>
        <v>3</v>
      </c>
      <c r="N447" s="16" t="s">
        <v>51</v>
      </c>
      <c r="O447" s="16">
        <f>ROUND(IF($L447=1,INDEX(新属性投放!I$14:I$34,卡牌属性!$M447),INDEX(新属性投放!I$40:I$60,卡牌属性!$M447))*VLOOKUP(J447,$A$4:$E$39,5),0)</f>
        <v>211</v>
      </c>
      <c r="P447" s="31" t="s">
        <v>191</v>
      </c>
      <c r="Q447" s="16">
        <f>ROUND(IF($L447=1,INDEX(新属性投放!J$14:J$34,卡牌属性!$M447),INDEX(新属性投放!J$40:J$60,卡牌属性!$M447))*VLOOKUP(J447,$A$4:$E$39,5),0)</f>
        <v>84</v>
      </c>
      <c r="R447" s="31" t="s">
        <v>192</v>
      </c>
      <c r="S447" s="16">
        <f>ROUND(IF($L447=1,INDEX(新属性投放!K$14:K$34,卡牌属性!$M447),INDEX(新属性投放!K$40:K$60,卡牌属性!$M447))*VLOOKUP(J447,$A$4:$E$39,5),0)</f>
        <v>781</v>
      </c>
      <c r="T447" s="31" t="s">
        <v>190</v>
      </c>
      <c r="U447" s="16">
        <f>ROUND(IF($L447=1,INDEX(新属性投放!C$14:C$34,卡牌属性!$M447),INDEX(新属性投放!C$40:C$60,卡牌属性!$M447))*VLOOKUP(J447,$A$4:$E$39,5),0)</f>
        <v>9</v>
      </c>
      <c r="V447" s="31" t="s">
        <v>191</v>
      </c>
      <c r="W447" s="16">
        <f>ROUND(IF($L447=1,INDEX(新属性投放!D$14:D$34,卡牌属性!$M447),INDEX(新属性投放!D$40:D$60,卡牌属性!$M447))*VLOOKUP(J447,$A$4:$E$39,5),0)</f>
        <v>4</v>
      </c>
      <c r="X447" s="31" t="s">
        <v>192</v>
      </c>
      <c r="Y447" s="16">
        <f>ROUND(IF($L447=1,INDEX(新属性投放!E$14:E$34,卡牌属性!$M447),INDEX(新属性投放!E$40:E$60,卡牌属性!$M447))*VLOOKUP(J447,$A$4:$E$39,5),0)</f>
        <v>44</v>
      </c>
    </row>
    <row r="448" spans="9:25" ht="16.5" x14ac:dyDescent="0.2">
      <c r="I448" s="15">
        <v>445</v>
      </c>
      <c r="J448" s="16">
        <f t="shared" si="128"/>
        <v>1102007</v>
      </c>
      <c r="K448" s="31" t="s">
        <v>703</v>
      </c>
      <c r="L448" s="16">
        <f t="shared" si="131"/>
        <v>2</v>
      </c>
      <c r="M448" s="16">
        <f t="shared" si="129"/>
        <v>4</v>
      </c>
      <c r="N448" s="16" t="s">
        <v>51</v>
      </c>
      <c r="O448" s="16">
        <f>ROUND(IF($L448=1,INDEX(新属性投放!I$14:I$34,卡牌属性!$M448),INDEX(新属性投放!I$40:I$60,卡牌属性!$M448))*VLOOKUP(J448,$A$4:$E$39,5),0)</f>
        <v>370</v>
      </c>
      <c r="P448" s="31" t="s">
        <v>191</v>
      </c>
      <c r="Q448" s="16">
        <f>ROUND(IF($L448=1,INDEX(新属性投放!J$14:J$34,卡牌属性!$M448),INDEX(新属性投放!J$40:J$60,卡牌属性!$M448))*VLOOKUP(J448,$A$4:$E$39,5),0)</f>
        <v>163</v>
      </c>
      <c r="R448" s="31" t="s">
        <v>192</v>
      </c>
      <c r="S448" s="16">
        <f>ROUND(IF($L448=1,INDEX(新属性投放!K$14:K$34,卡牌属性!$M448),INDEX(新属性投放!K$40:K$60,卡牌属性!$M448))*VLOOKUP(J448,$A$4:$E$39,5),0)</f>
        <v>1573</v>
      </c>
      <c r="T448" s="31" t="s">
        <v>190</v>
      </c>
      <c r="U448" s="16">
        <f>ROUND(IF($L448=1,INDEX(新属性投放!C$14:C$34,卡牌属性!$M448),INDEX(新属性投放!C$40:C$60,卡牌属性!$M448))*VLOOKUP(J448,$A$4:$E$39,5),0)</f>
        <v>13</v>
      </c>
      <c r="V448" s="31" t="s">
        <v>191</v>
      </c>
      <c r="W448" s="16">
        <f>ROUND(IF($L448=1,INDEX(新属性投放!D$14:D$34,卡牌属性!$M448),INDEX(新属性投放!D$40:D$60,卡牌属性!$M448))*VLOOKUP(J448,$A$4:$E$39,5),0)</f>
        <v>7</v>
      </c>
      <c r="X448" s="31" t="s">
        <v>192</v>
      </c>
      <c r="Y448" s="16">
        <f>ROUND(IF($L448=1,INDEX(新属性投放!E$14:E$34,卡牌属性!$M448),INDEX(新属性投放!E$40:E$60,卡牌属性!$M448))*VLOOKUP(J448,$A$4:$E$39,5),0)</f>
        <v>66</v>
      </c>
    </row>
    <row r="449" spans="9:25" ht="16.5" x14ac:dyDescent="0.2">
      <c r="I449" s="15">
        <v>446</v>
      </c>
      <c r="J449" s="16">
        <f t="shared" si="128"/>
        <v>1102007</v>
      </c>
      <c r="K449" s="31" t="s">
        <v>703</v>
      </c>
      <c r="L449" s="16">
        <f t="shared" si="131"/>
        <v>2</v>
      </c>
      <c r="M449" s="16">
        <f t="shared" si="129"/>
        <v>5</v>
      </c>
      <c r="N449" s="16" t="s">
        <v>51</v>
      </c>
      <c r="O449" s="16">
        <f>ROUND(IF($L449=1,INDEX(新属性投放!I$14:I$34,卡牌属性!$M449),INDEX(新属性投放!I$40:I$60,卡牌属性!$M449))*VLOOKUP(J449,$A$4:$E$39,5),0)</f>
        <v>537</v>
      </c>
      <c r="P449" s="31" t="s">
        <v>191</v>
      </c>
      <c r="Q449" s="16">
        <f>ROUND(IF($L449=1,INDEX(新属性投放!J$14:J$34,卡牌属性!$M449),INDEX(新属性投放!J$40:J$60,卡牌属性!$M449))*VLOOKUP(J449,$A$4:$E$39,5),0)</f>
        <v>246</v>
      </c>
      <c r="R449" s="31" t="s">
        <v>192</v>
      </c>
      <c r="S449" s="16">
        <f>ROUND(IF($L449=1,INDEX(新属性投放!K$14:K$34,卡牌属性!$M449),INDEX(新属性投放!K$40:K$60,卡牌属性!$M449))*VLOOKUP(J449,$A$4:$E$39,5),0)</f>
        <v>2409</v>
      </c>
      <c r="T449" s="31" t="s">
        <v>190</v>
      </c>
      <c r="U449" s="16">
        <f>ROUND(IF($L449=1,INDEX(新属性投放!C$14:C$34,卡牌属性!$M449),INDEX(新属性投放!C$40:C$60,卡牌属性!$M449))*VLOOKUP(J449,$A$4:$E$39,5),0)</f>
        <v>18</v>
      </c>
      <c r="V449" s="31" t="s">
        <v>191</v>
      </c>
      <c r="W449" s="16">
        <f>ROUND(IF($L449=1,INDEX(新属性投放!D$14:D$34,卡牌属性!$M449),INDEX(新属性投放!D$40:D$60,卡牌属性!$M449))*VLOOKUP(J449,$A$4:$E$39,5),0)</f>
        <v>9</v>
      </c>
      <c r="X449" s="31" t="s">
        <v>192</v>
      </c>
      <c r="Y449" s="16">
        <f>ROUND(IF($L449=1,INDEX(新属性投放!E$14:E$34,卡牌属性!$M449),INDEX(新属性投放!E$40:E$60,卡牌属性!$M449))*VLOOKUP(J449,$A$4:$E$39,5),0)</f>
        <v>88</v>
      </c>
    </row>
    <row r="450" spans="9:25" ht="16.5" x14ac:dyDescent="0.2">
      <c r="I450" s="15">
        <v>447</v>
      </c>
      <c r="J450" s="16">
        <f t="shared" si="128"/>
        <v>1102007</v>
      </c>
      <c r="K450" s="31" t="s">
        <v>703</v>
      </c>
      <c r="L450" s="16">
        <f t="shared" si="131"/>
        <v>2</v>
      </c>
      <c r="M450" s="16">
        <f t="shared" si="129"/>
        <v>6</v>
      </c>
      <c r="N450" s="16" t="s">
        <v>51</v>
      </c>
      <c r="O450" s="16">
        <f>ROUND(IF($L450=1,INDEX(新属性投放!I$14:I$34,卡牌属性!$M450),INDEX(新属性投放!I$40:I$60,卡牌属性!$M450))*VLOOKUP(J450,$A$4:$E$39,5),0)</f>
        <v>757</v>
      </c>
      <c r="P450" s="31" t="s">
        <v>191</v>
      </c>
      <c r="Q450" s="16">
        <f>ROUND(IF($L450=1,INDEX(新属性投放!J$14:J$34,卡牌属性!$M450),INDEX(新属性投放!J$40:J$60,卡牌属性!$M450))*VLOOKUP(J450,$A$4:$E$39,5),0)</f>
        <v>356</v>
      </c>
      <c r="R450" s="31" t="s">
        <v>192</v>
      </c>
      <c r="S450" s="16">
        <f>ROUND(IF($L450=1,INDEX(新属性投放!K$14:K$34,卡牌属性!$M450),INDEX(新属性投放!K$40:K$60,卡牌属性!$M450))*VLOOKUP(J450,$A$4:$E$39,5),0)</f>
        <v>3509</v>
      </c>
      <c r="T450" s="31" t="s">
        <v>190</v>
      </c>
      <c r="U450" s="16">
        <f>ROUND(IF($L450=1,INDEX(新属性投放!C$14:C$34,卡牌属性!$M450),INDEX(新属性投放!C$40:C$60,卡牌属性!$M450))*VLOOKUP(J450,$A$4:$E$39,5),0)</f>
        <v>22</v>
      </c>
      <c r="V450" s="31" t="s">
        <v>191</v>
      </c>
      <c r="W450" s="16">
        <f>ROUND(IF($L450=1,INDEX(新属性投放!D$14:D$34,卡牌属性!$M450),INDEX(新属性投放!D$40:D$60,卡牌属性!$M450))*VLOOKUP(J450,$A$4:$E$39,5),0)</f>
        <v>11</v>
      </c>
      <c r="X450" s="31" t="s">
        <v>192</v>
      </c>
      <c r="Y450" s="16">
        <f>ROUND(IF($L450=1,INDEX(新属性投放!E$14:E$34,卡牌属性!$M450),INDEX(新属性投放!E$40:E$60,卡牌属性!$M450))*VLOOKUP(J450,$A$4:$E$39,5),0)</f>
        <v>110</v>
      </c>
    </row>
    <row r="451" spans="9:25" ht="16.5" x14ac:dyDescent="0.2">
      <c r="I451" s="15">
        <v>448</v>
      </c>
      <c r="J451" s="16">
        <f t="shared" si="128"/>
        <v>1102007</v>
      </c>
      <c r="K451" s="31" t="s">
        <v>703</v>
      </c>
      <c r="L451" s="16">
        <f t="shared" si="131"/>
        <v>2</v>
      </c>
      <c r="M451" s="16">
        <f t="shared" si="129"/>
        <v>7</v>
      </c>
      <c r="N451" s="16" t="s">
        <v>51</v>
      </c>
      <c r="O451" s="16">
        <f>ROUND(IF($L451=1,INDEX(新属性投放!I$14:I$34,卡牌属性!$M451),INDEX(新属性投放!I$40:I$60,卡牌属性!$M451))*VLOOKUP(J451,$A$4:$E$39,5),0)</f>
        <v>1030</v>
      </c>
      <c r="P451" s="31" t="s">
        <v>191</v>
      </c>
      <c r="Q451" s="16">
        <f>ROUND(IF($L451=1,INDEX(新属性投放!J$14:J$34,卡牌属性!$M451),INDEX(新属性投放!J$40:J$60,卡牌属性!$M451))*VLOOKUP(J451,$A$4:$E$39,5),0)</f>
        <v>493</v>
      </c>
      <c r="R451" s="31" t="s">
        <v>192</v>
      </c>
      <c r="S451" s="16">
        <f>ROUND(IF($L451=1,INDEX(新属性投放!K$14:K$34,卡牌属性!$M451),INDEX(新属性投放!K$40:K$60,卡牌属性!$M451))*VLOOKUP(J451,$A$4:$E$39,5),0)</f>
        <v>4873</v>
      </c>
      <c r="T451" s="31" t="s">
        <v>190</v>
      </c>
      <c r="U451" s="16">
        <f>ROUND(IF($L451=1,INDEX(新属性投放!C$14:C$34,卡牌属性!$M451),INDEX(新属性投放!C$40:C$60,卡牌属性!$M451))*VLOOKUP(J451,$A$4:$E$39,5),0)</f>
        <v>26</v>
      </c>
      <c r="V451" s="31" t="s">
        <v>191</v>
      </c>
      <c r="W451" s="16">
        <f>ROUND(IF($L451=1,INDEX(新属性投放!D$14:D$34,卡牌属性!$M451),INDEX(新属性投放!D$40:D$60,卡牌属性!$M451))*VLOOKUP(J451,$A$4:$E$39,5),0)</f>
        <v>13</v>
      </c>
      <c r="X451" s="31" t="s">
        <v>192</v>
      </c>
      <c r="Y451" s="16">
        <f>ROUND(IF($L451=1,INDEX(新属性投放!E$14:E$34,卡牌属性!$M451),INDEX(新属性投放!E$40:E$60,卡牌属性!$M451))*VLOOKUP(J451,$A$4:$E$39,5),0)</f>
        <v>132</v>
      </c>
    </row>
    <row r="452" spans="9:25" ht="16.5" x14ac:dyDescent="0.2">
      <c r="I452" s="15">
        <v>449</v>
      </c>
      <c r="J452" s="16">
        <f t="shared" si="128"/>
        <v>1102007</v>
      </c>
      <c r="K452" s="31" t="s">
        <v>703</v>
      </c>
      <c r="L452" s="16">
        <f t="shared" si="131"/>
        <v>2</v>
      </c>
      <c r="M452" s="16">
        <f t="shared" si="129"/>
        <v>8</v>
      </c>
      <c r="N452" s="16" t="s">
        <v>51</v>
      </c>
      <c r="O452" s="16">
        <f>ROUND(IF($L452=1,INDEX(新属性投放!I$14:I$34,卡牌属性!$M452),INDEX(新属性投放!I$40:I$60,卡牌属性!$M452))*VLOOKUP(J452,$A$4:$E$39,5),0)</f>
        <v>1360</v>
      </c>
      <c r="P452" s="31" t="s">
        <v>191</v>
      </c>
      <c r="Q452" s="16">
        <f>ROUND(IF($L452=1,INDEX(新属性投放!J$14:J$34,卡牌属性!$M452),INDEX(新属性投放!J$40:J$60,卡牌属性!$M452))*VLOOKUP(J452,$A$4:$E$39,5),0)</f>
        <v>658</v>
      </c>
      <c r="R452" s="31" t="s">
        <v>192</v>
      </c>
      <c r="S452" s="16">
        <f>ROUND(IF($L452=1,INDEX(新属性投放!K$14:K$34,卡牌属性!$M452),INDEX(新属性投放!K$40:K$60,卡牌属性!$M452))*VLOOKUP(J452,$A$4:$E$39,5),0)</f>
        <v>6523</v>
      </c>
      <c r="T452" s="31" t="s">
        <v>190</v>
      </c>
      <c r="U452" s="16">
        <f>ROUND(IF($L452=1,INDEX(新属性投放!C$14:C$34,卡牌属性!$M452),INDEX(新属性投放!C$40:C$60,卡牌属性!$M452))*VLOOKUP(J452,$A$4:$E$39,5),0)</f>
        <v>33</v>
      </c>
      <c r="V452" s="31" t="s">
        <v>191</v>
      </c>
      <c r="W452" s="16">
        <f>ROUND(IF($L452=1,INDEX(新属性投放!D$14:D$34,卡牌属性!$M452),INDEX(新属性投放!D$40:D$60,卡牌属性!$M452))*VLOOKUP(J452,$A$4:$E$39,5),0)</f>
        <v>17</v>
      </c>
      <c r="X452" s="31" t="s">
        <v>192</v>
      </c>
      <c r="Y452" s="16">
        <f>ROUND(IF($L452=1,INDEX(新属性投放!E$14:E$34,卡牌属性!$M452),INDEX(新属性投放!E$40:E$60,卡牌属性!$M452))*VLOOKUP(J452,$A$4:$E$39,5),0)</f>
        <v>165</v>
      </c>
    </row>
    <row r="453" spans="9:25" ht="16.5" x14ac:dyDescent="0.2">
      <c r="I453" s="15">
        <v>450</v>
      </c>
      <c r="J453" s="16">
        <f t="shared" ref="J453:J516" si="132">INDEX($A$4:$A$39,INT((I453-1)/21)+1)</f>
        <v>1102007</v>
      </c>
      <c r="K453" s="31" t="s">
        <v>703</v>
      </c>
      <c r="L453" s="16">
        <f t="shared" si="131"/>
        <v>2</v>
      </c>
      <c r="M453" s="16">
        <f t="shared" ref="M453:M516" si="133">MOD(I453-1,21)+1</f>
        <v>9</v>
      </c>
      <c r="N453" s="16" t="s">
        <v>51</v>
      </c>
      <c r="O453" s="16">
        <f>ROUND(IF($L453=1,INDEX(新属性投放!I$14:I$34,卡牌属性!$M453),INDEX(新属性投放!I$40:I$60,卡牌属性!$M453))*VLOOKUP(J453,$A$4:$E$39,5),0)</f>
        <v>1727</v>
      </c>
      <c r="P453" s="31" t="s">
        <v>191</v>
      </c>
      <c r="Q453" s="16">
        <f>ROUND(IF($L453=1,INDEX(新属性投放!J$14:J$34,卡牌属性!$M453),INDEX(新属性投放!J$40:J$60,卡牌属性!$M453))*VLOOKUP(J453,$A$4:$E$39,5),0)</f>
        <v>842</v>
      </c>
      <c r="R453" s="31" t="s">
        <v>192</v>
      </c>
      <c r="S453" s="16">
        <f>ROUND(IF($L453=1,INDEX(新属性投放!K$14:K$34,卡牌属性!$M453),INDEX(新属性投放!K$40:K$60,卡牌属性!$M453))*VLOOKUP(J453,$A$4:$E$39,5),0)</f>
        <v>8360</v>
      </c>
      <c r="T453" s="31" t="s">
        <v>190</v>
      </c>
      <c r="U453" s="16">
        <f>ROUND(IF($L453=1,INDEX(新属性投放!C$14:C$34,卡牌属性!$M453),INDEX(新属性投放!C$40:C$60,卡牌属性!$M453))*VLOOKUP(J453,$A$4:$E$39,5),0)</f>
        <v>37</v>
      </c>
      <c r="V453" s="31" t="s">
        <v>191</v>
      </c>
      <c r="W453" s="16">
        <f>ROUND(IF($L453=1,INDEX(新属性投放!D$14:D$34,卡牌属性!$M453),INDEX(新属性投放!D$40:D$60,卡牌属性!$M453))*VLOOKUP(J453,$A$4:$E$39,5),0)</f>
        <v>19</v>
      </c>
      <c r="X453" s="31" t="s">
        <v>192</v>
      </c>
      <c r="Y453" s="16">
        <f>ROUND(IF($L453=1,INDEX(新属性投放!E$14:E$34,卡牌属性!$M453),INDEX(新属性投放!E$40:E$60,卡牌属性!$M453))*VLOOKUP(J453,$A$4:$E$39,5),0)</f>
        <v>187</v>
      </c>
    </row>
    <row r="454" spans="9:25" ht="16.5" x14ac:dyDescent="0.2">
      <c r="I454" s="15">
        <v>451</v>
      </c>
      <c r="J454" s="16">
        <f t="shared" si="132"/>
        <v>1102007</v>
      </c>
      <c r="K454" s="31" t="s">
        <v>703</v>
      </c>
      <c r="L454" s="16">
        <f t="shared" si="131"/>
        <v>2</v>
      </c>
      <c r="M454" s="16">
        <f t="shared" si="133"/>
        <v>10</v>
      </c>
      <c r="N454" s="16" t="s">
        <v>51</v>
      </c>
      <c r="O454" s="16">
        <f>ROUND(IF($L454=1,INDEX(新属性投放!I$14:I$34,卡牌属性!$M454),INDEX(新属性投放!I$40:I$60,卡牌属性!$M454))*VLOOKUP(J454,$A$4:$E$39,5),0)</f>
        <v>1958</v>
      </c>
      <c r="P454" s="31" t="s">
        <v>191</v>
      </c>
      <c r="Q454" s="16">
        <f>ROUND(IF($L454=1,INDEX(新属性投放!J$14:J$34,卡牌属性!$M454),INDEX(新属性投放!J$40:J$60,卡牌属性!$M454))*VLOOKUP(J454,$A$4:$E$39,5),0)</f>
        <v>957</v>
      </c>
      <c r="R454" s="31" t="s">
        <v>192</v>
      </c>
      <c r="S454" s="16">
        <f>ROUND(IF($L454=1,INDEX(新属性投放!K$14:K$34,卡牌属性!$M454),INDEX(新属性投放!K$40:K$60,卡牌属性!$M454))*VLOOKUP(J454,$A$4:$E$39,5),0)</f>
        <v>9515</v>
      </c>
      <c r="T454" s="31" t="s">
        <v>190</v>
      </c>
      <c r="U454" s="16">
        <f>ROUND(IF($L454=1,INDEX(新属性投放!C$14:C$34,卡牌属性!$M454),INDEX(新属性投放!C$40:C$60,卡牌属性!$M454))*VLOOKUP(J454,$A$4:$E$39,5),0)</f>
        <v>44</v>
      </c>
      <c r="V454" s="31" t="s">
        <v>191</v>
      </c>
      <c r="W454" s="16">
        <f>ROUND(IF($L454=1,INDEX(新属性投放!D$14:D$34,卡牌属性!$M454),INDEX(新属性投放!D$40:D$60,卡牌属性!$M454))*VLOOKUP(J454,$A$4:$E$39,5),0)</f>
        <v>22</v>
      </c>
      <c r="X454" s="31" t="s">
        <v>192</v>
      </c>
      <c r="Y454" s="16">
        <f>ROUND(IF($L454=1,INDEX(新属性投放!E$14:E$34,卡牌属性!$M454),INDEX(新属性投放!E$40:E$60,卡牌属性!$M454))*VLOOKUP(J454,$A$4:$E$39,5),0)</f>
        <v>220</v>
      </c>
    </row>
    <row r="455" spans="9:25" ht="16.5" x14ac:dyDescent="0.2">
      <c r="I455" s="15">
        <v>452</v>
      </c>
      <c r="J455" s="16">
        <f t="shared" si="132"/>
        <v>1102007</v>
      </c>
      <c r="K455" s="31" t="s">
        <v>703</v>
      </c>
      <c r="L455" s="16">
        <f t="shared" si="131"/>
        <v>2</v>
      </c>
      <c r="M455" s="16">
        <f t="shared" si="133"/>
        <v>11</v>
      </c>
      <c r="N455" s="16" t="s">
        <v>51</v>
      </c>
      <c r="O455" s="16">
        <f>ROUND(IF($L455=1,INDEX(新属性投放!I$14:I$34,卡牌属性!$M455),INDEX(新属性投放!I$40:I$60,卡牌属性!$M455))*VLOOKUP(J455,$A$4:$E$39,5),0)</f>
        <v>2229</v>
      </c>
      <c r="P455" s="31" t="s">
        <v>191</v>
      </c>
      <c r="Q455" s="16">
        <f>ROUND(IF($L455=1,INDEX(新属性投放!J$14:J$34,卡牌属性!$M455),INDEX(新属性投放!J$40:J$60,卡牌属性!$M455))*VLOOKUP(J455,$A$4:$E$39,5),0)</f>
        <v>1092</v>
      </c>
      <c r="R455" s="31" t="s">
        <v>192</v>
      </c>
      <c r="S455" s="16">
        <f>ROUND(IF($L455=1,INDEX(新属性投放!K$14:K$34,卡牌属性!$M455),INDEX(新属性投放!K$40:K$60,卡牌属性!$M455))*VLOOKUP(J455,$A$4:$E$39,5),0)</f>
        <v>10868</v>
      </c>
      <c r="T455" s="31" t="s">
        <v>190</v>
      </c>
      <c r="U455" s="16">
        <f>ROUND(IF($L455=1,INDEX(新属性投放!C$14:C$34,卡牌属性!$M455),INDEX(新属性投放!C$40:C$60,卡牌属性!$M455))*VLOOKUP(J455,$A$4:$E$39,5),0)</f>
        <v>51</v>
      </c>
      <c r="V455" s="31" t="s">
        <v>191</v>
      </c>
      <c r="W455" s="16">
        <f>ROUND(IF($L455=1,INDEX(新属性投放!D$14:D$34,卡牌属性!$M455),INDEX(新属性投放!D$40:D$60,卡牌属性!$M455))*VLOOKUP(J455,$A$4:$E$39,5),0)</f>
        <v>25</v>
      </c>
      <c r="X455" s="31" t="s">
        <v>192</v>
      </c>
      <c r="Y455" s="16">
        <f>ROUND(IF($L455=1,INDEX(新属性投放!E$14:E$34,卡牌属性!$M455),INDEX(新属性投放!E$40:E$60,卡牌属性!$M455))*VLOOKUP(J455,$A$4:$E$39,5),0)</f>
        <v>253</v>
      </c>
    </row>
    <row r="456" spans="9:25" ht="16.5" x14ac:dyDescent="0.2">
      <c r="I456" s="15">
        <v>453</v>
      </c>
      <c r="J456" s="16">
        <f t="shared" si="132"/>
        <v>1102007</v>
      </c>
      <c r="K456" s="31" t="s">
        <v>703</v>
      </c>
      <c r="L456" s="16">
        <f t="shared" si="131"/>
        <v>2</v>
      </c>
      <c r="M456" s="16">
        <f t="shared" si="133"/>
        <v>12</v>
      </c>
      <c r="N456" s="16" t="s">
        <v>51</v>
      </c>
      <c r="O456" s="16">
        <f>ROUND(IF($L456=1,INDEX(新属性投放!I$14:I$34,卡牌属性!$M456),INDEX(新属性投放!I$40:I$60,卡牌属性!$M456))*VLOOKUP(J456,$A$4:$E$39,5),0)</f>
        <v>2539</v>
      </c>
      <c r="P456" s="31" t="s">
        <v>191</v>
      </c>
      <c r="Q456" s="16">
        <f>ROUND(IF($L456=1,INDEX(新属性投放!J$14:J$34,卡牌属性!$M456),INDEX(新属性投放!J$40:J$60,卡牌属性!$M456))*VLOOKUP(J456,$A$4:$E$39,5),0)</f>
        <v>1247</v>
      </c>
      <c r="R456" s="31" t="s">
        <v>192</v>
      </c>
      <c r="S456" s="16">
        <f>ROUND(IF($L456=1,INDEX(新属性投放!K$14:K$34,卡牌属性!$M456),INDEX(新属性投放!K$40:K$60,卡牌属性!$M456))*VLOOKUP(J456,$A$4:$E$39,5),0)</f>
        <v>12419</v>
      </c>
      <c r="T456" s="31" t="s">
        <v>190</v>
      </c>
      <c r="U456" s="16">
        <f>ROUND(IF($L456=1,INDEX(新属性投放!C$14:C$34,卡牌属性!$M456),INDEX(新属性投放!C$40:C$60,卡牌属性!$M456))*VLOOKUP(J456,$A$4:$E$39,5),0)</f>
        <v>57</v>
      </c>
      <c r="V456" s="31" t="s">
        <v>191</v>
      </c>
      <c r="W456" s="16">
        <f>ROUND(IF($L456=1,INDEX(新属性投放!D$14:D$34,卡牌属性!$M456),INDEX(新属性投放!D$40:D$60,卡牌属性!$M456))*VLOOKUP(J456,$A$4:$E$39,5),0)</f>
        <v>29</v>
      </c>
      <c r="X456" s="31" t="s">
        <v>192</v>
      </c>
      <c r="Y456" s="16">
        <f>ROUND(IF($L456=1,INDEX(新属性投放!E$14:E$34,卡牌属性!$M456),INDEX(新属性投放!E$40:E$60,卡牌属性!$M456))*VLOOKUP(J456,$A$4:$E$39,5),0)</f>
        <v>286</v>
      </c>
    </row>
    <row r="457" spans="9:25" ht="16.5" x14ac:dyDescent="0.2">
      <c r="I457" s="15">
        <v>454</v>
      </c>
      <c r="J457" s="16">
        <f t="shared" si="132"/>
        <v>1102007</v>
      </c>
      <c r="K457" s="31" t="s">
        <v>703</v>
      </c>
      <c r="L457" s="16">
        <f t="shared" si="131"/>
        <v>2</v>
      </c>
      <c r="M457" s="16">
        <f t="shared" si="133"/>
        <v>13</v>
      </c>
      <c r="N457" s="16" t="s">
        <v>51</v>
      </c>
      <c r="O457" s="16">
        <f>ROUND(IF($L457=1,INDEX(新属性投放!I$14:I$34,卡牌属性!$M457),INDEX(新属性投放!I$40:I$60,卡牌属性!$M457))*VLOOKUP(J457,$A$4:$E$39,5),0)</f>
        <v>2889</v>
      </c>
      <c r="P457" s="31" t="s">
        <v>191</v>
      </c>
      <c r="Q457" s="16">
        <f>ROUND(IF($L457=1,INDEX(新属性投放!J$14:J$34,卡牌属性!$M457),INDEX(新属性投放!J$40:J$60,卡牌属性!$M457))*VLOOKUP(J457,$A$4:$E$39,5),0)</f>
        <v>1422</v>
      </c>
      <c r="R457" s="31" t="s">
        <v>192</v>
      </c>
      <c r="S457" s="16">
        <f>ROUND(IF($L457=1,INDEX(新属性投放!K$14:K$34,卡牌属性!$M457),INDEX(新属性投放!K$40:K$60,卡牌属性!$M457))*VLOOKUP(J457,$A$4:$E$39,5),0)</f>
        <v>14168</v>
      </c>
      <c r="T457" s="31" t="s">
        <v>190</v>
      </c>
      <c r="U457" s="16">
        <f>ROUND(IF($L457=1,INDEX(新属性投放!C$14:C$34,卡牌属性!$M457),INDEX(新属性投放!C$40:C$60,卡牌属性!$M457))*VLOOKUP(J457,$A$4:$E$39,5),0)</f>
        <v>64</v>
      </c>
      <c r="V457" s="31" t="s">
        <v>191</v>
      </c>
      <c r="W457" s="16">
        <f>ROUND(IF($L457=1,INDEX(新属性投放!D$14:D$34,卡牌属性!$M457),INDEX(新属性投放!D$40:D$60,卡牌属性!$M457))*VLOOKUP(J457,$A$4:$E$39,5),0)</f>
        <v>32</v>
      </c>
      <c r="X457" s="31" t="s">
        <v>192</v>
      </c>
      <c r="Y457" s="16">
        <f>ROUND(IF($L457=1,INDEX(新属性投放!E$14:E$34,卡牌属性!$M457),INDEX(新属性投放!E$40:E$60,卡牌属性!$M457))*VLOOKUP(J457,$A$4:$E$39,5),0)</f>
        <v>319</v>
      </c>
    </row>
    <row r="458" spans="9:25" ht="16.5" x14ac:dyDescent="0.2">
      <c r="I458" s="15">
        <v>455</v>
      </c>
      <c r="J458" s="16">
        <f t="shared" si="132"/>
        <v>1102007</v>
      </c>
      <c r="K458" s="31" t="s">
        <v>703</v>
      </c>
      <c r="L458" s="16">
        <f t="shared" si="131"/>
        <v>2</v>
      </c>
      <c r="M458" s="16">
        <f t="shared" si="133"/>
        <v>14</v>
      </c>
      <c r="N458" s="16" t="s">
        <v>51</v>
      </c>
      <c r="O458" s="16">
        <f>ROUND(IF($L458=1,INDEX(新属性投放!I$14:I$34,卡牌属性!$M458),INDEX(新属性投放!I$40:I$60,卡牌属性!$M458))*VLOOKUP(J458,$A$4:$E$39,5),0)</f>
        <v>3278</v>
      </c>
      <c r="P458" s="31" t="s">
        <v>191</v>
      </c>
      <c r="Q458" s="16">
        <f>ROUND(IF($L458=1,INDEX(新属性投放!J$14:J$34,卡牌属性!$M458),INDEX(新属性投放!J$40:J$60,卡牌属性!$M458))*VLOOKUP(J458,$A$4:$E$39,5),0)</f>
        <v>1617</v>
      </c>
      <c r="R458" s="31" t="s">
        <v>192</v>
      </c>
      <c r="S458" s="16">
        <f>ROUND(IF($L458=1,INDEX(新属性投放!K$14:K$34,卡牌属性!$M458),INDEX(新属性投放!K$40:K$60,卡牌属性!$M458))*VLOOKUP(J458,$A$4:$E$39,5),0)</f>
        <v>16115</v>
      </c>
      <c r="T458" s="31" t="s">
        <v>190</v>
      </c>
      <c r="U458" s="16">
        <f>ROUND(IF($L458=1,INDEX(新属性投放!C$14:C$34,卡牌属性!$M458),INDEX(新属性投放!C$40:C$60,卡牌属性!$M458))*VLOOKUP(J458,$A$4:$E$39,5),0)</f>
        <v>70</v>
      </c>
      <c r="V458" s="31" t="s">
        <v>191</v>
      </c>
      <c r="W458" s="16">
        <f>ROUND(IF($L458=1,INDEX(新属性投放!D$14:D$34,卡牌属性!$M458),INDEX(新属性投放!D$40:D$60,卡牌属性!$M458))*VLOOKUP(J458,$A$4:$E$39,5),0)</f>
        <v>35</v>
      </c>
      <c r="X458" s="31" t="s">
        <v>192</v>
      </c>
      <c r="Y458" s="16">
        <f>ROUND(IF($L458=1,INDEX(新属性投放!E$14:E$34,卡牌属性!$M458),INDEX(新属性投放!E$40:E$60,卡牌属性!$M458))*VLOOKUP(J458,$A$4:$E$39,5),0)</f>
        <v>352</v>
      </c>
    </row>
    <row r="459" spans="9:25" ht="16.5" x14ac:dyDescent="0.2">
      <c r="I459" s="15">
        <v>456</v>
      </c>
      <c r="J459" s="16">
        <f t="shared" si="132"/>
        <v>1102007</v>
      </c>
      <c r="K459" s="31" t="s">
        <v>703</v>
      </c>
      <c r="L459" s="16">
        <f t="shared" si="131"/>
        <v>2</v>
      </c>
      <c r="M459" s="16">
        <f t="shared" si="133"/>
        <v>15</v>
      </c>
      <c r="N459" s="16" t="s">
        <v>51</v>
      </c>
      <c r="O459" s="16">
        <f>ROUND(IF($L459=1,INDEX(新属性投放!I$14:I$34,卡牌属性!$M459),INDEX(新属性投放!I$40:I$60,卡牌属性!$M459))*VLOOKUP(J459,$A$4:$E$39,5),0)</f>
        <v>3707</v>
      </c>
      <c r="P459" s="31" t="s">
        <v>191</v>
      </c>
      <c r="Q459" s="16">
        <f>ROUND(IF($L459=1,INDEX(新属性投放!J$14:J$34,卡牌属性!$M459),INDEX(新属性投放!J$40:J$60,卡牌属性!$M459))*VLOOKUP(J459,$A$4:$E$39,5),0)</f>
        <v>1832</v>
      </c>
      <c r="R459" s="31" t="s">
        <v>192</v>
      </c>
      <c r="S459" s="16">
        <f>ROUND(IF($L459=1,INDEX(新属性投放!K$14:K$34,卡牌属性!$M459),INDEX(新属性投放!K$40:K$60,卡牌属性!$M459))*VLOOKUP(J459,$A$4:$E$39,5),0)</f>
        <v>18260</v>
      </c>
      <c r="T459" s="31" t="s">
        <v>190</v>
      </c>
      <c r="U459" s="16">
        <f>ROUND(IF($L459=1,INDEX(新属性投放!C$14:C$34,卡牌属性!$M459),INDEX(新属性投放!C$40:C$60,卡牌属性!$M459))*VLOOKUP(J459,$A$4:$E$39,5),0)</f>
        <v>77</v>
      </c>
      <c r="V459" s="31" t="s">
        <v>191</v>
      </c>
      <c r="W459" s="16">
        <f>ROUND(IF($L459=1,INDEX(新属性投放!D$14:D$34,卡牌属性!$M459),INDEX(新属性投放!D$40:D$60,卡牌属性!$M459))*VLOOKUP(J459,$A$4:$E$39,5),0)</f>
        <v>39</v>
      </c>
      <c r="X459" s="31" t="s">
        <v>192</v>
      </c>
      <c r="Y459" s="16">
        <f>ROUND(IF($L459=1,INDEX(新属性投放!E$14:E$34,卡牌属性!$M459),INDEX(新属性投放!E$40:E$60,卡牌属性!$M459))*VLOOKUP(J459,$A$4:$E$39,5),0)</f>
        <v>385</v>
      </c>
    </row>
    <row r="460" spans="9:25" ht="16.5" x14ac:dyDescent="0.2">
      <c r="I460" s="15">
        <v>457</v>
      </c>
      <c r="J460" s="16">
        <f t="shared" si="132"/>
        <v>1102007</v>
      </c>
      <c r="K460" s="31" t="s">
        <v>703</v>
      </c>
      <c r="L460" s="16">
        <f t="shared" si="131"/>
        <v>2</v>
      </c>
      <c r="M460" s="16">
        <f t="shared" si="133"/>
        <v>16</v>
      </c>
      <c r="N460" s="16" t="s">
        <v>51</v>
      </c>
      <c r="O460" s="16">
        <f>ROUND(IF($L460=1,INDEX(新属性投放!I$14:I$34,卡牌属性!$M460),INDEX(新属性投放!I$40:I$60,卡牌属性!$M460))*VLOOKUP(J460,$A$4:$E$39,5),0)</f>
        <v>4180</v>
      </c>
      <c r="P460" s="31" t="s">
        <v>191</v>
      </c>
      <c r="Q460" s="16">
        <f>ROUND(IF($L460=1,INDEX(新属性投放!J$14:J$34,卡牌属性!$M460),INDEX(新属性投放!J$40:J$60,卡牌属性!$M460))*VLOOKUP(J460,$A$4:$E$39,5),0)</f>
        <v>2068</v>
      </c>
      <c r="R460" s="31" t="s">
        <v>192</v>
      </c>
      <c r="S460" s="16">
        <f>ROUND(IF($L460=1,INDEX(新属性投放!K$14:K$34,卡牌属性!$M460),INDEX(新属性投放!K$40:K$60,卡牌属性!$M460))*VLOOKUP(J460,$A$4:$E$39,5),0)</f>
        <v>20625</v>
      </c>
      <c r="T460" s="31" t="s">
        <v>190</v>
      </c>
      <c r="U460" s="16">
        <f>ROUND(IF($L460=1,INDEX(新属性投放!C$14:C$34,卡牌属性!$M460),INDEX(新属性投放!C$40:C$60,卡牌属性!$M460))*VLOOKUP(J460,$A$4:$E$39,5),0)</f>
        <v>88</v>
      </c>
      <c r="V460" s="31" t="s">
        <v>191</v>
      </c>
      <c r="W460" s="16">
        <f>ROUND(IF($L460=1,INDEX(新属性投放!D$14:D$34,卡牌属性!$M460),INDEX(新属性投放!D$40:D$60,卡牌属性!$M460))*VLOOKUP(J460,$A$4:$E$39,5),0)</f>
        <v>44</v>
      </c>
      <c r="X460" s="31" t="s">
        <v>192</v>
      </c>
      <c r="Y460" s="16">
        <f>ROUND(IF($L460=1,INDEX(新属性投放!E$14:E$34,卡牌属性!$M460),INDEX(新属性投放!E$40:E$60,卡牌属性!$M460))*VLOOKUP(J460,$A$4:$E$39,5),0)</f>
        <v>440</v>
      </c>
    </row>
    <row r="461" spans="9:25" ht="16.5" x14ac:dyDescent="0.2">
      <c r="I461" s="15">
        <v>458</v>
      </c>
      <c r="J461" s="16">
        <f t="shared" si="132"/>
        <v>1102007</v>
      </c>
      <c r="K461" s="31" t="s">
        <v>703</v>
      </c>
      <c r="L461" s="16">
        <f t="shared" si="131"/>
        <v>2</v>
      </c>
      <c r="M461" s="16">
        <f t="shared" si="133"/>
        <v>17</v>
      </c>
      <c r="N461" s="16" t="s">
        <v>51</v>
      </c>
      <c r="O461" s="16">
        <f>ROUND(IF($L461=1,INDEX(新属性投放!I$14:I$34,卡牌属性!$M461),INDEX(新属性投放!I$40:I$60,卡牌属性!$M461))*VLOOKUP(J461,$A$4:$E$39,5),0)</f>
        <v>4719</v>
      </c>
      <c r="P461" s="31" t="s">
        <v>191</v>
      </c>
      <c r="Q461" s="16">
        <f>ROUND(IF($L461=1,INDEX(新属性投放!J$14:J$34,卡牌属性!$M461),INDEX(新属性投放!J$40:J$60,卡牌属性!$M461))*VLOOKUP(J461,$A$4:$E$39,5),0)</f>
        <v>2338</v>
      </c>
      <c r="R461" s="31" t="s">
        <v>192</v>
      </c>
      <c r="S461" s="16">
        <f>ROUND(IF($L461=1,INDEX(新属性投放!K$14:K$34,卡牌属性!$M461),INDEX(新属性投放!K$40:K$60,卡牌属性!$M461))*VLOOKUP(J461,$A$4:$E$39,5),0)</f>
        <v>23320</v>
      </c>
      <c r="T461" s="31" t="s">
        <v>190</v>
      </c>
      <c r="U461" s="16">
        <f>ROUND(IF($L461=1,INDEX(新属性投放!C$14:C$34,卡牌属性!$M461),INDEX(新属性投放!C$40:C$60,卡牌属性!$M461))*VLOOKUP(J461,$A$4:$E$39,5),0)</f>
        <v>99</v>
      </c>
      <c r="V461" s="31" t="s">
        <v>191</v>
      </c>
      <c r="W461" s="16">
        <f>ROUND(IF($L461=1,INDEX(新属性投放!D$14:D$34,卡牌属性!$M461),INDEX(新属性投放!D$40:D$60,卡牌属性!$M461))*VLOOKUP(J461,$A$4:$E$39,5),0)</f>
        <v>50</v>
      </c>
      <c r="X461" s="31" t="s">
        <v>192</v>
      </c>
      <c r="Y461" s="16">
        <f>ROUND(IF($L461=1,INDEX(新属性投放!E$14:E$34,卡牌属性!$M461),INDEX(新属性投放!E$40:E$60,卡牌属性!$M461))*VLOOKUP(J461,$A$4:$E$39,5),0)</f>
        <v>495</v>
      </c>
    </row>
    <row r="462" spans="9:25" ht="16.5" x14ac:dyDescent="0.2">
      <c r="I462" s="15">
        <v>459</v>
      </c>
      <c r="J462" s="16">
        <f t="shared" si="132"/>
        <v>1102007</v>
      </c>
      <c r="K462" s="31" t="s">
        <v>703</v>
      </c>
      <c r="L462" s="16">
        <f t="shared" si="131"/>
        <v>2</v>
      </c>
      <c r="M462" s="16">
        <f t="shared" si="133"/>
        <v>18</v>
      </c>
      <c r="N462" s="16" t="s">
        <v>51</v>
      </c>
      <c r="O462" s="16">
        <f>ROUND(IF($L462=1,INDEX(新属性投放!I$14:I$34,卡牌属性!$M462),INDEX(新属性投放!I$40:I$60,卡牌属性!$M462))*VLOOKUP(J462,$A$4:$E$39,5),0)</f>
        <v>5324</v>
      </c>
      <c r="P462" s="31" t="s">
        <v>191</v>
      </c>
      <c r="Q462" s="16">
        <f>ROUND(IF($L462=1,INDEX(新属性投放!J$14:J$34,卡牌属性!$M462),INDEX(新属性投放!J$40:J$60,卡牌属性!$M462))*VLOOKUP(J462,$A$4:$E$39,5),0)</f>
        <v>2640</v>
      </c>
      <c r="R462" s="31" t="s">
        <v>192</v>
      </c>
      <c r="S462" s="16">
        <f>ROUND(IF($L462=1,INDEX(新属性投放!K$14:K$34,卡牌属性!$M462),INDEX(新属性投放!K$40:K$60,卡牌属性!$M462))*VLOOKUP(J462,$A$4:$E$39,5),0)</f>
        <v>26345</v>
      </c>
      <c r="T462" s="31" t="s">
        <v>190</v>
      </c>
      <c r="U462" s="16">
        <f>ROUND(IF($L462=1,INDEX(新属性投放!C$14:C$34,卡牌属性!$M462),INDEX(新属性投放!C$40:C$60,卡牌属性!$M462))*VLOOKUP(J462,$A$4:$E$39,5),0)</f>
        <v>110</v>
      </c>
      <c r="V462" s="31" t="s">
        <v>191</v>
      </c>
      <c r="W462" s="16">
        <f>ROUND(IF($L462=1,INDEX(新属性投放!D$14:D$34,卡牌属性!$M462),INDEX(新属性投放!D$40:D$60,卡牌属性!$M462))*VLOOKUP(J462,$A$4:$E$39,5),0)</f>
        <v>55</v>
      </c>
      <c r="X462" s="31" t="s">
        <v>192</v>
      </c>
      <c r="Y462" s="16">
        <f>ROUND(IF($L462=1,INDEX(新属性投放!E$14:E$34,卡牌属性!$M462),INDEX(新属性投放!E$40:E$60,卡牌属性!$M462))*VLOOKUP(J462,$A$4:$E$39,5),0)</f>
        <v>550</v>
      </c>
    </row>
    <row r="463" spans="9:25" ht="16.5" x14ac:dyDescent="0.2">
      <c r="I463" s="15">
        <v>460</v>
      </c>
      <c r="J463" s="16">
        <f t="shared" si="132"/>
        <v>1102007</v>
      </c>
      <c r="K463" s="31" t="s">
        <v>703</v>
      </c>
      <c r="L463" s="16">
        <f t="shared" si="131"/>
        <v>2</v>
      </c>
      <c r="M463" s="16">
        <f t="shared" si="133"/>
        <v>19</v>
      </c>
      <c r="N463" s="16" t="s">
        <v>51</v>
      </c>
      <c r="O463" s="16">
        <f>ROUND(IF($L463=1,INDEX(新属性投放!I$14:I$34,卡牌属性!$M463),INDEX(新属性投放!I$40:I$60,卡牌属性!$M463))*VLOOKUP(J463,$A$4:$E$39,5),0)</f>
        <v>5995</v>
      </c>
      <c r="P463" s="31" t="s">
        <v>191</v>
      </c>
      <c r="Q463" s="16">
        <f>ROUND(IF($L463=1,INDEX(新属性投放!J$14:J$34,卡牌属性!$M463),INDEX(新属性投放!J$40:J$60,卡牌属性!$M463))*VLOOKUP(J463,$A$4:$E$39,5),0)</f>
        <v>2976</v>
      </c>
      <c r="R463" s="31" t="s">
        <v>192</v>
      </c>
      <c r="S463" s="16">
        <f>ROUND(IF($L463=1,INDEX(新属性投放!K$14:K$34,卡牌属性!$M463),INDEX(新属性投放!K$40:K$60,卡牌属性!$M463))*VLOOKUP(J463,$A$4:$E$39,5),0)</f>
        <v>29700</v>
      </c>
      <c r="T463" s="31" t="s">
        <v>190</v>
      </c>
      <c r="U463" s="16">
        <f>ROUND(IF($L463=1,INDEX(新属性投放!C$14:C$34,卡牌属性!$M463),INDEX(新属性投放!C$40:C$60,卡牌属性!$M463))*VLOOKUP(J463,$A$4:$E$39,5),0)</f>
        <v>121</v>
      </c>
      <c r="V463" s="31" t="s">
        <v>191</v>
      </c>
      <c r="W463" s="16">
        <f>ROUND(IF($L463=1,INDEX(新属性投放!D$14:D$34,卡牌属性!$M463),INDEX(新属性投放!D$40:D$60,卡牌属性!$M463))*VLOOKUP(J463,$A$4:$E$39,5),0)</f>
        <v>61</v>
      </c>
      <c r="X463" s="31" t="s">
        <v>192</v>
      </c>
      <c r="Y463" s="16">
        <f>ROUND(IF($L463=1,INDEX(新属性投放!E$14:E$34,卡牌属性!$M463),INDEX(新属性投放!E$40:E$60,卡牌属性!$M463))*VLOOKUP(J463,$A$4:$E$39,5),0)</f>
        <v>605</v>
      </c>
    </row>
    <row r="464" spans="9:25" ht="16.5" x14ac:dyDescent="0.2">
      <c r="I464" s="15">
        <v>461</v>
      </c>
      <c r="J464" s="16">
        <f t="shared" si="132"/>
        <v>1102007</v>
      </c>
      <c r="K464" s="31" t="s">
        <v>703</v>
      </c>
      <c r="L464" s="16">
        <f t="shared" si="131"/>
        <v>2</v>
      </c>
      <c r="M464" s="16">
        <f t="shared" si="133"/>
        <v>20</v>
      </c>
      <c r="N464" s="16" t="s">
        <v>51</v>
      </c>
      <c r="O464" s="16">
        <f>ROUND(IF($L464=1,INDEX(新属性投放!I$14:I$34,卡牌属性!$M464),INDEX(新属性投放!I$40:I$60,卡牌属性!$M464))*VLOOKUP(J464,$A$4:$E$39,5),0)</f>
        <v>6732</v>
      </c>
      <c r="P464" s="31" t="s">
        <v>191</v>
      </c>
      <c r="Q464" s="16">
        <f>ROUND(IF($L464=1,INDEX(新属性投放!J$14:J$34,卡牌属性!$M464),INDEX(新属性投放!J$40:J$60,卡牌属性!$M464))*VLOOKUP(J464,$A$4:$E$39,5),0)</f>
        <v>3344</v>
      </c>
      <c r="R464" s="31" t="s">
        <v>192</v>
      </c>
      <c r="S464" s="16">
        <f>ROUND(IF($L464=1,INDEX(新属性投放!K$14:K$34,卡牌属性!$M464),INDEX(新属性投放!K$40:K$60,卡牌属性!$M464))*VLOOKUP(J464,$A$4:$E$39,5),0)</f>
        <v>33385</v>
      </c>
      <c r="T464" s="31" t="s">
        <v>190</v>
      </c>
      <c r="U464" s="16">
        <f>ROUND(IF($L464=1,INDEX(新属性投放!C$14:C$34,卡牌属性!$M464),INDEX(新属性投放!C$40:C$60,卡牌属性!$M464))*VLOOKUP(J464,$A$4:$E$39,5),0)</f>
        <v>132</v>
      </c>
      <c r="V464" s="31" t="s">
        <v>191</v>
      </c>
      <c r="W464" s="16">
        <f>ROUND(IF($L464=1,INDEX(新属性投放!D$14:D$34,卡牌属性!$M464),INDEX(新属性投放!D$40:D$60,卡牌属性!$M464))*VLOOKUP(J464,$A$4:$E$39,5),0)</f>
        <v>66</v>
      </c>
      <c r="X464" s="31" t="s">
        <v>192</v>
      </c>
      <c r="Y464" s="16">
        <f>ROUND(IF($L464=1,INDEX(新属性投放!E$14:E$34,卡牌属性!$M464),INDEX(新属性投放!E$40:E$60,卡牌属性!$M464))*VLOOKUP(J464,$A$4:$E$39,5),0)</f>
        <v>660</v>
      </c>
    </row>
    <row r="465" spans="9:25" ht="16.5" x14ac:dyDescent="0.2">
      <c r="I465" s="15">
        <v>462</v>
      </c>
      <c r="J465" s="16">
        <f t="shared" si="132"/>
        <v>1102007</v>
      </c>
      <c r="K465" s="31" t="s">
        <v>703</v>
      </c>
      <c r="L465" s="16">
        <f t="shared" si="131"/>
        <v>2</v>
      </c>
      <c r="M465" s="16">
        <f t="shared" si="133"/>
        <v>21</v>
      </c>
      <c r="N465" s="16" t="s">
        <v>51</v>
      </c>
      <c r="O465" s="16">
        <f>ROUND(IF($L465=1,INDEX(新属性投放!I$14:I$34,卡牌属性!$M465),INDEX(新属性投放!I$40:I$60,卡牌属性!$M465))*VLOOKUP(J465,$A$4:$E$39,5),0)</f>
        <v>7700</v>
      </c>
      <c r="P465" s="31" t="s">
        <v>191</v>
      </c>
      <c r="Q465" s="16">
        <f>ROUND(IF($L465=1,INDEX(新属性投放!J$14:J$34,卡牌属性!$M465),INDEX(新属性投放!J$40:J$60,卡牌属性!$M465))*VLOOKUP(J465,$A$4:$E$39,5),0)</f>
        <v>3828</v>
      </c>
      <c r="R465" s="31" t="s">
        <v>192</v>
      </c>
      <c r="S465" s="16">
        <f>ROUND(IF($L465=1,INDEX(新属性投放!K$14:K$34,卡牌属性!$M465),INDEX(新属性投放!K$40:K$60,卡牌属性!$M465))*VLOOKUP(J465,$A$4:$E$39,5),0)</f>
        <v>38225</v>
      </c>
      <c r="T465" s="31" t="s">
        <v>190</v>
      </c>
      <c r="U465" s="16">
        <f>ROUND(IF($L465=1,INDEX(新属性投放!C$14:C$34,卡牌属性!$M465),INDEX(新属性投放!C$40:C$60,卡牌属性!$M465))*VLOOKUP(J465,$A$4:$E$39,5),0)</f>
        <v>154</v>
      </c>
      <c r="V465" s="31" t="s">
        <v>191</v>
      </c>
      <c r="W465" s="16">
        <f>ROUND(IF($L465=1,INDEX(新属性投放!D$14:D$34,卡牌属性!$M465),INDEX(新属性投放!D$40:D$60,卡牌属性!$M465))*VLOOKUP(J465,$A$4:$E$39,5),0)</f>
        <v>77</v>
      </c>
      <c r="X465" s="31" t="s">
        <v>192</v>
      </c>
      <c r="Y465" s="16">
        <f>ROUND(IF($L465=1,INDEX(新属性投放!E$14:E$34,卡牌属性!$M465),INDEX(新属性投放!E$40:E$60,卡牌属性!$M465))*VLOOKUP(J465,$A$4:$E$39,5),0)</f>
        <v>770</v>
      </c>
    </row>
    <row r="466" spans="9:25" ht="16.5" x14ac:dyDescent="0.2">
      <c r="I466" s="15">
        <v>463</v>
      </c>
      <c r="J466" s="16">
        <f t="shared" si="132"/>
        <v>1102008</v>
      </c>
      <c r="K466" s="31" t="s">
        <v>703</v>
      </c>
      <c r="L466" s="16">
        <f t="shared" si="131"/>
        <v>2</v>
      </c>
      <c r="M466" s="16">
        <f t="shared" si="133"/>
        <v>1</v>
      </c>
      <c r="N466" s="16" t="s">
        <v>51</v>
      </c>
      <c r="O466" s="16">
        <f>ROUND(IF($L466=1,INDEX(新属性投放!I$14:I$34,卡牌属性!$M466),INDEX(新属性投放!I$40:I$60,卡牌属性!$M466))*VLOOKUP(J466,$A$4:$E$39,5),0)</f>
        <v>100</v>
      </c>
      <c r="P466" s="31" t="s">
        <v>191</v>
      </c>
      <c r="Q466" s="16">
        <f>ROUND(IF($L466=1,INDEX(新属性投放!J$14:J$34,卡牌属性!$M466),INDEX(新属性投放!J$40:J$60,卡牌属性!$M466))*VLOOKUP(J466,$A$4:$E$39,5),0)</f>
        <v>25</v>
      </c>
      <c r="R466" s="31" t="s">
        <v>192</v>
      </c>
      <c r="S466" s="16">
        <f>ROUND(IF($L466=1,INDEX(新属性投放!K$14:K$34,卡牌属性!$M466),INDEX(新属性投放!K$40:K$60,卡牌属性!$M466))*VLOOKUP(J466,$A$4:$E$39,5),0)</f>
        <v>188</v>
      </c>
      <c r="T466" s="31" t="s">
        <v>190</v>
      </c>
      <c r="U466" s="16">
        <f>ROUND(IF($L466=1,INDEX(新属性投放!C$14:C$34,卡牌属性!$M466),INDEX(新属性投放!C$40:C$60,卡牌属性!$M466))*VLOOKUP(J466,$A$4:$E$39,5),0)</f>
        <v>5</v>
      </c>
      <c r="V466" s="31" t="s">
        <v>191</v>
      </c>
      <c r="W466" s="16">
        <f>ROUND(IF($L466=1,INDEX(新属性投放!D$14:D$34,卡牌属性!$M466),INDEX(新属性投放!D$40:D$60,卡牌属性!$M466))*VLOOKUP(J466,$A$4:$E$39,5),0)</f>
        <v>3</v>
      </c>
      <c r="X466" s="31" t="s">
        <v>192</v>
      </c>
      <c r="Y466" s="16">
        <f>ROUND(IF($L466=1,INDEX(新属性投放!E$14:E$34,卡牌属性!$M466),INDEX(新属性投放!E$40:E$60,卡牌属性!$M466))*VLOOKUP(J466,$A$4:$E$39,5),0)</f>
        <v>25</v>
      </c>
    </row>
    <row r="467" spans="9:25" ht="16.5" x14ac:dyDescent="0.2">
      <c r="I467" s="15">
        <v>464</v>
      </c>
      <c r="J467" s="16">
        <f t="shared" si="132"/>
        <v>1102008</v>
      </c>
      <c r="K467" s="31" t="s">
        <v>703</v>
      </c>
      <c r="L467" s="16">
        <f t="shared" si="131"/>
        <v>2</v>
      </c>
      <c r="M467" s="16">
        <f t="shared" si="133"/>
        <v>2</v>
      </c>
      <c r="N467" s="16" t="s">
        <v>51</v>
      </c>
      <c r="O467" s="16">
        <f>ROUND(IF($L467=1,INDEX(新属性投放!I$14:I$34,卡牌属性!$M467),INDEX(新属性投放!I$40:I$60,卡牌属性!$M467))*VLOOKUP(J467,$A$4:$E$39,5),0)</f>
        <v>135</v>
      </c>
      <c r="P467" s="31" t="s">
        <v>191</v>
      </c>
      <c r="Q467" s="16">
        <f>ROUND(IF($L467=1,INDEX(新属性投放!J$14:J$34,卡牌属性!$M467),INDEX(新属性投放!J$40:J$60,卡牌属性!$M467))*VLOOKUP(J467,$A$4:$E$39,5),0)</f>
        <v>43</v>
      </c>
      <c r="R467" s="31" t="s">
        <v>192</v>
      </c>
      <c r="S467" s="16">
        <f>ROUND(IF($L467=1,INDEX(新属性投放!K$14:K$34,卡牌属性!$M467),INDEX(新属性投放!K$40:K$60,卡牌属性!$M467))*VLOOKUP(J467,$A$4:$E$39,5),0)</f>
        <v>363</v>
      </c>
      <c r="T467" s="31" t="s">
        <v>190</v>
      </c>
      <c r="U467" s="16">
        <f>ROUND(IF($L467=1,INDEX(新属性投放!C$14:C$34,卡牌属性!$M467),INDEX(新属性投放!C$40:C$60,卡牌属性!$M467))*VLOOKUP(J467,$A$4:$E$39,5),0)</f>
        <v>8</v>
      </c>
      <c r="V467" s="31" t="s">
        <v>191</v>
      </c>
      <c r="W467" s="16">
        <f>ROUND(IF($L467=1,INDEX(新属性投放!D$14:D$34,卡牌属性!$M467),INDEX(新属性投放!D$40:D$60,卡牌属性!$M467))*VLOOKUP(J467,$A$4:$E$39,5),0)</f>
        <v>4</v>
      </c>
      <c r="X467" s="31" t="s">
        <v>192</v>
      </c>
      <c r="Y467" s="16">
        <f>ROUND(IF($L467=1,INDEX(新属性投放!E$14:E$34,卡牌属性!$M467),INDEX(新属性投放!E$40:E$60,卡牌属性!$M467))*VLOOKUP(J467,$A$4:$E$39,5),0)</f>
        <v>38</v>
      </c>
    </row>
    <row r="468" spans="9:25" ht="16.5" x14ac:dyDescent="0.2">
      <c r="I468" s="15">
        <v>465</v>
      </c>
      <c r="J468" s="16">
        <f t="shared" si="132"/>
        <v>1102008</v>
      </c>
      <c r="K468" s="31" t="s">
        <v>703</v>
      </c>
      <c r="L468" s="16">
        <f t="shared" si="131"/>
        <v>2</v>
      </c>
      <c r="M468" s="16">
        <f t="shared" si="133"/>
        <v>3</v>
      </c>
      <c r="N468" s="16" t="s">
        <v>51</v>
      </c>
      <c r="O468" s="16">
        <f>ROUND(IF($L468=1,INDEX(新属性投放!I$14:I$34,卡牌属性!$M468),INDEX(新属性投放!I$40:I$60,卡牌属性!$M468))*VLOOKUP(J468,$A$4:$E$39,5),0)</f>
        <v>240</v>
      </c>
      <c r="P468" s="31" t="s">
        <v>191</v>
      </c>
      <c r="Q468" s="16">
        <f>ROUND(IF($L468=1,INDEX(新属性投放!J$14:J$34,卡牌属性!$M468),INDEX(新属性投放!J$40:J$60,卡牌属性!$M468))*VLOOKUP(J468,$A$4:$E$39,5),0)</f>
        <v>95</v>
      </c>
      <c r="R468" s="31" t="s">
        <v>192</v>
      </c>
      <c r="S468" s="16">
        <f>ROUND(IF($L468=1,INDEX(新属性投放!K$14:K$34,卡牌属性!$M468),INDEX(新属性投放!K$40:K$60,卡牌属性!$M468))*VLOOKUP(J468,$A$4:$E$39,5),0)</f>
        <v>888</v>
      </c>
      <c r="T468" s="31" t="s">
        <v>190</v>
      </c>
      <c r="U468" s="16">
        <f>ROUND(IF($L468=1,INDEX(新属性投放!C$14:C$34,卡牌属性!$M468),INDEX(新属性投放!C$40:C$60,卡牌属性!$M468))*VLOOKUP(J468,$A$4:$E$39,5),0)</f>
        <v>10</v>
      </c>
      <c r="V468" s="31" t="s">
        <v>191</v>
      </c>
      <c r="W468" s="16">
        <f>ROUND(IF($L468=1,INDEX(新属性投放!D$14:D$34,卡牌属性!$M468),INDEX(新属性投放!D$40:D$60,卡牌属性!$M468))*VLOOKUP(J468,$A$4:$E$39,5),0)</f>
        <v>5</v>
      </c>
      <c r="X468" s="31" t="s">
        <v>192</v>
      </c>
      <c r="Y468" s="16">
        <f>ROUND(IF($L468=1,INDEX(新属性投放!E$14:E$34,卡牌属性!$M468),INDEX(新属性投放!E$40:E$60,卡牌属性!$M468))*VLOOKUP(J468,$A$4:$E$39,5),0)</f>
        <v>50</v>
      </c>
    </row>
    <row r="469" spans="9:25" ht="16.5" x14ac:dyDescent="0.2">
      <c r="I469" s="15">
        <v>466</v>
      </c>
      <c r="J469" s="16">
        <f t="shared" si="132"/>
        <v>1102008</v>
      </c>
      <c r="K469" s="31" t="s">
        <v>703</v>
      </c>
      <c r="L469" s="16">
        <f t="shared" si="131"/>
        <v>2</v>
      </c>
      <c r="M469" s="16">
        <f t="shared" si="133"/>
        <v>4</v>
      </c>
      <c r="N469" s="16" t="s">
        <v>51</v>
      </c>
      <c r="O469" s="16">
        <f>ROUND(IF($L469=1,INDEX(新属性投放!I$14:I$34,卡牌属性!$M469),INDEX(新属性投放!I$40:I$60,卡牌属性!$M469))*VLOOKUP(J469,$A$4:$E$39,5),0)</f>
        <v>420</v>
      </c>
      <c r="P469" s="31" t="s">
        <v>191</v>
      </c>
      <c r="Q469" s="16">
        <f>ROUND(IF($L469=1,INDEX(新属性投放!J$14:J$34,卡牌属性!$M469),INDEX(新属性投放!J$40:J$60,卡牌属性!$M469))*VLOOKUP(J469,$A$4:$E$39,5),0)</f>
        <v>185</v>
      </c>
      <c r="R469" s="31" t="s">
        <v>192</v>
      </c>
      <c r="S469" s="16">
        <f>ROUND(IF($L469=1,INDEX(新属性投放!K$14:K$34,卡牌属性!$M469),INDEX(新属性投放!K$40:K$60,卡牌属性!$M469))*VLOOKUP(J469,$A$4:$E$39,5),0)</f>
        <v>1788</v>
      </c>
      <c r="T469" s="31" t="s">
        <v>190</v>
      </c>
      <c r="U469" s="16">
        <f>ROUND(IF($L469=1,INDEX(新属性投放!C$14:C$34,卡牌属性!$M469),INDEX(新属性投放!C$40:C$60,卡牌属性!$M469))*VLOOKUP(J469,$A$4:$E$39,5),0)</f>
        <v>15</v>
      </c>
      <c r="V469" s="31" t="s">
        <v>191</v>
      </c>
      <c r="W469" s="16">
        <f>ROUND(IF($L469=1,INDEX(新属性投放!D$14:D$34,卡牌属性!$M469),INDEX(新属性投放!D$40:D$60,卡牌属性!$M469))*VLOOKUP(J469,$A$4:$E$39,5),0)</f>
        <v>8</v>
      </c>
      <c r="X469" s="31" t="s">
        <v>192</v>
      </c>
      <c r="Y469" s="16">
        <f>ROUND(IF($L469=1,INDEX(新属性投放!E$14:E$34,卡牌属性!$M469),INDEX(新属性投放!E$40:E$60,卡牌属性!$M469))*VLOOKUP(J469,$A$4:$E$39,5),0)</f>
        <v>75</v>
      </c>
    </row>
    <row r="470" spans="9:25" ht="16.5" x14ac:dyDescent="0.2">
      <c r="I470" s="15">
        <v>467</v>
      </c>
      <c r="J470" s="16">
        <f t="shared" si="132"/>
        <v>1102008</v>
      </c>
      <c r="K470" s="31" t="s">
        <v>703</v>
      </c>
      <c r="L470" s="16">
        <f t="shared" si="131"/>
        <v>2</v>
      </c>
      <c r="M470" s="16">
        <f t="shared" si="133"/>
        <v>5</v>
      </c>
      <c r="N470" s="16" t="s">
        <v>51</v>
      </c>
      <c r="O470" s="16">
        <f>ROUND(IF($L470=1,INDEX(新属性投放!I$14:I$34,卡牌属性!$M470),INDEX(新属性投放!I$40:I$60,卡牌属性!$M470))*VLOOKUP(J470,$A$4:$E$39,5),0)</f>
        <v>610</v>
      </c>
      <c r="P470" s="31" t="s">
        <v>191</v>
      </c>
      <c r="Q470" s="16">
        <f>ROUND(IF($L470=1,INDEX(新属性投放!J$14:J$34,卡牌属性!$M470),INDEX(新属性投放!J$40:J$60,卡牌属性!$M470))*VLOOKUP(J470,$A$4:$E$39,5),0)</f>
        <v>280</v>
      </c>
      <c r="R470" s="31" t="s">
        <v>192</v>
      </c>
      <c r="S470" s="16">
        <f>ROUND(IF($L470=1,INDEX(新属性投放!K$14:K$34,卡牌属性!$M470),INDEX(新属性投放!K$40:K$60,卡牌属性!$M470))*VLOOKUP(J470,$A$4:$E$39,5),0)</f>
        <v>2738</v>
      </c>
      <c r="T470" s="31" t="s">
        <v>190</v>
      </c>
      <c r="U470" s="16">
        <f>ROUND(IF($L470=1,INDEX(新属性投放!C$14:C$34,卡牌属性!$M470),INDEX(新属性投放!C$40:C$60,卡牌属性!$M470))*VLOOKUP(J470,$A$4:$E$39,5),0)</f>
        <v>20</v>
      </c>
      <c r="V470" s="31" t="s">
        <v>191</v>
      </c>
      <c r="W470" s="16">
        <f>ROUND(IF($L470=1,INDEX(新属性投放!D$14:D$34,卡牌属性!$M470),INDEX(新属性投放!D$40:D$60,卡牌属性!$M470))*VLOOKUP(J470,$A$4:$E$39,5),0)</f>
        <v>10</v>
      </c>
      <c r="X470" s="31" t="s">
        <v>192</v>
      </c>
      <c r="Y470" s="16">
        <f>ROUND(IF($L470=1,INDEX(新属性投放!E$14:E$34,卡牌属性!$M470),INDEX(新属性投放!E$40:E$60,卡牌属性!$M470))*VLOOKUP(J470,$A$4:$E$39,5),0)</f>
        <v>100</v>
      </c>
    </row>
    <row r="471" spans="9:25" ht="16.5" x14ac:dyDescent="0.2">
      <c r="I471" s="15">
        <v>468</v>
      </c>
      <c r="J471" s="16">
        <f t="shared" si="132"/>
        <v>1102008</v>
      </c>
      <c r="K471" s="31" t="s">
        <v>703</v>
      </c>
      <c r="L471" s="16">
        <f t="shared" si="131"/>
        <v>2</v>
      </c>
      <c r="M471" s="16">
        <f t="shared" si="133"/>
        <v>6</v>
      </c>
      <c r="N471" s="16" t="s">
        <v>51</v>
      </c>
      <c r="O471" s="16">
        <f>ROUND(IF($L471=1,INDEX(新属性投放!I$14:I$34,卡牌属性!$M471),INDEX(新属性投放!I$40:I$60,卡牌属性!$M471))*VLOOKUP(J471,$A$4:$E$39,5),0)</f>
        <v>860</v>
      </c>
      <c r="P471" s="31" t="s">
        <v>191</v>
      </c>
      <c r="Q471" s="16">
        <f>ROUND(IF($L471=1,INDEX(新属性投放!J$14:J$34,卡牌属性!$M471),INDEX(新属性投放!J$40:J$60,卡牌属性!$M471))*VLOOKUP(J471,$A$4:$E$39,5),0)</f>
        <v>405</v>
      </c>
      <c r="R471" s="31" t="s">
        <v>192</v>
      </c>
      <c r="S471" s="16">
        <f>ROUND(IF($L471=1,INDEX(新属性投放!K$14:K$34,卡牌属性!$M471),INDEX(新属性投放!K$40:K$60,卡牌属性!$M471))*VLOOKUP(J471,$A$4:$E$39,5),0)</f>
        <v>3988</v>
      </c>
      <c r="T471" s="31" t="s">
        <v>190</v>
      </c>
      <c r="U471" s="16">
        <f>ROUND(IF($L471=1,INDEX(新属性投放!C$14:C$34,卡牌属性!$M471),INDEX(新属性投放!C$40:C$60,卡牌属性!$M471))*VLOOKUP(J471,$A$4:$E$39,5),0)</f>
        <v>25</v>
      </c>
      <c r="V471" s="31" t="s">
        <v>191</v>
      </c>
      <c r="W471" s="16">
        <f>ROUND(IF($L471=1,INDEX(新属性投放!D$14:D$34,卡牌属性!$M471),INDEX(新属性投放!D$40:D$60,卡牌属性!$M471))*VLOOKUP(J471,$A$4:$E$39,5),0)</f>
        <v>13</v>
      </c>
      <c r="X471" s="31" t="s">
        <v>192</v>
      </c>
      <c r="Y471" s="16">
        <f>ROUND(IF($L471=1,INDEX(新属性投放!E$14:E$34,卡牌属性!$M471),INDEX(新属性投放!E$40:E$60,卡牌属性!$M471))*VLOOKUP(J471,$A$4:$E$39,5),0)</f>
        <v>125</v>
      </c>
    </row>
    <row r="472" spans="9:25" ht="16.5" x14ac:dyDescent="0.2">
      <c r="I472" s="15">
        <v>469</v>
      </c>
      <c r="J472" s="16">
        <f t="shared" si="132"/>
        <v>1102008</v>
      </c>
      <c r="K472" s="31" t="s">
        <v>703</v>
      </c>
      <c r="L472" s="16">
        <f t="shared" si="131"/>
        <v>2</v>
      </c>
      <c r="M472" s="16">
        <f t="shared" si="133"/>
        <v>7</v>
      </c>
      <c r="N472" s="16" t="s">
        <v>51</v>
      </c>
      <c r="O472" s="16">
        <f>ROUND(IF($L472=1,INDEX(新属性投放!I$14:I$34,卡牌属性!$M472),INDEX(新属性投放!I$40:I$60,卡牌属性!$M472))*VLOOKUP(J472,$A$4:$E$39,5),0)</f>
        <v>1170</v>
      </c>
      <c r="P472" s="31" t="s">
        <v>191</v>
      </c>
      <c r="Q472" s="16">
        <f>ROUND(IF($L472=1,INDEX(新属性投放!J$14:J$34,卡牌属性!$M472),INDEX(新属性投放!J$40:J$60,卡牌属性!$M472))*VLOOKUP(J472,$A$4:$E$39,5),0)</f>
        <v>560</v>
      </c>
      <c r="R472" s="31" t="s">
        <v>192</v>
      </c>
      <c r="S472" s="16">
        <f>ROUND(IF($L472=1,INDEX(新属性投放!K$14:K$34,卡牌属性!$M472),INDEX(新属性投放!K$40:K$60,卡牌属性!$M472))*VLOOKUP(J472,$A$4:$E$39,5),0)</f>
        <v>5538</v>
      </c>
      <c r="T472" s="31" t="s">
        <v>190</v>
      </c>
      <c r="U472" s="16">
        <f>ROUND(IF($L472=1,INDEX(新属性投放!C$14:C$34,卡牌属性!$M472),INDEX(新属性投放!C$40:C$60,卡牌属性!$M472))*VLOOKUP(J472,$A$4:$E$39,5),0)</f>
        <v>30</v>
      </c>
      <c r="V472" s="31" t="s">
        <v>191</v>
      </c>
      <c r="W472" s="16">
        <f>ROUND(IF($L472=1,INDEX(新属性投放!D$14:D$34,卡牌属性!$M472),INDEX(新属性投放!D$40:D$60,卡牌属性!$M472))*VLOOKUP(J472,$A$4:$E$39,5),0)</f>
        <v>15</v>
      </c>
      <c r="X472" s="31" t="s">
        <v>192</v>
      </c>
      <c r="Y472" s="16">
        <f>ROUND(IF($L472=1,INDEX(新属性投放!E$14:E$34,卡牌属性!$M472),INDEX(新属性投放!E$40:E$60,卡牌属性!$M472))*VLOOKUP(J472,$A$4:$E$39,5),0)</f>
        <v>150</v>
      </c>
    </row>
    <row r="473" spans="9:25" ht="16.5" x14ac:dyDescent="0.2">
      <c r="I473" s="15">
        <v>470</v>
      </c>
      <c r="J473" s="16">
        <f t="shared" si="132"/>
        <v>1102008</v>
      </c>
      <c r="K473" s="31" t="s">
        <v>703</v>
      </c>
      <c r="L473" s="16">
        <f t="shared" si="131"/>
        <v>2</v>
      </c>
      <c r="M473" s="16">
        <f t="shared" si="133"/>
        <v>8</v>
      </c>
      <c r="N473" s="16" t="s">
        <v>51</v>
      </c>
      <c r="O473" s="16">
        <f>ROUND(IF($L473=1,INDEX(新属性投放!I$14:I$34,卡牌属性!$M473),INDEX(新属性投放!I$40:I$60,卡牌属性!$M473))*VLOOKUP(J473,$A$4:$E$39,5),0)</f>
        <v>1545</v>
      </c>
      <c r="P473" s="31" t="s">
        <v>191</v>
      </c>
      <c r="Q473" s="16">
        <f>ROUND(IF($L473=1,INDEX(新属性投放!J$14:J$34,卡牌属性!$M473),INDEX(新属性投放!J$40:J$60,卡牌属性!$M473))*VLOOKUP(J473,$A$4:$E$39,5),0)</f>
        <v>748</v>
      </c>
      <c r="R473" s="31" t="s">
        <v>192</v>
      </c>
      <c r="S473" s="16">
        <f>ROUND(IF($L473=1,INDEX(新属性投放!K$14:K$34,卡牌属性!$M473),INDEX(新属性投放!K$40:K$60,卡牌属性!$M473))*VLOOKUP(J473,$A$4:$E$39,5),0)</f>
        <v>7413</v>
      </c>
      <c r="T473" s="31" t="s">
        <v>190</v>
      </c>
      <c r="U473" s="16">
        <f>ROUND(IF($L473=1,INDEX(新属性投放!C$14:C$34,卡牌属性!$M473),INDEX(新属性投放!C$40:C$60,卡牌属性!$M473))*VLOOKUP(J473,$A$4:$E$39,5),0)</f>
        <v>38</v>
      </c>
      <c r="V473" s="31" t="s">
        <v>191</v>
      </c>
      <c r="W473" s="16">
        <f>ROUND(IF($L473=1,INDEX(新属性投放!D$14:D$34,卡牌属性!$M473),INDEX(新属性投放!D$40:D$60,卡牌属性!$M473))*VLOOKUP(J473,$A$4:$E$39,5),0)</f>
        <v>19</v>
      </c>
      <c r="X473" s="31" t="s">
        <v>192</v>
      </c>
      <c r="Y473" s="16">
        <f>ROUND(IF($L473=1,INDEX(新属性投放!E$14:E$34,卡牌属性!$M473),INDEX(新属性投放!E$40:E$60,卡牌属性!$M473))*VLOOKUP(J473,$A$4:$E$39,5),0)</f>
        <v>188</v>
      </c>
    </row>
    <row r="474" spans="9:25" ht="16.5" x14ac:dyDescent="0.2">
      <c r="I474" s="15">
        <v>471</v>
      </c>
      <c r="J474" s="16">
        <f t="shared" si="132"/>
        <v>1102008</v>
      </c>
      <c r="K474" s="31" t="s">
        <v>703</v>
      </c>
      <c r="L474" s="16">
        <f t="shared" si="131"/>
        <v>2</v>
      </c>
      <c r="M474" s="16">
        <f t="shared" si="133"/>
        <v>9</v>
      </c>
      <c r="N474" s="16" t="s">
        <v>51</v>
      </c>
      <c r="O474" s="16">
        <f>ROUND(IF($L474=1,INDEX(新属性投放!I$14:I$34,卡牌属性!$M474),INDEX(新属性投放!I$40:I$60,卡牌属性!$M474))*VLOOKUP(J474,$A$4:$E$39,5),0)</f>
        <v>1963</v>
      </c>
      <c r="P474" s="31" t="s">
        <v>191</v>
      </c>
      <c r="Q474" s="16">
        <f>ROUND(IF($L474=1,INDEX(新属性投放!J$14:J$34,卡牌属性!$M474),INDEX(新属性投放!J$40:J$60,卡牌属性!$M474))*VLOOKUP(J474,$A$4:$E$39,5),0)</f>
        <v>956</v>
      </c>
      <c r="R474" s="31" t="s">
        <v>192</v>
      </c>
      <c r="S474" s="16">
        <f>ROUND(IF($L474=1,INDEX(新属性投放!K$14:K$34,卡牌属性!$M474),INDEX(新属性投放!K$40:K$60,卡牌属性!$M474))*VLOOKUP(J474,$A$4:$E$39,5),0)</f>
        <v>9500</v>
      </c>
      <c r="T474" s="31" t="s">
        <v>190</v>
      </c>
      <c r="U474" s="16">
        <f>ROUND(IF($L474=1,INDEX(新属性投放!C$14:C$34,卡牌属性!$M474),INDEX(新属性投放!C$40:C$60,卡牌属性!$M474))*VLOOKUP(J474,$A$4:$E$39,5),0)</f>
        <v>43</v>
      </c>
      <c r="V474" s="31" t="s">
        <v>191</v>
      </c>
      <c r="W474" s="16">
        <f>ROUND(IF($L474=1,INDEX(新属性投放!D$14:D$34,卡牌属性!$M474),INDEX(新属性投放!D$40:D$60,卡牌属性!$M474))*VLOOKUP(J474,$A$4:$E$39,5),0)</f>
        <v>21</v>
      </c>
      <c r="X474" s="31" t="s">
        <v>192</v>
      </c>
      <c r="Y474" s="16">
        <f>ROUND(IF($L474=1,INDEX(新属性投放!E$14:E$34,卡牌属性!$M474),INDEX(新属性投放!E$40:E$60,卡牌属性!$M474))*VLOOKUP(J474,$A$4:$E$39,5),0)</f>
        <v>213</v>
      </c>
    </row>
    <row r="475" spans="9:25" ht="16.5" x14ac:dyDescent="0.2">
      <c r="I475" s="15">
        <v>472</v>
      </c>
      <c r="J475" s="16">
        <f t="shared" si="132"/>
        <v>1102008</v>
      </c>
      <c r="K475" s="31" t="s">
        <v>703</v>
      </c>
      <c r="L475" s="16">
        <f t="shared" si="131"/>
        <v>2</v>
      </c>
      <c r="M475" s="16">
        <f t="shared" si="133"/>
        <v>10</v>
      </c>
      <c r="N475" s="16" t="s">
        <v>51</v>
      </c>
      <c r="O475" s="16">
        <f>ROUND(IF($L475=1,INDEX(新属性投放!I$14:I$34,卡牌属性!$M475),INDEX(新属性投放!I$40:I$60,卡牌属性!$M475))*VLOOKUP(J475,$A$4:$E$39,5),0)</f>
        <v>2225</v>
      </c>
      <c r="P475" s="31" t="s">
        <v>191</v>
      </c>
      <c r="Q475" s="16">
        <f>ROUND(IF($L475=1,INDEX(新属性投放!J$14:J$34,卡牌属性!$M475),INDEX(新属性投放!J$40:J$60,卡牌属性!$M475))*VLOOKUP(J475,$A$4:$E$39,5),0)</f>
        <v>1088</v>
      </c>
      <c r="R475" s="31" t="s">
        <v>192</v>
      </c>
      <c r="S475" s="16">
        <f>ROUND(IF($L475=1,INDEX(新属性投放!K$14:K$34,卡牌属性!$M475),INDEX(新属性投放!K$40:K$60,卡牌属性!$M475))*VLOOKUP(J475,$A$4:$E$39,5),0)</f>
        <v>10813</v>
      </c>
      <c r="T475" s="31" t="s">
        <v>190</v>
      </c>
      <c r="U475" s="16">
        <f>ROUND(IF($L475=1,INDEX(新属性投放!C$14:C$34,卡牌属性!$M475),INDEX(新属性投放!C$40:C$60,卡牌属性!$M475))*VLOOKUP(J475,$A$4:$E$39,5),0)</f>
        <v>50</v>
      </c>
      <c r="V475" s="31" t="s">
        <v>191</v>
      </c>
      <c r="W475" s="16">
        <f>ROUND(IF($L475=1,INDEX(新属性投放!D$14:D$34,卡牌属性!$M475),INDEX(新属性投放!D$40:D$60,卡牌属性!$M475))*VLOOKUP(J475,$A$4:$E$39,5),0)</f>
        <v>25</v>
      </c>
      <c r="X475" s="31" t="s">
        <v>192</v>
      </c>
      <c r="Y475" s="16">
        <f>ROUND(IF($L475=1,INDEX(新属性投放!E$14:E$34,卡牌属性!$M475),INDEX(新属性投放!E$40:E$60,卡牌属性!$M475))*VLOOKUP(J475,$A$4:$E$39,5),0)</f>
        <v>250</v>
      </c>
    </row>
    <row r="476" spans="9:25" ht="16.5" x14ac:dyDescent="0.2">
      <c r="I476" s="15">
        <v>473</v>
      </c>
      <c r="J476" s="16">
        <f t="shared" si="132"/>
        <v>1102008</v>
      </c>
      <c r="K476" s="31" t="s">
        <v>703</v>
      </c>
      <c r="L476" s="16">
        <f t="shared" si="131"/>
        <v>2</v>
      </c>
      <c r="M476" s="16">
        <f t="shared" si="133"/>
        <v>11</v>
      </c>
      <c r="N476" s="16" t="s">
        <v>51</v>
      </c>
      <c r="O476" s="16">
        <f>ROUND(IF($L476=1,INDEX(新属性投放!I$14:I$34,卡牌属性!$M476),INDEX(新属性投放!I$40:I$60,卡牌属性!$M476))*VLOOKUP(J476,$A$4:$E$39,5),0)</f>
        <v>2533</v>
      </c>
      <c r="P476" s="31" t="s">
        <v>191</v>
      </c>
      <c r="Q476" s="16">
        <f>ROUND(IF($L476=1,INDEX(新属性投放!J$14:J$34,卡牌属性!$M476),INDEX(新属性投放!J$40:J$60,卡牌属性!$M476))*VLOOKUP(J476,$A$4:$E$39,5),0)</f>
        <v>1241</v>
      </c>
      <c r="R476" s="31" t="s">
        <v>192</v>
      </c>
      <c r="S476" s="16">
        <f>ROUND(IF($L476=1,INDEX(新属性投放!K$14:K$34,卡牌属性!$M476),INDEX(新属性投放!K$40:K$60,卡牌属性!$M476))*VLOOKUP(J476,$A$4:$E$39,5),0)</f>
        <v>12350</v>
      </c>
      <c r="T476" s="31" t="s">
        <v>190</v>
      </c>
      <c r="U476" s="16">
        <f>ROUND(IF($L476=1,INDEX(新属性投放!C$14:C$34,卡牌属性!$M476),INDEX(新属性投放!C$40:C$60,卡牌属性!$M476))*VLOOKUP(J476,$A$4:$E$39,5),0)</f>
        <v>58</v>
      </c>
      <c r="V476" s="31" t="s">
        <v>191</v>
      </c>
      <c r="W476" s="16">
        <f>ROUND(IF($L476=1,INDEX(新属性投放!D$14:D$34,卡牌属性!$M476),INDEX(新属性投放!D$40:D$60,卡牌属性!$M476))*VLOOKUP(J476,$A$4:$E$39,5),0)</f>
        <v>29</v>
      </c>
      <c r="X476" s="31" t="s">
        <v>192</v>
      </c>
      <c r="Y476" s="16">
        <f>ROUND(IF($L476=1,INDEX(新属性投放!E$14:E$34,卡牌属性!$M476),INDEX(新属性投放!E$40:E$60,卡牌属性!$M476))*VLOOKUP(J476,$A$4:$E$39,5),0)</f>
        <v>288</v>
      </c>
    </row>
    <row r="477" spans="9:25" ht="16.5" x14ac:dyDescent="0.2">
      <c r="I477" s="15">
        <v>474</v>
      </c>
      <c r="J477" s="16">
        <f t="shared" si="132"/>
        <v>1102008</v>
      </c>
      <c r="K477" s="31" t="s">
        <v>703</v>
      </c>
      <c r="L477" s="16">
        <f t="shared" si="131"/>
        <v>2</v>
      </c>
      <c r="M477" s="16">
        <f t="shared" si="133"/>
        <v>12</v>
      </c>
      <c r="N477" s="16" t="s">
        <v>51</v>
      </c>
      <c r="O477" s="16">
        <f>ROUND(IF($L477=1,INDEX(新属性投放!I$14:I$34,卡牌属性!$M477),INDEX(新属性投放!I$40:I$60,卡牌属性!$M477))*VLOOKUP(J477,$A$4:$E$39,5),0)</f>
        <v>2885</v>
      </c>
      <c r="P477" s="31" t="s">
        <v>191</v>
      </c>
      <c r="Q477" s="16">
        <f>ROUND(IF($L477=1,INDEX(新属性投放!J$14:J$34,卡牌属性!$M477),INDEX(新属性投放!J$40:J$60,卡牌属性!$M477))*VLOOKUP(J477,$A$4:$E$39,5),0)</f>
        <v>1418</v>
      </c>
      <c r="R477" s="31" t="s">
        <v>192</v>
      </c>
      <c r="S477" s="16">
        <f>ROUND(IF($L477=1,INDEX(新属性投放!K$14:K$34,卡牌属性!$M477),INDEX(新属性投放!K$40:K$60,卡牌属性!$M477))*VLOOKUP(J477,$A$4:$E$39,5),0)</f>
        <v>14113</v>
      </c>
      <c r="T477" s="31" t="s">
        <v>190</v>
      </c>
      <c r="U477" s="16">
        <f>ROUND(IF($L477=1,INDEX(新属性投放!C$14:C$34,卡牌属性!$M477),INDEX(新属性投放!C$40:C$60,卡牌属性!$M477))*VLOOKUP(J477,$A$4:$E$39,5),0)</f>
        <v>65</v>
      </c>
      <c r="V477" s="31" t="s">
        <v>191</v>
      </c>
      <c r="W477" s="16">
        <f>ROUND(IF($L477=1,INDEX(新属性投放!D$14:D$34,卡牌属性!$M477),INDEX(新属性投放!D$40:D$60,卡牌属性!$M477))*VLOOKUP(J477,$A$4:$E$39,5),0)</f>
        <v>33</v>
      </c>
      <c r="X477" s="31" t="s">
        <v>192</v>
      </c>
      <c r="Y477" s="16">
        <f>ROUND(IF($L477=1,INDEX(新属性投放!E$14:E$34,卡牌属性!$M477),INDEX(新属性投放!E$40:E$60,卡牌属性!$M477))*VLOOKUP(J477,$A$4:$E$39,5),0)</f>
        <v>325</v>
      </c>
    </row>
    <row r="478" spans="9:25" ht="16.5" x14ac:dyDescent="0.2">
      <c r="I478" s="15">
        <v>475</v>
      </c>
      <c r="J478" s="16">
        <f t="shared" si="132"/>
        <v>1102008</v>
      </c>
      <c r="K478" s="31" t="s">
        <v>703</v>
      </c>
      <c r="L478" s="16">
        <f t="shared" si="131"/>
        <v>2</v>
      </c>
      <c r="M478" s="16">
        <f t="shared" si="133"/>
        <v>13</v>
      </c>
      <c r="N478" s="16" t="s">
        <v>51</v>
      </c>
      <c r="O478" s="16">
        <f>ROUND(IF($L478=1,INDEX(新属性投放!I$14:I$34,卡牌属性!$M478),INDEX(新属性投放!I$40:I$60,卡牌属性!$M478))*VLOOKUP(J478,$A$4:$E$39,5),0)</f>
        <v>3283</v>
      </c>
      <c r="P478" s="31" t="s">
        <v>191</v>
      </c>
      <c r="Q478" s="16">
        <f>ROUND(IF($L478=1,INDEX(新属性投放!J$14:J$34,卡牌属性!$M478),INDEX(新属性投放!J$40:J$60,卡牌属性!$M478))*VLOOKUP(J478,$A$4:$E$39,5),0)</f>
        <v>1616</v>
      </c>
      <c r="R478" s="31" t="s">
        <v>192</v>
      </c>
      <c r="S478" s="16">
        <f>ROUND(IF($L478=1,INDEX(新属性投放!K$14:K$34,卡牌属性!$M478),INDEX(新属性投放!K$40:K$60,卡牌属性!$M478))*VLOOKUP(J478,$A$4:$E$39,5),0)</f>
        <v>16100</v>
      </c>
      <c r="T478" s="31" t="s">
        <v>190</v>
      </c>
      <c r="U478" s="16">
        <f>ROUND(IF($L478=1,INDEX(新属性投放!C$14:C$34,卡牌属性!$M478),INDEX(新属性投放!C$40:C$60,卡牌属性!$M478))*VLOOKUP(J478,$A$4:$E$39,5),0)</f>
        <v>73</v>
      </c>
      <c r="V478" s="31" t="s">
        <v>191</v>
      </c>
      <c r="W478" s="16">
        <f>ROUND(IF($L478=1,INDEX(新属性投放!D$14:D$34,卡牌属性!$M478),INDEX(新属性投放!D$40:D$60,卡牌属性!$M478))*VLOOKUP(J478,$A$4:$E$39,5),0)</f>
        <v>36</v>
      </c>
      <c r="X478" s="31" t="s">
        <v>192</v>
      </c>
      <c r="Y478" s="16">
        <f>ROUND(IF($L478=1,INDEX(新属性投放!E$14:E$34,卡牌属性!$M478),INDEX(新属性投放!E$40:E$60,卡牌属性!$M478))*VLOOKUP(J478,$A$4:$E$39,5),0)</f>
        <v>363</v>
      </c>
    </row>
    <row r="479" spans="9:25" ht="16.5" x14ac:dyDescent="0.2">
      <c r="I479" s="15">
        <v>476</v>
      </c>
      <c r="J479" s="16">
        <f t="shared" si="132"/>
        <v>1102008</v>
      </c>
      <c r="K479" s="31" t="s">
        <v>703</v>
      </c>
      <c r="L479" s="16">
        <f t="shared" si="131"/>
        <v>2</v>
      </c>
      <c r="M479" s="16">
        <f t="shared" si="133"/>
        <v>14</v>
      </c>
      <c r="N479" s="16" t="s">
        <v>51</v>
      </c>
      <c r="O479" s="16">
        <f>ROUND(IF($L479=1,INDEX(新属性投放!I$14:I$34,卡牌属性!$M479),INDEX(新属性投放!I$40:I$60,卡牌属性!$M479))*VLOOKUP(J479,$A$4:$E$39,5),0)</f>
        <v>3725</v>
      </c>
      <c r="P479" s="31" t="s">
        <v>191</v>
      </c>
      <c r="Q479" s="16">
        <f>ROUND(IF($L479=1,INDEX(新属性投放!J$14:J$34,卡牌属性!$M479),INDEX(新属性投放!J$40:J$60,卡牌属性!$M479))*VLOOKUP(J479,$A$4:$E$39,5),0)</f>
        <v>1838</v>
      </c>
      <c r="R479" s="31" t="s">
        <v>192</v>
      </c>
      <c r="S479" s="16">
        <f>ROUND(IF($L479=1,INDEX(新属性投放!K$14:K$34,卡牌属性!$M479),INDEX(新属性投放!K$40:K$60,卡牌属性!$M479))*VLOOKUP(J479,$A$4:$E$39,5),0)</f>
        <v>18313</v>
      </c>
      <c r="T479" s="31" t="s">
        <v>190</v>
      </c>
      <c r="U479" s="16">
        <f>ROUND(IF($L479=1,INDEX(新属性投放!C$14:C$34,卡牌属性!$M479),INDEX(新属性投放!C$40:C$60,卡牌属性!$M479))*VLOOKUP(J479,$A$4:$E$39,5),0)</f>
        <v>80</v>
      </c>
      <c r="V479" s="31" t="s">
        <v>191</v>
      </c>
      <c r="W479" s="16">
        <f>ROUND(IF($L479=1,INDEX(新属性投放!D$14:D$34,卡牌属性!$M479),INDEX(新属性投放!D$40:D$60,卡牌属性!$M479))*VLOOKUP(J479,$A$4:$E$39,5),0)</f>
        <v>40</v>
      </c>
      <c r="X479" s="31" t="s">
        <v>192</v>
      </c>
      <c r="Y479" s="16">
        <f>ROUND(IF($L479=1,INDEX(新属性投放!E$14:E$34,卡牌属性!$M479),INDEX(新属性投放!E$40:E$60,卡牌属性!$M479))*VLOOKUP(J479,$A$4:$E$39,5),0)</f>
        <v>400</v>
      </c>
    </row>
    <row r="480" spans="9:25" ht="16.5" x14ac:dyDescent="0.2">
      <c r="I480" s="15">
        <v>477</v>
      </c>
      <c r="J480" s="16">
        <f t="shared" si="132"/>
        <v>1102008</v>
      </c>
      <c r="K480" s="31" t="s">
        <v>703</v>
      </c>
      <c r="L480" s="16">
        <f t="shared" si="131"/>
        <v>2</v>
      </c>
      <c r="M480" s="16">
        <f t="shared" si="133"/>
        <v>15</v>
      </c>
      <c r="N480" s="16" t="s">
        <v>51</v>
      </c>
      <c r="O480" s="16">
        <f>ROUND(IF($L480=1,INDEX(新属性投放!I$14:I$34,卡牌属性!$M480),INDEX(新属性投放!I$40:I$60,卡牌属性!$M480))*VLOOKUP(J480,$A$4:$E$39,5),0)</f>
        <v>4213</v>
      </c>
      <c r="P480" s="31" t="s">
        <v>191</v>
      </c>
      <c r="Q480" s="16">
        <f>ROUND(IF($L480=1,INDEX(新属性投放!J$14:J$34,卡牌属性!$M480),INDEX(新属性投放!J$40:J$60,卡牌属性!$M480))*VLOOKUP(J480,$A$4:$E$39,5),0)</f>
        <v>2081</v>
      </c>
      <c r="R480" s="31" t="s">
        <v>192</v>
      </c>
      <c r="S480" s="16">
        <f>ROUND(IF($L480=1,INDEX(新属性投放!K$14:K$34,卡牌属性!$M480),INDEX(新属性投放!K$40:K$60,卡牌属性!$M480))*VLOOKUP(J480,$A$4:$E$39,5),0)</f>
        <v>20750</v>
      </c>
      <c r="T480" s="31" t="s">
        <v>190</v>
      </c>
      <c r="U480" s="16">
        <f>ROUND(IF($L480=1,INDEX(新属性投放!C$14:C$34,卡牌属性!$M480),INDEX(新属性投放!C$40:C$60,卡牌属性!$M480))*VLOOKUP(J480,$A$4:$E$39,5),0)</f>
        <v>88</v>
      </c>
      <c r="V480" s="31" t="s">
        <v>191</v>
      </c>
      <c r="W480" s="16">
        <f>ROUND(IF($L480=1,INDEX(新属性投放!D$14:D$34,卡牌属性!$M480),INDEX(新属性投放!D$40:D$60,卡牌属性!$M480))*VLOOKUP(J480,$A$4:$E$39,5),0)</f>
        <v>44</v>
      </c>
      <c r="X480" s="31" t="s">
        <v>192</v>
      </c>
      <c r="Y480" s="16">
        <f>ROUND(IF($L480=1,INDEX(新属性投放!E$14:E$34,卡牌属性!$M480),INDEX(新属性投放!E$40:E$60,卡牌属性!$M480))*VLOOKUP(J480,$A$4:$E$39,5),0)</f>
        <v>438</v>
      </c>
    </row>
    <row r="481" spans="9:25" ht="16.5" x14ac:dyDescent="0.2">
      <c r="I481" s="15">
        <v>478</v>
      </c>
      <c r="J481" s="16">
        <f t="shared" si="132"/>
        <v>1102008</v>
      </c>
      <c r="K481" s="31" t="s">
        <v>703</v>
      </c>
      <c r="L481" s="16">
        <f t="shared" si="131"/>
        <v>2</v>
      </c>
      <c r="M481" s="16">
        <f t="shared" si="133"/>
        <v>16</v>
      </c>
      <c r="N481" s="16" t="s">
        <v>51</v>
      </c>
      <c r="O481" s="16">
        <f>ROUND(IF($L481=1,INDEX(新属性投放!I$14:I$34,卡牌属性!$M481),INDEX(新属性投放!I$40:I$60,卡牌属性!$M481))*VLOOKUP(J481,$A$4:$E$39,5),0)</f>
        <v>4750</v>
      </c>
      <c r="P481" s="31" t="s">
        <v>191</v>
      </c>
      <c r="Q481" s="16">
        <f>ROUND(IF($L481=1,INDEX(新属性投放!J$14:J$34,卡牌属性!$M481),INDEX(新属性投放!J$40:J$60,卡牌属性!$M481))*VLOOKUP(J481,$A$4:$E$39,5),0)</f>
        <v>2350</v>
      </c>
      <c r="R481" s="31" t="s">
        <v>192</v>
      </c>
      <c r="S481" s="16">
        <f>ROUND(IF($L481=1,INDEX(新属性投放!K$14:K$34,卡牌属性!$M481),INDEX(新属性投放!K$40:K$60,卡牌属性!$M481))*VLOOKUP(J481,$A$4:$E$39,5),0)</f>
        <v>23438</v>
      </c>
      <c r="T481" s="31" t="s">
        <v>190</v>
      </c>
      <c r="U481" s="16">
        <f>ROUND(IF($L481=1,INDEX(新属性投放!C$14:C$34,卡牌属性!$M481),INDEX(新属性投放!C$40:C$60,卡牌属性!$M481))*VLOOKUP(J481,$A$4:$E$39,5),0)</f>
        <v>100</v>
      </c>
      <c r="V481" s="31" t="s">
        <v>191</v>
      </c>
      <c r="W481" s="16">
        <f>ROUND(IF($L481=1,INDEX(新属性投放!D$14:D$34,卡牌属性!$M481),INDEX(新属性投放!D$40:D$60,卡牌属性!$M481))*VLOOKUP(J481,$A$4:$E$39,5),0)</f>
        <v>50</v>
      </c>
      <c r="X481" s="31" t="s">
        <v>192</v>
      </c>
      <c r="Y481" s="16">
        <f>ROUND(IF($L481=1,INDEX(新属性投放!E$14:E$34,卡牌属性!$M481),INDEX(新属性投放!E$40:E$60,卡牌属性!$M481))*VLOOKUP(J481,$A$4:$E$39,5),0)</f>
        <v>500</v>
      </c>
    </row>
    <row r="482" spans="9:25" ht="16.5" x14ac:dyDescent="0.2">
      <c r="I482" s="15">
        <v>479</v>
      </c>
      <c r="J482" s="16">
        <f t="shared" si="132"/>
        <v>1102008</v>
      </c>
      <c r="K482" s="31" t="s">
        <v>703</v>
      </c>
      <c r="L482" s="16">
        <f t="shared" si="131"/>
        <v>2</v>
      </c>
      <c r="M482" s="16">
        <f t="shared" si="133"/>
        <v>17</v>
      </c>
      <c r="N482" s="16" t="s">
        <v>51</v>
      </c>
      <c r="O482" s="16">
        <f>ROUND(IF($L482=1,INDEX(新属性投放!I$14:I$34,卡牌属性!$M482),INDEX(新属性投放!I$40:I$60,卡牌属性!$M482))*VLOOKUP(J482,$A$4:$E$39,5),0)</f>
        <v>5363</v>
      </c>
      <c r="P482" s="31" t="s">
        <v>191</v>
      </c>
      <c r="Q482" s="16">
        <f>ROUND(IF($L482=1,INDEX(新属性投放!J$14:J$34,卡牌属性!$M482),INDEX(新属性投放!J$40:J$60,卡牌属性!$M482))*VLOOKUP(J482,$A$4:$E$39,5),0)</f>
        <v>2656</v>
      </c>
      <c r="R482" s="31" t="s">
        <v>192</v>
      </c>
      <c r="S482" s="16">
        <f>ROUND(IF($L482=1,INDEX(新属性投放!K$14:K$34,卡牌属性!$M482),INDEX(新属性投放!K$40:K$60,卡牌属性!$M482))*VLOOKUP(J482,$A$4:$E$39,5),0)</f>
        <v>26500</v>
      </c>
      <c r="T482" s="31" t="s">
        <v>190</v>
      </c>
      <c r="U482" s="16">
        <f>ROUND(IF($L482=1,INDEX(新属性投放!C$14:C$34,卡牌属性!$M482),INDEX(新属性投放!C$40:C$60,卡牌属性!$M482))*VLOOKUP(J482,$A$4:$E$39,5),0)</f>
        <v>113</v>
      </c>
      <c r="V482" s="31" t="s">
        <v>191</v>
      </c>
      <c r="W482" s="16">
        <f>ROUND(IF($L482=1,INDEX(新属性投放!D$14:D$34,卡牌属性!$M482),INDEX(新属性投放!D$40:D$60,卡牌属性!$M482))*VLOOKUP(J482,$A$4:$E$39,5),0)</f>
        <v>56</v>
      </c>
      <c r="X482" s="31" t="s">
        <v>192</v>
      </c>
      <c r="Y482" s="16">
        <f>ROUND(IF($L482=1,INDEX(新属性投放!E$14:E$34,卡牌属性!$M482),INDEX(新属性投放!E$40:E$60,卡牌属性!$M482))*VLOOKUP(J482,$A$4:$E$39,5),0)</f>
        <v>563</v>
      </c>
    </row>
    <row r="483" spans="9:25" ht="16.5" x14ac:dyDescent="0.2">
      <c r="I483" s="15">
        <v>480</v>
      </c>
      <c r="J483" s="16">
        <f t="shared" si="132"/>
        <v>1102008</v>
      </c>
      <c r="K483" s="31" t="s">
        <v>703</v>
      </c>
      <c r="L483" s="16">
        <f t="shared" si="131"/>
        <v>2</v>
      </c>
      <c r="M483" s="16">
        <f t="shared" si="133"/>
        <v>18</v>
      </c>
      <c r="N483" s="16" t="s">
        <v>51</v>
      </c>
      <c r="O483" s="16">
        <f>ROUND(IF($L483=1,INDEX(新属性投放!I$14:I$34,卡牌属性!$M483),INDEX(新属性投放!I$40:I$60,卡牌属性!$M483))*VLOOKUP(J483,$A$4:$E$39,5),0)</f>
        <v>6050</v>
      </c>
      <c r="P483" s="31" t="s">
        <v>191</v>
      </c>
      <c r="Q483" s="16">
        <f>ROUND(IF($L483=1,INDEX(新属性投放!J$14:J$34,卡牌属性!$M483),INDEX(新属性投放!J$40:J$60,卡牌属性!$M483))*VLOOKUP(J483,$A$4:$E$39,5),0)</f>
        <v>3000</v>
      </c>
      <c r="R483" s="31" t="s">
        <v>192</v>
      </c>
      <c r="S483" s="16">
        <f>ROUND(IF($L483=1,INDEX(新属性投放!K$14:K$34,卡牌属性!$M483),INDEX(新属性投放!K$40:K$60,卡牌属性!$M483))*VLOOKUP(J483,$A$4:$E$39,5),0)</f>
        <v>29938</v>
      </c>
      <c r="T483" s="31" t="s">
        <v>190</v>
      </c>
      <c r="U483" s="16">
        <f>ROUND(IF($L483=1,INDEX(新属性投放!C$14:C$34,卡牌属性!$M483),INDEX(新属性投放!C$40:C$60,卡牌属性!$M483))*VLOOKUP(J483,$A$4:$E$39,5),0)</f>
        <v>125</v>
      </c>
      <c r="V483" s="31" t="s">
        <v>191</v>
      </c>
      <c r="W483" s="16">
        <f>ROUND(IF($L483=1,INDEX(新属性投放!D$14:D$34,卡牌属性!$M483),INDEX(新属性投放!D$40:D$60,卡牌属性!$M483))*VLOOKUP(J483,$A$4:$E$39,5),0)</f>
        <v>63</v>
      </c>
      <c r="X483" s="31" t="s">
        <v>192</v>
      </c>
      <c r="Y483" s="16">
        <f>ROUND(IF($L483=1,INDEX(新属性投放!E$14:E$34,卡牌属性!$M483),INDEX(新属性投放!E$40:E$60,卡牌属性!$M483))*VLOOKUP(J483,$A$4:$E$39,5),0)</f>
        <v>625</v>
      </c>
    </row>
    <row r="484" spans="9:25" ht="16.5" x14ac:dyDescent="0.2">
      <c r="I484" s="15">
        <v>481</v>
      </c>
      <c r="J484" s="16">
        <f t="shared" si="132"/>
        <v>1102008</v>
      </c>
      <c r="K484" s="31" t="s">
        <v>703</v>
      </c>
      <c r="L484" s="16">
        <f t="shared" si="131"/>
        <v>2</v>
      </c>
      <c r="M484" s="16">
        <f t="shared" si="133"/>
        <v>19</v>
      </c>
      <c r="N484" s="16" t="s">
        <v>51</v>
      </c>
      <c r="O484" s="16">
        <f>ROUND(IF($L484=1,INDEX(新属性投放!I$14:I$34,卡牌属性!$M484),INDEX(新属性投放!I$40:I$60,卡牌属性!$M484))*VLOOKUP(J484,$A$4:$E$39,5),0)</f>
        <v>6813</v>
      </c>
      <c r="P484" s="31" t="s">
        <v>191</v>
      </c>
      <c r="Q484" s="16">
        <f>ROUND(IF($L484=1,INDEX(新属性投放!J$14:J$34,卡牌属性!$M484),INDEX(新属性投放!J$40:J$60,卡牌属性!$M484))*VLOOKUP(J484,$A$4:$E$39,5),0)</f>
        <v>3381</v>
      </c>
      <c r="R484" s="31" t="s">
        <v>192</v>
      </c>
      <c r="S484" s="16">
        <f>ROUND(IF($L484=1,INDEX(新属性投放!K$14:K$34,卡牌属性!$M484),INDEX(新属性投放!K$40:K$60,卡牌属性!$M484))*VLOOKUP(J484,$A$4:$E$39,5),0)</f>
        <v>33750</v>
      </c>
      <c r="T484" s="31" t="s">
        <v>190</v>
      </c>
      <c r="U484" s="16">
        <f>ROUND(IF($L484=1,INDEX(新属性投放!C$14:C$34,卡牌属性!$M484),INDEX(新属性投放!C$40:C$60,卡牌属性!$M484))*VLOOKUP(J484,$A$4:$E$39,5),0)</f>
        <v>138</v>
      </c>
      <c r="V484" s="31" t="s">
        <v>191</v>
      </c>
      <c r="W484" s="16">
        <f>ROUND(IF($L484=1,INDEX(新属性投放!D$14:D$34,卡牌属性!$M484),INDEX(新属性投放!D$40:D$60,卡牌属性!$M484))*VLOOKUP(J484,$A$4:$E$39,5),0)</f>
        <v>69</v>
      </c>
      <c r="X484" s="31" t="s">
        <v>192</v>
      </c>
      <c r="Y484" s="16">
        <f>ROUND(IF($L484=1,INDEX(新属性投放!E$14:E$34,卡牌属性!$M484),INDEX(新属性投放!E$40:E$60,卡牌属性!$M484))*VLOOKUP(J484,$A$4:$E$39,5),0)</f>
        <v>688</v>
      </c>
    </row>
    <row r="485" spans="9:25" ht="16.5" x14ac:dyDescent="0.2">
      <c r="I485" s="15">
        <v>482</v>
      </c>
      <c r="J485" s="16">
        <f t="shared" si="132"/>
        <v>1102008</v>
      </c>
      <c r="K485" s="31" t="s">
        <v>703</v>
      </c>
      <c r="L485" s="16">
        <f t="shared" si="131"/>
        <v>2</v>
      </c>
      <c r="M485" s="16">
        <f t="shared" si="133"/>
        <v>20</v>
      </c>
      <c r="N485" s="16" t="s">
        <v>51</v>
      </c>
      <c r="O485" s="16">
        <f>ROUND(IF($L485=1,INDEX(新属性投放!I$14:I$34,卡牌属性!$M485),INDEX(新属性投放!I$40:I$60,卡牌属性!$M485))*VLOOKUP(J485,$A$4:$E$39,5),0)</f>
        <v>7650</v>
      </c>
      <c r="P485" s="31" t="s">
        <v>191</v>
      </c>
      <c r="Q485" s="16">
        <f>ROUND(IF($L485=1,INDEX(新属性投放!J$14:J$34,卡牌属性!$M485),INDEX(新属性投放!J$40:J$60,卡牌属性!$M485))*VLOOKUP(J485,$A$4:$E$39,5),0)</f>
        <v>3800</v>
      </c>
      <c r="R485" s="31" t="s">
        <v>192</v>
      </c>
      <c r="S485" s="16">
        <f>ROUND(IF($L485=1,INDEX(新属性投放!K$14:K$34,卡牌属性!$M485),INDEX(新属性投放!K$40:K$60,卡牌属性!$M485))*VLOOKUP(J485,$A$4:$E$39,5),0)</f>
        <v>37938</v>
      </c>
      <c r="T485" s="31" t="s">
        <v>190</v>
      </c>
      <c r="U485" s="16">
        <f>ROUND(IF($L485=1,INDEX(新属性投放!C$14:C$34,卡牌属性!$M485),INDEX(新属性投放!C$40:C$60,卡牌属性!$M485))*VLOOKUP(J485,$A$4:$E$39,5),0)</f>
        <v>150</v>
      </c>
      <c r="V485" s="31" t="s">
        <v>191</v>
      </c>
      <c r="W485" s="16">
        <f>ROUND(IF($L485=1,INDEX(新属性投放!D$14:D$34,卡牌属性!$M485),INDEX(新属性投放!D$40:D$60,卡牌属性!$M485))*VLOOKUP(J485,$A$4:$E$39,5),0)</f>
        <v>75</v>
      </c>
      <c r="X485" s="31" t="s">
        <v>192</v>
      </c>
      <c r="Y485" s="16">
        <f>ROUND(IF($L485=1,INDEX(新属性投放!E$14:E$34,卡牌属性!$M485),INDEX(新属性投放!E$40:E$60,卡牌属性!$M485))*VLOOKUP(J485,$A$4:$E$39,5),0)</f>
        <v>750</v>
      </c>
    </row>
    <row r="486" spans="9:25" ht="16.5" x14ac:dyDescent="0.2">
      <c r="I486" s="15">
        <v>483</v>
      </c>
      <c r="J486" s="16">
        <f t="shared" si="132"/>
        <v>1102008</v>
      </c>
      <c r="K486" s="31" t="s">
        <v>703</v>
      </c>
      <c r="L486" s="16">
        <f t="shared" si="131"/>
        <v>2</v>
      </c>
      <c r="M486" s="16">
        <f t="shared" si="133"/>
        <v>21</v>
      </c>
      <c r="N486" s="16" t="s">
        <v>51</v>
      </c>
      <c r="O486" s="16">
        <f>ROUND(IF($L486=1,INDEX(新属性投放!I$14:I$34,卡牌属性!$M486),INDEX(新属性投放!I$40:I$60,卡牌属性!$M486))*VLOOKUP(J486,$A$4:$E$39,5),0)</f>
        <v>8750</v>
      </c>
      <c r="P486" s="31" t="s">
        <v>191</v>
      </c>
      <c r="Q486" s="16">
        <f>ROUND(IF($L486=1,INDEX(新属性投放!J$14:J$34,卡牌属性!$M486),INDEX(新属性投放!J$40:J$60,卡牌属性!$M486))*VLOOKUP(J486,$A$4:$E$39,5),0)</f>
        <v>4350</v>
      </c>
      <c r="R486" s="31" t="s">
        <v>192</v>
      </c>
      <c r="S486" s="16">
        <f>ROUND(IF($L486=1,INDEX(新属性投放!K$14:K$34,卡牌属性!$M486),INDEX(新属性投放!K$40:K$60,卡牌属性!$M486))*VLOOKUP(J486,$A$4:$E$39,5),0)</f>
        <v>43438</v>
      </c>
      <c r="T486" s="31" t="s">
        <v>190</v>
      </c>
      <c r="U486" s="16">
        <f>ROUND(IF($L486=1,INDEX(新属性投放!C$14:C$34,卡牌属性!$M486),INDEX(新属性投放!C$40:C$60,卡牌属性!$M486))*VLOOKUP(J486,$A$4:$E$39,5),0)</f>
        <v>175</v>
      </c>
      <c r="V486" s="31" t="s">
        <v>191</v>
      </c>
      <c r="W486" s="16">
        <f>ROUND(IF($L486=1,INDEX(新属性投放!D$14:D$34,卡牌属性!$M486),INDEX(新属性投放!D$40:D$60,卡牌属性!$M486))*VLOOKUP(J486,$A$4:$E$39,5),0)</f>
        <v>88</v>
      </c>
      <c r="X486" s="31" t="s">
        <v>192</v>
      </c>
      <c r="Y486" s="16">
        <f>ROUND(IF($L486=1,INDEX(新属性投放!E$14:E$34,卡牌属性!$M486),INDEX(新属性投放!E$40:E$60,卡牌属性!$M486))*VLOOKUP(J486,$A$4:$E$39,5),0)</f>
        <v>875</v>
      </c>
    </row>
    <row r="487" spans="9:25" ht="16.5" x14ac:dyDescent="0.2">
      <c r="I487" s="15">
        <v>484</v>
      </c>
      <c r="J487" s="16">
        <f t="shared" si="132"/>
        <v>1102009</v>
      </c>
      <c r="K487" s="31" t="s">
        <v>703</v>
      </c>
      <c r="L487" s="16">
        <f t="shared" si="131"/>
        <v>2</v>
      </c>
      <c r="M487" s="16">
        <f t="shared" si="133"/>
        <v>1</v>
      </c>
      <c r="N487" s="16" t="s">
        <v>51</v>
      </c>
      <c r="O487" s="16">
        <f>ROUND(IF($L487=1,INDEX(新属性投放!I$14:I$34,卡牌属性!$M487),INDEX(新属性投放!I$40:I$60,卡牌属性!$M487))*VLOOKUP(J487,$A$4:$E$39,5),0)</f>
        <v>100</v>
      </c>
      <c r="P487" s="31" t="s">
        <v>191</v>
      </c>
      <c r="Q487" s="16">
        <f>ROUND(IF($L487=1,INDEX(新属性投放!J$14:J$34,卡牌属性!$M487),INDEX(新属性投放!J$40:J$60,卡牌属性!$M487))*VLOOKUP(J487,$A$4:$E$39,5),0)</f>
        <v>25</v>
      </c>
      <c r="R487" s="31" t="s">
        <v>192</v>
      </c>
      <c r="S487" s="16">
        <f>ROUND(IF($L487=1,INDEX(新属性投放!K$14:K$34,卡牌属性!$M487),INDEX(新属性投放!K$40:K$60,卡牌属性!$M487))*VLOOKUP(J487,$A$4:$E$39,5),0)</f>
        <v>188</v>
      </c>
      <c r="T487" s="31" t="s">
        <v>190</v>
      </c>
      <c r="U487" s="16">
        <f>ROUND(IF($L487=1,INDEX(新属性投放!C$14:C$34,卡牌属性!$M487),INDEX(新属性投放!C$40:C$60,卡牌属性!$M487))*VLOOKUP(J487,$A$4:$E$39,5),0)</f>
        <v>5</v>
      </c>
      <c r="V487" s="31" t="s">
        <v>191</v>
      </c>
      <c r="W487" s="16">
        <f>ROUND(IF($L487=1,INDEX(新属性投放!D$14:D$34,卡牌属性!$M487),INDEX(新属性投放!D$40:D$60,卡牌属性!$M487))*VLOOKUP(J487,$A$4:$E$39,5),0)</f>
        <v>3</v>
      </c>
      <c r="X487" s="31" t="s">
        <v>192</v>
      </c>
      <c r="Y487" s="16">
        <f>ROUND(IF($L487=1,INDEX(新属性投放!E$14:E$34,卡牌属性!$M487),INDEX(新属性投放!E$40:E$60,卡牌属性!$M487))*VLOOKUP(J487,$A$4:$E$39,5),0)</f>
        <v>25</v>
      </c>
    </row>
    <row r="488" spans="9:25" ht="16.5" x14ac:dyDescent="0.2">
      <c r="I488" s="15">
        <v>485</v>
      </c>
      <c r="J488" s="16">
        <f t="shared" si="132"/>
        <v>1102009</v>
      </c>
      <c r="K488" s="31" t="s">
        <v>703</v>
      </c>
      <c r="L488" s="16">
        <f t="shared" ref="L488:L551" si="134">VLOOKUP(J488,$A$4:$C$39,3,TRUE)</f>
        <v>2</v>
      </c>
      <c r="M488" s="16">
        <f t="shared" si="133"/>
        <v>2</v>
      </c>
      <c r="N488" s="16" t="s">
        <v>51</v>
      </c>
      <c r="O488" s="16">
        <f>ROUND(IF($L488=1,INDEX(新属性投放!I$14:I$34,卡牌属性!$M488),INDEX(新属性投放!I$40:I$60,卡牌属性!$M488))*VLOOKUP(J488,$A$4:$E$39,5),0)</f>
        <v>135</v>
      </c>
      <c r="P488" s="31" t="s">
        <v>191</v>
      </c>
      <c r="Q488" s="16">
        <f>ROUND(IF($L488=1,INDEX(新属性投放!J$14:J$34,卡牌属性!$M488),INDEX(新属性投放!J$40:J$60,卡牌属性!$M488))*VLOOKUP(J488,$A$4:$E$39,5),0)</f>
        <v>43</v>
      </c>
      <c r="R488" s="31" t="s">
        <v>192</v>
      </c>
      <c r="S488" s="16">
        <f>ROUND(IF($L488=1,INDEX(新属性投放!K$14:K$34,卡牌属性!$M488),INDEX(新属性投放!K$40:K$60,卡牌属性!$M488))*VLOOKUP(J488,$A$4:$E$39,5),0)</f>
        <v>363</v>
      </c>
      <c r="T488" s="31" t="s">
        <v>190</v>
      </c>
      <c r="U488" s="16">
        <f>ROUND(IF($L488=1,INDEX(新属性投放!C$14:C$34,卡牌属性!$M488),INDEX(新属性投放!C$40:C$60,卡牌属性!$M488))*VLOOKUP(J488,$A$4:$E$39,5),0)</f>
        <v>8</v>
      </c>
      <c r="V488" s="31" t="s">
        <v>191</v>
      </c>
      <c r="W488" s="16">
        <f>ROUND(IF($L488=1,INDEX(新属性投放!D$14:D$34,卡牌属性!$M488),INDEX(新属性投放!D$40:D$60,卡牌属性!$M488))*VLOOKUP(J488,$A$4:$E$39,5),0)</f>
        <v>4</v>
      </c>
      <c r="X488" s="31" t="s">
        <v>192</v>
      </c>
      <c r="Y488" s="16">
        <f>ROUND(IF($L488=1,INDEX(新属性投放!E$14:E$34,卡牌属性!$M488),INDEX(新属性投放!E$40:E$60,卡牌属性!$M488))*VLOOKUP(J488,$A$4:$E$39,5),0)</f>
        <v>38</v>
      </c>
    </row>
    <row r="489" spans="9:25" ht="16.5" x14ac:dyDescent="0.2">
      <c r="I489" s="15">
        <v>486</v>
      </c>
      <c r="J489" s="16">
        <f t="shared" si="132"/>
        <v>1102009</v>
      </c>
      <c r="K489" s="31" t="s">
        <v>703</v>
      </c>
      <c r="L489" s="16">
        <f t="shared" si="134"/>
        <v>2</v>
      </c>
      <c r="M489" s="16">
        <f t="shared" si="133"/>
        <v>3</v>
      </c>
      <c r="N489" s="16" t="s">
        <v>51</v>
      </c>
      <c r="O489" s="16">
        <f>ROUND(IF($L489=1,INDEX(新属性投放!I$14:I$34,卡牌属性!$M489),INDEX(新属性投放!I$40:I$60,卡牌属性!$M489))*VLOOKUP(J489,$A$4:$E$39,5),0)</f>
        <v>240</v>
      </c>
      <c r="P489" s="31" t="s">
        <v>191</v>
      </c>
      <c r="Q489" s="16">
        <f>ROUND(IF($L489=1,INDEX(新属性投放!J$14:J$34,卡牌属性!$M489),INDEX(新属性投放!J$40:J$60,卡牌属性!$M489))*VLOOKUP(J489,$A$4:$E$39,5),0)</f>
        <v>95</v>
      </c>
      <c r="R489" s="31" t="s">
        <v>192</v>
      </c>
      <c r="S489" s="16">
        <f>ROUND(IF($L489=1,INDEX(新属性投放!K$14:K$34,卡牌属性!$M489),INDEX(新属性投放!K$40:K$60,卡牌属性!$M489))*VLOOKUP(J489,$A$4:$E$39,5),0)</f>
        <v>888</v>
      </c>
      <c r="T489" s="31" t="s">
        <v>190</v>
      </c>
      <c r="U489" s="16">
        <f>ROUND(IF($L489=1,INDEX(新属性投放!C$14:C$34,卡牌属性!$M489),INDEX(新属性投放!C$40:C$60,卡牌属性!$M489))*VLOOKUP(J489,$A$4:$E$39,5),0)</f>
        <v>10</v>
      </c>
      <c r="V489" s="31" t="s">
        <v>191</v>
      </c>
      <c r="W489" s="16">
        <f>ROUND(IF($L489=1,INDEX(新属性投放!D$14:D$34,卡牌属性!$M489),INDEX(新属性投放!D$40:D$60,卡牌属性!$M489))*VLOOKUP(J489,$A$4:$E$39,5),0)</f>
        <v>5</v>
      </c>
      <c r="X489" s="31" t="s">
        <v>192</v>
      </c>
      <c r="Y489" s="16">
        <f>ROUND(IF($L489=1,INDEX(新属性投放!E$14:E$34,卡牌属性!$M489),INDEX(新属性投放!E$40:E$60,卡牌属性!$M489))*VLOOKUP(J489,$A$4:$E$39,5),0)</f>
        <v>50</v>
      </c>
    </row>
    <row r="490" spans="9:25" ht="16.5" x14ac:dyDescent="0.2">
      <c r="I490" s="15">
        <v>487</v>
      </c>
      <c r="J490" s="16">
        <f t="shared" si="132"/>
        <v>1102009</v>
      </c>
      <c r="K490" s="31" t="s">
        <v>703</v>
      </c>
      <c r="L490" s="16">
        <f t="shared" si="134"/>
        <v>2</v>
      </c>
      <c r="M490" s="16">
        <f t="shared" si="133"/>
        <v>4</v>
      </c>
      <c r="N490" s="16" t="s">
        <v>51</v>
      </c>
      <c r="O490" s="16">
        <f>ROUND(IF($L490=1,INDEX(新属性投放!I$14:I$34,卡牌属性!$M490),INDEX(新属性投放!I$40:I$60,卡牌属性!$M490))*VLOOKUP(J490,$A$4:$E$39,5),0)</f>
        <v>420</v>
      </c>
      <c r="P490" s="31" t="s">
        <v>191</v>
      </c>
      <c r="Q490" s="16">
        <f>ROUND(IF($L490=1,INDEX(新属性投放!J$14:J$34,卡牌属性!$M490),INDEX(新属性投放!J$40:J$60,卡牌属性!$M490))*VLOOKUP(J490,$A$4:$E$39,5),0)</f>
        <v>185</v>
      </c>
      <c r="R490" s="31" t="s">
        <v>192</v>
      </c>
      <c r="S490" s="16">
        <f>ROUND(IF($L490=1,INDEX(新属性投放!K$14:K$34,卡牌属性!$M490),INDEX(新属性投放!K$40:K$60,卡牌属性!$M490))*VLOOKUP(J490,$A$4:$E$39,5),0)</f>
        <v>1788</v>
      </c>
      <c r="T490" s="31" t="s">
        <v>190</v>
      </c>
      <c r="U490" s="16">
        <f>ROUND(IF($L490=1,INDEX(新属性投放!C$14:C$34,卡牌属性!$M490),INDEX(新属性投放!C$40:C$60,卡牌属性!$M490))*VLOOKUP(J490,$A$4:$E$39,5),0)</f>
        <v>15</v>
      </c>
      <c r="V490" s="31" t="s">
        <v>191</v>
      </c>
      <c r="W490" s="16">
        <f>ROUND(IF($L490=1,INDEX(新属性投放!D$14:D$34,卡牌属性!$M490),INDEX(新属性投放!D$40:D$60,卡牌属性!$M490))*VLOOKUP(J490,$A$4:$E$39,5),0)</f>
        <v>8</v>
      </c>
      <c r="X490" s="31" t="s">
        <v>192</v>
      </c>
      <c r="Y490" s="16">
        <f>ROUND(IF($L490=1,INDEX(新属性投放!E$14:E$34,卡牌属性!$M490),INDEX(新属性投放!E$40:E$60,卡牌属性!$M490))*VLOOKUP(J490,$A$4:$E$39,5),0)</f>
        <v>75</v>
      </c>
    </row>
    <row r="491" spans="9:25" ht="16.5" x14ac:dyDescent="0.2">
      <c r="I491" s="15">
        <v>488</v>
      </c>
      <c r="J491" s="16">
        <f t="shared" si="132"/>
        <v>1102009</v>
      </c>
      <c r="K491" s="31" t="s">
        <v>703</v>
      </c>
      <c r="L491" s="16">
        <f t="shared" si="134"/>
        <v>2</v>
      </c>
      <c r="M491" s="16">
        <f t="shared" si="133"/>
        <v>5</v>
      </c>
      <c r="N491" s="16" t="s">
        <v>51</v>
      </c>
      <c r="O491" s="16">
        <f>ROUND(IF($L491=1,INDEX(新属性投放!I$14:I$34,卡牌属性!$M491),INDEX(新属性投放!I$40:I$60,卡牌属性!$M491))*VLOOKUP(J491,$A$4:$E$39,5),0)</f>
        <v>610</v>
      </c>
      <c r="P491" s="31" t="s">
        <v>191</v>
      </c>
      <c r="Q491" s="16">
        <f>ROUND(IF($L491=1,INDEX(新属性投放!J$14:J$34,卡牌属性!$M491),INDEX(新属性投放!J$40:J$60,卡牌属性!$M491))*VLOOKUP(J491,$A$4:$E$39,5),0)</f>
        <v>280</v>
      </c>
      <c r="R491" s="31" t="s">
        <v>192</v>
      </c>
      <c r="S491" s="16">
        <f>ROUND(IF($L491=1,INDEX(新属性投放!K$14:K$34,卡牌属性!$M491),INDEX(新属性投放!K$40:K$60,卡牌属性!$M491))*VLOOKUP(J491,$A$4:$E$39,5),0)</f>
        <v>2738</v>
      </c>
      <c r="T491" s="31" t="s">
        <v>190</v>
      </c>
      <c r="U491" s="16">
        <f>ROUND(IF($L491=1,INDEX(新属性投放!C$14:C$34,卡牌属性!$M491),INDEX(新属性投放!C$40:C$60,卡牌属性!$M491))*VLOOKUP(J491,$A$4:$E$39,5),0)</f>
        <v>20</v>
      </c>
      <c r="V491" s="31" t="s">
        <v>191</v>
      </c>
      <c r="W491" s="16">
        <f>ROUND(IF($L491=1,INDEX(新属性投放!D$14:D$34,卡牌属性!$M491),INDEX(新属性投放!D$40:D$60,卡牌属性!$M491))*VLOOKUP(J491,$A$4:$E$39,5),0)</f>
        <v>10</v>
      </c>
      <c r="X491" s="31" t="s">
        <v>192</v>
      </c>
      <c r="Y491" s="16">
        <f>ROUND(IF($L491=1,INDEX(新属性投放!E$14:E$34,卡牌属性!$M491),INDEX(新属性投放!E$40:E$60,卡牌属性!$M491))*VLOOKUP(J491,$A$4:$E$39,5),0)</f>
        <v>100</v>
      </c>
    </row>
    <row r="492" spans="9:25" ht="16.5" x14ac:dyDescent="0.2">
      <c r="I492" s="15">
        <v>489</v>
      </c>
      <c r="J492" s="16">
        <f t="shared" si="132"/>
        <v>1102009</v>
      </c>
      <c r="K492" s="31" t="s">
        <v>703</v>
      </c>
      <c r="L492" s="16">
        <f t="shared" si="134"/>
        <v>2</v>
      </c>
      <c r="M492" s="16">
        <f t="shared" si="133"/>
        <v>6</v>
      </c>
      <c r="N492" s="16" t="s">
        <v>51</v>
      </c>
      <c r="O492" s="16">
        <f>ROUND(IF($L492=1,INDEX(新属性投放!I$14:I$34,卡牌属性!$M492),INDEX(新属性投放!I$40:I$60,卡牌属性!$M492))*VLOOKUP(J492,$A$4:$E$39,5),0)</f>
        <v>860</v>
      </c>
      <c r="P492" s="31" t="s">
        <v>191</v>
      </c>
      <c r="Q492" s="16">
        <f>ROUND(IF($L492=1,INDEX(新属性投放!J$14:J$34,卡牌属性!$M492),INDEX(新属性投放!J$40:J$60,卡牌属性!$M492))*VLOOKUP(J492,$A$4:$E$39,5),0)</f>
        <v>405</v>
      </c>
      <c r="R492" s="31" t="s">
        <v>192</v>
      </c>
      <c r="S492" s="16">
        <f>ROUND(IF($L492=1,INDEX(新属性投放!K$14:K$34,卡牌属性!$M492),INDEX(新属性投放!K$40:K$60,卡牌属性!$M492))*VLOOKUP(J492,$A$4:$E$39,5),0)</f>
        <v>3988</v>
      </c>
      <c r="T492" s="31" t="s">
        <v>190</v>
      </c>
      <c r="U492" s="16">
        <f>ROUND(IF($L492=1,INDEX(新属性投放!C$14:C$34,卡牌属性!$M492),INDEX(新属性投放!C$40:C$60,卡牌属性!$M492))*VLOOKUP(J492,$A$4:$E$39,5),0)</f>
        <v>25</v>
      </c>
      <c r="V492" s="31" t="s">
        <v>191</v>
      </c>
      <c r="W492" s="16">
        <f>ROUND(IF($L492=1,INDEX(新属性投放!D$14:D$34,卡牌属性!$M492),INDEX(新属性投放!D$40:D$60,卡牌属性!$M492))*VLOOKUP(J492,$A$4:$E$39,5),0)</f>
        <v>13</v>
      </c>
      <c r="X492" s="31" t="s">
        <v>192</v>
      </c>
      <c r="Y492" s="16">
        <f>ROUND(IF($L492=1,INDEX(新属性投放!E$14:E$34,卡牌属性!$M492),INDEX(新属性投放!E$40:E$60,卡牌属性!$M492))*VLOOKUP(J492,$A$4:$E$39,5),0)</f>
        <v>125</v>
      </c>
    </row>
    <row r="493" spans="9:25" ht="16.5" x14ac:dyDescent="0.2">
      <c r="I493" s="15">
        <v>490</v>
      </c>
      <c r="J493" s="16">
        <f t="shared" si="132"/>
        <v>1102009</v>
      </c>
      <c r="K493" s="31" t="s">
        <v>703</v>
      </c>
      <c r="L493" s="16">
        <f t="shared" si="134"/>
        <v>2</v>
      </c>
      <c r="M493" s="16">
        <f t="shared" si="133"/>
        <v>7</v>
      </c>
      <c r="N493" s="16" t="s">
        <v>51</v>
      </c>
      <c r="O493" s="16">
        <f>ROUND(IF($L493=1,INDEX(新属性投放!I$14:I$34,卡牌属性!$M493),INDEX(新属性投放!I$40:I$60,卡牌属性!$M493))*VLOOKUP(J493,$A$4:$E$39,5),0)</f>
        <v>1170</v>
      </c>
      <c r="P493" s="31" t="s">
        <v>191</v>
      </c>
      <c r="Q493" s="16">
        <f>ROUND(IF($L493=1,INDEX(新属性投放!J$14:J$34,卡牌属性!$M493),INDEX(新属性投放!J$40:J$60,卡牌属性!$M493))*VLOOKUP(J493,$A$4:$E$39,5),0)</f>
        <v>560</v>
      </c>
      <c r="R493" s="31" t="s">
        <v>192</v>
      </c>
      <c r="S493" s="16">
        <f>ROUND(IF($L493=1,INDEX(新属性投放!K$14:K$34,卡牌属性!$M493),INDEX(新属性投放!K$40:K$60,卡牌属性!$M493))*VLOOKUP(J493,$A$4:$E$39,5),0)</f>
        <v>5538</v>
      </c>
      <c r="T493" s="31" t="s">
        <v>190</v>
      </c>
      <c r="U493" s="16">
        <f>ROUND(IF($L493=1,INDEX(新属性投放!C$14:C$34,卡牌属性!$M493),INDEX(新属性投放!C$40:C$60,卡牌属性!$M493))*VLOOKUP(J493,$A$4:$E$39,5),0)</f>
        <v>30</v>
      </c>
      <c r="V493" s="31" t="s">
        <v>191</v>
      </c>
      <c r="W493" s="16">
        <f>ROUND(IF($L493=1,INDEX(新属性投放!D$14:D$34,卡牌属性!$M493),INDEX(新属性投放!D$40:D$60,卡牌属性!$M493))*VLOOKUP(J493,$A$4:$E$39,5),0)</f>
        <v>15</v>
      </c>
      <c r="X493" s="31" t="s">
        <v>192</v>
      </c>
      <c r="Y493" s="16">
        <f>ROUND(IF($L493=1,INDEX(新属性投放!E$14:E$34,卡牌属性!$M493),INDEX(新属性投放!E$40:E$60,卡牌属性!$M493))*VLOOKUP(J493,$A$4:$E$39,5),0)</f>
        <v>150</v>
      </c>
    </row>
    <row r="494" spans="9:25" ht="16.5" x14ac:dyDescent="0.2">
      <c r="I494" s="15">
        <v>491</v>
      </c>
      <c r="J494" s="16">
        <f t="shared" si="132"/>
        <v>1102009</v>
      </c>
      <c r="K494" s="31" t="s">
        <v>703</v>
      </c>
      <c r="L494" s="16">
        <f t="shared" si="134"/>
        <v>2</v>
      </c>
      <c r="M494" s="16">
        <f t="shared" si="133"/>
        <v>8</v>
      </c>
      <c r="N494" s="16" t="s">
        <v>51</v>
      </c>
      <c r="O494" s="16">
        <f>ROUND(IF($L494=1,INDEX(新属性投放!I$14:I$34,卡牌属性!$M494),INDEX(新属性投放!I$40:I$60,卡牌属性!$M494))*VLOOKUP(J494,$A$4:$E$39,5),0)</f>
        <v>1545</v>
      </c>
      <c r="P494" s="31" t="s">
        <v>191</v>
      </c>
      <c r="Q494" s="16">
        <f>ROUND(IF($L494=1,INDEX(新属性投放!J$14:J$34,卡牌属性!$M494),INDEX(新属性投放!J$40:J$60,卡牌属性!$M494))*VLOOKUP(J494,$A$4:$E$39,5),0)</f>
        <v>748</v>
      </c>
      <c r="R494" s="31" t="s">
        <v>192</v>
      </c>
      <c r="S494" s="16">
        <f>ROUND(IF($L494=1,INDEX(新属性投放!K$14:K$34,卡牌属性!$M494),INDEX(新属性投放!K$40:K$60,卡牌属性!$M494))*VLOOKUP(J494,$A$4:$E$39,5),0)</f>
        <v>7413</v>
      </c>
      <c r="T494" s="31" t="s">
        <v>190</v>
      </c>
      <c r="U494" s="16">
        <f>ROUND(IF($L494=1,INDEX(新属性投放!C$14:C$34,卡牌属性!$M494),INDEX(新属性投放!C$40:C$60,卡牌属性!$M494))*VLOOKUP(J494,$A$4:$E$39,5),0)</f>
        <v>38</v>
      </c>
      <c r="V494" s="31" t="s">
        <v>191</v>
      </c>
      <c r="W494" s="16">
        <f>ROUND(IF($L494=1,INDEX(新属性投放!D$14:D$34,卡牌属性!$M494),INDEX(新属性投放!D$40:D$60,卡牌属性!$M494))*VLOOKUP(J494,$A$4:$E$39,5),0)</f>
        <v>19</v>
      </c>
      <c r="X494" s="31" t="s">
        <v>192</v>
      </c>
      <c r="Y494" s="16">
        <f>ROUND(IF($L494=1,INDEX(新属性投放!E$14:E$34,卡牌属性!$M494),INDEX(新属性投放!E$40:E$60,卡牌属性!$M494))*VLOOKUP(J494,$A$4:$E$39,5),0)</f>
        <v>188</v>
      </c>
    </row>
    <row r="495" spans="9:25" ht="16.5" x14ac:dyDescent="0.2">
      <c r="I495" s="15">
        <v>492</v>
      </c>
      <c r="J495" s="16">
        <f t="shared" si="132"/>
        <v>1102009</v>
      </c>
      <c r="K495" s="31" t="s">
        <v>703</v>
      </c>
      <c r="L495" s="16">
        <f t="shared" si="134"/>
        <v>2</v>
      </c>
      <c r="M495" s="16">
        <f t="shared" si="133"/>
        <v>9</v>
      </c>
      <c r="N495" s="16" t="s">
        <v>51</v>
      </c>
      <c r="O495" s="16">
        <f>ROUND(IF($L495=1,INDEX(新属性投放!I$14:I$34,卡牌属性!$M495),INDEX(新属性投放!I$40:I$60,卡牌属性!$M495))*VLOOKUP(J495,$A$4:$E$39,5),0)</f>
        <v>1963</v>
      </c>
      <c r="P495" s="31" t="s">
        <v>191</v>
      </c>
      <c r="Q495" s="16">
        <f>ROUND(IF($L495=1,INDEX(新属性投放!J$14:J$34,卡牌属性!$M495),INDEX(新属性投放!J$40:J$60,卡牌属性!$M495))*VLOOKUP(J495,$A$4:$E$39,5),0)</f>
        <v>956</v>
      </c>
      <c r="R495" s="31" t="s">
        <v>192</v>
      </c>
      <c r="S495" s="16">
        <f>ROUND(IF($L495=1,INDEX(新属性投放!K$14:K$34,卡牌属性!$M495),INDEX(新属性投放!K$40:K$60,卡牌属性!$M495))*VLOOKUP(J495,$A$4:$E$39,5),0)</f>
        <v>9500</v>
      </c>
      <c r="T495" s="31" t="s">
        <v>190</v>
      </c>
      <c r="U495" s="16">
        <f>ROUND(IF($L495=1,INDEX(新属性投放!C$14:C$34,卡牌属性!$M495),INDEX(新属性投放!C$40:C$60,卡牌属性!$M495))*VLOOKUP(J495,$A$4:$E$39,5),0)</f>
        <v>43</v>
      </c>
      <c r="V495" s="31" t="s">
        <v>191</v>
      </c>
      <c r="W495" s="16">
        <f>ROUND(IF($L495=1,INDEX(新属性投放!D$14:D$34,卡牌属性!$M495),INDEX(新属性投放!D$40:D$60,卡牌属性!$M495))*VLOOKUP(J495,$A$4:$E$39,5),0)</f>
        <v>21</v>
      </c>
      <c r="X495" s="31" t="s">
        <v>192</v>
      </c>
      <c r="Y495" s="16">
        <f>ROUND(IF($L495=1,INDEX(新属性投放!E$14:E$34,卡牌属性!$M495),INDEX(新属性投放!E$40:E$60,卡牌属性!$M495))*VLOOKUP(J495,$A$4:$E$39,5),0)</f>
        <v>213</v>
      </c>
    </row>
    <row r="496" spans="9:25" ht="16.5" x14ac:dyDescent="0.2">
      <c r="I496" s="15">
        <v>493</v>
      </c>
      <c r="J496" s="16">
        <f t="shared" si="132"/>
        <v>1102009</v>
      </c>
      <c r="K496" s="31" t="s">
        <v>703</v>
      </c>
      <c r="L496" s="16">
        <f t="shared" si="134"/>
        <v>2</v>
      </c>
      <c r="M496" s="16">
        <f t="shared" si="133"/>
        <v>10</v>
      </c>
      <c r="N496" s="16" t="s">
        <v>51</v>
      </c>
      <c r="O496" s="16">
        <f>ROUND(IF($L496=1,INDEX(新属性投放!I$14:I$34,卡牌属性!$M496),INDEX(新属性投放!I$40:I$60,卡牌属性!$M496))*VLOOKUP(J496,$A$4:$E$39,5),0)</f>
        <v>2225</v>
      </c>
      <c r="P496" s="31" t="s">
        <v>191</v>
      </c>
      <c r="Q496" s="16">
        <f>ROUND(IF($L496=1,INDEX(新属性投放!J$14:J$34,卡牌属性!$M496),INDEX(新属性投放!J$40:J$60,卡牌属性!$M496))*VLOOKUP(J496,$A$4:$E$39,5),0)</f>
        <v>1088</v>
      </c>
      <c r="R496" s="31" t="s">
        <v>192</v>
      </c>
      <c r="S496" s="16">
        <f>ROUND(IF($L496=1,INDEX(新属性投放!K$14:K$34,卡牌属性!$M496),INDEX(新属性投放!K$40:K$60,卡牌属性!$M496))*VLOOKUP(J496,$A$4:$E$39,5),0)</f>
        <v>10813</v>
      </c>
      <c r="T496" s="31" t="s">
        <v>190</v>
      </c>
      <c r="U496" s="16">
        <f>ROUND(IF($L496=1,INDEX(新属性投放!C$14:C$34,卡牌属性!$M496),INDEX(新属性投放!C$40:C$60,卡牌属性!$M496))*VLOOKUP(J496,$A$4:$E$39,5),0)</f>
        <v>50</v>
      </c>
      <c r="V496" s="31" t="s">
        <v>191</v>
      </c>
      <c r="W496" s="16">
        <f>ROUND(IF($L496=1,INDEX(新属性投放!D$14:D$34,卡牌属性!$M496),INDEX(新属性投放!D$40:D$60,卡牌属性!$M496))*VLOOKUP(J496,$A$4:$E$39,5),0)</f>
        <v>25</v>
      </c>
      <c r="X496" s="31" t="s">
        <v>192</v>
      </c>
      <c r="Y496" s="16">
        <f>ROUND(IF($L496=1,INDEX(新属性投放!E$14:E$34,卡牌属性!$M496),INDEX(新属性投放!E$40:E$60,卡牌属性!$M496))*VLOOKUP(J496,$A$4:$E$39,5),0)</f>
        <v>250</v>
      </c>
    </row>
    <row r="497" spans="9:25" ht="16.5" x14ac:dyDescent="0.2">
      <c r="I497" s="15">
        <v>494</v>
      </c>
      <c r="J497" s="16">
        <f t="shared" si="132"/>
        <v>1102009</v>
      </c>
      <c r="K497" s="31" t="s">
        <v>703</v>
      </c>
      <c r="L497" s="16">
        <f t="shared" si="134"/>
        <v>2</v>
      </c>
      <c r="M497" s="16">
        <f t="shared" si="133"/>
        <v>11</v>
      </c>
      <c r="N497" s="16" t="s">
        <v>51</v>
      </c>
      <c r="O497" s="16">
        <f>ROUND(IF($L497=1,INDEX(新属性投放!I$14:I$34,卡牌属性!$M497),INDEX(新属性投放!I$40:I$60,卡牌属性!$M497))*VLOOKUP(J497,$A$4:$E$39,5),0)</f>
        <v>2533</v>
      </c>
      <c r="P497" s="31" t="s">
        <v>191</v>
      </c>
      <c r="Q497" s="16">
        <f>ROUND(IF($L497=1,INDEX(新属性投放!J$14:J$34,卡牌属性!$M497),INDEX(新属性投放!J$40:J$60,卡牌属性!$M497))*VLOOKUP(J497,$A$4:$E$39,5),0)</f>
        <v>1241</v>
      </c>
      <c r="R497" s="31" t="s">
        <v>192</v>
      </c>
      <c r="S497" s="16">
        <f>ROUND(IF($L497=1,INDEX(新属性投放!K$14:K$34,卡牌属性!$M497),INDEX(新属性投放!K$40:K$60,卡牌属性!$M497))*VLOOKUP(J497,$A$4:$E$39,5),0)</f>
        <v>12350</v>
      </c>
      <c r="T497" s="31" t="s">
        <v>190</v>
      </c>
      <c r="U497" s="16">
        <f>ROUND(IF($L497=1,INDEX(新属性投放!C$14:C$34,卡牌属性!$M497),INDEX(新属性投放!C$40:C$60,卡牌属性!$M497))*VLOOKUP(J497,$A$4:$E$39,5),0)</f>
        <v>58</v>
      </c>
      <c r="V497" s="31" t="s">
        <v>191</v>
      </c>
      <c r="W497" s="16">
        <f>ROUND(IF($L497=1,INDEX(新属性投放!D$14:D$34,卡牌属性!$M497),INDEX(新属性投放!D$40:D$60,卡牌属性!$M497))*VLOOKUP(J497,$A$4:$E$39,5),0)</f>
        <v>29</v>
      </c>
      <c r="X497" s="31" t="s">
        <v>192</v>
      </c>
      <c r="Y497" s="16">
        <f>ROUND(IF($L497=1,INDEX(新属性投放!E$14:E$34,卡牌属性!$M497),INDEX(新属性投放!E$40:E$60,卡牌属性!$M497))*VLOOKUP(J497,$A$4:$E$39,5),0)</f>
        <v>288</v>
      </c>
    </row>
    <row r="498" spans="9:25" ht="16.5" x14ac:dyDescent="0.2">
      <c r="I498" s="15">
        <v>495</v>
      </c>
      <c r="J498" s="16">
        <f t="shared" si="132"/>
        <v>1102009</v>
      </c>
      <c r="K498" s="31" t="s">
        <v>703</v>
      </c>
      <c r="L498" s="16">
        <f t="shared" si="134"/>
        <v>2</v>
      </c>
      <c r="M498" s="16">
        <f t="shared" si="133"/>
        <v>12</v>
      </c>
      <c r="N498" s="16" t="s">
        <v>51</v>
      </c>
      <c r="O498" s="16">
        <f>ROUND(IF($L498=1,INDEX(新属性投放!I$14:I$34,卡牌属性!$M498),INDEX(新属性投放!I$40:I$60,卡牌属性!$M498))*VLOOKUP(J498,$A$4:$E$39,5),0)</f>
        <v>2885</v>
      </c>
      <c r="P498" s="31" t="s">
        <v>191</v>
      </c>
      <c r="Q498" s="16">
        <f>ROUND(IF($L498=1,INDEX(新属性投放!J$14:J$34,卡牌属性!$M498),INDEX(新属性投放!J$40:J$60,卡牌属性!$M498))*VLOOKUP(J498,$A$4:$E$39,5),0)</f>
        <v>1418</v>
      </c>
      <c r="R498" s="31" t="s">
        <v>192</v>
      </c>
      <c r="S498" s="16">
        <f>ROUND(IF($L498=1,INDEX(新属性投放!K$14:K$34,卡牌属性!$M498),INDEX(新属性投放!K$40:K$60,卡牌属性!$M498))*VLOOKUP(J498,$A$4:$E$39,5),0)</f>
        <v>14113</v>
      </c>
      <c r="T498" s="31" t="s">
        <v>190</v>
      </c>
      <c r="U498" s="16">
        <f>ROUND(IF($L498=1,INDEX(新属性投放!C$14:C$34,卡牌属性!$M498),INDEX(新属性投放!C$40:C$60,卡牌属性!$M498))*VLOOKUP(J498,$A$4:$E$39,5),0)</f>
        <v>65</v>
      </c>
      <c r="V498" s="31" t="s">
        <v>191</v>
      </c>
      <c r="W498" s="16">
        <f>ROUND(IF($L498=1,INDEX(新属性投放!D$14:D$34,卡牌属性!$M498),INDEX(新属性投放!D$40:D$60,卡牌属性!$M498))*VLOOKUP(J498,$A$4:$E$39,5),0)</f>
        <v>33</v>
      </c>
      <c r="X498" s="31" t="s">
        <v>192</v>
      </c>
      <c r="Y498" s="16">
        <f>ROUND(IF($L498=1,INDEX(新属性投放!E$14:E$34,卡牌属性!$M498),INDEX(新属性投放!E$40:E$60,卡牌属性!$M498))*VLOOKUP(J498,$A$4:$E$39,5),0)</f>
        <v>325</v>
      </c>
    </row>
    <row r="499" spans="9:25" ht="16.5" x14ac:dyDescent="0.2">
      <c r="I499" s="15">
        <v>496</v>
      </c>
      <c r="J499" s="16">
        <f t="shared" si="132"/>
        <v>1102009</v>
      </c>
      <c r="K499" s="31" t="s">
        <v>703</v>
      </c>
      <c r="L499" s="16">
        <f t="shared" si="134"/>
        <v>2</v>
      </c>
      <c r="M499" s="16">
        <f t="shared" si="133"/>
        <v>13</v>
      </c>
      <c r="N499" s="16" t="s">
        <v>51</v>
      </c>
      <c r="O499" s="16">
        <f>ROUND(IF($L499=1,INDEX(新属性投放!I$14:I$34,卡牌属性!$M499),INDEX(新属性投放!I$40:I$60,卡牌属性!$M499))*VLOOKUP(J499,$A$4:$E$39,5),0)</f>
        <v>3283</v>
      </c>
      <c r="P499" s="31" t="s">
        <v>191</v>
      </c>
      <c r="Q499" s="16">
        <f>ROUND(IF($L499=1,INDEX(新属性投放!J$14:J$34,卡牌属性!$M499),INDEX(新属性投放!J$40:J$60,卡牌属性!$M499))*VLOOKUP(J499,$A$4:$E$39,5),0)</f>
        <v>1616</v>
      </c>
      <c r="R499" s="31" t="s">
        <v>192</v>
      </c>
      <c r="S499" s="16">
        <f>ROUND(IF($L499=1,INDEX(新属性投放!K$14:K$34,卡牌属性!$M499),INDEX(新属性投放!K$40:K$60,卡牌属性!$M499))*VLOOKUP(J499,$A$4:$E$39,5),0)</f>
        <v>16100</v>
      </c>
      <c r="T499" s="31" t="s">
        <v>190</v>
      </c>
      <c r="U499" s="16">
        <f>ROUND(IF($L499=1,INDEX(新属性投放!C$14:C$34,卡牌属性!$M499),INDEX(新属性投放!C$40:C$60,卡牌属性!$M499))*VLOOKUP(J499,$A$4:$E$39,5),0)</f>
        <v>73</v>
      </c>
      <c r="V499" s="31" t="s">
        <v>191</v>
      </c>
      <c r="W499" s="16">
        <f>ROUND(IF($L499=1,INDEX(新属性投放!D$14:D$34,卡牌属性!$M499),INDEX(新属性投放!D$40:D$60,卡牌属性!$M499))*VLOOKUP(J499,$A$4:$E$39,5),0)</f>
        <v>36</v>
      </c>
      <c r="X499" s="31" t="s">
        <v>192</v>
      </c>
      <c r="Y499" s="16">
        <f>ROUND(IF($L499=1,INDEX(新属性投放!E$14:E$34,卡牌属性!$M499),INDEX(新属性投放!E$40:E$60,卡牌属性!$M499))*VLOOKUP(J499,$A$4:$E$39,5),0)</f>
        <v>363</v>
      </c>
    </row>
    <row r="500" spans="9:25" ht="16.5" x14ac:dyDescent="0.2">
      <c r="I500" s="15">
        <v>497</v>
      </c>
      <c r="J500" s="16">
        <f t="shared" si="132"/>
        <v>1102009</v>
      </c>
      <c r="K500" s="31" t="s">
        <v>703</v>
      </c>
      <c r="L500" s="16">
        <f t="shared" si="134"/>
        <v>2</v>
      </c>
      <c r="M500" s="16">
        <f t="shared" si="133"/>
        <v>14</v>
      </c>
      <c r="N500" s="16" t="s">
        <v>51</v>
      </c>
      <c r="O500" s="16">
        <f>ROUND(IF($L500=1,INDEX(新属性投放!I$14:I$34,卡牌属性!$M500),INDEX(新属性投放!I$40:I$60,卡牌属性!$M500))*VLOOKUP(J500,$A$4:$E$39,5),0)</f>
        <v>3725</v>
      </c>
      <c r="P500" s="31" t="s">
        <v>191</v>
      </c>
      <c r="Q500" s="16">
        <f>ROUND(IF($L500=1,INDEX(新属性投放!J$14:J$34,卡牌属性!$M500),INDEX(新属性投放!J$40:J$60,卡牌属性!$M500))*VLOOKUP(J500,$A$4:$E$39,5),0)</f>
        <v>1838</v>
      </c>
      <c r="R500" s="31" t="s">
        <v>192</v>
      </c>
      <c r="S500" s="16">
        <f>ROUND(IF($L500=1,INDEX(新属性投放!K$14:K$34,卡牌属性!$M500),INDEX(新属性投放!K$40:K$60,卡牌属性!$M500))*VLOOKUP(J500,$A$4:$E$39,5),0)</f>
        <v>18313</v>
      </c>
      <c r="T500" s="31" t="s">
        <v>190</v>
      </c>
      <c r="U500" s="16">
        <f>ROUND(IF($L500=1,INDEX(新属性投放!C$14:C$34,卡牌属性!$M500),INDEX(新属性投放!C$40:C$60,卡牌属性!$M500))*VLOOKUP(J500,$A$4:$E$39,5),0)</f>
        <v>80</v>
      </c>
      <c r="V500" s="31" t="s">
        <v>191</v>
      </c>
      <c r="W500" s="16">
        <f>ROUND(IF($L500=1,INDEX(新属性投放!D$14:D$34,卡牌属性!$M500),INDEX(新属性投放!D$40:D$60,卡牌属性!$M500))*VLOOKUP(J500,$A$4:$E$39,5),0)</f>
        <v>40</v>
      </c>
      <c r="X500" s="31" t="s">
        <v>192</v>
      </c>
      <c r="Y500" s="16">
        <f>ROUND(IF($L500=1,INDEX(新属性投放!E$14:E$34,卡牌属性!$M500),INDEX(新属性投放!E$40:E$60,卡牌属性!$M500))*VLOOKUP(J500,$A$4:$E$39,5),0)</f>
        <v>400</v>
      </c>
    </row>
    <row r="501" spans="9:25" ht="16.5" x14ac:dyDescent="0.2">
      <c r="I501" s="15">
        <v>498</v>
      </c>
      <c r="J501" s="16">
        <f t="shared" si="132"/>
        <v>1102009</v>
      </c>
      <c r="K501" s="31" t="s">
        <v>703</v>
      </c>
      <c r="L501" s="16">
        <f t="shared" si="134"/>
        <v>2</v>
      </c>
      <c r="M501" s="16">
        <f t="shared" si="133"/>
        <v>15</v>
      </c>
      <c r="N501" s="16" t="s">
        <v>51</v>
      </c>
      <c r="O501" s="16">
        <f>ROUND(IF($L501=1,INDEX(新属性投放!I$14:I$34,卡牌属性!$M501),INDEX(新属性投放!I$40:I$60,卡牌属性!$M501))*VLOOKUP(J501,$A$4:$E$39,5),0)</f>
        <v>4213</v>
      </c>
      <c r="P501" s="31" t="s">
        <v>191</v>
      </c>
      <c r="Q501" s="16">
        <f>ROUND(IF($L501=1,INDEX(新属性投放!J$14:J$34,卡牌属性!$M501),INDEX(新属性投放!J$40:J$60,卡牌属性!$M501))*VLOOKUP(J501,$A$4:$E$39,5),0)</f>
        <v>2081</v>
      </c>
      <c r="R501" s="31" t="s">
        <v>192</v>
      </c>
      <c r="S501" s="16">
        <f>ROUND(IF($L501=1,INDEX(新属性投放!K$14:K$34,卡牌属性!$M501),INDEX(新属性投放!K$40:K$60,卡牌属性!$M501))*VLOOKUP(J501,$A$4:$E$39,5),0)</f>
        <v>20750</v>
      </c>
      <c r="T501" s="31" t="s">
        <v>190</v>
      </c>
      <c r="U501" s="16">
        <f>ROUND(IF($L501=1,INDEX(新属性投放!C$14:C$34,卡牌属性!$M501),INDEX(新属性投放!C$40:C$60,卡牌属性!$M501))*VLOOKUP(J501,$A$4:$E$39,5),0)</f>
        <v>88</v>
      </c>
      <c r="V501" s="31" t="s">
        <v>191</v>
      </c>
      <c r="W501" s="16">
        <f>ROUND(IF($L501=1,INDEX(新属性投放!D$14:D$34,卡牌属性!$M501),INDEX(新属性投放!D$40:D$60,卡牌属性!$M501))*VLOOKUP(J501,$A$4:$E$39,5),0)</f>
        <v>44</v>
      </c>
      <c r="X501" s="31" t="s">
        <v>192</v>
      </c>
      <c r="Y501" s="16">
        <f>ROUND(IF($L501=1,INDEX(新属性投放!E$14:E$34,卡牌属性!$M501),INDEX(新属性投放!E$40:E$60,卡牌属性!$M501))*VLOOKUP(J501,$A$4:$E$39,5),0)</f>
        <v>438</v>
      </c>
    </row>
    <row r="502" spans="9:25" ht="16.5" x14ac:dyDescent="0.2">
      <c r="I502" s="15">
        <v>499</v>
      </c>
      <c r="J502" s="16">
        <f t="shared" si="132"/>
        <v>1102009</v>
      </c>
      <c r="K502" s="31" t="s">
        <v>703</v>
      </c>
      <c r="L502" s="16">
        <f t="shared" si="134"/>
        <v>2</v>
      </c>
      <c r="M502" s="16">
        <f t="shared" si="133"/>
        <v>16</v>
      </c>
      <c r="N502" s="16" t="s">
        <v>51</v>
      </c>
      <c r="O502" s="16">
        <f>ROUND(IF($L502=1,INDEX(新属性投放!I$14:I$34,卡牌属性!$M502),INDEX(新属性投放!I$40:I$60,卡牌属性!$M502))*VLOOKUP(J502,$A$4:$E$39,5),0)</f>
        <v>4750</v>
      </c>
      <c r="P502" s="31" t="s">
        <v>191</v>
      </c>
      <c r="Q502" s="16">
        <f>ROUND(IF($L502=1,INDEX(新属性投放!J$14:J$34,卡牌属性!$M502),INDEX(新属性投放!J$40:J$60,卡牌属性!$M502))*VLOOKUP(J502,$A$4:$E$39,5),0)</f>
        <v>2350</v>
      </c>
      <c r="R502" s="31" t="s">
        <v>192</v>
      </c>
      <c r="S502" s="16">
        <f>ROUND(IF($L502=1,INDEX(新属性投放!K$14:K$34,卡牌属性!$M502),INDEX(新属性投放!K$40:K$60,卡牌属性!$M502))*VLOOKUP(J502,$A$4:$E$39,5),0)</f>
        <v>23438</v>
      </c>
      <c r="T502" s="31" t="s">
        <v>190</v>
      </c>
      <c r="U502" s="16">
        <f>ROUND(IF($L502=1,INDEX(新属性投放!C$14:C$34,卡牌属性!$M502),INDEX(新属性投放!C$40:C$60,卡牌属性!$M502))*VLOOKUP(J502,$A$4:$E$39,5),0)</f>
        <v>100</v>
      </c>
      <c r="V502" s="31" t="s">
        <v>191</v>
      </c>
      <c r="W502" s="16">
        <f>ROUND(IF($L502=1,INDEX(新属性投放!D$14:D$34,卡牌属性!$M502),INDEX(新属性投放!D$40:D$60,卡牌属性!$M502))*VLOOKUP(J502,$A$4:$E$39,5),0)</f>
        <v>50</v>
      </c>
      <c r="X502" s="31" t="s">
        <v>192</v>
      </c>
      <c r="Y502" s="16">
        <f>ROUND(IF($L502=1,INDEX(新属性投放!E$14:E$34,卡牌属性!$M502),INDEX(新属性投放!E$40:E$60,卡牌属性!$M502))*VLOOKUP(J502,$A$4:$E$39,5),0)</f>
        <v>500</v>
      </c>
    </row>
    <row r="503" spans="9:25" ht="16.5" x14ac:dyDescent="0.2">
      <c r="I503" s="15">
        <v>500</v>
      </c>
      <c r="J503" s="16">
        <f t="shared" si="132"/>
        <v>1102009</v>
      </c>
      <c r="K503" s="31" t="s">
        <v>703</v>
      </c>
      <c r="L503" s="16">
        <f t="shared" si="134"/>
        <v>2</v>
      </c>
      <c r="M503" s="16">
        <f t="shared" si="133"/>
        <v>17</v>
      </c>
      <c r="N503" s="16" t="s">
        <v>51</v>
      </c>
      <c r="O503" s="16">
        <f>ROUND(IF($L503=1,INDEX(新属性投放!I$14:I$34,卡牌属性!$M503),INDEX(新属性投放!I$40:I$60,卡牌属性!$M503))*VLOOKUP(J503,$A$4:$E$39,5),0)</f>
        <v>5363</v>
      </c>
      <c r="P503" s="31" t="s">
        <v>191</v>
      </c>
      <c r="Q503" s="16">
        <f>ROUND(IF($L503=1,INDEX(新属性投放!J$14:J$34,卡牌属性!$M503),INDEX(新属性投放!J$40:J$60,卡牌属性!$M503))*VLOOKUP(J503,$A$4:$E$39,5),0)</f>
        <v>2656</v>
      </c>
      <c r="R503" s="31" t="s">
        <v>192</v>
      </c>
      <c r="S503" s="16">
        <f>ROUND(IF($L503=1,INDEX(新属性投放!K$14:K$34,卡牌属性!$M503),INDEX(新属性投放!K$40:K$60,卡牌属性!$M503))*VLOOKUP(J503,$A$4:$E$39,5),0)</f>
        <v>26500</v>
      </c>
      <c r="T503" s="31" t="s">
        <v>190</v>
      </c>
      <c r="U503" s="16">
        <f>ROUND(IF($L503=1,INDEX(新属性投放!C$14:C$34,卡牌属性!$M503),INDEX(新属性投放!C$40:C$60,卡牌属性!$M503))*VLOOKUP(J503,$A$4:$E$39,5),0)</f>
        <v>113</v>
      </c>
      <c r="V503" s="31" t="s">
        <v>191</v>
      </c>
      <c r="W503" s="16">
        <f>ROUND(IF($L503=1,INDEX(新属性投放!D$14:D$34,卡牌属性!$M503),INDEX(新属性投放!D$40:D$60,卡牌属性!$M503))*VLOOKUP(J503,$A$4:$E$39,5),0)</f>
        <v>56</v>
      </c>
      <c r="X503" s="31" t="s">
        <v>192</v>
      </c>
      <c r="Y503" s="16">
        <f>ROUND(IF($L503=1,INDEX(新属性投放!E$14:E$34,卡牌属性!$M503),INDEX(新属性投放!E$40:E$60,卡牌属性!$M503))*VLOOKUP(J503,$A$4:$E$39,5),0)</f>
        <v>563</v>
      </c>
    </row>
    <row r="504" spans="9:25" ht="16.5" x14ac:dyDescent="0.2">
      <c r="I504" s="15">
        <v>501</v>
      </c>
      <c r="J504" s="16">
        <f t="shared" si="132"/>
        <v>1102009</v>
      </c>
      <c r="K504" s="31" t="s">
        <v>703</v>
      </c>
      <c r="L504" s="16">
        <f t="shared" si="134"/>
        <v>2</v>
      </c>
      <c r="M504" s="16">
        <f t="shared" si="133"/>
        <v>18</v>
      </c>
      <c r="N504" s="16" t="s">
        <v>51</v>
      </c>
      <c r="O504" s="16">
        <f>ROUND(IF($L504=1,INDEX(新属性投放!I$14:I$34,卡牌属性!$M504),INDEX(新属性投放!I$40:I$60,卡牌属性!$M504))*VLOOKUP(J504,$A$4:$E$39,5),0)</f>
        <v>6050</v>
      </c>
      <c r="P504" s="31" t="s">
        <v>191</v>
      </c>
      <c r="Q504" s="16">
        <f>ROUND(IF($L504=1,INDEX(新属性投放!J$14:J$34,卡牌属性!$M504),INDEX(新属性投放!J$40:J$60,卡牌属性!$M504))*VLOOKUP(J504,$A$4:$E$39,5),0)</f>
        <v>3000</v>
      </c>
      <c r="R504" s="31" t="s">
        <v>192</v>
      </c>
      <c r="S504" s="16">
        <f>ROUND(IF($L504=1,INDEX(新属性投放!K$14:K$34,卡牌属性!$M504),INDEX(新属性投放!K$40:K$60,卡牌属性!$M504))*VLOOKUP(J504,$A$4:$E$39,5),0)</f>
        <v>29938</v>
      </c>
      <c r="T504" s="31" t="s">
        <v>190</v>
      </c>
      <c r="U504" s="16">
        <f>ROUND(IF($L504=1,INDEX(新属性投放!C$14:C$34,卡牌属性!$M504),INDEX(新属性投放!C$40:C$60,卡牌属性!$M504))*VLOOKUP(J504,$A$4:$E$39,5),0)</f>
        <v>125</v>
      </c>
      <c r="V504" s="31" t="s">
        <v>191</v>
      </c>
      <c r="W504" s="16">
        <f>ROUND(IF($L504=1,INDEX(新属性投放!D$14:D$34,卡牌属性!$M504),INDEX(新属性投放!D$40:D$60,卡牌属性!$M504))*VLOOKUP(J504,$A$4:$E$39,5),0)</f>
        <v>63</v>
      </c>
      <c r="X504" s="31" t="s">
        <v>192</v>
      </c>
      <c r="Y504" s="16">
        <f>ROUND(IF($L504=1,INDEX(新属性投放!E$14:E$34,卡牌属性!$M504),INDEX(新属性投放!E$40:E$60,卡牌属性!$M504))*VLOOKUP(J504,$A$4:$E$39,5),0)</f>
        <v>625</v>
      </c>
    </row>
    <row r="505" spans="9:25" ht="16.5" x14ac:dyDescent="0.2">
      <c r="I505" s="15">
        <v>502</v>
      </c>
      <c r="J505" s="16">
        <f t="shared" si="132"/>
        <v>1102009</v>
      </c>
      <c r="K505" s="31" t="s">
        <v>703</v>
      </c>
      <c r="L505" s="16">
        <f t="shared" si="134"/>
        <v>2</v>
      </c>
      <c r="M505" s="16">
        <f t="shared" si="133"/>
        <v>19</v>
      </c>
      <c r="N505" s="16" t="s">
        <v>51</v>
      </c>
      <c r="O505" s="16">
        <f>ROUND(IF($L505=1,INDEX(新属性投放!I$14:I$34,卡牌属性!$M505),INDEX(新属性投放!I$40:I$60,卡牌属性!$M505))*VLOOKUP(J505,$A$4:$E$39,5),0)</f>
        <v>6813</v>
      </c>
      <c r="P505" s="31" t="s">
        <v>191</v>
      </c>
      <c r="Q505" s="16">
        <f>ROUND(IF($L505=1,INDEX(新属性投放!J$14:J$34,卡牌属性!$M505),INDEX(新属性投放!J$40:J$60,卡牌属性!$M505))*VLOOKUP(J505,$A$4:$E$39,5),0)</f>
        <v>3381</v>
      </c>
      <c r="R505" s="31" t="s">
        <v>192</v>
      </c>
      <c r="S505" s="16">
        <f>ROUND(IF($L505=1,INDEX(新属性投放!K$14:K$34,卡牌属性!$M505),INDEX(新属性投放!K$40:K$60,卡牌属性!$M505))*VLOOKUP(J505,$A$4:$E$39,5),0)</f>
        <v>33750</v>
      </c>
      <c r="T505" s="31" t="s">
        <v>190</v>
      </c>
      <c r="U505" s="16">
        <f>ROUND(IF($L505=1,INDEX(新属性投放!C$14:C$34,卡牌属性!$M505),INDEX(新属性投放!C$40:C$60,卡牌属性!$M505))*VLOOKUP(J505,$A$4:$E$39,5),0)</f>
        <v>138</v>
      </c>
      <c r="V505" s="31" t="s">
        <v>191</v>
      </c>
      <c r="W505" s="16">
        <f>ROUND(IF($L505=1,INDEX(新属性投放!D$14:D$34,卡牌属性!$M505),INDEX(新属性投放!D$40:D$60,卡牌属性!$M505))*VLOOKUP(J505,$A$4:$E$39,5),0)</f>
        <v>69</v>
      </c>
      <c r="X505" s="31" t="s">
        <v>192</v>
      </c>
      <c r="Y505" s="16">
        <f>ROUND(IF($L505=1,INDEX(新属性投放!E$14:E$34,卡牌属性!$M505),INDEX(新属性投放!E$40:E$60,卡牌属性!$M505))*VLOOKUP(J505,$A$4:$E$39,5),0)</f>
        <v>688</v>
      </c>
    </row>
    <row r="506" spans="9:25" ht="16.5" x14ac:dyDescent="0.2">
      <c r="I506" s="15">
        <v>503</v>
      </c>
      <c r="J506" s="16">
        <f t="shared" si="132"/>
        <v>1102009</v>
      </c>
      <c r="K506" s="31" t="s">
        <v>703</v>
      </c>
      <c r="L506" s="16">
        <f t="shared" si="134"/>
        <v>2</v>
      </c>
      <c r="M506" s="16">
        <f t="shared" si="133"/>
        <v>20</v>
      </c>
      <c r="N506" s="16" t="s">
        <v>51</v>
      </c>
      <c r="O506" s="16">
        <f>ROUND(IF($L506=1,INDEX(新属性投放!I$14:I$34,卡牌属性!$M506),INDEX(新属性投放!I$40:I$60,卡牌属性!$M506))*VLOOKUP(J506,$A$4:$E$39,5),0)</f>
        <v>7650</v>
      </c>
      <c r="P506" s="31" t="s">
        <v>191</v>
      </c>
      <c r="Q506" s="16">
        <f>ROUND(IF($L506=1,INDEX(新属性投放!J$14:J$34,卡牌属性!$M506),INDEX(新属性投放!J$40:J$60,卡牌属性!$M506))*VLOOKUP(J506,$A$4:$E$39,5),0)</f>
        <v>3800</v>
      </c>
      <c r="R506" s="31" t="s">
        <v>192</v>
      </c>
      <c r="S506" s="16">
        <f>ROUND(IF($L506=1,INDEX(新属性投放!K$14:K$34,卡牌属性!$M506),INDEX(新属性投放!K$40:K$60,卡牌属性!$M506))*VLOOKUP(J506,$A$4:$E$39,5),0)</f>
        <v>37938</v>
      </c>
      <c r="T506" s="31" t="s">
        <v>190</v>
      </c>
      <c r="U506" s="16">
        <f>ROUND(IF($L506=1,INDEX(新属性投放!C$14:C$34,卡牌属性!$M506),INDEX(新属性投放!C$40:C$60,卡牌属性!$M506))*VLOOKUP(J506,$A$4:$E$39,5),0)</f>
        <v>150</v>
      </c>
      <c r="V506" s="31" t="s">
        <v>191</v>
      </c>
      <c r="W506" s="16">
        <f>ROUND(IF($L506=1,INDEX(新属性投放!D$14:D$34,卡牌属性!$M506),INDEX(新属性投放!D$40:D$60,卡牌属性!$M506))*VLOOKUP(J506,$A$4:$E$39,5),0)</f>
        <v>75</v>
      </c>
      <c r="X506" s="31" t="s">
        <v>192</v>
      </c>
      <c r="Y506" s="16">
        <f>ROUND(IF($L506=1,INDEX(新属性投放!E$14:E$34,卡牌属性!$M506),INDEX(新属性投放!E$40:E$60,卡牌属性!$M506))*VLOOKUP(J506,$A$4:$E$39,5),0)</f>
        <v>750</v>
      </c>
    </row>
    <row r="507" spans="9:25" ht="16.5" x14ac:dyDescent="0.2">
      <c r="I507" s="15">
        <v>504</v>
      </c>
      <c r="J507" s="16">
        <f t="shared" si="132"/>
        <v>1102009</v>
      </c>
      <c r="K507" s="31" t="s">
        <v>703</v>
      </c>
      <c r="L507" s="16">
        <f t="shared" si="134"/>
        <v>2</v>
      </c>
      <c r="M507" s="16">
        <f t="shared" si="133"/>
        <v>21</v>
      </c>
      <c r="N507" s="16" t="s">
        <v>51</v>
      </c>
      <c r="O507" s="16">
        <f>ROUND(IF($L507=1,INDEX(新属性投放!I$14:I$34,卡牌属性!$M507),INDEX(新属性投放!I$40:I$60,卡牌属性!$M507))*VLOOKUP(J507,$A$4:$E$39,5),0)</f>
        <v>8750</v>
      </c>
      <c r="P507" s="31" t="s">
        <v>191</v>
      </c>
      <c r="Q507" s="16">
        <f>ROUND(IF($L507=1,INDEX(新属性投放!J$14:J$34,卡牌属性!$M507),INDEX(新属性投放!J$40:J$60,卡牌属性!$M507))*VLOOKUP(J507,$A$4:$E$39,5),0)</f>
        <v>4350</v>
      </c>
      <c r="R507" s="31" t="s">
        <v>192</v>
      </c>
      <c r="S507" s="16">
        <f>ROUND(IF($L507=1,INDEX(新属性投放!K$14:K$34,卡牌属性!$M507),INDEX(新属性投放!K$40:K$60,卡牌属性!$M507))*VLOOKUP(J507,$A$4:$E$39,5),0)</f>
        <v>43438</v>
      </c>
      <c r="T507" s="31" t="s">
        <v>190</v>
      </c>
      <c r="U507" s="16">
        <f>ROUND(IF($L507=1,INDEX(新属性投放!C$14:C$34,卡牌属性!$M507),INDEX(新属性投放!C$40:C$60,卡牌属性!$M507))*VLOOKUP(J507,$A$4:$E$39,5),0)</f>
        <v>175</v>
      </c>
      <c r="V507" s="31" t="s">
        <v>191</v>
      </c>
      <c r="W507" s="16">
        <f>ROUND(IF($L507=1,INDEX(新属性投放!D$14:D$34,卡牌属性!$M507),INDEX(新属性投放!D$40:D$60,卡牌属性!$M507))*VLOOKUP(J507,$A$4:$E$39,5),0)</f>
        <v>88</v>
      </c>
      <c r="X507" s="31" t="s">
        <v>192</v>
      </c>
      <c r="Y507" s="16">
        <f>ROUND(IF($L507=1,INDEX(新属性投放!E$14:E$34,卡牌属性!$M507),INDEX(新属性投放!E$40:E$60,卡牌属性!$M507))*VLOOKUP(J507,$A$4:$E$39,5),0)</f>
        <v>875</v>
      </c>
    </row>
    <row r="508" spans="9:25" ht="16.5" x14ac:dyDescent="0.2">
      <c r="I508" s="15">
        <v>505</v>
      </c>
      <c r="J508" s="16">
        <f t="shared" si="132"/>
        <v>1102010</v>
      </c>
      <c r="K508" s="31" t="s">
        <v>703</v>
      </c>
      <c r="L508" s="16">
        <f t="shared" si="134"/>
        <v>2</v>
      </c>
      <c r="M508" s="16">
        <f t="shared" si="133"/>
        <v>1</v>
      </c>
      <c r="N508" s="16" t="s">
        <v>51</v>
      </c>
      <c r="O508" s="16">
        <f>ROUND(IF($L508=1,INDEX(新属性投放!I$14:I$34,卡牌属性!$M508),INDEX(新属性投放!I$40:I$60,卡牌属性!$M508))*VLOOKUP(J508,$A$4:$E$39,5),0)</f>
        <v>100</v>
      </c>
      <c r="P508" s="31" t="s">
        <v>191</v>
      </c>
      <c r="Q508" s="16">
        <f>ROUND(IF($L508=1,INDEX(新属性投放!J$14:J$34,卡牌属性!$M508),INDEX(新属性投放!J$40:J$60,卡牌属性!$M508))*VLOOKUP(J508,$A$4:$E$39,5),0)</f>
        <v>25</v>
      </c>
      <c r="R508" s="31" t="s">
        <v>192</v>
      </c>
      <c r="S508" s="16">
        <f>ROUND(IF($L508=1,INDEX(新属性投放!K$14:K$34,卡牌属性!$M508),INDEX(新属性投放!K$40:K$60,卡牌属性!$M508))*VLOOKUP(J508,$A$4:$E$39,5),0)</f>
        <v>188</v>
      </c>
      <c r="T508" s="31" t="s">
        <v>190</v>
      </c>
      <c r="U508" s="16">
        <f>ROUND(IF($L508=1,INDEX(新属性投放!C$14:C$34,卡牌属性!$M508),INDEX(新属性投放!C$40:C$60,卡牌属性!$M508))*VLOOKUP(J508,$A$4:$E$39,5),0)</f>
        <v>5</v>
      </c>
      <c r="V508" s="31" t="s">
        <v>191</v>
      </c>
      <c r="W508" s="16">
        <f>ROUND(IF($L508=1,INDEX(新属性投放!D$14:D$34,卡牌属性!$M508),INDEX(新属性投放!D$40:D$60,卡牌属性!$M508))*VLOOKUP(J508,$A$4:$E$39,5),0)</f>
        <v>3</v>
      </c>
      <c r="X508" s="31" t="s">
        <v>192</v>
      </c>
      <c r="Y508" s="16">
        <f>ROUND(IF($L508=1,INDEX(新属性投放!E$14:E$34,卡牌属性!$M508),INDEX(新属性投放!E$40:E$60,卡牌属性!$M508))*VLOOKUP(J508,$A$4:$E$39,5),0)</f>
        <v>25</v>
      </c>
    </row>
    <row r="509" spans="9:25" ht="16.5" x14ac:dyDescent="0.2">
      <c r="I509" s="15">
        <v>506</v>
      </c>
      <c r="J509" s="16">
        <f t="shared" si="132"/>
        <v>1102010</v>
      </c>
      <c r="K509" s="31" t="s">
        <v>703</v>
      </c>
      <c r="L509" s="16">
        <f t="shared" si="134"/>
        <v>2</v>
      </c>
      <c r="M509" s="16">
        <f t="shared" si="133"/>
        <v>2</v>
      </c>
      <c r="N509" s="16" t="s">
        <v>51</v>
      </c>
      <c r="O509" s="16">
        <f>ROUND(IF($L509=1,INDEX(新属性投放!I$14:I$34,卡牌属性!$M509),INDEX(新属性投放!I$40:I$60,卡牌属性!$M509))*VLOOKUP(J509,$A$4:$E$39,5),0)</f>
        <v>135</v>
      </c>
      <c r="P509" s="31" t="s">
        <v>191</v>
      </c>
      <c r="Q509" s="16">
        <f>ROUND(IF($L509=1,INDEX(新属性投放!J$14:J$34,卡牌属性!$M509),INDEX(新属性投放!J$40:J$60,卡牌属性!$M509))*VLOOKUP(J509,$A$4:$E$39,5),0)</f>
        <v>43</v>
      </c>
      <c r="R509" s="31" t="s">
        <v>192</v>
      </c>
      <c r="S509" s="16">
        <f>ROUND(IF($L509=1,INDEX(新属性投放!K$14:K$34,卡牌属性!$M509),INDEX(新属性投放!K$40:K$60,卡牌属性!$M509))*VLOOKUP(J509,$A$4:$E$39,5),0)</f>
        <v>363</v>
      </c>
      <c r="T509" s="31" t="s">
        <v>190</v>
      </c>
      <c r="U509" s="16">
        <f>ROUND(IF($L509=1,INDEX(新属性投放!C$14:C$34,卡牌属性!$M509),INDEX(新属性投放!C$40:C$60,卡牌属性!$M509))*VLOOKUP(J509,$A$4:$E$39,5),0)</f>
        <v>8</v>
      </c>
      <c r="V509" s="31" t="s">
        <v>191</v>
      </c>
      <c r="W509" s="16">
        <f>ROUND(IF($L509=1,INDEX(新属性投放!D$14:D$34,卡牌属性!$M509),INDEX(新属性投放!D$40:D$60,卡牌属性!$M509))*VLOOKUP(J509,$A$4:$E$39,5),0)</f>
        <v>4</v>
      </c>
      <c r="X509" s="31" t="s">
        <v>192</v>
      </c>
      <c r="Y509" s="16">
        <f>ROUND(IF($L509=1,INDEX(新属性投放!E$14:E$34,卡牌属性!$M509),INDEX(新属性投放!E$40:E$60,卡牌属性!$M509))*VLOOKUP(J509,$A$4:$E$39,5),0)</f>
        <v>38</v>
      </c>
    </row>
    <row r="510" spans="9:25" ht="16.5" x14ac:dyDescent="0.2">
      <c r="I510" s="15">
        <v>507</v>
      </c>
      <c r="J510" s="16">
        <f t="shared" si="132"/>
        <v>1102010</v>
      </c>
      <c r="K510" s="31" t="s">
        <v>703</v>
      </c>
      <c r="L510" s="16">
        <f t="shared" si="134"/>
        <v>2</v>
      </c>
      <c r="M510" s="16">
        <f t="shared" si="133"/>
        <v>3</v>
      </c>
      <c r="N510" s="16" t="s">
        <v>51</v>
      </c>
      <c r="O510" s="16">
        <f>ROUND(IF($L510=1,INDEX(新属性投放!I$14:I$34,卡牌属性!$M510),INDEX(新属性投放!I$40:I$60,卡牌属性!$M510))*VLOOKUP(J510,$A$4:$E$39,5),0)</f>
        <v>240</v>
      </c>
      <c r="P510" s="31" t="s">
        <v>191</v>
      </c>
      <c r="Q510" s="16">
        <f>ROUND(IF($L510=1,INDEX(新属性投放!J$14:J$34,卡牌属性!$M510),INDEX(新属性投放!J$40:J$60,卡牌属性!$M510))*VLOOKUP(J510,$A$4:$E$39,5),0)</f>
        <v>95</v>
      </c>
      <c r="R510" s="31" t="s">
        <v>192</v>
      </c>
      <c r="S510" s="16">
        <f>ROUND(IF($L510=1,INDEX(新属性投放!K$14:K$34,卡牌属性!$M510),INDEX(新属性投放!K$40:K$60,卡牌属性!$M510))*VLOOKUP(J510,$A$4:$E$39,5),0)</f>
        <v>888</v>
      </c>
      <c r="T510" s="31" t="s">
        <v>190</v>
      </c>
      <c r="U510" s="16">
        <f>ROUND(IF($L510=1,INDEX(新属性投放!C$14:C$34,卡牌属性!$M510),INDEX(新属性投放!C$40:C$60,卡牌属性!$M510))*VLOOKUP(J510,$A$4:$E$39,5),0)</f>
        <v>10</v>
      </c>
      <c r="V510" s="31" t="s">
        <v>191</v>
      </c>
      <c r="W510" s="16">
        <f>ROUND(IF($L510=1,INDEX(新属性投放!D$14:D$34,卡牌属性!$M510),INDEX(新属性投放!D$40:D$60,卡牌属性!$M510))*VLOOKUP(J510,$A$4:$E$39,5),0)</f>
        <v>5</v>
      </c>
      <c r="X510" s="31" t="s">
        <v>192</v>
      </c>
      <c r="Y510" s="16">
        <f>ROUND(IF($L510=1,INDEX(新属性投放!E$14:E$34,卡牌属性!$M510),INDEX(新属性投放!E$40:E$60,卡牌属性!$M510))*VLOOKUP(J510,$A$4:$E$39,5),0)</f>
        <v>50</v>
      </c>
    </row>
    <row r="511" spans="9:25" ht="16.5" x14ac:dyDescent="0.2">
      <c r="I511" s="15">
        <v>508</v>
      </c>
      <c r="J511" s="16">
        <f t="shared" si="132"/>
        <v>1102010</v>
      </c>
      <c r="K511" s="31" t="s">
        <v>703</v>
      </c>
      <c r="L511" s="16">
        <f t="shared" si="134"/>
        <v>2</v>
      </c>
      <c r="M511" s="16">
        <f t="shared" si="133"/>
        <v>4</v>
      </c>
      <c r="N511" s="16" t="s">
        <v>51</v>
      </c>
      <c r="O511" s="16">
        <f>ROUND(IF($L511=1,INDEX(新属性投放!I$14:I$34,卡牌属性!$M511),INDEX(新属性投放!I$40:I$60,卡牌属性!$M511))*VLOOKUP(J511,$A$4:$E$39,5),0)</f>
        <v>420</v>
      </c>
      <c r="P511" s="31" t="s">
        <v>191</v>
      </c>
      <c r="Q511" s="16">
        <f>ROUND(IF($L511=1,INDEX(新属性投放!J$14:J$34,卡牌属性!$M511),INDEX(新属性投放!J$40:J$60,卡牌属性!$M511))*VLOOKUP(J511,$A$4:$E$39,5),0)</f>
        <v>185</v>
      </c>
      <c r="R511" s="31" t="s">
        <v>192</v>
      </c>
      <c r="S511" s="16">
        <f>ROUND(IF($L511=1,INDEX(新属性投放!K$14:K$34,卡牌属性!$M511),INDEX(新属性投放!K$40:K$60,卡牌属性!$M511))*VLOOKUP(J511,$A$4:$E$39,5),0)</f>
        <v>1788</v>
      </c>
      <c r="T511" s="31" t="s">
        <v>190</v>
      </c>
      <c r="U511" s="16">
        <f>ROUND(IF($L511=1,INDEX(新属性投放!C$14:C$34,卡牌属性!$M511),INDEX(新属性投放!C$40:C$60,卡牌属性!$M511))*VLOOKUP(J511,$A$4:$E$39,5),0)</f>
        <v>15</v>
      </c>
      <c r="V511" s="31" t="s">
        <v>191</v>
      </c>
      <c r="W511" s="16">
        <f>ROUND(IF($L511=1,INDEX(新属性投放!D$14:D$34,卡牌属性!$M511),INDEX(新属性投放!D$40:D$60,卡牌属性!$M511))*VLOOKUP(J511,$A$4:$E$39,5),0)</f>
        <v>8</v>
      </c>
      <c r="X511" s="31" t="s">
        <v>192</v>
      </c>
      <c r="Y511" s="16">
        <f>ROUND(IF($L511=1,INDEX(新属性投放!E$14:E$34,卡牌属性!$M511),INDEX(新属性投放!E$40:E$60,卡牌属性!$M511))*VLOOKUP(J511,$A$4:$E$39,5),0)</f>
        <v>75</v>
      </c>
    </row>
    <row r="512" spans="9:25" ht="16.5" x14ac:dyDescent="0.2">
      <c r="I512" s="15">
        <v>509</v>
      </c>
      <c r="J512" s="16">
        <f t="shared" si="132"/>
        <v>1102010</v>
      </c>
      <c r="K512" s="31" t="s">
        <v>703</v>
      </c>
      <c r="L512" s="16">
        <f t="shared" si="134"/>
        <v>2</v>
      </c>
      <c r="M512" s="16">
        <f t="shared" si="133"/>
        <v>5</v>
      </c>
      <c r="N512" s="16" t="s">
        <v>51</v>
      </c>
      <c r="O512" s="16">
        <f>ROUND(IF($L512=1,INDEX(新属性投放!I$14:I$34,卡牌属性!$M512),INDEX(新属性投放!I$40:I$60,卡牌属性!$M512))*VLOOKUP(J512,$A$4:$E$39,5),0)</f>
        <v>610</v>
      </c>
      <c r="P512" s="31" t="s">
        <v>191</v>
      </c>
      <c r="Q512" s="16">
        <f>ROUND(IF($L512=1,INDEX(新属性投放!J$14:J$34,卡牌属性!$M512),INDEX(新属性投放!J$40:J$60,卡牌属性!$M512))*VLOOKUP(J512,$A$4:$E$39,5),0)</f>
        <v>280</v>
      </c>
      <c r="R512" s="31" t="s">
        <v>192</v>
      </c>
      <c r="S512" s="16">
        <f>ROUND(IF($L512=1,INDEX(新属性投放!K$14:K$34,卡牌属性!$M512),INDEX(新属性投放!K$40:K$60,卡牌属性!$M512))*VLOOKUP(J512,$A$4:$E$39,5),0)</f>
        <v>2738</v>
      </c>
      <c r="T512" s="31" t="s">
        <v>190</v>
      </c>
      <c r="U512" s="16">
        <f>ROUND(IF($L512=1,INDEX(新属性投放!C$14:C$34,卡牌属性!$M512),INDEX(新属性投放!C$40:C$60,卡牌属性!$M512))*VLOOKUP(J512,$A$4:$E$39,5),0)</f>
        <v>20</v>
      </c>
      <c r="V512" s="31" t="s">
        <v>191</v>
      </c>
      <c r="W512" s="16">
        <f>ROUND(IF($L512=1,INDEX(新属性投放!D$14:D$34,卡牌属性!$M512),INDEX(新属性投放!D$40:D$60,卡牌属性!$M512))*VLOOKUP(J512,$A$4:$E$39,5),0)</f>
        <v>10</v>
      </c>
      <c r="X512" s="31" t="s">
        <v>192</v>
      </c>
      <c r="Y512" s="16">
        <f>ROUND(IF($L512=1,INDEX(新属性投放!E$14:E$34,卡牌属性!$M512),INDEX(新属性投放!E$40:E$60,卡牌属性!$M512))*VLOOKUP(J512,$A$4:$E$39,5),0)</f>
        <v>100</v>
      </c>
    </row>
    <row r="513" spans="9:25" ht="16.5" x14ac:dyDescent="0.2">
      <c r="I513" s="15">
        <v>510</v>
      </c>
      <c r="J513" s="16">
        <f t="shared" si="132"/>
        <v>1102010</v>
      </c>
      <c r="K513" s="31" t="s">
        <v>703</v>
      </c>
      <c r="L513" s="16">
        <f t="shared" si="134"/>
        <v>2</v>
      </c>
      <c r="M513" s="16">
        <f t="shared" si="133"/>
        <v>6</v>
      </c>
      <c r="N513" s="16" t="s">
        <v>51</v>
      </c>
      <c r="O513" s="16">
        <f>ROUND(IF($L513=1,INDEX(新属性投放!I$14:I$34,卡牌属性!$M513),INDEX(新属性投放!I$40:I$60,卡牌属性!$M513))*VLOOKUP(J513,$A$4:$E$39,5),0)</f>
        <v>860</v>
      </c>
      <c r="P513" s="31" t="s">
        <v>191</v>
      </c>
      <c r="Q513" s="16">
        <f>ROUND(IF($L513=1,INDEX(新属性投放!J$14:J$34,卡牌属性!$M513),INDEX(新属性投放!J$40:J$60,卡牌属性!$M513))*VLOOKUP(J513,$A$4:$E$39,5),0)</f>
        <v>405</v>
      </c>
      <c r="R513" s="31" t="s">
        <v>192</v>
      </c>
      <c r="S513" s="16">
        <f>ROUND(IF($L513=1,INDEX(新属性投放!K$14:K$34,卡牌属性!$M513),INDEX(新属性投放!K$40:K$60,卡牌属性!$M513))*VLOOKUP(J513,$A$4:$E$39,5),0)</f>
        <v>3988</v>
      </c>
      <c r="T513" s="31" t="s">
        <v>190</v>
      </c>
      <c r="U513" s="16">
        <f>ROUND(IF($L513=1,INDEX(新属性投放!C$14:C$34,卡牌属性!$M513),INDEX(新属性投放!C$40:C$60,卡牌属性!$M513))*VLOOKUP(J513,$A$4:$E$39,5),0)</f>
        <v>25</v>
      </c>
      <c r="V513" s="31" t="s">
        <v>191</v>
      </c>
      <c r="W513" s="16">
        <f>ROUND(IF($L513=1,INDEX(新属性投放!D$14:D$34,卡牌属性!$M513),INDEX(新属性投放!D$40:D$60,卡牌属性!$M513))*VLOOKUP(J513,$A$4:$E$39,5),0)</f>
        <v>13</v>
      </c>
      <c r="X513" s="31" t="s">
        <v>192</v>
      </c>
      <c r="Y513" s="16">
        <f>ROUND(IF($L513=1,INDEX(新属性投放!E$14:E$34,卡牌属性!$M513),INDEX(新属性投放!E$40:E$60,卡牌属性!$M513))*VLOOKUP(J513,$A$4:$E$39,5),0)</f>
        <v>125</v>
      </c>
    </row>
    <row r="514" spans="9:25" ht="16.5" x14ac:dyDescent="0.2">
      <c r="I514" s="15">
        <v>511</v>
      </c>
      <c r="J514" s="16">
        <f t="shared" si="132"/>
        <v>1102010</v>
      </c>
      <c r="K514" s="31" t="s">
        <v>703</v>
      </c>
      <c r="L514" s="16">
        <f t="shared" si="134"/>
        <v>2</v>
      </c>
      <c r="M514" s="16">
        <f t="shared" si="133"/>
        <v>7</v>
      </c>
      <c r="N514" s="16" t="s">
        <v>51</v>
      </c>
      <c r="O514" s="16">
        <f>ROUND(IF($L514=1,INDEX(新属性投放!I$14:I$34,卡牌属性!$M514),INDEX(新属性投放!I$40:I$60,卡牌属性!$M514))*VLOOKUP(J514,$A$4:$E$39,5),0)</f>
        <v>1170</v>
      </c>
      <c r="P514" s="31" t="s">
        <v>191</v>
      </c>
      <c r="Q514" s="16">
        <f>ROUND(IF($L514=1,INDEX(新属性投放!J$14:J$34,卡牌属性!$M514),INDEX(新属性投放!J$40:J$60,卡牌属性!$M514))*VLOOKUP(J514,$A$4:$E$39,5),0)</f>
        <v>560</v>
      </c>
      <c r="R514" s="31" t="s">
        <v>192</v>
      </c>
      <c r="S514" s="16">
        <f>ROUND(IF($L514=1,INDEX(新属性投放!K$14:K$34,卡牌属性!$M514),INDEX(新属性投放!K$40:K$60,卡牌属性!$M514))*VLOOKUP(J514,$A$4:$E$39,5),0)</f>
        <v>5538</v>
      </c>
      <c r="T514" s="31" t="s">
        <v>190</v>
      </c>
      <c r="U514" s="16">
        <f>ROUND(IF($L514=1,INDEX(新属性投放!C$14:C$34,卡牌属性!$M514),INDEX(新属性投放!C$40:C$60,卡牌属性!$M514))*VLOOKUP(J514,$A$4:$E$39,5),0)</f>
        <v>30</v>
      </c>
      <c r="V514" s="31" t="s">
        <v>191</v>
      </c>
      <c r="W514" s="16">
        <f>ROUND(IF($L514=1,INDEX(新属性投放!D$14:D$34,卡牌属性!$M514),INDEX(新属性投放!D$40:D$60,卡牌属性!$M514))*VLOOKUP(J514,$A$4:$E$39,5),0)</f>
        <v>15</v>
      </c>
      <c r="X514" s="31" t="s">
        <v>192</v>
      </c>
      <c r="Y514" s="16">
        <f>ROUND(IF($L514=1,INDEX(新属性投放!E$14:E$34,卡牌属性!$M514),INDEX(新属性投放!E$40:E$60,卡牌属性!$M514))*VLOOKUP(J514,$A$4:$E$39,5),0)</f>
        <v>150</v>
      </c>
    </row>
    <row r="515" spans="9:25" ht="16.5" x14ac:dyDescent="0.2">
      <c r="I515" s="15">
        <v>512</v>
      </c>
      <c r="J515" s="16">
        <f t="shared" si="132"/>
        <v>1102010</v>
      </c>
      <c r="K515" s="31" t="s">
        <v>703</v>
      </c>
      <c r="L515" s="16">
        <f t="shared" si="134"/>
        <v>2</v>
      </c>
      <c r="M515" s="16">
        <f t="shared" si="133"/>
        <v>8</v>
      </c>
      <c r="N515" s="16" t="s">
        <v>51</v>
      </c>
      <c r="O515" s="16">
        <f>ROUND(IF($L515=1,INDEX(新属性投放!I$14:I$34,卡牌属性!$M515),INDEX(新属性投放!I$40:I$60,卡牌属性!$M515))*VLOOKUP(J515,$A$4:$E$39,5),0)</f>
        <v>1545</v>
      </c>
      <c r="P515" s="31" t="s">
        <v>191</v>
      </c>
      <c r="Q515" s="16">
        <f>ROUND(IF($L515=1,INDEX(新属性投放!J$14:J$34,卡牌属性!$M515),INDEX(新属性投放!J$40:J$60,卡牌属性!$M515))*VLOOKUP(J515,$A$4:$E$39,5),0)</f>
        <v>748</v>
      </c>
      <c r="R515" s="31" t="s">
        <v>192</v>
      </c>
      <c r="S515" s="16">
        <f>ROUND(IF($L515=1,INDEX(新属性投放!K$14:K$34,卡牌属性!$M515),INDEX(新属性投放!K$40:K$60,卡牌属性!$M515))*VLOOKUP(J515,$A$4:$E$39,5),0)</f>
        <v>7413</v>
      </c>
      <c r="T515" s="31" t="s">
        <v>190</v>
      </c>
      <c r="U515" s="16">
        <f>ROUND(IF($L515=1,INDEX(新属性投放!C$14:C$34,卡牌属性!$M515),INDEX(新属性投放!C$40:C$60,卡牌属性!$M515))*VLOOKUP(J515,$A$4:$E$39,5),0)</f>
        <v>38</v>
      </c>
      <c r="V515" s="31" t="s">
        <v>191</v>
      </c>
      <c r="W515" s="16">
        <f>ROUND(IF($L515=1,INDEX(新属性投放!D$14:D$34,卡牌属性!$M515),INDEX(新属性投放!D$40:D$60,卡牌属性!$M515))*VLOOKUP(J515,$A$4:$E$39,5),0)</f>
        <v>19</v>
      </c>
      <c r="X515" s="31" t="s">
        <v>192</v>
      </c>
      <c r="Y515" s="16">
        <f>ROUND(IF($L515=1,INDEX(新属性投放!E$14:E$34,卡牌属性!$M515),INDEX(新属性投放!E$40:E$60,卡牌属性!$M515))*VLOOKUP(J515,$A$4:$E$39,5),0)</f>
        <v>188</v>
      </c>
    </row>
    <row r="516" spans="9:25" ht="16.5" x14ac:dyDescent="0.2">
      <c r="I516" s="15">
        <v>513</v>
      </c>
      <c r="J516" s="16">
        <f t="shared" si="132"/>
        <v>1102010</v>
      </c>
      <c r="K516" s="31" t="s">
        <v>703</v>
      </c>
      <c r="L516" s="16">
        <f t="shared" si="134"/>
        <v>2</v>
      </c>
      <c r="M516" s="16">
        <f t="shared" si="133"/>
        <v>9</v>
      </c>
      <c r="N516" s="16" t="s">
        <v>51</v>
      </c>
      <c r="O516" s="16">
        <f>ROUND(IF($L516=1,INDEX(新属性投放!I$14:I$34,卡牌属性!$M516),INDEX(新属性投放!I$40:I$60,卡牌属性!$M516))*VLOOKUP(J516,$A$4:$E$39,5),0)</f>
        <v>1963</v>
      </c>
      <c r="P516" s="31" t="s">
        <v>191</v>
      </c>
      <c r="Q516" s="16">
        <f>ROUND(IF($L516=1,INDEX(新属性投放!J$14:J$34,卡牌属性!$M516),INDEX(新属性投放!J$40:J$60,卡牌属性!$M516))*VLOOKUP(J516,$A$4:$E$39,5),0)</f>
        <v>956</v>
      </c>
      <c r="R516" s="31" t="s">
        <v>192</v>
      </c>
      <c r="S516" s="16">
        <f>ROUND(IF($L516=1,INDEX(新属性投放!K$14:K$34,卡牌属性!$M516),INDEX(新属性投放!K$40:K$60,卡牌属性!$M516))*VLOOKUP(J516,$A$4:$E$39,5),0)</f>
        <v>9500</v>
      </c>
      <c r="T516" s="31" t="s">
        <v>190</v>
      </c>
      <c r="U516" s="16">
        <f>ROUND(IF($L516=1,INDEX(新属性投放!C$14:C$34,卡牌属性!$M516),INDEX(新属性投放!C$40:C$60,卡牌属性!$M516))*VLOOKUP(J516,$A$4:$E$39,5),0)</f>
        <v>43</v>
      </c>
      <c r="V516" s="31" t="s">
        <v>191</v>
      </c>
      <c r="W516" s="16">
        <f>ROUND(IF($L516=1,INDEX(新属性投放!D$14:D$34,卡牌属性!$M516),INDEX(新属性投放!D$40:D$60,卡牌属性!$M516))*VLOOKUP(J516,$A$4:$E$39,5),0)</f>
        <v>21</v>
      </c>
      <c r="X516" s="31" t="s">
        <v>192</v>
      </c>
      <c r="Y516" s="16">
        <f>ROUND(IF($L516=1,INDEX(新属性投放!E$14:E$34,卡牌属性!$M516),INDEX(新属性投放!E$40:E$60,卡牌属性!$M516))*VLOOKUP(J516,$A$4:$E$39,5),0)</f>
        <v>213</v>
      </c>
    </row>
    <row r="517" spans="9:25" ht="16.5" x14ac:dyDescent="0.2">
      <c r="I517" s="15">
        <v>514</v>
      </c>
      <c r="J517" s="16">
        <f t="shared" ref="J517:J580" si="135">INDEX($A$4:$A$39,INT((I517-1)/21)+1)</f>
        <v>1102010</v>
      </c>
      <c r="K517" s="31" t="s">
        <v>703</v>
      </c>
      <c r="L517" s="16">
        <f t="shared" si="134"/>
        <v>2</v>
      </c>
      <c r="M517" s="16">
        <f t="shared" ref="M517:M580" si="136">MOD(I517-1,21)+1</f>
        <v>10</v>
      </c>
      <c r="N517" s="16" t="s">
        <v>51</v>
      </c>
      <c r="O517" s="16">
        <f>ROUND(IF($L517=1,INDEX(新属性投放!I$14:I$34,卡牌属性!$M517),INDEX(新属性投放!I$40:I$60,卡牌属性!$M517))*VLOOKUP(J517,$A$4:$E$39,5),0)</f>
        <v>2225</v>
      </c>
      <c r="P517" s="31" t="s">
        <v>191</v>
      </c>
      <c r="Q517" s="16">
        <f>ROUND(IF($L517=1,INDEX(新属性投放!J$14:J$34,卡牌属性!$M517),INDEX(新属性投放!J$40:J$60,卡牌属性!$M517))*VLOOKUP(J517,$A$4:$E$39,5),0)</f>
        <v>1088</v>
      </c>
      <c r="R517" s="31" t="s">
        <v>192</v>
      </c>
      <c r="S517" s="16">
        <f>ROUND(IF($L517=1,INDEX(新属性投放!K$14:K$34,卡牌属性!$M517),INDEX(新属性投放!K$40:K$60,卡牌属性!$M517))*VLOOKUP(J517,$A$4:$E$39,5),0)</f>
        <v>10813</v>
      </c>
      <c r="T517" s="31" t="s">
        <v>190</v>
      </c>
      <c r="U517" s="16">
        <f>ROUND(IF($L517=1,INDEX(新属性投放!C$14:C$34,卡牌属性!$M517),INDEX(新属性投放!C$40:C$60,卡牌属性!$M517))*VLOOKUP(J517,$A$4:$E$39,5),0)</f>
        <v>50</v>
      </c>
      <c r="V517" s="31" t="s">
        <v>191</v>
      </c>
      <c r="W517" s="16">
        <f>ROUND(IF($L517=1,INDEX(新属性投放!D$14:D$34,卡牌属性!$M517),INDEX(新属性投放!D$40:D$60,卡牌属性!$M517))*VLOOKUP(J517,$A$4:$E$39,5),0)</f>
        <v>25</v>
      </c>
      <c r="X517" s="31" t="s">
        <v>192</v>
      </c>
      <c r="Y517" s="16">
        <f>ROUND(IF($L517=1,INDEX(新属性投放!E$14:E$34,卡牌属性!$M517),INDEX(新属性投放!E$40:E$60,卡牌属性!$M517))*VLOOKUP(J517,$A$4:$E$39,5),0)</f>
        <v>250</v>
      </c>
    </row>
    <row r="518" spans="9:25" ht="16.5" x14ac:dyDescent="0.2">
      <c r="I518" s="15">
        <v>515</v>
      </c>
      <c r="J518" s="16">
        <f t="shared" si="135"/>
        <v>1102010</v>
      </c>
      <c r="K518" s="31" t="s">
        <v>703</v>
      </c>
      <c r="L518" s="16">
        <f t="shared" si="134"/>
        <v>2</v>
      </c>
      <c r="M518" s="16">
        <f t="shared" si="136"/>
        <v>11</v>
      </c>
      <c r="N518" s="16" t="s">
        <v>51</v>
      </c>
      <c r="O518" s="16">
        <f>ROUND(IF($L518=1,INDEX(新属性投放!I$14:I$34,卡牌属性!$M518),INDEX(新属性投放!I$40:I$60,卡牌属性!$M518))*VLOOKUP(J518,$A$4:$E$39,5),0)</f>
        <v>2533</v>
      </c>
      <c r="P518" s="31" t="s">
        <v>191</v>
      </c>
      <c r="Q518" s="16">
        <f>ROUND(IF($L518=1,INDEX(新属性投放!J$14:J$34,卡牌属性!$M518),INDEX(新属性投放!J$40:J$60,卡牌属性!$M518))*VLOOKUP(J518,$A$4:$E$39,5),0)</f>
        <v>1241</v>
      </c>
      <c r="R518" s="31" t="s">
        <v>192</v>
      </c>
      <c r="S518" s="16">
        <f>ROUND(IF($L518=1,INDEX(新属性投放!K$14:K$34,卡牌属性!$M518),INDEX(新属性投放!K$40:K$60,卡牌属性!$M518))*VLOOKUP(J518,$A$4:$E$39,5),0)</f>
        <v>12350</v>
      </c>
      <c r="T518" s="31" t="s">
        <v>190</v>
      </c>
      <c r="U518" s="16">
        <f>ROUND(IF($L518=1,INDEX(新属性投放!C$14:C$34,卡牌属性!$M518),INDEX(新属性投放!C$40:C$60,卡牌属性!$M518))*VLOOKUP(J518,$A$4:$E$39,5),0)</f>
        <v>58</v>
      </c>
      <c r="V518" s="31" t="s">
        <v>191</v>
      </c>
      <c r="W518" s="16">
        <f>ROUND(IF($L518=1,INDEX(新属性投放!D$14:D$34,卡牌属性!$M518),INDEX(新属性投放!D$40:D$60,卡牌属性!$M518))*VLOOKUP(J518,$A$4:$E$39,5),0)</f>
        <v>29</v>
      </c>
      <c r="X518" s="31" t="s">
        <v>192</v>
      </c>
      <c r="Y518" s="16">
        <f>ROUND(IF($L518=1,INDEX(新属性投放!E$14:E$34,卡牌属性!$M518),INDEX(新属性投放!E$40:E$60,卡牌属性!$M518))*VLOOKUP(J518,$A$4:$E$39,5),0)</f>
        <v>288</v>
      </c>
    </row>
    <row r="519" spans="9:25" ht="16.5" x14ac:dyDescent="0.2">
      <c r="I519" s="15">
        <v>516</v>
      </c>
      <c r="J519" s="16">
        <f t="shared" si="135"/>
        <v>1102010</v>
      </c>
      <c r="K519" s="31" t="s">
        <v>703</v>
      </c>
      <c r="L519" s="16">
        <f t="shared" si="134"/>
        <v>2</v>
      </c>
      <c r="M519" s="16">
        <f t="shared" si="136"/>
        <v>12</v>
      </c>
      <c r="N519" s="16" t="s">
        <v>51</v>
      </c>
      <c r="O519" s="16">
        <f>ROUND(IF($L519=1,INDEX(新属性投放!I$14:I$34,卡牌属性!$M519),INDEX(新属性投放!I$40:I$60,卡牌属性!$M519))*VLOOKUP(J519,$A$4:$E$39,5),0)</f>
        <v>2885</v>
      </c>
      <c r="P519" s="31" t="s">
        <v>191</v>
      </c>
      <c r="Q519" s="16">
        <f>ROUND(IF($L519=1,INDEX(新属性投放!J$14:J$34,卡牌属性!$M519),INDEX(新属性投放!J$40:J$60,卡牌属性!$M519))*VLOOKUP(J519,$A$4:$E$39,5),0)</f>
        <v>1418</v>
      </c>
      <c r="R519" s="31" t="s">
        <v>192</v>
      </c>
      <c r="S519" s="16">
        <f>ROUND(IF($L519=1,INDEX(新属性投放!K$14:K$34,卡牌属性!$M519),INDEX(新属性投放!K$40:K$60,卡牌属性!$M519))*VLOOKUP(J519,$A$4:$E$39,5),0)</f>
        <v>14113</v>
      </c>
      <c r="T519" s="31" t="s">
        <v>190</v>
      </c>
      <c r="U519" s="16">
        <f>ROUND(IF($L519=1,INDEX(新属性投放!C$14:C$34,卡牌属性!$M519),INDEX(新属性投放!C$40:C$60,卡牌属性!$M519))*VLOOKUP(J519,$A$4:$E$39,5),0)</f>
        <v>65</v>
      </c>
      <c r="V519" s="31" t="s">
        <v>191</v>
      </c>
      <c r="W519" s="16">
        <f>ROUND(IF($L519=1,INDEX(新属性投放!D$14:D$34,卡牌属性!$M519),INDEX(新属性投放!D$40:D$60,卡牌属性!$M519))*VLOOKUP(J519,$A$4:$E$39,5),0)</f>
        <v>33</v>
      </c>
      <c r="X519" s="31" t="s">
        <v>192</v>
      </c>
      <c r="Y519" s="16">
        <f>ROUND(IF($L519=1,INDEX(新属性投放!E$14:E$34,卡牌属性!$M519),INDEX(新属性投放!E$40:E$60,卡牌属性!$M519))*VLOOKUP(J519,$A$4:$E$39,5),0)</f>
        <v>325</v>
      </c>
    </row>
    <row r="520" spans="9:25" ht="16.5" x14ac:dyDescent="0.2">
      <c r="I520" s="15">
        <v>517</v>
      </c>
      <c r="J520" s="16">
        <f t="shared" si="135"/>
        <v>1102010</v>
      </c>
      <c r="K520" s="31" t="s">
        <v>703</v>
      </c>
      <c r="L520" s="16">
        <f t="shared" si="134"/>
        <v>2</v>
      </c>
      <c r="M520" s="16">
        <f t="shared" si="136"/>
        <v>13</v>
      </c>
      <c r="N520" s="16" t="s">
        <v>51</v>
      </c>
      <c r="O520" s="16">
        <f>ROUND(IF($L520=1,INDEX(新属性投放!I$14:I$34,卡牌属性!$M520),INDEX(新属性投放!I$40:I$60,卡牌属性!$M520))*VLOOKUP(J520,$A$4:$E$39,5),0)</f>
        <v>3283</v>
      </c>
      <c r="P520" s="31" t="s">
        <v>191</v>
      </c>
      <c r="Q520" s="16">
        <f>ROUND(IF($L520=1,INDEX(新属性投放!J$14:J$34,卡牌属性!$M520),INDEX(新属性投放!J$40:J$60,卡牌属性!$M520))*VLOOKUP(J520,$A$4:$E$39,5),0)</f>
        <v>1616</v>
      </c>
      <c r="R520" s="31" t="s">
        <v>192</v>
      </c>
      <c r="S520" s="16">
        <f>ROUND(IF($L520=1,INDEX(新属性投放!K$14:K$34,卡牌属性!$M520),INDEX(新属性投放!K$40:K$60,卡牌属性!$M520))*VLOOKUP(J520,$A$4:$E$39,5),0)</f>
        <v>16100</v>
      </c>
      <c r="T520" s="31" t="s">
        <v>190</v>
      </c>
      <c r="U520" s="16">
        <f>ROUND(IF($L520=1,INDEX(新属性投放!C$14:C$34,卡牌属性!$M520),INDEX(新属性投放!C$40:C$60,卡牌属性!$M520))*VLOOKUP(J520,$A$4:$E$39,5),0)</f>
        <v>73</v>
      </c>
      <c r="V520" s="31" t="s">
        <v>191</v>
      </c>
      <c r="W520" s="16">
        <f>ROUND(IF($L520=1,INDEX(新属性投放!D$14:D$34,卡牌属性!$M520),INDEX(新属性投放!D$40:D$60,卡牌属性!$M520))*VLOOKUP(J520,$A$4:$E$39,5),0)</f>
        <v>36</v>
      </c>
      <c r="X520" s="31" t="s">
        <v>192</v>
      </c>
      <c r="Y520" s="16">
        <f>ROUND(IF($L520=1,INDEX(新属性投放!E$14:E$34,卡牌属性!$M520),INDEX(新属性投放!E$40:E$60,卡牌属性!$M520))*VLOOKUP(J520,$A$4:$E$39,5),0)</f>
        <v>363</v>
      </c>
    </row>
    <row r="521" spans="9:25" ht="16.5" x14ac:dyDescent="0.2">
      <c r="I521" s="15">
        <v>518</v>
      </c>
      <c r="J521" s="16">
        <f t="shared" si="135"/>
        <v>1102010</v>
      </c>
      <c r="K521" s="31" t="s">
        <v>703</v>
      </c>
      <c r="L521" s="16">
        <f t="shared" si="134"/>
        <v>2</v>
      </c>
      <c r="M521" s="16">
        <f t="shared" si="136"/>
        <v>14</v>
      </c>
      <c r="N521" s="16" t="s">
        <v>51</v>
      </c>
      <c r="O521" s="16">
        <f>ROUND(IF($L521=1,INDEX(新属性投放!I$14:I$34,卡牌属性!$M521),INDEX(新属性投放!I$40:I$60,卡牌属性!$M521))*VLOOKUP(J521,$A$4:$E$39,5),0)</f>
        <v>3725</v>
      </c>
      <c r="P521" s="31" t="s">
        <v>191</v>
      </c>
      <c r="Q521" s="16">
        <f>ROUND(IF($L521=1,INDEX(新属性投放!J$14:J$34,卡牌属性!$M521),INDEX(新属性投放!J$40:J$60,卡牌属性!$M521))*VLOOKUP(J521,$A$4:$E$39,5),0)</f>
        <v>1838</v>
      </c>
      <c r="R521" s="31" t="s">
        <v>192</v>
      </c>
      <c r="S521" s="16">
        <f>ROUND(IF($L521=1,INDEX(新属性投放!K$14:K$34,卡牌属性!$M521),INDEX(新属性投放!K$40:K$60,卡牌属性!$M521))*VLOOKUP(J521,$A$4:$E$39,5),0)</f>
        <v>18313</v>
      </c>
      <c r="T521" s="31" t="s">
        <v>190</v>
      </c>
      <c r="U521" s="16">
        <f>ROUND(IF($L521=1,INDEX(新属性投放!C$14:C$34,卡牌属性!$M521),INDEX(新属性投放!C$40:C$60,卡牌属性!$M521))*VLOOKUP(J521,$A$4:$E$39,5),0)</f>
        <v>80</v>
      </c>
      <c r="V521" s="31" t="s">
        <v>191</v>
      </c>
      <c r="W521" s="16">
        <f>ROUND(IF($L521=1,INDEX(新属性投放!D$14:D$34,卡牌属性!$M521),INDEX(新属性投放!D$40:D$60,卡牌属性!$M521))*VLOOKUP(J521,$A$4:$E$39,5),0)</f>
        <v>40</v>
      </c>
      <c r="X521" s="31" t="s">
        <v>192</v>
      </c>
      <c r="Y521" s="16">
        <f>ROUND(IF($L521=1,INDEX(新属性投放!E$14:E$34,卡牌属性!$M521),INDEX(新属性投放!E$40:E$60,卡牌属性!$M521))*VLOOKUP(J521,$A$4:$E$39,5),0)</f>
        <v>400</v>
      </c>
    </row>
    <row r="522" spans="9:25" ht="16.5" x14ac:dyDescent="0.2">
      <c r="I522" s="15">
        <v>519</v>
      </c>
      <c r="J522" s="16">
        <f t="shared" si="135"/>
        <v>1102010</v>
      </c>
      <c r="K522" s="31" t="s">
        <v>703</v>
      </c>
      <c r="L522" s="16">
        <f t="shared" si="134"/>
        <v>2</v>
      </c>
      <c r="M522" s="16">
        <f t="shared" si="136"/>
        <v>15</v>
      </c>
      <c r="N522" s="16" t="s">
        <v>51</v>
      </c>
      <c r="O522" s="16">
        <f>ROUND(IF($L522=1,INDEX(新属性投放!I$14:I$34,卡牌属性!$M522),INDEX(新属性投放!I$40:I$60,卡牌属性!$M522))*VLOOKUP(J522,$A$4:$E$39,5),0)</f>
        <v>4213</v>
      </c>
      <c r="P522" s="31" t="s">
        <v>191</v>
      </c>
      <c r="Q522" s="16">
        <f>ROUND(IF($L522=1,INDEX(新属性投放!J$14:J$34,卡牌属性!$M522),INDEX(新属性投放!J$40:J$60,卡牌属性!$M522))*VLOOKUP(J522,$A$4:$E$39,5),0)</f>
        <v>2081</v>
      </c>
      <c r="R522" s="31" t="s">
        <v>192</v>
      </c>
      <c r="S522" s="16">
        <f>ROUND(IF($L522=1,INDEX(新属性投放!K$14:K$34,卡牌属性!$M522),INDEX(新属性投放!K$40:K$60,卡牌属性!$M522))*VLOOKUP(J522,$A$4:$E$39,5),0)</f>
        <v>20750</v>
      </c>
      <c r="T522" s="31" t="s">
        <v>190</v>
      </c>
      <c r="U522" s="16">
        <f>ROUND(IF($L522=1,INDEX(新属性投放!C$14:C$34,卡牌属性!$M522),INDEX(新属性投放!C$40:C$60,卡牌属性!$M522))*VLOOKUP(J522,$A$4:$E$39,5),0)</f>
        <v>88</v>
      </c>
      <c r="V522" s="31" t="s">
        <v>191</v>
      </c>
      <c r="W522" s="16">
        <f>ROUND(IF($L522=1,INDEX(新属性投放!D$14:D$34,卡牌属性!$M522),INDEX(新属性投放!D$40:D$60,卡牌属性!$M522))*VLOOKUP(J522,$A$4:$E$39,5),0)</f>
        <v>44</v>
      </c>
      <c r="X522" s="31" t="s">
        <v>192</v>
      </c>
      <c r="Y522" s="16">
        <f>ROUND(IF($L522=1,INDEX(新属性投放!E$14:E$34,卡牌属性!$M522),INDEX(新属性投放!E$40:E$60,卡牌属性!$M522))*VLOOKUP(J522,$A$4:$E$39,5),0)</f>
        <v>438</v>
      </c>
    </row>
    <row r="523" spans="9:25" ht="16.5" x14ac:dyDescent="0.2">
      <c r="I523" s="15">
        <v>520</v>
      </c>
      <c r="J523" s="16">
        <f t="shared" si="135"/>
        <v>1102010</v>
      </c>
      <c r="K523" s="31" t="s">
        <v>703</v>
      </c>
      <c r="L523" s="16">
        <f t="shared" si="134"/>
        <v>2</v>
      </c>
      <c r="M523" s="16">
        <f t="shared" si="136"/>
        <v>16</v>
      </c>
      <c r="N523" s="16" t="s">
        <v>51</v>
      </c>
      <c r="O523" s="16">
        <f>ROUND(IF($L523=1,INDEX(新属性投放!I$14:I$34,卡牌属性!$M523),INDEX(新属性投放!I$40:I$60,卡牌属性!$M523))*VLOOKUP(J523,$A$4:$E$39,5),0)</f>
        <v>4750</v>
      </c>
      <c r="P523" s="31" t="s">
        <v>191</v>
      </c>
      <c r="Q523" s="16">
        <f>ROUND(IF($L523=1,INDEX(新属性投放!J$14:J$34,卡牌属性!$M523),INDEX(新属性投放!J$40:J$60,卡牌属性!$M523))*VLOOKUP(J523,$A$4:$E$39,5),0)</f>
        <v>2350</v>
      </c>
      <c r="R523" s="31" t="s">
        <v>192</v>
      </c>
      <c r="S523" s="16">
        <f>ROUND(IF($L523=1,INDEX(新属性投放!K$14:K$34,卡牌属性!$M523),INDEX(新属性投放!K$40:K$60,卡牌属性!$M523))*VLOOKUP(J523,$A$4:$E$39,5),0)</f>
        <v>23438</v>
      </c>
      <c r="T523" s="31" t="s">
        <v>190</v>
      </c>
      <c r="U523" s="16">
        <f>ROUND(IF($L523=1,INDEX(新属性投放!C$14:C$34,卡牌属性!$M523),INDEX(新属性投放!C$40:C$60,卡牌属性!$M523))*VLOOKUP(J523,$A$4:$E$39,5),0)</f>
        <v>100</v>
      </c>
      <c r="V523" s="31" t="s">
        <v>191</v>
      </c>
      <c r="W523" s="16">
        <f>ROUND(IF($L523=1,INDEX(新属性投放!D$14:D$34,卡牌属性!$M523),INDEX(新属性投放!D$40:D$60,卡牌属性!$M523))*VLOOKUP(J523,$A$4:$E$39,5),0)</f>
        <v>50</v>
      </c>
      <c r="X523" s="31" t="s">
        <v>192</v>
      </c>
      <c r="Y523" s="16">
        <f>ROUND(IF($L523=1,INDEX(新属性投放!E$14:E$34,卡牌属性!$M523),INDEX(新属性投放!E$40:E$60,卡牌属性!$M523))*VLOOKUP(J523,$A$4:$E$39,5),0)</f>
        <v>500</v>
      </c>
    </row>
    <row r="524" spans="9:25" ht="16.5" x14ac:dyDescent="0.2">
      <c r="I524" s="15">
        <v>521</v>
      </c>
      <c r="J524" s="16">
        <f t="shared" si="135"/>
        <v>1102010</v>
      </c>
      <c r="K524" s="31" t="s">
        <v>703</v>
      </c>
      <c r="L524" s="16">
        <f t="shared" si="134"/>
        <v>2</v>
      </c>
      <c r="M524" s="16">
        <f t="shared" si="136"/>
        <v>17</v>
      </c>
      <c r="N524" s="16" t="s">
        <v>51</v>
      </c>
      <c r="O524" s="16">
        <f>ROUND(IF($L524=1,INDEX(新属性投放!I$14:I$34,卡牌属性!$M524),INDEX(新属性投放!I$40:I$60,卡牌属性!$M524))*VLOOKUP(J524,$A$4:$E$39,5),0)</f>
        <v>5363</v>
      </c>
      <c r="P524" s="31" t="s">
        <v>191</v>
      </c>
      <c r="Q524" s="16">
        <f>ROUND(IF($L524=1,INDEX(新属性投放!J$14:J$34,卡牌属性!$M524),INDEX(新属性投放!J$40:J$60,卡牌属性!$M524))*VLOOKUP(J524,$A$4:$E$39,5),0)</f>
        <v>2656</v>
      </c>
      <c r="R524" s="31" t="s">
        <v>192</v>
      </c>
      <c r="S524" s="16">
        <f>ROUND(IF($L524=1,INDEX(新属性投放!K$14:K$34,卡牌属性!$M524),INDEX(新属性投放!K$40:K$60,卡牌属性!$M524))*VLOOKUP(J524,$A$4:$E$39,5),0)</f>
        <v>26500</v>
      </c>
      <c r="T524" s="31" t="s">
        <v>190</v>
      </c>
      <c r="U524" s="16">
        <f>ROUND(IF($L524=1,INDEX(新属性投放!C$14:C$34,卡牌属性!$M524),INDEX(新属性投放!C$40:C$60,卡牌属性!$M524))*VLOOKUP(J524,$A$4:$E$39,5),0)</f>
        <v>113</v>
      </c>
      <c r="V524" s="31" t="s">
        <v>191</v>
      </c>
      <c r="W524" s="16">
        <f>ROUND(IF($L524=1,INDEX(新属性投放!D$14:D$34,卡牌属性!$M524),INDEX(新属性投放!D$40:D$60,卡牌属性!$M524))*VLOOKUP(J524,$A$4:$E$39,5),0)</f>
        <v>56</v>
      </c>
      <c r="X524" s="31" t="s">
        <v>192</v>
      </c>
      <c r="Y524" s="16">
        <f>ROUND(IF($L524=1,INDEX(新属性投放!E$14:E$34,卡牌属性!$M524),INDEX(新属性投放!E$40:E$60,卡牌属性!$M524))*VLOOKUP(J524,$A$4:$E$39,5),0)</f>
        <v>563</v>
      </c>
    </row>
    <row r="525" spans="9:25" ht="16.5" x14ac:dyDescent="0.2">
      <c r="I525" s="15">
        <v>522</v>
      </c>
      <c r="J525" s="16">
        <f t="shared" si="135"/>
        <v>1102010</v>
      </c>
      <c r="K525" s="31" t="s">
        <v>703</v>
      </c>
      <c r="L525" s="16">
        <f t="shared" si="134"/>
        <v>2</v>
      </c>
      <c r="M525" s="16">
        <f t="shared" si="136"/>
        <v>18</v>
      </c>
      <c r="N525" s="16" t="s">
        <v>51</v>
      </c>
      <c r="O525" s="16">
        <f>ROUND(IF($L525=1,INDEX(新属性投放!I$14:I$34,卡牌属性!$M525),INDEX(新属性投放!I$40:I$60,卡牌属性!$M525))*VLOOKUP(J525,$A$4:$E$39,5),0)</f>
        <v>6050</v>
      </c>
      <c r="P525" s="31" t="s">
        <v>191</v>
      </c>
      <c r="Q525" s="16">
        <f>ROUND(IF($L525=1,INDEX(新属性投放!J$14:J$34,卡牌属性!$M525),INDEX(新属性投放!J$40:J$60,卡牌属性!$M525))*VLOOKUP(J525,$A$4:$E$39,5),0)</f>
        <v>3000</v>
      </c>
      <c r="R525" s="31" t="s">
        <v>192</v>
      </c>
      <c r="S525" s="16">
        <f>ROUND(IF($L525=1,INDEX(新属性投放!K$14:K$34,卡牌属性!$M525),INDEX(新属性投放!K$40:K$60,卡牌属性!$M525))*VLOOKUP(J525,$A$4:$E$39,5),0)</f>
        <v>29938</v>
      </c>
      <c r="T525" s="31" t="s">
        <v>190</v>
      </c>
      <c r="U525" s="16">
        <f>ROUND(IF($L525=1,INDEX(新属性投放!C$14:C$34,卡牌属性!$M525),INDEX(新属性投放!C$40:C$60,卡牌属性!$M525))*VLOOKUP(J525,$A$4:$E$39,5),0)</f>
        <v>125</v>
      </c>
      <c r="V525" s="31" t="s">
        <v>191</v>
      </c>
      <c r="W525" s="16">
        <f>ROUND(IF($L525=1,INDEX(新属性投放!D$14:D$34,卡牌属性!$M525),INDEX(新属性投放!D$40:D$60,卡牌属性!$M525))*VLOOKUP(J525,$A$4:$E$39,5),0)</f>
        <v>63</v>
      </c>
      <c r="X525" s="31" t="s">
        <v>192</v>
      </c>
      <c r="Y525" s="16">
        <f>ROUND(IF($L525=1,INDEX(新属性投放!E$14:E$34,卡牌属性!$M525),INDEX(新属性投放!E$40:E$60,卡牌属性!$M525))*VLOOKUP(J525,$A$4:$E$39,5),0)</f>
        <v>625</v>
      </c>
    </row>
    <row r="526" spans="9:25" ht="16.5" x14ac:dyDescent="0.2">
      <c r="I526" s="15">
        <v>523</v>
      </c>
      <c r="J526" s="16">
        <f t="shared" si="135"/>
        <v>1102010</v>
      </c>
      <c r="K526" s="31" t="s">
        <v>703</v>
      </c>
      <c r="L526" s="16">
        <f t="shared" si="134"/>
        <v>2</v>
      </c>
      <c r="M526" s="16">
        <f t="shared" si="136"/>
        <v>19</v>
      </c>
      <c r="N526" s="16" t="s">
        <v>51</v>
      </c>
      <c r="O526" s="16">
        <f>ROUND(IF($L526=1,INDEX(新属性投放!I$14:I$34,卡牌属性!$M526),INDEX(新属性投放!I$40:I$60,卡牌属性!$M526))*VLOOKUP(J526,$A$4:$E$39,5),0)</f>
        <v>6813</v>
      </c>
      <c r="P526" s="31" t="s">
        <v>191</v>
      </c>
      <c r="Q526" s="16">
        <f>ROUND(IF($L526=1,INDEX(新属性投放!J$14:J$34,卡牌属性!$M526),INDEX(新属性投放!J$40:J$60,卡牌属性!$M526))*VLOOKUP(J526,$A$4:$E$39,5),0)</f>
        <v>3381</v>
      </c>
      <c r="R526" s="31" t="s">
        <v>192</v>
      </c>
      <c r="S526" s="16">
        <f>ROUND(IF($L526=1,INDEX(新属性投放!K$14:K$34,卡牌属性!$M526),INDEX(新属性投放!K$40:K$60,卡牌属性!$M526))*VLOOKUP(J526,$A$4:$E$39,5),0)</f>
        <v>33750</v>
      </c>
      <c r="T526" s="31" t="s">
        <v>190</v>
      </c>
      <c r="U526" s="16">
        <f>ROUND(IF($L526=1,INDEX(新属性投放!C$14:C$34,卡牌属性!$M526),INDEX(新属性投放!C$40:C$60,卡牌属性!$M526))*VLOOKUP(J526,$A$4:$E$39,5),0)</f>
        <v>138</v>
      </c>
      <c r="V526" s="31" t="s">
        <v>191</v>
      </c>
      <c r="W526" s="16">
        <f>ROUND(IF($L526=1,INDEX(新属性投放!D$14:D$34,卡牌属性!$M526),INDEX(新属性投放!D$40:D$60,卡牌属性!$M526))*VLOOKUP(J526,$A$4:$E$39,5),0)</f>
        <v>69</v>
      </c>
      <c r="X526" s="31" t="s">
        <v>192</v>
      </c>
      <c r="Y526" s="16">
        <f>ROUND(IF($L526=1,INDEX(新属性投放!E$14:E$34,卡牌属性!$M526),INDEX(新属性投放!E$40:E$60,卡牌属性!$M526))*VLOOKUP(J526,$A$4:$E$39,5),0)</f>
        <v>688</v>
      </c>
    </row>
    <row r="527" spans="9:25" ht="16.5" x14ac:dyDescent="0.2">
      <c r="I527" s="15">
        <v>524</v>
      </c>
      <c r="J527" s="16">
        <f t="shared" si="135"/>
        <v>1102010</v>
      </c>
      <c r="K527" s="31" t="s">
        <v>703</v>
      </c>
      <c r="L527" s="16">
        <f t="shared" si="134"/>
        <v>2</v>
      </c>
      <c r="M527" s="16">
        <f t="shared" si="136"/>
        <v>20</v>
      </c>
      <c r="N527" s="16" t="s">
        <v>51</v>
      </c>
      <c r="O527" s="16">
        <f>ROUND(IF($L527=1,INDEX(新属性投放!I$14:I$34,卡牌属性!$M527),INDEX(新属性投放!I$40:I$60,卡牌属性!$M527))*VLOOKUP(J527,$A$4:$E$39,5),0)</f>
        <v>7650</v>
      </c>
      <c r="P527" s="31" t="s">
        <v>191</v>
      </c>
      <c r="Q527" s="16">
        <f>ROUND(IF($L527=1,INDEX(新属性投放!J$14:J$34,卡牌属性!$M527),INDEX(新属性投放!J$40:J$60,卡牌属性!$M527))*VLOOKUP(J527,$A$4:$E$39,5),0)</f>
        <v>3800</v>
      </c>
      <c r="R527" s="31" t="s">
        <v>192</v>
      </c>
      <c r="S527" s="16">
        <f>ROUND(IF($L527=1,INDEX(新属性投放!K$14:K$34,卡牌属性!$M527),INDEX(新属性投放!K$40:K$60,卡牌属性!$M527))*VLOOKUP(J527,$A$4:$E$39,5),0)</f>
        <v>37938</v>
      </c>
      <c r="T527" s="31" t="s">
        <v>190</v>
      </c>
      <c r="U527" s="16">
        <f>ROUND(IF($L527=1,INDEX(新属性投放!C$14:C$34,卡牌属性!$M527),INDEX(新属性投放!C$40:C$60,卡牌属性!$M527))*VLOOKUP(J527,$A$4:$E$39,5),0)</f>
        <v>150</v>
      </c>
      <c r="V527" s="31" t="s">
        <v>191</v>
      </c>
      <c r="W527" s="16">
        <f>ROUND(IF($L527=1,INDEX(新属性投放!D$14:D$34,卡牌属性!$M527),INDEX(新属性投放!D$40:D$60,卡牌属性!$M527))*VLOOKUP(J527,$A$4:$E$39,5),0)</f>
        <v>75</v>
      </c>
      <c r="X527" s="31" t="s">
        <v>192</v>
      </c>
      <c r="Y527" s="16">
        <f>ROUND(IF($L527=1,INDEX(新属性投放!E$14:E$34,卡牌属性!$M527),INDEX(新属性投放!E$40:E$60,卡牌属性!$M527))*VLOOKUP(J527,$A$4:$E$39,5),0)</f>
        <v>750</v>
      </c>
    </row>
    <row r="528" spans="9:25" ht="16.5" x14ac:dyDescent="0.2">
      <c r="I528" s="15">
        <v>525</v>
      </c>
      <c r="J528" s="16">
        <f t="shared" si="135"/>
        <v>1102010</v>
      </c>
      <c r="K528" s="31" t="s">
        <v>703</v>
      </c>
      <c r="L528" s="16">
        <f t="shared" si="134"/>
        <v>2</v>
      </c>
      <c r="M528" s="16">
        <f t="shared" si="136"/>
        <v>21</v>
      </c>
      <c r="N528" s="16" t="s">
        <v>51</v>
      </c>
      <c r="O528" s="16">
        <f>ROUND(IF($L528=1,INDEX(新属性投放!I$14:I$34,卡牌属性!$M528),INDEX(新属性投放!I$40:I$60,卡牌属性!$M528))*VLOOKUP(J528,$A$4:$E$39,5),0)</f>
        <v>8750</v>
      </c>
      <c r="P528" s="31" t="s">
        <v>191</v>
      </c>
      <c r="Q528" s="16">
        <f>ROUND(IF($L528=1,INDEX(新属性投放!J$14:J$34,卡牌属性!$M528),INDEX(新属性投放!J$40:J$60,卡牌属性!$M528))*VLOOKUP(J528,$A$4:$E$39,5),0)</f>
        <v>4350</v>
      </c>
      <c r="R528" s="31" t="s">
        <v>192</v>
      </c>
      <c r="S528" s="16">
        <f>ROUND(IF($L528=1,INDEX(新属性投放!K$14:K$34,卡牌属性!$M528),INDEX(新属性投放!K$40:K$60,卡牌属性!$M528))*VLOOKUP(J528,$A$4:$E$39,5),0)</f>
        <v>43438</v>
      </c>
      <c r="T528" s="31" t="s">
        <v>190</v>
      </c>
      <c r="U528" s="16">
        <f>ROUND(IF($L528=1,INDEX(新属性投放!C$14:C$34,卡牌属性!$M528),INDEX(新属性投放!C$40:C$60,卡牌属性!$M528))*VLOOKUP(J528,$A$4:$E$39,5),0)</f>
        <v>175</v>
      </c>
      <c r="V528" s="31" t="s">
        <v>191</v>
      </c>
      <c r="W528" s="16">
        <f>ROUND(IF($L528=1,INDEX(新属性投放!D$14:D$34,卡牌属性!$M528),INDEX(新属性投放!D$40:D$60,卡牌属性!$M528))*VLOOKUP(J528,$A$4:$E$39,5),0)</f>
        <v>88</v>
      </c>
      <c r="X528" s="31" t="s">
        <v>192</v>
      </c>
      <c r="Y528" s="16">
        <f>ROUND(IF($L528=1,INDEX(新属性投放!E$14:E$34,卡牌属性!$M528),INDEX(新属性投放!E$40:E$60,卡牌属性!$M528))*VLOOKUP(J528,$A$4:$E$39,5),0)</f>
        <v>875</v>
      </c>
    </row>
    <row r="529" spans="9:25" ht="16.5" x14ac:dyDescent="0.2">
      <c r="I529" s="15">
        <v>526</v>
      </c>
      <c r="J529" s="16">
        <f t="shared" si="135"/>
        <v>1102011</v>
      </c>
      <c r="K529" s="31" t="s">
        <v>703</v>
      </c>
      <c r="L529" s="16">
        <f t="shared" si="134"/>
        <v>2</v>
      </c>
      <c r="M529" s="16">
        <f t="shared" si="136"/>
        <v>1</v>
      </c>
      <c r="N529" s="16" t="s">
        <v>51</v>
      </c>
      <c r="O529" s="16">
        <f>ROUND(IF($L529=1,INDEX(新属性投放!I$14:I$34,卡牌属性!$M529),INDEX(新属性投放!I$40:I$60,卡牌属性!$M529))*VLOOKUP(J529,$A$4:$E$39,5),0)</f>
        <v>100</v>
      </c>
      <c r="P529" s="31" t="s">
        <v>191</v>
      </c>
      <c r="Q529" s="16">
        <f>ROUND(IF($L529=1,INDEX(新属性投放!J$14:J$34,卡牌属性!$M529),INDEX(新属性投放!J$40:J$60,卡牌属性!$M529))*VLOOKUP(J529,$A$4:$E$39,5),0)</f>
        <v>25</v>
      </c>
      <c r="R529" s="31" t="s">
        <v>192</v>
      </c>
      <c r="S529" s="16">
        <f>ROUND(IF($L529=1,INDEX(新属性投放!K$14:K$34,卡牌属性!$M529),INDEX(新属性投放!K$40:K$60,卡牌属性!$M529))*VLOOKUP(J529,$A$4:$E$39,5),0)</f>
        <v>188</v>
      </c>
      <c r="T529" s="31" t="s">
        <v>190</v>
      </c>
      <c r="U529" s="16">
        <f>ROUND(IF($L529=1,INDEX(新属性投放!C$14:C$34,卡牌属性!$M529),INDEX(新属性投放!C$40:C$60,卡牌属性!$M529))*VLOOKUP(J529,$A$4:$E$39,5),0)</f>
        <v>5</v>
      </c>
      <c r="V529" s="31" t="s">
        <v>191</v>
      </c>
      <c r="W529" s="16">
        <f>ROUND(IF($L529=1,INDEX(新属性投放!D$14:D$34,卡牌属性!$M529),INDEX(新属性投放!D$40:D$60,卡牌属性!$M529))*VLOOKUP(J529,$A$4:$E$39,5),0)</f>
        <v>3</v>
      </c>
      <c r="X529" s="31" t="s">
        <v>192</v>
      </c>
      <c r="Y529" s="16">
        <f>ROUND(IF($L529=1,INDEX(新属性投放!E$14:E$34,卡牌属性!$M529),INDEX(新属性投放!E$40:E$60,卡牌属性!$M529))*VLOOKUP(J529,$A$4:$E$39,5),0)</f>
        <v>25</v>
      </c>
    </row>
    <row r="530" spans="9:25" ht="16.5" x14ac:dyDescent="0.2">
      <c r="I530" s="15">
        <v>527</v>
      </c>
      <c r="J530" s="16">
        <f t="shared" si="135"/>
        <v>1102011</v>
      </c>
      <c r="K530" s="31" t="s">
        <v>703</v>
      </c>
      <c r="L530" s="16">
        <f t="shared" si="134"/>
        <v>2</v>
      </c>
      <c r="M530" s="16">
        <f t="shared" si="136"/>
        <v>2</v>
      </c>
      <c r="N530" s="16" t="s">
        <v>51</v>
      </c>
      <c r="O530" s="16">
        <f>ROUND(IF($L530=1,INDEX(新属性投放!I$14:I$34,卡牌属性!$M530),INDEX(新属性投放!I$40:I$60,卡牌属性!$M530))*VLOOKUP(J530,$A$4:$E$39,5),0)</f>
        <v>135</v>
      </c>
      <c r="P530" s="31" t="s">
        <v>191</v>
      </c>
      <c r="Q530" s="16">
        <f>ROUND(IF($L530=1,INDEX(新属性投放!J$14:J$34,卡牌属性!$M530),INDEX(新属性投放!J$40:J$60,卡牌属性!$M530))*VLOOKUP(J530,$A$4:$E$39,5),0)</f>
        <v>43</v>
      </c>
      <c r="R530" s="31" t="s">
        <v>192</v>
      </c>
      <c r="S530" s="16">
        <f>ROUND(IF($L530=1,INDEX(新属性投放!K$14:K$34,卡牌属性!$M530),INDEX(新属性投放!K$40:K$60,卡牌属性!$M530))*VLOOKUP(J530,$A$4:$E$39,5),0)</f>
        <v>363</v>
      </c>
      <c r="T530" s="31" t="s">
        <v>190</v>
      </c>
      <c r="U530" s="16">
        <f>ROUND(IF($L530=1,INDEX(新属性投放!C$14:C$34,卡牌属性!$M530),INDEX(新属性投放!C$40:C$60,卡牌属性!$M530))*VLOOKUP(J530,$A$4:$E$39,5),0)</f>
        <v>8</v>
      </c>
      <c r="V530" s="31" t="s">
        <v>191</v>
      </c>
      <c r="W530" s="16">
        <f>ROUND(IF($L530=1,INDEX(新属性投放!D$14:D$34,卡牌属性!$M530),INDEX(新属性投放!D$40:D$60,卡牌属性!$M530))*VLOOKUP(J530,$A$4:$E$39,5),0)</f>
        <v>4</v>
      </c>
      <c r="X530" s="31" t="s">
        <v>192</v>
      </c>
      <c r="Y530" s="16">
        <f>ROUND(IF($L530=1,INDEX(新属性投放!E$14:E$34,卡牌属性!$M530),INDEX(新属性投放!E$40:E$60,卡牌属性!$M530))*VLOOKUP(J530,$A$4:$E$39,5),0)</f>
        <v>38</v>
      </c>
    </row>
    <row r="531" spans="9:25" ht="16.5" x14ac:dyDescent="0.2">
      <c r="I531" s="15">
        <v>528</v>
      </c>
      <c r="J531" s="16">
        <f t="shared" si="135"/>
        <v>1102011</v>
      </c>
      <c r="K531" s="31" t="s">
        <v>703</v>
      </c>
      <c r="L531" s="16">
        <f t="shared" si="134"/>
        <v>2</v>
      </c>
      <c r="M531" s="16">
        <f t="shared" si="136"/>
        <v>3</v>
      </c>
      <c r="N531" s="16" t="s">
        <v>51</v>
      </c>
      <c r="O531" s="16">
        <f>ROUND(IF($L531=1,INDEX(新属性投放!I$14:I$34,卡牌属性!$M531),INDEX(新属性投放!I$40:I$60,卡牌属性!$M531))*VLOOKUP(J531,$A$4:$E$39,5),0)</f>
        <v>240</v>
      </c>
      <c r="P531" s="31" t="s">
        <v>191</v>
      </c>
      <c r="Q531" s="16">
        <f>ROUND(IF($L531=1,INDEX(新属性投放!J$14:J$34,卡牌属性!$M531),INDEX(新属性投放!J$40:J$60,卡牌属性!$M531))*VLOOKUP(J531,$A$4:$E$39,5),0)</f>
        <v>95</v>
      </c>
      <c r="R531" s="31" t="s">
        <v>192</v>
      </c>
      <c r="S531" s="16">
        <f>ROUND(IF($L531=1,INDEX(新属性投放!K$14:K$34,卡牌属性!$M531),INDEX(新属性投放!K$40:K$60,卡牌属性!$M531))*VLOOKUP(J531,$A$4:$E$39,5),0)</f>
        <v>888</v>
      </c>
      <c r="T531" s="31" t="s">
        <v>190</v>
      </c>
      <c r="U531" s="16">
        <f>ROUND(IF($L531=1,INDEX(新属性投放!C$14:C$34,卡牌属性!$M531),INDEX(新属性投放!C$40:C$60,卡牌属性!$M531))*VLOOKUP(J531,$A$4:$E$39,5),0)</f>
        <v>10</v>
      </c>
      <c r="V531" s="31" t="s">
        <v>191</v>
      </c>
      <c r="W531" s="16">
        <f>ROUND(IF($L531=1,INDEX(新属性投放!D$14:D$34,卡牌属性!$M531),INDEX(新属性投放!D$40:D$60,卡牌属性!$M531))*VLOOKUP(J531,$A$4:$E$39,5),0)</f>
        <v>5</v>
      </c>
      <c r="X531" s="31" t="s">
        <v>192</v>
      </c>
      <c r="Y531" s="16">
        <f>ROUND(IF($L531=1,INDEX(新属性投放!E$14:E$34,卡牌属性!$M531),INDEX(新属性投放!E$40:E$60,卡牌属性!$M531))*VLOOKUP(J531,$A$4:$E$39,5),0)</f>
        <v>50</v>
      </c>
    </row>
    <row r="532" spans="9:25" ht="16.5" x14ac:dyDescent="0.2">
      <c r="I532" s="15">
        <v>529</v>
      </c>
      <c r="J532" s="16">
        <f t="shared" si="135"/>
        <v>1102011</v>
      </c>
      <c r="K532" s="31" t="s">
        <v>703</v>
      </c>
      <c r="L532" s="16">
        <f t="shared" si="134"/>
        <v>2</v>
      </c>
      <c r="M532" s="16">
        <f t="shared" si="136"/>
        <v>4</v>
      </c>
      <c r="N532" s="16" t="s">
        <v>51</v>
      </c>
      <c r="O532" s="16">
        <f>ROUND(IF($L532=1,INDEX(新属性投放!I$14:I$34,卡牌属性!$M532),INDEX(新属性投放!I$40:I$60,卡牌属性!$M532))*VLOOKUP(J532,$A$4:$E$39,5),0)</f>
        <v>420</v>
      </c>
      <c r="P532" s="31" t="s">
        <v>191</v>
      </c>
      <c r="Q532" s="16">
        <f>ROUND(IF($L532=1,INDEX(新属性投放!J$14:J$34,卡牌属性!$M532),INDEX(新属性投放!J$40:J$60,卡牌属性!$M532))*VLOOKUP(J532,$A$4:$E$39,5),0)</f>
        <v>185</v>
      </c>
      <c r="R532" s="31" t="s">
        <v>192</v>
      </c>
      <c r="S532" s="16">
        <f>ROUND(IF($L532=1,INDEX(新属性投放!K$14:K$34,卡牌属性!$M532),INDEX(新属性投放!K$40:K$60,卡牌属性!$M532))*VLOOKUP(J532,$A$4:$E$39,5),0)</f>
        <v>1788</v>
      </c>
      <c r="T532" s="31" t="s">
        <v>190</v>
      </c>
      <c r="U532" s="16">
        <f>ROUND(IF($L532=1,INDEX(新属性投放!C$14:C$34,卡牌属性!$M532),INDEX(新属性投放!C$40:C$60,卡牌属性!$M532))*VLOOKUP(J532,$A$4:$E$39,5),0)</f>
        <v>15</v>
      </c>
      <c r="V532" s="31" t="s">
        <v>191</v>
      </c>
      <c r="W532" s="16">
        <f>ROUND(IF($L532=1,INDEX(新属性投放!D$14:D$34,卡牌属性!$M532),INDEX(新属性投放!D$40:D$60,卡牌属性!$M532))*VLOOKUP(J532,$A$4:$E$39,5),0)</f>
        <v>8</v>
      </c>
      <c r="X532" s="31" t="s">
        <v>192</v>
      </c>
      <c r="Y532" s="16">
        <f>ROUND(IF($L532=1,INDEX(新属性投放!E$14:E$34,卡牌属性!$M532),INDEX(新属性投放!E$40:E$60,卡牌属性!$M532))*VLOOKUP(J532,$A$4:$E$39,5),0)</f>
        <v>75</v>
      </c>
    </row>
    <row r="533" spans="9:25" ht="16.5" x14ac:dyDescent="0.2">
      <c r="I533" s="15">
        <v>530</v>
      </c>
      <c r="J533" s="16">
        <f t="shared" si="135"/>
        <v>1102011</v>
      </c>
      <c r="K533" s="31" t="s">
        <v>703</v>
      </c>
      <c r="L533" s="16">
        <f t="shared" si="134"/>
        <v>2</v>
      </c>
      <c r="M533" s="16">
        <f t="shared" si="136"/>
        <v>5</v>
      </c>
      <c r="N533" s="16" t="s">
        <v>51</v>
      </c>
      <c r="O533" s="16">
        <f>ROUND(IF($L533=1,INDEX(新属性投放!I$14:I$34,卡牌属性!$M533),INDEX(新属性投放!I$40:I$60,卡牌属性!$M533))*VLOOKUP(J533,$A$4:$E$39,5),0)</f>
        <v>610</v>
      </c>
      <c r="P533" s="31" t="s">
        <v>191</v>
      </c>
      <c r="Q533" s="16">
        <f>ROUND(IF($L533=1,INDEX(新属性投放!J$14:J$34,卡牌属性!$M533),INDEX(新属性投放!J$40:J$60,卡牌属性!$M533))*VLOOKUP(J533,$A$4:$E$39,5),0)</f>
        <v>280</v>
      </c>
      <c r="R533" s="31" t="s">
        <v>192</v>
      </c>
      <c r="S533" s="16">
        <f>ROUND(IF($L533=1,INDEX(新属性投放!K$14:K$34,卡牌属性!$M533),INDEX(新属性投放!K$40:K$60,卡牌属性!$M533))*VLOOKUP(J533,$A$4:$E$39,5),0)</f>
        <v>2738</v>
      </c>
      <c r="T533" s="31" t="s">
        <v>190</v>
      </c>
      <c r="U533" s="16">
        <f>ROUND(IF($L533=1,INDEX(新属性投放!C$14:C$34,卡牌属性!$M533),INDEX(新属性投放!C$40:C$60,卡牌属性!$M533))*VLOOKUP(J533,$A$4:$E$39,5),0)</f>
        <v>20</v>
      </c>
      <c r="V533" s="31" t="s">
        <v>191</v>
      </c>
      <c r="W533" s="16">
        <f>ROUND(IF($L533=1,INDEX(新属性投放!D$14:D$34,卡牌属性!$M533),INDEX(新属性投放!D$40:D$60,卡牌属性!$M533))*VLOOKUP(J533,$A$4:$E$39,5),0)</f>
        <v>10</v>
      </c>
      <c r="X533" s="31" t="s">
        <v>192</v>
      </c>
      <c r="Y533" s="16">
        <f>ROUND(IF($L533=1,INDEX(新属性投放!E$14:E$34,卡牌属性!$M533),INDEX(新属性投放!E$40:E$60,卡牌属性!$M533))*VLOOKUP(J533,$A$4:$E$39,5),0)</f>
        <v>100</v>
      </c>
    </row>
    <row r="534" spans="9:25" ht="16.5" x14ac:dyDescent="0.2">
      <c r="I534" s="15">
        <v>531</v>
      </c>
      <c r="J534" s="16">
        <f t="shared" si="135"/>
        <v>1102011</v>
      </c>
      <c r="K534" s="31" t="s">
        <v>703</v>
      </c>
      <c r="L534" s="16">
        <f t="shared" si="134"/>
        <v>2</v>
      </c>
      <c r="M534" s="16">
        <f t="shared" si="136"/>
        <v>6</v>
      </c>
      <c r="N534" s="16" t="s">
        <v>51</v>
      </c>
      <c r="O534" s="16">
        <f>ROUND(IF($L534=1,INDEX(新属性投放!I$14:I$34,卡牌属性!$M534),INDEX(新属性投放!I$40:I$60,卡牌属性!$M534))*VLOOKUP(J534,$A$4:$E$39,5),0)</f>
        <v>860</v>
      </c>
      <c r="P534" s="31" t="s">
        <v>191</v>
      </c>
      <c r="Q534" s="16">
        <f>ROUND(IF($L534=1,INDEX(新属性投放!J$14:J$34,卡牌属性!$M534),INDEX(新属性投放!J$40:J$60,卡牌属性!$M534))*VLOOKUP(J534,$A$4:$E$39,5),0)</f>
        <v>405</v>
      </c>
      <c r="R534" s="31" t="s">
        <v>192</v>
      </c>
      <c r="S534" s="16">
        <f>ROUND(IF($L534=1,INDEX(新属性投放!K$14:K$34,卡牌属性!$M534),INDEX(新属性投放!K$40:K$60,卡牌属性!$M534))*VLOOKUP(J534,$A$4:$E$39,5),0)</f>
        <v>3988</v>
      </c>
      <c r="T534" s="31" t="s">
        <v>190</v>
      </c>
      <c r="U534" s="16">
        <f>ROUND(IF($L534=1,INDEX(新属性投放!C$14:C$34,卡牌属性!$M534),INDEX(新属性投放!C$40:C$60,卡牌属性!$M534))*VLOOKUP(J534,$A$4:$E$39,5),0)</f>
        <v>25</v>
      </c>
      <c r="V534" s="31" t="s">
        <v>191</v>
      </c>
      <c r="W534" s="16">
        <f>ROUND(IF($L534=1,INDEX(新属性投放!D$14:D$34,卡牌属性!$M534),INDEX(新属性投放!D$40:D$60,卡牌属性!$M534))*VLOOKUP(J534,$A$4:$E$39,5),0)</f>
        <v>13</v>
      </c>
      <c r="X534" s="31" t="s">
        <v>192</v>
      </c>
      <c r="Y534" s="16">
        <f>ROUND(IF($L534=1,INDEX(新属性投放!E$14:E$34,卡牌属性!$M534),INDEX(新属性投放!E$40:E$60,卡牌属性!$M534))*VLOOKUP(J534,$A$4:$E$39,5),0)</f>
        <v>125</v>
      </c>
    </row>
    <row r="535" spans="9:25" ht="16.5" x14ac:dyDescent="0.2">
      <c r="I535" s="15">
        <v>532</v>
      </c>
      <c r="J535" s="16">
        <f t="shared" si="135"/>
        <v>1102011</v>
      </c>
      <c r="K535" s="31" t="s">
        <v>703</v>
      </c>
      <c r="L535" s="16">
        <f t="shared" si="134"/>
        <v>2</v>
      </c>
      <c r="M535" s="16">
        <f t="shared" si="136"/>
        <v>7</v>
      </c>
      <c r="N535" s="16" t="s">
        <v>51</v>
      </c>
      <c r="O535" s="16">
        <f>ROUND(IF($L535=1,INDEX(新属性投放!I$14:I$34,卡牌属性!$M535),INDEX(新属性投放!I$40:I$60,卡牌属性!$M535))*VLOOKUP(J535,$A$4:$E$39,5),0)</f>
        <v>1170</v>
      </c>
      <c r="P535" s="31" t="s">
        <v>191</v>
      </c>
      <c r="Q535" s="16">
        <f>ROUND(IF($L535=1,INDEX(新属性投放!J$14:J$34,卡牌属性!$M535),INDEX(新属性投放!J$40:J$60,卡牌属性!$M535))*VLOOKUP(J535,$A$4:$E$39,5),0)</f>
        <v>560</v>
      </c>
      <c r="R535" s="31" t="s">
        <v>192</v>
      </c>
      <c r="S535" s="16">
        <f>ROUND(IF($L535=1,INDEX(新属性投放!K$14:K$34,卡牌属性!$M535),INDEX(新属性投放!K$40:K$60,卡牌属性!$M535))*VLOOKUP(J535,$A$4:$E$39,5),0)</f>
        <v>5538</v>
      </c>
      <c r="T535" s="31" t="s">
        <v>190</v>
      </c>
      <c r="U535" s="16">
        <f>ROUND(IF($L535=1,INDEX(新属性投放!C$14:C$34,卡牌属性!$M535),INDEX(新属性投放!C$40:C$60,卡牌属性!$M535))*VLOOKUP(J535,$A$4:$E$39,5),0)</f>
        <v>30</v>
      </c>
      <c r="V535" s="31" t="s">
        <v>191</v>
      </c>
      <c r="W535" s="16">
        <f>ROUND(IF($L535=1,INDEX(新属性投放!D$14:D$34,卡牌属性!$M535),INDEX(新属性投放!D$40:D$60,卡牌属性!$M535))*VLOOKUP(J535,$A$4:$E$39,5),0)</f>
        <v>15</v>
      </c>
      <c r="X535" s="31" t="s">
        <v>192</v>
      </c>
      <c r="Y535" s="16">
        <f>ROUND(IF($L535=1,INDEX(新属性投放!E$14:E$34,卡牌属性!$M535),INDEX(新属性投放!E$40:E$60,卡牌属性!$M535))*VLOOKUP(J535,$A$4:$E$39,5),0)</f>
        <v>150</v>
      </c>
    </row>
    <row r="536" spans="9:25" ht="16.5" x14ac:dyDescent="0.2">
      <c r="I536" s="15">
        <v>533</v>
      </c>
      <c r="J536" s="16">
        <f t="shared" si="135"/>
        <v>1102011</v>
      </c>
      <c r="K536" s="31" t="s">
        <v>703</v>
      </c>
      <c r="L536" s="16">
        <f t="shared" si="134"/>
        <v>2</v>
      </c>
      <c r="M536" s="16">
        <f t="shared" si="136"/>
        <v>8</v>
      </c>
      <c r="N536" s="16" t="s">
        <v>51</v>
      </c>
      <c r="O536" s="16">
        <f>ROUND(IF($L536=1,INDEX(新属性投放!I$14:I$34,卡牌属性!$M536),INDEX(新属性投放!I$40:I$60,卡牌属性!$M536))*VLOOKUP(J536,$A$4:$E$39,5),0)</f>
        <v>1545</v>
      </c>
      <c r="P536" s="31" t="s">
        <v>191</v>
      </c>
      <c r="Q536" s="16">
        <f>ROUND(IF($L536=1,INDEX(新属性投放!J$14:J$34,卡牌属性!$M536),INDEX(新属性投放!J$40:J$60,卡牌属性!$M536))*VLOOKUP(J536,$A$4:$E$39,5),0)</f>
        <v>748</v>
      </c>
      <c r="R536" s="31" t="s">
        <v>192</v>
      </c>
      <c r="S536" s="16">
        <f>ROUND(IF($L536=1,INDEX(新属性投放!K$14:K$34,卡牌属性!$M536),INDEX(新属性投放!K$40:K$60,卡牌属性!$M536))*VLOOKUP(J536,$A$4:$E$39,5),0)</f>
        <v>7413</v>
      </c>
      <c r="T536" s="31" t="s">
        <v>190</v>
      </c>
      <c r="U536" s="16">
        <f>ROUND(IF($L536=1,INDEX(新属性投放!C$14:C$34,卡牌属性!$M536),INDEX(新属性投放!C$40:C$60,卡牌属性!$M536))*VLOOKUP(J536,$A$4:$E$39,5),0)</f>
        <v>38</v>
      </c>
      <c r="V536" s="31" t="s">
        <v>191</v>
      </c>
      <c r="W536" s="16">
        <f>ROUND(IF($L536=1,INDEX(新属性投放!D$14:D$34,卡牌属性!$M536),INDEX(新属性投放!D$40:D$60,卡牌属性!$M536))*VLOOKUP(J536,$A$4:$E$39,5),0)</f>
        <v>19</v>
      </c>
      <c r="X536" s="31" t="s">
        <v>192</v>
      </c>
      <c r="Y536" s="16">
        <f>ROUND(IF($L536=1,INDEX(新属性投放!E$14:E$34,卡牌属性!$M536),INDEX(新属性投放!E$40:E$60,卡牌属性!$M536))*VLOOKUP(J536,$A$4:$E$39,5),0)</f>
        <v>188</v>
      </c>
    </row>
    <row r="537" spans="9:25" ht="16.5" x14ac:dyDescent="0.2">
      <c r="I537" s="15">
        <v>534</v>
      </c>
      <c r="J537" s="16">
        <f t="shared" si="135"/>
        <v>1102011</v>
      </c>
      <c r="K537" s="31" t="s">
        <v>703</v>
      </c>
      <c r="L537" s="16">
        <f t="shared" si="134"/>
        <v>2</v>
      </c>
      <c r="M537" s="16">
        <f t="shared" si="136"/>
        <v>9</v>
      </c>
      <c r="N537" s="16" t="s">
        <v>51</v>
      </c>
      <c r="O537" s="16">
        <f>ROUND(IF($L537=1,INDEX(新属性投放!I$14:I$34,卡牌属性!$M537),INDEX(新属性投放!I$40:I$60,卡牌属性!$M537))*VLOOKUP(J537,$A$4:$E$39,5),0)</f>
        <v>1963</v>
      </c>
      <c r="P537" s="31" t="s">
        <v>191</v>
      </c>
      <c r="Q537" s="16">
        <f>ROUND(IF($L537=1,INDEX(新属性投放!J$14:J$34,卡牌属性!$M537),INDEX(新属性投放!J$40:J$60,卡牌属性!$M537))*VLOOKUP(J537,$A$4:$E$39,5),0)</f>
        <v>956</v>
      </c>
      <c r="R537" s="31" t="s">
        <v>192</v>
      </c>
      <c r="S537" s="16">
        <f>ROUND(IF($L537=1,INDEX(新属性投放!K$14:K$34,卡牌属性!$M537),INDEX(新属性投放!K$40:K$60,卡牌属性!$M537))*VLOOKUP(J537,$A$4:$E$39,5),0)</f>
        <v>9500</v>
      </c>
      <c r="T537" s="31" t="s">
        <v>190</v>
      </c>
      <c r="U537" s="16">
        <f>ROUND(IF($L537=1,INDEX(新属性投放!C$14:C$34,卡牌属性!$M537),INDEX(新属性投放!C$40:C$60,卡牌属性!$M537))*VLOOKUP(J537,$A$4:$E$39,5),0)</f>
        <v>43</v>
      </c>
      <c r="V537" s="31" t="s">
        <v>191</v>
      </c>
      <c r="W537" s="16">
        <f>ROUND(IF($L537=1,INDEX(新属性投放!D$14:D$34,卡牌属性!$M537),INDEX(新属性投放!D$40:D$60,卡牌属性!$M537))*VLOOKUP(J537,$A$4:$E$39,5),0)</f>
        <v>21</v>
      </c>
      <c r="X537" s="31" t="s">
        <v>192</v>
      </c>
      <c r="Y537" s="16">
        <f>ROUND(IF($L537=1,INDEX(新属性投放!E$14:E$34,卡牌属性!$M537),INDEX(新属性投放!E$40:E$60,卡牌属性!$M537))*VLOOKUP(J537,$A$4:$E$39,5),0)</f>
        <v>213</v>
      </c>
    </row>
    <row r="538" spans="9:25" ht="16.5" x14ac:dyDescent="0.2">
      <c r="I538" s="15">
        <v>535</v>
      </c>
      <c r="J538" s="16">
        <f t="shared" si="135"/>
        <v>1102011</v>
      </c>
      <c r="K538" s="31" t="s">
        <v>703</v>
      </c>
      <c r="L538" s="16">
        <f t="shared" si="134"/>
        <v>2</v>
      </c>
      <c r="M538" s="16">
        <f t="shared" si="136"/>
        <v>10</v>
      </c>
      <c r="N538" s="16" t="s">
        <v>51</v>
      </c>
      <c r="O538" s="16">
        <f>ROUND(IF($L538=1,INDEX(新属性投放!I$14:I$34,卡牌属性!$M538),INDEX(新属性投放!I$40:I$60,卡牌属性!$M538))*VLOOKUP(J538,$A$4:$E$39,5),0)</f>
        <v>2225</v>
      </c>
      <c r="P538" s="31" t="s">
        <v>191</v>
      </c>
      <c r="Q538" s="16">
        <f>ROUND(IF($L538=1,INDEX(新属性投放!J$14:J$34,卡牌属性!$M538),INDEX(新属性投放!J$40:J$60,卡牌属性!$M538))*VLOOKUP(J538,$A$4:$E$39,5),0)</f>
        <v>1088</v>
      </c>
      <c r="R538" s="31" t="s">
        <v>192</v>
      </c>
      <c r="S538" s="16">
        <f>ROUND(IF($L538=1,INDEX(新属性投放!K$14:K$34,卡牌属性!$M538),INDEX(新属性投放!K$40:K$60,卡牌属性!$M538))*VLOOKUP(J538,$A$4:$E$39,5),0)</f>
        <v>10813</v>
      </c>
      <c r="T538" s="31" t="s">
        <v>190</v>
      </c>
      <c r="U538" s="16">
        <f>ROUND(IF($L538=1,INDEX(新属性投放!C$14:C$34,卡牌属性!$M538),INDEX(新属性投放!C$40:C$60,卡牌属性!$M538))*VLOOKUP(J538,$A$4:$E$39,5),0)</f>
        <v>50</v>
      </c>
      <c r="V538" s="31" t="s">
        <v>191</v>
      </c>
      <c r="W538" s="16">
        <f>ROUND(IF($L538=1,INDEX(新属性投放!D$14:D$34,卡牌属性!$M538),INDEX(新属性投放!D$40:D$60,卡牌属性!$M538))*VLOOKUP(J538,$A$4:$E$39,5),0)</f>
        <v>25</v>
      </c>
      <c r="X538" s="31" t="s">
        <v>192</v>
      </c>
      <c r="Y538" s="16">
        <f>ROUND(IF($L538=1,INDEX(新属性投放!E$14:E$34,卡牌属性!$M538),INDEX(新属性投放!E$40:E$60,卡牌属性!$M538))*VLOOKUP(J538,$A$4:$E$39,5),0)</f>
        <v>250</v>
      </c>
    </row>
    <row r="539" spans="9:25" ht="16.5" x14ac:dyDescent="0.2">
      <c r="I539" s="15">
        <v>536</v>
      </c>
      <c r="J539" s="16">
        <f t="shared" si="135"/>
        <v>1102011</v>
      </c>
      <c r="K539" s="31" t="s">
        <v>703</v>
      </c>
      <c r="L539" s="16">
        <f t="shared" si="134"/>
        <v>2</v>
      </c>
      <c r="M539" s="16">
        <f t="shared" si="136"/>
        <v>11</v>
      </c>
      <c r="N539" s="16" t="s">
        <v>51</v>
      </c>
      <c r="O539" s="16">
        <f>ROUND(IF($L539=1,INDEX(新属性投放!I$14:I$34,卡牌属性!$M539),INDEX(新属性投放!I$40:I$60,卡牌属性!$M539))*VLOOKUP(J539,$A$4:$E$39,5),0)</f>
        <v>2533</v>
      </c>
      <c r="P539" s="31" t="s">
        <v>191</v>
      </c>
      <c r="Q539" s="16">
        <f>ROUND(IF($L539=1,INDEX(新属性投放!J$14:J$34,卡牌属性!$M539),INDEX(新属性投放!J$40:J$60,卡牌属性!$M539))*VLOOKUP(J539,$A$4:$E$39,5),0)</f>
        <v>1241</v>
      </c>
      <c r="R539" s="31" t="s">
        <v>192</v>
      </c>
      <c r="S539" s="16">
        <f>ROUND(IF($L539=1,INDEX(新属性投放!K$14:K$34,卡牌属性!$M539),INDEX(新属性投放!K$40:K$60,卡牌属性!$M539))*VLOOKUP(J539,$A$4:$E$39,5),0)</f>
        <v>12350</v>
      </c>
      <c r="T539" s="31" t="s">
        <v>190</v>
      </c>
      <c r="U539" s="16">
        <f>ROUND(IF($L539=1,INDEX(新属性投放!C$14:C$34,卡牌属性!$M539),INDEX(新属性投放!C$40:C$60,卡牌属性!$M539))*VLOOKUP(J539,$A$4:$E$39,5),0)</f>
        <v>58</v>
      </c>
      <c r="V539" s="31" t="s">
        <v>191</v>
      </c>
      <c r="W539" s="16">
        <f>ROUND(IF($L539=1,INDEX(新属性投放!D$14:D$34,卡牌属性!$M539),INDEX(新属性投放!D$40:D$60,卡牌属性!$M539))*VLOOKUP(J539,$A$4:$E$39,5),0)</f>
        <v>29</v>
      </c>
      <c r="X539" s="31" t="s">
        <v>192</v>
      </c>
      <c r="Y539" s="16">
        <f>ROUND(IF($L539=1,INDEX(新属性投放!E$14:E$34,卡牌属性!$M539),INDEX(新属性投放!E$40:E$60,卡牌属性!$M539))*VLOOKUP(J539,$A$4:$E$39,5),0)</f>
        <v>288</v>
      </c>
    </row>
    <row r="540" spans="9:25" ht="16.5" x14ac:dyDescent="0.2">
      <c r="I540" s="15">
        <v>537</v>
      </c>
      <c r="J540" s="16">
        <f t="shared" si="135"/>
        <v>1102011</v>
      </c>
      <c r="K540" s="31" t="s">
        <v>703</v>
      </c>
      <c r="L540" s="16">
        <f t="shared" si="134"/>
        <v>2</v>
      </c>
      <c r="M540" s="16">
        <f t="shared" si="136"/>
        <v>12</v>
      </c>
      <c r="N540" s="16" t="s">
        <v>51</v>
      </c>
      <c r="O540" s="16">
        <f>ROUND(IF($L540=1,INDEX(新属性投放!I$14:I$34,卡牌属性!$M540),INDEX(新属性投放!I$40:I$60,卡牌属性!$M540))*VLOOKUP(J540,$A$4:$E$39,5),0)</f>
        <v>2885</v>
      </c>
      <c r="P540" s="31" t="s">
        <v>191</v>
      </c>
      <c r="Q540" s="16">
        <f>ROUND(IF($L540=1,INDEX(新属性投放!J$14:J$34,卡牌属性!$M540),INDEX(新属性投放!J$40:J$60,卡牌属性!$M540))*VLOOKUP(J540,$A$4:$E$39,5),0)</f>
        <v>1418</v>
      </c>
      <c r="R540" s="31" t="s">
        <v>192</v>
      </c>
      <c r="S540" s="16">
        <f>ROUND(IF($L540=1,INDEX(新属性投放!K$14:K$34,卡牌属性!$M540),INDEX(新属性投放!K$40:K$60,卡牌属性!$M540))*VLOOKUP(J540,$A$4:$E$39,5),0)</f>
        <v>14113</v>
      </c>
      <c r="T540" s="31" t="s">
        <v>190</v>
      </c>
      <c r="U540" s="16">
        <f>ROUND(IF($L540=1,INDEX(新属性投放!C$14:C$34,卡牌属性!$M540),INDEX(新属性投放!C$40:C$60,卡牌属性!$M540))*VLOOKUP(J540,$A$4:$E$39,5),0)</f>
        <v>65</v>
      </c>
      <c r="V540" s="31" t="s">
        <v>191</v>
      </c>
      <c r="W540" s="16">
        <f>ROUND(IF($L540=1,INDEX(新属性投放!D$14:D$34,卡牌属性!$M540),INDEX(新属性投放!D$40:D$60,卡牌属性!$M540))*VLOOKUP(J540,$A$4:$E$39,5),0)</f>
        <v>33</v>
      </c>
      <c r="X540" s="31" t="s">
        <v>192</v>
      </c>
      <c r="Y540" s="16">
        <f>ROUND(IF($L540=1,INDEX(新属性投放!E$14:E$34,卡牌属性!$M540),INDEX(新属性投放!E$40:E$60,卡牌属性!$M540))*VLOOKUP(J540,$A$4:$E$39,5),0)</f>
        <v>325</v>
      </c>
    </row>
    <row r="541" spans="9:25" ht="16.5" x14ac:dyDescent="0.2">
      <c r="I541" s="15">
        <v>538</v>
      </c>
      <c r="J541" s="16">
        <f t="shared" si="135"/>
        <v>1102011</v>
      </c>
      <c r="K541" s="31" t="s">
        <v>703</v>
      </c>
      <c r="L541" s="16">
        <f t="shared" si="134"/>
        <v>2</v>
      </c>
      <c r="M541" s="16">
        <f t="shared" si="136"/>
        <v>13</v>
      </c>
      <c r="N541" s="16" t="s">
        <v>51</v>
      </c>
      <c r="O541" s="16">
        <f>ROUND(IF($L541=1,INDEX(新属性投放!I$14:I$34,卡牌属性!$M541),INDEX(新属性投放!I$40:I$60,卡牌属性!$M541))*VLOOKUP(J541,$A$4:$E$39,5),0)</f>
        <v>3283</v>
      </c>
      <c r="P541" s="31" t="s">
        <v>191</v>
      </c>
      <c r="Q541" s="16">
        <f>ROUND(IF($L541=1,INDEX(新属性投放!J$14:J$34,卡牌属性!$M541),INDEX(新属性投放!J$40:J$60,卡牌属性!$M541))*VLOOKUP(J541,$A$4:$E$39,5),0)</f>
        <v>1616</v>
      </c>
      <c r="R541" s="31" t="s">
        <v>192</v>
      </c>
      <c r="S541" s="16">
        <f>ROUND(IF($L541=1,INDEX(新属性投放!K$14:K$34,卡牌属性!$M541),INDEX(新属性投放!K$40:K$60,卡牌属性!$M541))*VLOOKUP(J541,$A$4:$E$39,5),0)</f>
        <v>16100</v>
      </c>
      <c r="T541" s="31" t="s">
        <v>190</v>
      </c>
      <c r="U541" s="16">
        <f>ROUND(IF($L541=1,INDEX(新属性投放!C$14:C$34,卡牌属性!$M541),INDEX(新属性投放!C$40:C$60,卡牌属性!$M541))*VLOOKUP(J541,$A$4:$E$39,5),0)</f>
        <v>73</v>
      </c>
      <c r="V541" s="31" t="s">
        <v>191</v>
      </c>
      <c r="W541" s="16">
        <f>ROUND(IF($L541=1,INDEX(新属性投放!D$14:D$34,卡牌属性!$M541),INDEX(新属性投放!D$40:D$60,卡牌属性!$M541))*VLOOKUP(J541,$A$4:$E$39,5),0)</f>
        <v>36</v>
      </c>
      <c r="X541" s="31" t="s">
        <v>192</v>
      </c>
      <c r="Y541" s="16">
        <f>ROUND(IF($L541=1,INDEX(新属性投放!E$14:E$34,卡牌属性!$M541),INDEX(新属性投放!E$40:E$60,卡牌属性!$M541))*VLOOKUP(J541,$A$4:$E$39,5),0)</f>
        <v>363</v>
      </c>
    </row>
    <row r="542" spans="9:25" ht="16.5" x14ac:dyDescent="0.2">
      <c r="I542" s="15">
        <v>539</v>
      </c>
      <c r="J542" s="16">
        <f t="shared" si="135"/>
        <v>1102011</v>
      </c>
      <c r="K542" s="31" t="s">
        <v>703</v>
      </c>
      <c r="L542" s="16">
        <f t="shared" si="134"/>
        <v>2</v>
      </c>
      <c r="M542" s="16">
        <f t="shared" si="136"/>
        <v>14</v>
      </c>
      <c r="N542" s="16" t="s">
        <v>51</v>
      </c>
      <c r="O542" s="16">
        <f>ROUND(IF($L542=1,INDEX(新属性投放!I$14:I$34,卡牌属性!$M542),INDEX(新属性投放!I$40:I$60,卡牌属性!$M542))*VLOOKUP(J542,$A$4:$E$39,5),0)</f>
        <v>3725</v>
      </c>
      <c r="P542" s="31" t="s">
        <v>191</v>
      </c>
      <c r="Q542" s="16">
        <f>ROUND(IF($L542=1,INDEX(新属性投放!J$14:J$34,卡牌属性!$M542),INDEX(新属性投放!J$40:J$60,卡牌属性!$M542))*VLOOKUP(J542,$A$4:$E$39,5),0)</f>
        <v>1838</v>
      </c>
      <c r="R542" s="31" t="s">
        <v>192</v>
      </c>
      <c r="S542" s="16">
        <f>ROUND(IF($L542=1,INDEX(新属性投放!K$14:K$34,卡牌属性!$M542),INDEX(新属性投放!K$40:K$60,卡牌属性!$M542))*VLOOKUP(J542,$A$4:$E$39,5),0)</f>
        <v>18313</v>
      </c>
      <c r="T542" s="31" t="s">
        <v>190</v>
      </c>
      <c r="U542" s="16">
        <f>ROUND(IF($L542=1,INDEX(新属性投放!C$14:C$34,卡牌属性!$M542),INDEX(新属性投放!C$40:C$60,卡牌属性!$M542))*VLOOKUP(J542,$A$4:$E$39,5),0)</f>
        <v>80</v>
      </c>
      <c r="V542" s="31" t="s">
        <v>191</v>
      </c>
      <c r="W542" s="16">
        <f>ROUND(IF($L542=1,INDEX(新属性投放!D$14:D$34,卡牌属性!$M542),INDEX(新属性投放!D$40:D$60,卡牌属性!$M542))*VLOOKUP(J542,$A$4:$E$39,5),0)</f>
        <v>40</v>
      </c>
      <c r="X542" s="31" t="s">
        <v>192</v>
      </c>
      <c r="Y542" s="16">
        <f>ROUND(IF($L542=1,INDEX(新属性投放!E$14:E$34,卡牌属性!$M542),INDEX(新属性投放!E$40:E$60,卡牌属性!$M542))*VLOOKUP(J542,$A$4:$E$39,5),0)</f>
        <v>400</v>
      </c>
    </row>
    <row r="543" spans="9:25" ht="16.5" x14ac:dyDescent="0.2">
      <c r="I543" s="15">
        <v>540</v>
      </c>
      <c r="J543" s="16">
        <f t="shared" si="135"/>
        <v>1102011</v>
      </c>
      <c r="K543" s="31" t="s">
        <v>703</v>
      </c>
      <c r="L543" s="16">
        <f t="shared" si="134"/>
        <v>2</v>
      </c>
      <c r="M543" s="16">
        <f t="shared" si="136"/>
        <v>15</v>
      </c>
      <c r="N543" s="16" t="s">
        <v>51</v>
      </c>
      <c r="O543" s="16">
        <f>ROUND(IF($L543=1,INDEX(新属性投放!I$14:I$34,卡牌属性!$M543),INDEX(新属性投放!I$40:I$60,卡牌属性!$M543))*VLOOKUP(J543,$A$4:$E$39,5),0)</f>
        <v>4213</v>
      </c>
      <c r="P543" s="31" t="s">
        <v>191</v>
      </c>
      <c r="Q543" s="16">
        <f>ROUND(IF($L543=1,INDEX(新属性投放!J$14:J$34,卡牌属性!$M543),INDEX(新属性投放!J$40:J$60,卡牌属性!$M543))*VLOOKUP(J543,$A$4:$E$39,5),0)</f>
        <v>2081</v>
      </c>
      <c r="R543" s="31" t="s">
        <v>192</v>
      </c>
      <c r="S543" s="16">
        <f>ROUND(IF($L543=1,INDEX(新属性投放!K$14:K$34,卡牌属性!$M543),INDEX(新属性投放!K$40:K$60,卡牌属性!$M543))*VLOOKUP(J543,$A$4:$E$39,5),0)</f>
        <v>20750</v>
      </c>
      <c r="T543" s="31" t="s">
        <v>190</v>
      </c>
      <c r="U543" s="16">
        <f>ROUND(IF($L543=1,INDEX(新属性投放!C$14:C$34,卡牌属性!$M543),INDEX(新属性投放!C$40:C$60,卡牌属性!$M543))*VLOOKUP(J543,$A$4:$E$39,5),0)</f>
        <v>88</v>
      </c>
      <c r="V543" s="31" t="s">
        <v>191</v>
      </c>
      <c r="W543" s="16">
        <f>ROUND(IF($L543=1,INDEX(新属性投放!D$14:D$34,卡牌属性!$M543),INDEX(新属性投放!D$40:D$60,卡牌属性!$M543))*VLOOKUP(J543,$A$4:$E$39,5),0)</f>
        <v>44</v>
      </c>
      <c r="X543" s="31" t="s">
        <v>192</v>
      </c>
      <c r="Y543" s="16">
        <f>ROUND(IF($L543=1,INDEX(新属性投放!E$14:E$34,卡牌属性!$M543),INDEX(新属性投放!E$40:E$60,卡牌属性!$M543))*VLOOKUP(J543,$A$4:$E$39,5),0)</f>
        <v>438</v>
      </c>
    </row>
    <row r="544" spans="9:25" ht="16.5" x14ac:dyDescent="0.2">
      <c r="I544" s="15">
        <v>541</v>
      </c>
      <c r="J544" s="16">
        <f t="shared" si="135"/>
        <v>1102011</v>
      </c>
      <c r="K544" s="31" t="s">
        <v>703</v>
      </c>
      <c r="L544" s="16">
        <f t="shared" si="134"/>
        <v>2</v>
      </c>
      <c r="M544" s="16">
        <f t="shared" si="136"/>
        <v>16</v>
      </c>
      <c r="N544" s="16" t="s">
        <v>51</v>
      </c>
      <c r="O544" s="16">
        <f>ROUND(IF($L544=1,INDEX(新属性投放!I$14:I$34,卡牌属性!$M544),INDEX(新属性投放!I$40:I$60,卡牌属性!$M544))*VLOOKUP(J544,$A$4:$E$39,5),0)</f>
        <v>4750</v>
      </c>
      <c r="P544" s="31" t="s">
        <v>191</v>
      </c>
      <c r="Q544" s="16">
        <f>ROUND(IF($L544=1,INDEX(新属性投放!J$14:J$34,卡牌属性!$M544),INDEX(新属性投放!J$40:J$60,卡牌属性!$M544))*VLOOKUP(J544,$A$4:$E$39,5),0)</f>
        <v>2350</v>
      </c>
      <c r="R544" s="31" t="s">
        <v>192</v>
      </c>
      <c r="S544" s="16">
        <f>ROUND(IF($L544=1,INDEX(新属性投放!K$14:K$34,卡牌属性!$M544),INDEX(新属性投放!K$40:K$60,卡牌属性!$M544))*VLOOKUP(J544,$A$4:$E$39,5),0)</f>
        <v>23438</v>
      </c>
      <c r="T544" s="31" t="s">
        <v>190</v>
      </c>
      <c r="U544" s="16">
        <f>ROUND(IF($L544=1,INDEX(新属性投放!C$14:C$34,卡牌属性!$M544),INDEX(新属性投放!C$40:C$60,卡牌属性!$M544))*VLOOKUP(J544,$A$4:$E$39,5),0)</f>
        <v>100</v>
      </c>
      <c r="V544" s="31" t="s">
        <v>191</v>
      </c>
      <c r="W544" s="16">
        <f>ROUND(IF($L544=1,INDEX(新属性投放!D$14:D$34,卡牌属性!$M544),INDEX(新属性投放!D$40:D$60,卡牌属性!$M544))*VLOOKUP(J544,$A$4:$E$39,5),0)</f>
        <v>50</v>
      </c>
      <c r="X544" s="31" t="s">
        <v>192</v>
      </c>
      <c r="Y544" s="16">
        <f>ROUND(IF($L544=1,INDEX(新属性投放!E$14:E$34,卡牌属性!$M544),INDEX(新属性投放!E$40:E$60,卡牌属性!$M544))*VLOOKUP(J544,$A$4:$E$39,5),0)</f>
        <v>500</v>
      </c>
    </row>
    <row r="545" spans="9:25" ht="16.5" x14ac:dyDescent="0.2">
      <c r="I545" s="15">
        <v>542</v>
      </c>
      <c r="J545" s="16">
        <f t="shared" si="135"/>
        <v>1102011</v>
      </c>
      <c r="K545" s="31" t="s">
        <v>703</v>
      </c>
      <c r="L545" s="16">
        <f t="shared" si="134"/>
        <v>2</v>
      </c>
      <c r="M545" s="16">
        <f t="shared" si="136"/>
        <v>17</v>
      </c>
      <c r="N545" s="16" t="s">
        <v>51</v>
      </c>
      <c r="O545" s="16">
        <f>ROUND(IF($L545=1,INDEX(新属性投放!I$14:I$34,卡牌属性!$M545),INDEX(新属性投放!I$40:I$60,卡牌属性!$M545))*VLOOKUP(J545,$A$4:$E$39,5),0)</f>
        <v>5363</v>
      </c>
      <c r="P545" s="31" t="s">
        <v>191</v>
      </c>
      <c r="Q545" s="16">
        <f>ROUND(IF($L545=1,INDEX(新属性投放!J$14:J$34,卡牌属性!$M545),INDEX(新属性投放!J$40:J$60,卡牌属性!$M545))*VLOOKUP(J545,$A$4:$E$39,5),0)</f>
        <v>2656</v>
      </c>
      <c r="R545" s="31" t="s">
        <v>192</v>
      </c>
      <c r="S545" s="16">
        <f>ROUND(IF($L545=1,INDEX(新属性投放!K$14:K$34,卡牌属性!$M545),INDEX(新属性投放!K$40:K$60,卡牌属性!$M545))*VLOOKUP(J545,$A$4:$E$39,5),0)</f>
        <v>26500</v>
      </c>
      <c r="T545" s="31" t="s">
        <v>190</v>
      </c>
      <c r="U545" s="16">
        <f>ROUND(IF($L545=1,INDEX(新属性投放!C$14:C$34,卡牌属性!$M545),INDEX(新属性投放!C$40:C$60,卡牌属性!$M545))*VLOOKUP(J545,$A$4:$E$39,5),0)</f>
        <v>113</v>
      </c>
      <c r="V545" s="31" t="s">
        <v>191</v>
      </c>
      <c r="W545" s="16">
        <f>ROUND(IF($L545=1,INDEX(新属性投放!D$14:D$34,卡牌属性!$M545),INDEX(新属性投放!D$40:D$60,卡牌属性!$M545))*VLOOKUP(J545,$A$4:$E$39,5),0)</f>
        <v>56</v>
      </c>
      <c r="X545" s="31" t="s">
        <v>192</v>
      </c>
      <c r="Y545" s="16">
        <f>ROUND(IF($L545=1,INDEX(新属性投放!E$14:E$34,卡牌属性!$M545),INDEX(新属性投放!E$40:E$60,卡牌属性!$M545))*VLOOKUP(J545,$A$4:$E$39,5),0)</f>
        <v>563</v>
      </c>
    </row>
    <row r="546" spans="9:25" ht="16.5" x14ac:dyDescent="0.2">
      <c r="I546" s="15">
        <v>543</v>
      </c>
      <c r="J546" s="16">
        <f t="shared" si="135"/>
        <v>1102011</v>
      </c>
      <c r="K546" s="31" t="s">
        <v>703</v>
      </c>
      <c r="L546" s="16">
        <f t="shared" si="134"/>
        <v>2</v>
      </c>
      <c r="M546" s="16">
        <f t="shared" si="136"/>
        <v>18</v>
      </c>
      <c r="N546" s="16" t="s">
        <v>51</v>
      </c>
      <c r="O546" s="16">
        <f>ROUND(IF($L546=1,INDEX(新属性投放!I$14:I$34,卡牌属性!$M546),INDEX(新属性投放!I$40:I$60,卡牌属性!$M546))*VLOOKUP(J546,$A$4:$E$39,5),0)</f>
        <v>6050</v>
      </c>
      <c r="P546" s="31" t="s">
        <v>191</v>
      </c>
      <c r="Q546" s="16">
        <f>ROUND(IF($L546=1,INDEX(新属性投放!J$14:J$34,卡牌属性!$M546),INDEX(新属性投放!J$40:J$60,卡牌属性!$M546))*VLOOKUP(J546,$A$4:$E$39,5),0)</f>
        <v>3000</v>
      </c>
      <c r="R546" s="31" t="s">
        <v>192</v>
      </c>
      <c r="S546" s="16">
        <f>ROUND(IF($L546=1,INDEX(新属性投放!K$14:K$34,卡牌属性!$M546),INDEX(新属性投放!K$40:K$60,卡牌属性!$M546))*VLOOKUP(J546,$A$4:$E$39,5),0)</f>
        <v>29938</v>
      </c>
      <c r="T546" s="31" t="s">
        <v>190</v>
      </c>
      <c r="U546" s="16">
        <f>ROUND(IF($L546=1,INDEX(新属性投放!C$14:C$34,卡牌属性!$M546),INDEX(新属性投放!C$40:C$60,卡牌属性!$M546))*VLOOKUP(J546,$A$4:$E$39,5),0)</f>
        <v>125</v>
      </c>
      <c r="V546" s="31" t="s">
        <v>191</v>
      </c>
      <c r="W546" s="16">
        <f>ROUND(IF($L546=1,INDEX(新属性投放!D$14:D$34,卡牌属性!$M546),INDEX(新属性投放!D$40:D$60,卡牌属性!$M546))*VLOOKUP(J546,$A$4:$E$39,5),0)</f>
        <v>63</v>
      </c>
      <c r="X546" s="31" t="s">
        <v>192</v>
      </c>
      <c r="Y546" s="16">
        <f>ROUND(IF($L546=1,INDEX(新属性投放!E$14:E$34,卡牌属性!$M546),INDEX(新属性投放!E$40:E$60,卡牌属性!$M546))*VLOOKUP(J546,$A$4:$E$39,5),0)</f>
        <v>625</v>
      </c>
    </row>
    <row r="547" spans="9:25" ht="16.5" x14ac:dyDescent="0.2">
      <c r="I547" s="15">
        <v>544</v>
      </c>
      <c r="J547" s="16">
        <f t="shared" si="135"/>
        <v>1102011</v>
      </c>
      <c r="K547" s="31" t="s">
        <v>703</v>
      </c>
      <c r="L547" s="16">
        <f t="shared" si="134"/>
        <v>2</v>
      </c>
      <c r="M547" s="16">
        <f t="shared" si="136"/>
        <v>19</v>
      </c>
      <c r="N547" s="16" t="s">
        <v>51</v>
      </c>
      <c r="O547" s="16">
        <f>ROUND(IF($L547=1,INDEX(新属性投放!I$14:I$34,卡牌属性!$M547),INDEX(新属性投放!I$40:I$60,卡牌属性!$M547))*VLOOKUP(J547,$A$4:$E$39,5),0)</f>
        <v>6813</v>
      </c>
      <c r="P547" s="31" t="s">
        <v>191</v>
      </c>
      <c r="Q547" s="16">
        <f>ROUND(IF($L547=1,INDEX(新属性投放!J$14:J$34,卡牌属性!$M547),INDEX(新属性投放!J$40:J$60,卡牌属性!$M547))*VLOOKUP(J547,$A$4:$E$39,5),0)</f>
        <v>3381</v>
      </c>
      <c r="R547" s="31" t="s">
        <v>192</v>
      </c>
      <c r="S547" s="16">
        <f>ROUND(IF($L547=1,INDEX(新属性投放!K$14:K$34,卡牌属性!$M547),INDEX(新属性投放!K$40:K$60,卡牌属性!$M547))*VLOOKUP(J547,$A$4:$E$39,5),0)</f>
        <v>33750</v>
      </c>
      <c r="T547" s="31" t="s">
        <v>190</v>
      </c>
      <c r="U547" s="16">
        <f>ROUND(IF($L547=1,INDEX(新属性投放!C$14:C$34,卡牌属性!$M547),INDEX(新属性投放!C$40:C$60,卡牌属性!$M547))*VLOOKUP(J547,$A$4:$E$39,5),0)</f>
        <v>138</v>
      </c>
      <c r="V547" s="31" t="s">
        <v>191</v>
      </c>
      <c r="W547" s="16">
        <f>ROUND(IF($L547=1,INDEX(新属性投放!D$14:D$34,卡牌属性!$M547),INDEX(新属性投放!D$40:D$60,卡牌属性!$M547))*VLOOKUP(J547,$A$4:$E$39,5),0)</f>
        <v>69</v>
      </c>
      <c r="X547" s="31" t="s">
        <v>192</v>
      </c>
      <c r="Y547" s="16">
        <f>ROUND(IF($L547=1,INDEX(新属性投放!E$14:E$34,卡牌属性!$M547),INDEX(新属性投放!E$40:E$60,卡牌属性!$M547))*VLOOKUP(J547,$A$4:$E$39,5),0)</f>
        <v>688</v>
      </c>
    </row>
    <row r="548" spans="9:25" ht="16.5" x14ac:dyDescent="0.2">
      <c r="I548" s="15">
        <v>545</v>
      </c>
      <c r="J548" s="16">
        <f t="shared" si="135"/>
        <v>1102011</v>
      </c>
      <c r="K548" s="31" t="s">
        <v>703</v>
      </c>
      <c r="L548" s="16">
        <f t="shared" si="134"/>
        <v>2</v>
      </c>
      <c r="M548" s="16">
        <f t="shared" si="136"/>
        <v>20</v>
      </c>
      <c r="N548" s="16" t="s">
        <v>51</v>
      </c>
      <c r="O548" s="16">
        <f>ROUND(IF($L548=1,INDEX(新属性投放!I$14:I$34,卡牌属性!$M548),INDEX(新属性投放!I$40:I$60,卡牌属性!$M548))*VLOOKUP(J548,$A$4:$E$39,5),0)</f>
        <v>7650</v>
      </c>
      <c r="P548" s="31" t="s">
        <v>191</v>
      </c>
      <c r="Q548" s="16">
        <f>ROUND(IF($L548=1,INDEX(新属性投放!J$14:J$34,卡牌属性!$M548),INDEX(新属性投放!J$40:J$60,卡牌属性!$M548))*VLOOKUP(J548,$A$4:$E$39,5),0)</f>
        <v>3800</v>
      </c>
      <c r="R548" s="31" t="s">
        <v>192</v>
      </c>
      <c r="S548" s="16">
        <f>ROUND(IF($L548=1,INDEX(新属性投放!K$14:K$34,卡牌属性!$M548),INDEX(新属性投放!K$40:K$60,卡牌属性!$M548))*VLOOKUP(J548,$A$4:$E$39,5),0)</f>
        <v>37938</v>
      </c>
      <c r="T548" s="31" t="s">
        <v>190</v>
      </c>
      <c r="U548" s="16">
        <f>ROUND(IF($L548=1,INDEX(新属性投放!C$14:C$34,卡牌属性!$M548),INDEX(新属性投放!C$40:C$60,卡牌属性!$M548))*VLOOKUP(J548,$A$4:$E$39,5),0)</f>
        <v>150</v>
      </c>
      <c r="V548" s="31" t="s">
        <v>191</v>
      </c>
      <c r="W548" s="16">
        <f>ROUND(IF($L548=1,INDEX(新属性投放!D$14:D$34,卡牌属性!$M548),INDEX(新属性投放!D$40:D$60,卡牌属性!$M548))*VLOOKUP(J548,$A$4:$E$39,5),0)</f>
        <v>75</v>
      </c>
      <c r="X548" s="31" t="s">
        <v>192</v>
      </c>
      <c r="Y548" s="16">
        <f>ROUND(IF($L548=1,INDEX(新属性投放!E$14:E$34,卡牌属性!$M548),INDEX(新属性投放!E$40:E$60,卡牌属性!$M548))*VLOOKUP(J548,$A$4:$E$39,5),0)</f>
        <v>750</v>
      </c>
    </row>
    <row r="549" spans="9:25" ht="16.5" x14ac:dyDescent="0.2">
      <c r="I549" s="15">
        <v>546</v>
      </c>
      <c r="J549" s="16">
        <f t="shared" si="135"/>
        <v>1102011</v>
      </c>
      <c r="K549" s="31" t="s">
        <v>703</v>
      </c>
      <c r="L549" s="16">
        <f t="shared" si="134"/>
        <v>2</v>
      </c>
      <c r="M549" s="16">
        <f t="shared" si="136"/>
        <v>21</v>
      </c>
      <c r="N549" s="16" t="s">
        <v>51</v>
      </c>
      <c r="O549" s="16">
        <f>ROUND(IF($L549=1,INDEX(新属性投放!I$14:I$34,卡牌属性!$M549),INDEX(新属性投放!I$40:I$60,卡牌属性!$M549))*VLOOKUP(J549,$A$4:$E$39,5),0)</f>
        <v>8750</v>
      </c>
      <c r="P549" s="31" t="s">
        <v>191</v>
      </c>
      <c r="Q549" s="16">
        <f>ROUND(IF($L549=1,INDEX(新属性投放!J$14:J$34,卡牌属性!$M549),INDEX(新属性投放!J$40:J$60,卡牌属性!$M549))*VLOOKUP(J549,$A$4:$E$39,5),0)</f>
        <v>4350</v>
      </c>
      <c r="R549" s="31" t="s">
        <v>192</v>
      </c>
      <c r="S549" s="16">
        <f>ROUND(IF($L549=1,INDEX(新属性投放!K$14:K$34,卡牌属性!$M549),INDEX(新属性投放!K$40:K$60,卡牌属性!$M549))*VLOOKUP(J549,$A$4:$E$39,5),0)</f>
        <v>43438</v>
      </c>
      <c r="T549" s="31" t="s">
        <v>190</v>
      </c>
      <c r="U549" s="16">
        <f>ROUND(IF($L549=1,INDEX(新属性投放!C$14:C$34,卡牌属性!$M549),INDEX(新属性投放!C$40:C$60,卡牌属性!$M549))*VLOOKUP(J549,$A$4:$E$39,5),0)</f>
        <v>175</v>
      </c>
      <c r="V549" s="31" t="s">
        <v>191</v>
      </c>
      <c r="W549" s="16">
        <f>ROUND(IF($L549=1,INDEX(新属性投放!D$14:D$34,卡牌属性!$M549),INDEX(新属性投放!D$40:D$60,卡牌属性!$M549))*VLOOKUP(J549,$A$4:$E$39,5),0)</f>
        <v>88</v>
      </c>
      <c r="X549" s="31" t="s">
        <v>192</v>
      </c>
      <c r="Y549" s="16">
        <f>ROUND(IF($L549=1,INDEX(新属性投放!E$14:E$34,卡牌属性!$M549),INDEX(新属性投放!E$40:E$60,卡牌属性!$M549))*VLOOKUP(J549,$A$4:$E$39,5),0)</f>
        <v>875</v>
      </c>
    </row>
    <row r="550" spans="9:25" ht="16.5" x14ac:dyDescent="0.2">
      <c r="I550" s="15">
        <v>547</v>
      </c>
      <c r="J550" s="16">
        <f t="shared" si="135"/>
        <v>1102012</v>
      </c>
      <c r="K550" s="31" t="s">
        <v>703</v>
      </c>
      <c r="L550" s="16">
        <f t="shared" si="134"/>
        <v>2</v>
      </c>
      <c r="M550" s="16">
        <f t="shared" si="136"/>
        <v>1</v>
      </c>
      <c r="N550" s="16" t="s">
        <v>51</v>
      </c>
      <c r="O550" s="16">
        <f>ROUND(IF($L550=1,INDEX(新属性投放!I$14:I$34,卡牌属性!$M550),INDEX(新属性投放!I$40:I$60,卡牌属性!$M550))*VLOOKUP(J550,$A$4:$E$39,5),0)</f>
        <v>100</v>
      </c>
      <c r="P550" s="31" t="s">
        <v>191</v>
      </c>
      <c r="Q550" s="16">
        <f>ROUND(IF($L550=1,INDEX(新属性投放!J$14:J$34,卡牌属性!$M550),INDEX(新属性投放!J$40:J$60,卡牌属性!$M550))*VLOOKUP(J550,$A$4:$E$39,5),0)</f>
        <v>25</v>
      </c>
      <c r="R550" s="31" t="s">
        <v>192</v>
      </c>
      <c r="S550" s="16">
        <f>ROUND(IF($L550=1,INDEX(新属性投放!K$14:K$34,卡牌属性!$M550),INDEX(新属性投放!K$40:K$60,卡牌属性!$M550))*VLOOKUP(J550,$A$4:$E$39,5),0)</f>
        <v>188</v>
      </c>
      <c r="T550" s="31" t="s">
        <v>190</v>
      </c>
      <c r="U550" s="16">
        <f>ROUND(IF($L550=1,INDEX(新属性投放!C$14:C$34,卡牌属性!$M550),INDEX(新属性投放!C$40:C$60,卡牌属性!$M550))*VLOOKUP(J550,$A$4:$E$39,5),0)</f>
        <v>5</v>
      </c>
      <c r="V550" s="31" t="s">
        <v>191</v>
      </c>
      <c r="W550" s="16">
        <f>ROUND(IF($L550=1,INDEX(新属性投放!D$14:D$34,卡牌属性!$M550),INDEX(新属性投放!D$40:D$60,卡牌属性!$M550))*VLOOKUP(J550,$A$4:$E$39,5),0)</f>
        <v>3</v>
      </c>
      <c r="X550" s="31" t="s">
        <v>192</v>
      </c>
      <c r="Y550" s="16">
        <f>ROUND(IF($L550=1,INDEX(新属性投放!E$14:E$34,卡牌属性!$M550),INDEX(新属性投放!E$40:E$60,卡牌属性!$M550))*VLOOKUP(J550,$A$4:$E$39,5),0)</f>
        <v>25</v>
      </c>
    </row>
    <row r="551" spans="9:25" ht="16.5" x14ac:dyDescent="0.2">
      <c r="I551" s="15">
        <v>548</v>
      </c>
      <c r="J551" s="16">
        <f t="shared" si="135"/>
        <v>1102012</v>
      </c>
      <c r="K551" s="31" t="s">
        <v>703</v>
      </c>
      <c r="L551" s="16">
        <f t="shared" si="134"/>
        <v>2</v>
      </c>
      <c r="M551" s="16">
        <f t="shared" si="136"/>
        <v>2</v>
      </c>
      <c r="N551" s="16" t="s">
        <v>51</v>
      </c>
      <c r="O551" s="16">
        <f>ROUND(IF($L551=1,INDEX(新属性投放!I$14:I$34,卡牌属性!$M551),INDEX(新属性投放!I$40:I$60,卡牌属性!$M551))*VLOOKUP(J551,$A$4:$E$39,5),0)</f>
        <v>135</v>
      </c>
      <c r="P551" s="31" t="s">
        <v>191</v>
      </c>
      <c r="Q551" s="16">
        <f>ROUND(IF($L551=1,INDEX(新属性投放!J$14:J$34,卡牌属性!$M551),INDEX(新属性投放!J$40:J$60,卡牌属性!$M551))*VLOOKUP(J551,$A$4:$E$39,5),0)</f>
        <v>43</v>
      </c>
      <c r="R551" s="31" t="s">
        <v>192</v>
      </c>
      <c r="S551" s="16">
        <f>ROUND(IF($L551=1,INDEX(新属性投放!K$14:K$34,卡牌属性!$M551),INDEX(新属性投放!K$40:K$60,卡牌属性!$M551))*VLOOKUP(J551,$A$4:$E$39,5),0)</f>
        <v>363</v>
      </c>
      <c r="T551" s="31" t="s">
        <v>190</v>
      </c>
      <c r="U551" s="16">
        <f>ROUND(IF($L551=1,INDEX(新属性投放!C$14:C$34,卡牌属性!$M551),INDEX(新属性投放!C$40:C$60,卡牌属性!$M551))*VLOOKUP(J551,$A$4:$E$39,5),0)</f>
        <v>8</v>
      </c>
      <c r="V551" s="31" t="s">
        <v>191</v>
      </c>
      <c r="W551" s="16">
        <f>ROUND(IF($L551=1,INDEX(新属性投放!D$14:D$34,卡牌属性!$M551),INDEX(新属性投放!D$40:D$60,卡牌属性!$M551))*VLOOKUP(J551,$A$4:$E$39,5),0)</f>
        <v>4</v>
      </c>
      <c r="X551" s="31" t="s">
        <v>192</v>
      </c>
      <c r="Y551" s="16">
        <f>ROUND(IF($L551=1,INDEX(新属性投放!E$14:E$34,卡牌属性!$M551),INDEX(新属性投放!E$40:E$60,卡牌属性!$M551))*VLOOKUP(J551,$A$4:$E$39,5),0)</f>
        <v>38</v>
      </c>
    </row>
    <row r="552" spans="9:25" ht="16.5" x14ac:dyDescent="0.2">
      <c r="I552" s="15">
        <v>549</v>
      </c>
      <c r="J552" s="16">
        <f t="shared" si="135"/>
        <v>1102012</v>
      </c>
      <c r="K552" s="31" t="s">
        <v>703</v>
      </c>
      <c r="L552" s="16">
        <f t="shared" ref="L552:L615" si="137">VLOOKUP(J552,$A$4:$C$39,3,TRUE)</f>
        <v>2</v>
      </c>
      <c r="M552" s="16">
        <f t="shared" si="136"/>
        <v>3</v>
      </c>
      <c r="N552" s="16" t="s">
        <v>51</v>
      </c>
      <c r="O552" s="16">
        <f>ROUND(IF($L552=1,INDEX(新属性投放!I$14:I$34,卡牌属性!$M552),INDEX(新属性投放!I$40:I$60,卡牌属性!$M552))*VLOOKUP(J552,$A$4:$E$39,5),0)</f>
        <v>240</v>
      </c>
      <c r="P552" s="31" t="s">
        <v>191</v>
      </c>
      <c r="Q552" s="16">
        <f>ROUND(IF($L552=1,INDEX(新属性投放!J$14:J$34,卡牌属性!$M552),INDEX(新属性投放!J$40:J$60,卡牌属性!$M552))*VLOOKUP(J552,$A$4:$E$39,5),0)</f>
        <v>95</v>
      </c>
      <c r="R552" s="31" t="s">
        <v>192</v>
      </c>
      <c r="S552" s="16">
        <f>ROUND(IF($L552=1,INDEX(新属性投放!K$14:K$34,卡牌属性!$M552),INDEX(新属性投放!K$40:K$60,卡牌属性!$M552))*VLOOKUP(J552,$A$4:$E$39,5),0)</f>
        <v>888</v>
      </c>
      <c r="T552" s="31" t="s">
        <v>190</v>
      </c>
      <c r="U552" s="16">
        <f>ROUND(IF($L552=1,INDEX(新属性投放!C$14:C$34,卡牌属性!$M552),INDEX(新属性投放!C$40:C$60,卡牌属性!$M552))*VLOOKUP(J552,$A$4:$E$39,5),0)</f>
        <v>10</v>
      </c>
      <c r="V552" s="31" t="s">
        <v>191</v>
      </c>
      <c r="W552" s="16">
        <f>ROUND(IF($L552=1,INDEX(新属性投放!D$14:D$34,卡牌属性!$M552),INDEX(新属性投放!D$40:D$60,卡牌属性!$M552))*VLOOKUP(J552,$A$4:$E$39,5),0)</f>
        <v>5</v>
      </c>
      <c r="X552" s="31" t="s">
        <v>192</v>
      </c>
      <c r="Y552" s="16">
        <f>ROUND(IF($L552=1,INDEX(新属性投放!E$14:E$34,卡牌属性!$M552),INDEX(新属性投放!E$40:E$60,卡牌属性!$M552))*VLOOKUP(J552,$A$4:$E$39,5),0)</f>
        <v>50</v>
      </c>
    </row>
    <row r="553" spans="9:25" ht="16.5" x14ac:dyDescent="0.2">
      <c r="I553" s="15">
        <v>550</v>
      </c>
      <c r="J553" s="16">
        <f t="shared" si="135"/>
        <v>1102012</v>
      </c>
      <c r="K553" s="31" t="s">
        <v>703</v>
      </c>
      <c r="L553" s="16">
        <f t="shared" si="137"/>
        <v>2</v>
      </c>
      <c r="M553" s="16">
        <f t="shared" si="136"/>
        <v>4</v>
      </c>
      <c r="N553" s="16" t="s">
        <v>51</v>
      </c>
      <c r="O553" s="16">
        <f>ROUND(IF($L553=1,INDEX(新属性投放!I$14:I$34,卡牌属性!$M553),INDEX(新属性投放!I$40:I$60,卡牌属性!$M553))*VLOOKUP(J553,$A$4:$E$39,5),0)</f>
        <v>420</v>
      </c>
      <c r="P553" s="31" t="s">
        <v>191</v>
      </c>
      <c r="Q553" s="16">
        <f>ROUND(IF($L553=1,INDEX(新属性投放!J$14:J$34,卡牌属性!$M553),INDEX(新属性投放!J$40:J$60,卡牌属性!$M553))*VLOOKUP(J553,$A$4:$E$39,5),0)</f>
        <v>185</v>
      </c>
      <c r="R553" s="31" t="s">
        <v>192</v>
      </c>
      <c r="S553" s="16">
        <f>ROUND(IF($L553=1,INDEX(新属性投放!K$14:K$34,卡牌属性!$M553),INDEX(新属性投放!K$40:K$60,卡牌属性!$M553))*VLOOKUP(J553,$A$4:$E$39,5),0)</f>
        <v>1788</v>
      </c>
      <c r="T553" s="31" t="s">
        <v>190</v>
      </c>
      <c r="U553" s="16">
        <f>ROUND(IF($L553=1,INDEX(新属性投放!C$14:C$34,卡牌属性!$M553),INDEX(新属性投放!C$40:C$60,卡牌属性!$M553))*VLOOKUP(J553,$A$4:$E$39,5),0)</f>
        <v>15</v>
      </c>
      <c r="V553" s="31" t="s">
        <v>191</v>
      </c>
      <c r="W553" s="16">
        <f>ROUND(IF($L553=1,INDEX(新属性投放!D$14:D$34,卡牌属性!$M553),INDEX(新属性投放!D$40:D$60,卡牌属性!$M553))*VLOOKUP(J553,$A$4:$E$39,5),0)</f>
        <v>8</v>
      </c>
      <c r="X553" s="31" t="s">
        <v>192</v>
      </c>
      <c r="Y553" s="16">
        <f>ROUND(IF($L553=1,INDEX(新属性投放!E$14:E$34,卡牌属性!$M553),INDEX(新属性投放!E$40:E$60,卡牌属性!$M553))*VLOOKUP(J553,$A$4:$E$39,5),0)</f>
        <v>75</v>
      </c>
    </row>
    <row r="554" spans="9:25" ht="16.5" x14ac:dyDescent="0.2">
      <c r="I554" s="15">
        <v>551</v>
      </c>
      <c r="J554" s="16">
        <f t="shared" si="135"/>
        <v>1102012</v>
      </c>
      <c r="K554" s="31" t="s">
        <v>703</v>
      </c>
      <c r="L554" s="16">
        <f t="shared" si="137"/>
        <v>2</v>
      </c>
      <c r="M554" s="16">
        <f t="shared" si="136"/>
        <v>5</v>
      </c>
      <c r="N554" s="16" t="s">
        <v>51</v>
      </c>
      <c r="O554" s="16">
        <f>ROUND(IF($L554=1,INDEX(新属性投放!I$14:I$34,卡牌属性!$M554),INDEX(新属性投放!I$40:I$60,卡牌属性!$M554))*VLOOKUP(J554,$A$4:$E$39,5),0)</f>
        <v>610</v>
      </c>
      <c r="P554" s="31" t="s">
        <v>191</v>
      </c>
      <c r="Q554" s="16">
        <f>ROUND(IF($L554=1,INDEX(新属性投放!J$14:J$34,卡牌属性!$M554),INDEX(新属性投放!J$40:J$60,卡牌属性!$M554))*VLOOKUP(J554,$A$4:$E$39,5),0)</f>
        <v>280</v>
      </c>
      <c r="R554" s="31" t="s">
        <v>192</v>
      </c>
      <c r="S554" s="16">
        <f>ROUND(IF($L554=1,INDEX(新属性投放!K$14:K$34,卡牌属性!$M554),INDEX(新属性投放!K$40:K$60,卡牌属性!$M554))*VLOOKUP(J554,$A$4:$E$39,5),0)</f>
        <v>2738</v>
      </c>
      <c r="T554" s="31" t="s">
        <v>190</v>
      </c>
      <c r="U554" s="16">
        <f>ROUND(IF($L554=1,INDEX(新属性投放!C$14:C$34,卡牌属性!$M554),INDEX(新属性投放!C$40:C$60,卡牌属性!$M554))*VLOOKUP(J554,$A$4:$E$39,5),0)</f>
        <v>20</v>
      </c>
      <c r="V554" s="31" t="s">
        <v>191</v>
      </c>
      <c r="W554" s="16">
        <f>ROUND(IF($L554=1,INDEX(新属性投放!D$14:D$34,卡牌属性!$M554),INDEX(新属性投放!D$40:D$60,卡牌属性!$M554))*VLOOKUP(J554,$A$4:$E$39,5),0)</f>
        <v>10</v>
      </c>
      <c r="X554" s="31" t="s">
        <v>192</v>
      </c>
      <c r="Y554" s="16">
        <f>ROUND(IF($L554=1,INDEX(新属性投放!E$14:E$34,卡牌属性!$M554),INDEX(新属性投放!E$40:E$60,卡牌属性!$M554))*VLOOKUP(J554,$A$4:$E$39,5),0)</f>
        <v>100</v>
      </c>
    </row>
    <row r="555" spans="9:25" ht="16.5" x14ac:dyDescent="0.2">
      <c r="I555" s="15">
        <v>552</v>
      </c>
      <c r="J555" s="16">
        <f t="shared" si="135"/>
        <v>1102012</v>
      </c>
      <c r="K555" s="31" t="s">
        <v>703</v>
      </c>
      <c r="L555" s="16">
        <f t="shared" si="137"/>
        <v>2</v>
      </c>
      <c r="M555" s="16">
        <f t="shared" si="136"/>
        <v>6</v>
      </c>
      <c r="N555" s="16" t="s">
        <v>51</v>
      </c>
      <c r="O555" s="16">
        <f>ROUND(IF($L555=1,INDEX(新属性投放!I$14:I$34,卡牌属性!$M555),INDEX(新属性投放!I$40:I$60,卡牌属性!$M555))*VLOOKUP(J555,$A$4:$E$39,5),0)</f>
        <v>860</v>
      </c>
      <c r="P555" s="31" t="s">
        <v>191</v>
      </c>
      <c r="Q555" s="16">
        <f>ROUND(IF($L555=1,INDEX(新属性投放!J$14:J$34,卡牌属性!$M555),INDEX(新属性投放!J$40:J$60,卡牌属性!$M555))*VLOOKUP(J555,$A$4:$E$39,5),0)</f>
        <v>405</v>
      </c>
      <c r="R555" s="31" t="s">
        <v>192</v>
      </c>
      <c r="S555" s="16">
        <f>ROUND(IF($L555=1,INDEX(新属性投放!K$14:K$34,卡牌属性!$M555),INDEX(新属性投放!K$40:K$60,卡牌属性!$M555))*VLOOKUP(J555,$A$4:$E$39,5),0)</f>
        <v>3988</v>
      </c>
      <c r="T555" s="31" t="s">
        <v>190</v>
      </c>
      <c r="U555" s="16">
        <f>ROUND(IF($L555=1,INDEX(新属性投放!C$14:C$34,卡牌属性!$M555),INDEX(新属性投放!C$40:C$60,卡牌属性!$M555))*VLOOKUP(J555,$A$4:$E$39,5),0)</f>
        <v>25</v>
      </c>
      <c r="V555" s="31" t="s">
        <v>191</v>
      </c>
      <c r="W555" s="16">
        <f>ROUND(IF($L555=1,INDEX(新属性投放!D$14:D$34,卡牌属性!$M555),INDEX(新属性投放!D$40:D$60,卡牌属性!$M555))*VLOOKUP(J555,$A$4:$E$39,5),0)</f>
        <v>13</v>
      </c>
      <c r="X555" s="31" t="s">
        <v>192</v>
      </c>
      <c r="Y555" s="16">
        <f>ROUND(IF($L555=1,INDEX(新属性投放!E$14:E$34,卡牌属性!$M555),INDEX(新属性投放!E$40:E$60,卡牌属性!$M555))*VLOOKUP(J555,$A$4:$E$39,5),0)</f>
        <v>125</v>
      </c>
    </row>
    <row r="556" spans="9:25" ht="16.5" x14ac:dyDescent="0.2">
      <c r="I556" s="15">
        <v>553</v>
      </c>
      <c r="J556" s="16">
        <f t="shared" si="135"/>
        <v>1102012</v>
      </c>
      <c r="K556" s="31" t="s">
        <v>703</v>
      </c>
      <c r="L556" s="16">
        <f t="shared" si="137"/>
        <v>2</v>
      </c>
      <c r="M556" s="16">
        <f t="shared" si="136"/>
        <v>7</v>
      </c>
      <c r="N556" s="16" t="s">
        <v>51</v>
      </c>
      <c r="O556" s="16">
        <f>ROUND(IF($L556=1,INDEX(新属性投放!I$14:I$34,卡牌属性!$M556),INDEX(新属性投放!I$40:I$60,卡牌属性!$M556))*VLOOKUP(J556,$A$4:$E$39,5),0)</f>
        <v>1170</v>
      </c>
      <c r="P556" s="31" t="s">
        <v>191</v>
      </c>
      <c r="Q556" s="16">
        <f>ROUND(IF($L556=1,INDEX(新属性投放!J$14:J$34,卡牌属性!$M556),INDEX(新属性投放!J$40:J$60,卡牌属性!$M556))*VLOOKUP(J556,$A$4:$E$39,5),0)</f>
        <v>560</v>
      </c>
      <c r="R556" s="31" t="s">
        <v>192</v>
      </c>
      <c r="S556" s="16">
        <f>ROUND(IF($L556=1,INDEX(新属性投放!K$14:K$34,卡牌属性!$M556),INDEX(新属性投放!K$40:K$60,卡牌属性!$M556))*VLOOKUP(J556,$A$4:$E$39,5),0)</f>
        <v>5538</v>
      </c>
      <c r="T556" s="31" t="s">
        <v>190</v>
      </c>
      <c r="U556" s="16">
        <f>ROUND(IF($L556=1,INDEX(新属性投放!C$14:C$34,卡牌属性!$M556),INDEX(新属性投放!C$40:C$60,卡牌属性!$M556))*VLOOKUP(J556,$A$4:$E$39,5),0)</f>
        <v>30</v>
      </c>
      <c r="V556" s="31" t="s">
        <v>191</v>
      </c>
      <c r="W556" s="16">
        <f>ROUND(IF($L556=1,INDEX(新属性投放!D$14:D$34,卡牌属性!$M556),INDEX(新属性投放!D$40:D$60,卡牌属性!$M556))*VLOOKUP(J556,$A$4:$E$39,5),0)</f>
        <v>15</v>
      </c>
      <c r="X556" s="31" t="s">
        <v>192</v>
      </c>
      <c r="Y556" s="16">
        <f>ROUND(IF($L556=1,INDEX(新属性投放!E$14:E$34,卡牌属性!$M556),INDEX(新属性投放!E$40:E$60,卡牌属性!$M556))*VLOOKUP(J556,$A$4:$E$39,5),0)</f>
        <v>150</v>
      </c>
    </row>
    <row r="557" spans="9:25" ht="16.5" x14ac:dyDescent="0.2">
      <c r="I557" s="15">
        <v>554</v>
      </c>
      <c r="J557" s="16">
        <f t="shared" si="135"/>
        <v>1102012</v>
      </c>
      <c r="K557" s="31" t="s">
        <v>703</v>
      </c>
      <c r="L557" s="16">
        <f t="shared" si="137"/>
        <v>2</v>
      </c>
      <c r="M557" s="16">
        <f t="shared" si="136"/>
        <v>8</v>
      </c>
      <c r="N557" s="16" t="s">
        <v>51</v>
      </c>
      <c r="O557" s="16">
        <f>ROUND(IF($L557=1,INDEX(新属性投放!I$14:I$34,卡牌属性!$M557),INDEX(新属性投放!I$40:I$60,卡牌属性!$M557))*VLOOKUP(J557,$A$4:$E$39,5),0)</f>
        <v>1545</v>
      </c>
      <c r="P557" s="31" t="s">
        <v>191</v>
      </c>
      <c r="Q557" s="16">
        <f>ROUND(IF($L557=1,INDEX(新属性投放!J$14:J$34,卡牌属性!$M557),INDEX(新属性投放!J$40:J$60,卡牌属性!$M557))*VLOOKUP(J557,$A$4:$E$39,5),0)</f>
        <v>748</v>
      </c>
      <c r="R557" s="31" t="s">
        <v>192</v>
      </c>
      <c r="S557" s="16">
        <f>ROUND(IF($L557=1,INDEX(新属性投放!K$14:K$34,卡牌属性!$M557),INDEX(新属性投放!K$40:K$60,卡牌属性!$M557))*VLOOKUP(J557,$A$4:$E$39,5),0)</f>
        <v>7413</v>
      </c>
      <c r="T557" s="31" t="s">
        <v>190</v>
      </c>
      <c r="U557" s="16">
        <f>ROUND(IF($L557=1,INDEX(新属性投放!C$14:C$34,卡牌属性!$M557),INDEX(新属性投放!C$40:C$60,卡牌属性!$M557))*VLOOKUP(J557,$A$4:$E$39,5),0)</f>
        <v>38</v>
      </c>
      <c r="V557" s="31" t="s">
        <v>191</v>
      </c>
      <c r="W557" s="16">
        <f>ROUND(IF($L557=1,INDEX(新属性投放!D$14:D$34,卡牌属性!$M557),INDEX(新属性投放!D$40:D$60,卡牌属性!$M557))*VLOOKUP(J557,$A$4:$E$39,5),0)</f>
        <v>19</v>
      </c>
      <c r="X557" s="31" t="s">
        <v>192</v>
      </c>
      <c r="Y557" s="16">
        <f>ROUND(IF($L557=1,INDEX(新属性投放!E$14:E$34,卡牌属性!$M557),INDEX(新属性投放!E$40:E$60,卡牌属性!$M557))*VLOOKUP(J557,$A$4:$E$39,5),0)</f>
        <v>188</v>
      </c>
    </row>
    <row r="558" spans="9:25" ht="16.5" x14ac:dyDescent="0.2">
      <c r="I558" s="15">
        <v>555</v>
      </c>
      <c r="J558" s="16">
        <f t="shared" si="135"/>
        <v>1102012</v>
      </c>
      <c r="K558" s="31" t="s">
        <v>703</v>
      </c>
      <c r="L558" s="16">
        <f t="shared" si="137"/>
        <v>2</v>
      </c>
      <c r="M558" s="16">
        <f t="shared" si="136"/>
        <v>9</v>
      </c>
      <c r="N558" s="16" t="s">
        <v>51</v>
      </c>
      <c r="O558" s="16">
        <f>ROUND(IF($L558=1,INDEX(新属性投放!I$14:I$34,卡牌属性!$M558),INDEX(新属性投放!I$40:I$60,卡牌属性!$M558))*VLOOKUP(J558,$A$4:$E$39,5),0)</f>
        <v>1963</v>
      </c>
      <c r="P558" s="31" t="s">
        <v>191</v>
      </c>
      <c r="Q558" s="16">
        <f>ROUND(IF($L558=1,INDEX(新属性投放!J$14:J$34,卡牌属性!$M558),INDEX(新属性投放!J$40:J$60,卡牌属性!$M558))*VLOOKUP(J558,$A$4:$E$39,5),0)</f>
        <v>956</v>
      </c>
      <c r="R558" s="31" t="s">
        <v>192</v>
      </c>
      <c r="S558" s="16">
        <f>ROUND(IF($L558=1,INDEX(新属性投放!K$14:K$34,卡牌属性!$M558),INDEX(新属性投放!K$40:K$60,卡牌属性!$M558))*VLOOKUP(J558,$A$4:$E$39,5),0)</f>
        <v>9500</v>
      </c>
      <c r="T558" s="31" t="s">
        <v>190</v>
      </c>
      <c r="U558" s="16">
        <f>ROUND(IF($L558=1,INDEX(新属性投放!C$14:C$34,卡牌属性!$M558),INDEX(新属性投放!C$40:C$60,卡牌属性!$M558))*VLOOKUP(J558,$A$4:$E$39,5),0)</f>
        <v>43</v>
      </c>
      <c r="V558" s="31" t="s">
        <v>191</v>
      </c>
      <c r="W558" s="16">
        <f>ROUND(IF($L558=1,INDEX(新属性投放!D$14:D$34,卡牌属性!$M558),INDEX(新属性投放!D$40:D$60,卡牌属性!$M558))*VLOOKUP(J558,$A$4:$E$39,5),0)</f>
        <v>21</v>
      </c>
      <c r="X558" s="31" t="s">
        <v>192</v>
      </c>
      <c r="Y558" s="16">
        <f>ROUND(IF($L558=1,INDEX(新属性投放!E$14:E$34,卡牌属性!$M558),INDEX(新属性投放!E$40:E$60,卡牌属性!$M558))*VLOOKUP(J558,$A$4:$E$39,5),0)</f>
        <v>213</v>
      </c>
    </row>
    <row r="559" spans="9:25" ht="16.5" x14ac:dyDescent="0.2">
      <c r="I559" s="15">
        <v>556</v>
      </c>
      <c r="J559" s="16">
        <f t="shared" si="135"/>
        <v>1102012</v>
      </c>
      <c r="K559" s="31" t="s">
        <v>703</v>
      </c>
      <c r="L559" s="16">
        <f t="shared" si="137"/>
        <v>2</v>
      </c>
      <c r="M559" s="16">
        <f t="shared" si="136"/>
        <v>10</v>
      </c>
      <c r="N559" s="16" t="s">
        <v>51</v>
      </c>
      <c r="O559" s="16">
        <f>ROUND(IF($L559=1,INDEX(新属性投放!I$14:I$34,卡牌属性!$M559),INDEX(新属性投放!I$40:I$60,卡牌属性!$M559))*VLOOKUP(J559,$A$4:$E$39,5),0)</f>
        <v>2225</v>
      </c>
      <c r="P559" s="31" t="s">
        <v>191</v>
      </c>
      <c r="Q559" s="16">
        <f>ROUND(IF($L559=1,INDEX(新属性投放!J$14:J$34,卡牌属性!$M559),INDEX(新属性投放!J$40:J$60,卡牌属性!$M559))*VLOOKUP(J559,$A$4:$E$39,5),0)</f>
        <v>1088</v>
      </c>
      <c r="R559" s="31" t="s">
        <v>192</v>
      </c>
      <c r="S559" s="16">
        <f>ROUND(IF($L559=1,INDEX(新属性投放!K$14:K$34,卡牌属性!$M559),INDEX(新属性投放!K$40:K$60,卡牌属性!$M559))*VLOOKUP(J559,$A$4:$E$39,5),0)</f>
        <v>10813</v>
      </c>
      <c r="T559" s="31" t="s">
        <v>190</v>
      </c>
      <c r="U559" s="16">
        <f>ROUND(IF($L559=1,INDEX(新属性投放!C$14:C$34,卡牌属性!$M559),INDEX(新属性投放!C$40:C$60,卡牌属性!$M559))*VLOOKUP(J559,$A$4:$E$39,5),0)</f>
        <v>50</v>
      </c>
      <c r="V559" s="31" t="s">
        <v>191</v>
      </c>
      <c r="W559" s="16">
        <f>ROUND(IF($L559=1,INDEX(新属性投放!D$14:D$34,卡牌属性!$M559),INDEX(新属性投放!D$40:D$60,卡牌属性!$M559))*VLOOKUP(J559,$A$4:$E$39,5),0)</f>
        <v>25</v>
      </c>
      <c r="X559" s="31" t="s">
        <v>192</v>
      </c>
      <c r="Y559" s="16">
        <f>ROUND(IF($L559=1,INDEX(新属性投放!E$14:E$34,卡牌属性!$M559),INDEX(新属性投放!E$40:E$60,卡牌属性!$M559))*VLOOKUP(J559,$A$4:$E$39,5),0)</f>
        <v>250</v>
      </c>
    </row>
    <row r="560" spans="9:25" ht="16.5" x14ac:dyDescent="0.2">
      <c r="I560" s="15">
        <v>557</v>
      </c>
      <c r="J560" s="16">
        <f t="shared" si="135"/>
        <v>1102012</v>
      </c>
      <c r="K560" s="31" t="s">
        <v>703</v>
      </c>
      <c r="L560" s="16">
        <f t="shared" si="137"/>
        <v>2</v>
      </c>
      <c r="M560" s="16">
        <f t="shared" si="136"/>
        <v>11</v>
      </c>
      <c r="N560" s="16" t="s">
        <v>51</v>
      </c>
      <c r="O560" s="16">
        <f>ROUND(IF($L560=1,INDEX(新属性投放!I$14:I$34,卡牌属性!$M560),INDEX(新属性投放!I$40:I$60,卡牌属性!$M560))*VLOOKUP(J560,$A$4:$E$39,5),0)</f>
        <v>2533</v>
      </c>
      <c r="P560" s="31" t="s">
        <v>191</v>
      </c>
      <c r="Q560" s="16">
        <f>ROUND(IF($L560=1,INDEX(新属性投放!J$14:J$34,卡牌属性!$M560),INDEX(新属性投放!J$40:J$60,卡牌属性!$M560))*VLOOKUP(J560,$A$4:$E$39,5),0)</f>
        <v>1241</v>
      </c>
      <c r="R560" s="31" t="s">
        <v>192</v>
      </c>
      <c r="S560" s="16">
        <f>ROUND(IF($L560=1,INDEX(新属性投放!K$14:K$34,卡牌属性!$M560),INDEX(新属性投放!K$40:K$60,卡牌属性!$M560))*VLOOKUP(J560,$A$4:$E$39,5),0)</f>
        <v>12350</v>
      </c>
      <c r="T560" s="31" t="s">
        <v>190</v>
      </c>
      <c r="U560" s="16">
        <f>ROUND(IF($L560=1,INDEX(新属性投放!C$14:C$34,卡牌属性!$M560),INDEX(新属性投放!C$40:C$60,卡牌属性!$M560))*VLOOKUP(J560,$A$4:$E$39,5),0)</f>
        <v>58</v>
      </c>
      <c r="V560" s="31" t="s">
        <v>191</v>
      </c>
      <c r="W560" s="16">
        <f>ROUND(IF($L560=1,INDEX(新属性投放!D$14:D$34,卡牌属性!$M560),INDEX(新属性投放!D$40:D$60,卡牌属性!$M560))*VLOOKUP(J560,$A$4:$E$39,5),0)</f>
        <v>29</v>
      </c>
      <c r="X560" s="31" t="s">
        <v>192</v>
      </c>
      <c r="Y560" s="16">
        <f>ROUND(IF($L560=1,INDEX(新属性投放!E$14:E$34,卡牌属性!$M560),INDEX(新属性投放!E$40:E$60,卡牌属性!$M560))*VLOOKUP(J560,$A$4:$E$39,5),0)</f>
        <v>288</v>
      </c>
    </row>
    <row r="561" spans="9:25" ht="16.5" x14ac:dyDescent="0.2">
      <c r="I561" s="15">
        <v>558</v>
      </c>
      <c r="J561" s="16">
        <f t="shared" si="135"/>
        <v>1102012</v>
      </c>
      <c r="K561" s="31" t="s">
        <v>703</v>
      </c>
      <c r="L561" s="16">
        <f t="shared" si="137"/>
        <v>2</v>
      </c>
      <c r="M561" s="16">
        <f t="shared" si="136"/>
        <v>12</v>
      </c>
      <c r="N561" s="16" t="s">
        <v>51</v>
      </c>
      <c r="O561" s="16">
        <f>ROUND(IF($L561=1,INDEX(新属性投放!I$14:I$34,卡牌属性!$M561),INDEX(新属性投放!I$40:I$60,卡牌属性!$M561))*VLOOKUP(J561,$A$4:$E$39,5),0)</f>
        <v>2885</v>
      </c>
      <c r="P561" s="31" t="s">
        <v>191</v>
      </c>
      <c r="Q561" s="16">
        <f>ROUND(IF($L561=1,INDEX(新属性投放!J$14:J$34,卡牌属性!$M561),INDEX(新属性投放!J$40:J$60,卡牌属性!$M561))*VLOOKUP(J561,$A$4:$E$39,5),0)</f>
        <v>1418</v>
      </c>
      <c r="R561" s="31" t="s">
        <v>192</v>
      </c>
      <c r="S561" s="16">
        <f>ROUND(IF($L561=1,INDEX(新属性投放!K$14:K$34,卡牌属性!$M561),INDEX(新属性投放!K$40:K$60,卡牌属性!$M561))*VLOOKUP(J561,$A$4:$E$39,5),0)</f>
        <v>14113</v>
      </c>
      <c r="T561" s="31" t="s">
        <v>190</v>
      </c>
      <c r="U561" s="16">
        <f>ROUND(IF($L561=1,INDEX(新属性投放!C$14:C$34,卡牌属性!$M561),INDEX(新属性投放!C$40:C$60,卡牌属性!$M561))*VLOOKUP(J561,$A$4:$E$39,5),0)</f>
        <v>65</v>
      </c>
      <c r="V561" s="31" t="s">
        <v>191</v>
      </c>
      <c r="W561" s="16">
        <f>ROUND(IF($L561=1,INDEX(新属性投放!D$14:D$34,卡牌属性!$M561),INDEX(新属性投放!D$40:D$60,卡牌属性!$M561))*VLOOKUP(J561,$A$4:$E$39,5),0)</f>
        <v>33</v>
      </c>
      <c r="X561" s="31" t="s">
        <v>192</v>
      </c>
      <c r="Y561" s="16">
        <f>ROUND(IF($L561=1,INDEX(新属性投放!E$14:E$34,卡牌属性!$M561),INDEX(新属性投放!E$40:E$60,卡牌属性!$M561))*VLOOKUP(J561,$A$4:$E$39,5),0)</f>
        <v>325</v>
      </c>
    </row>
    <row r="562" spans="9:25" ht="16.5" x14ac:dyDescent="0.2">
      <c r="I562" s="15">
        <v>559</v>
      </c>
      <c r="J562" s="16">
        <f t="shared" si="135"/>
        <v>1102012</v>
      </c>
      <c r="K562" s="31" t="s">
        <v>703</v>
      </c>
      <c r="L562" s="16">
        <f t="shared" si="137"/>
        <v>2</v>
      </c>
      <c r="M562" s="16">
        <f t="shared" si="136"/>
        <v>13</v>
      </c>
      <c r="N562" s="16" t="s">
        <v>51</v>
      </c>
      <c r="O562" s="16">
        <f>ROUND(IF($L562=1,INDEX(新属性投放!I$14:I$34,卡牌属性!$M562),INDEX(新属性投放!I$40:I$60,卡牌属性!$M562))*VLOOKUP(J562,$A$4:$E$39,5),0)</f>
        <v>3283</v>
      </c>
      <c r="P562" s="31" t="s">
        <v>191</v>
      </c>
      <c r="Q562" s="16">
        <f>ROUND(IF($L562=1,INDEX(新属性投放!J$14:J$34,卡牌属性!$M562),INDEX(新属性投放!J$40:J$60,卡牌属性!$M562))*VLOOKUP(J562,$A$4:$E$39,5),0)</f>
        <v>1616</v>
      </c>
      <c r="R562" s="31" t="s">
        <v>192</v>
      </c>
      <c r="S562" s="16">
        <f>ROUND(IF($L562=1,INDEX(新属性投放!K$14:K$34,卡牌属性!$M562),INDEX(新属性投放!K$40:K$60,卡牌属性!$M562))*VLOOKUP(J562,$A$4:$E$39,5),0)</f>
        <v>16100</v>
      </c>
      <c r="T562" s="31" t="s">
        <v>190</v>
      </c>
      <c r="U562" s="16">
        <f>ROUND(IF($L562=1,INDEX(新属性投放!C$14:C$34,卡牌属性!$M562),INDEX(新属性投放!C$40:C$60,卡牌属性!$M562))*VLOOKUP(J562,$A$4:$E$39,5),0)</f>
        <v>73</v>
      </c>
      <c r="V562" s="31" t="s">
        <v>191</v>
      </c>
      <c r="W562" s="16">
        <f>ROUND(IF($L562=1,INDEX(新属性投放!D$14:D$34,卡牌属性!$M562),INDEX(新属性投放!D$40:D$60,卡牌属性!$M562))*VLOOKUP(J562,$A$4:$E$39,5),0)</f>
        <v>36</v>
      </c>
      <c r="X562" s="31" t="s">
        <v>192</v>
      </c>
      <c r="Y562" s="16">
        <f>ROUND(IF($L562=1,INDEX(新属性投放!E$14:E$34,卡牌属性!$M562),INDEX(新属性投放!E$40:E$60,卡牌属性!$M562))*VLOOKUP(J562,$A$4:$E$39,5),0)</f>
        <v>363</v>
      </c>
    </row>
    <row r="563" spans="9:25" ht="16.5" x14ac:dyDescent="0.2">
      <c r="I563" s="15">
        <v>560</v>
      </c>
      <c r="J563" s="16">
        <f t="shared" si="135"/>
        <v>1102012</v>
      </c>
      <c r="K563" s="31" t="s">
        <v>703</v>
      </c>
      <c r="L563" s="16">
        <f t="shared" si="137"/>
        <v>2</v>
      </c>
      <c r="M563" s="16">
        <f t="shared" si="136"/>
        <v>14</v>
      </c>
      <c r="N563" s="16" t="s">
        <v>51</v>
      </c>
      <c r="O563" s="16">
        <f>ROUND(IF($L563=1,INDEX(新属性投放!I$14:I$34,卡牌属性!$M563),INDEX(新属性投放!I$40:I$60,卡牌属性!$M563))*VLOOKUP(J563,$A$4:$E$39,5),0)</f>
        <v>3725</v>
      </c>
      <c r="P563" s="31" t="s">
        <v>191</v>
      </c>
      <c r="Q563" s="16">
        <f>ROUND(IF($L563=1,INDEX(新属性投放!J$14:J$34,卡牌属性!$M563),INDEX(新属性投放!J$40:J$60,卡牌属性!$M563))*VLOOKUP(J563,$A$4:$E$39,5),0)</f>
        <v>1838</v>
      </c>
      <c r="R563" s="31" t="s">
        <v>192</v>
      </c>
      <c r="S563" s="16">
        <f>ROUND(IF($L563=1,INDEX(新属性投放!K$14:K$34,卡牌属性!$M563),INDEX(新属性投放!K$40:K$60,卡牌属性!$M563))*VLOOKUP(J563,$A$4:$E$39,5),0)</f>
        <v>18313</v>
      </c>
      <c r="T563" s="31" t="s">
        <v>190</v>
      </c>
      <c r="U563" s="16">
        <f>ROUND(IF($L563=1,INDEX(新属性投放!C$14:C$34,卡牌属性!$M563),INDEX(新属性投放!C$40:C$60,卡牌属性!$M563))*VLOOKUP(J563,$A$4:$E$39,5),0)</f>
        <v>80</v>
      </c>
      <c r="V563" s="31" t="s">
        <v>191</v>
      </c>
      <c r="W563" s="16">
        <f>ROUND(IF($L563=1,INDEX(新属性投放!D$14:D$34,卡牌属性!$M563),INDEX(新属性投放!D$40:D$60,卡牌属性!$M563))*VLOOKUP(J563,$A$4:$E$39,5),0)</f>
        <v>40</v>
      </c>
      <c r="X563" s="31" t="s">
        <v>192</v>
      </c>
      <c r="Y563" s="16">
        <f>ROUND(IF($L563=1,INDEX(新属性投放!E$14:E$34,卡牌属性!$M563),INDEX(新属性投放!E$40:E$60,卡牌属性!$M563))*VLOOKUP(J563,$A$4:$E$39,5),0)</f>
        <v>400</v>
      </c>
    </row>
    <row r="564" spans="9:25" ht="16.5" x14ac:dyDescent="0.2">
      <c r="I564" s="15">
        <v>561</v>
      </c>
      <c r="J564" s="16">
        <f t="shared" si="135"/>
        <v>1102012</v>
      </c>
      <c r="K564" s="31" t="s">
        <v>703</v>
      </c>
      <c r="L564" s="16">
        <f t="shared" si="137"/>
        <v>2</v>
      </c>
      <c r="M564" s="16">
        <f t="shared" si="136"/>
        <v>15</v>
      </c>
      <c r="N564" s="16" t="s">
        <v>51</v>
      </c>
      <c r="O564" s="16">
        <f>ROUND(IF($L564=1,INDEX(新属性投放!I$14:I$34,卡牌属性!$M564),INDEX(新属性投放!I$40:I$60,卡牌属性!$M564))*VLOOKUP(J564,$A$4:$E$39,5),0)</f>
        <v>4213</v>
      </c>
      <c r="P564" s="31" t="s">
        <v>191</v>
      </c>
      <c r="Q564" s="16">
        <f>ROUND(IF($L564=1,INDEX(新属性投放!J$14:J$34,卡牌属性!$M564),INDEX(新属性投放!J$40:J$60,卡牌属性!$M564))*VLOOKUP(J564,$A$4:$E$39,5),0)</f>
        <v>2081</v>
      </c>
      <c r="R564" s="31" t="s">
        <v>192</v>
      </c>
      <c r="S564" s="16">
        <f>ROUND(IF($L564=1,INDEX(新属性投放!K$14:K$34,卡牌属性!$M564),INDEX(新属性投放!K$40:K$60,卡牌属性!$M564))*VLOOKUP(J564,$A$4:$E$39,5),0)</f>
        <v>20750</v>
      </c>
      <c r="T564" s="31" t="s">
        <v>190</v>
      </c>
      <c r="U564" s="16">
        <f>ROUND(IF($L564=1,INDEX(新属性投放!C$14:C$34,卡牌属性!$M564),INDEX(新属性投放!C$40:C$60,卡牌属性!$M564))*VLOOKUP(J564,$A$4:$E$39,5),0)</f>
        <v>88</v>
      </c>
      <c r="V564" s="31" t="s">
        <v>191</v>
      </c>
      <c r="W564" s="16">
        <f>ROUND(IF($L564=1,INDEX(新属性投放!D$14:D$34,卡牌属性!$M564),INDEX(新属性投放!D$40:D$60,卡牌属性!$M564))*VLOOKUP(J564,$A$4:$E$39,5),0)</f>
        <v>44</v>
      </c>
      <c r="X564" s="31" t="s">
        <v>192</v>
      </c>
      <c r="Y564" s="16">
        <f>ROUND(IF($L564=1,INDEX(新属性投放!E$14:E$34,卡牌属性!$M564),INDEX(新属性投放!E$40:E$60,卡牌属性!$M564))*VLOOKUP(J564,$A$4:$E$39,5),0)</f>
        <v>438</v>
      </c>
    </row>
    <row r="565" spans="9:25" ht="16.5" x14ac:dyDescent="0.2">
      <c r="I565" s="15">
        <v>562</v>
      </c>
      <c r="J565" s="16">
        <f t="shared" si="135"/>
        <v>1102012</v>
      </c>
      <c r="K565" s="31" t="s">
        <v>703</v>
      </c>
      <c r="L565" s="16">
        <f t="shared" si="137"/>
        <v>2</v>
      </c>
      <c r="M565" s="16">
        <f t="shared" si="136"/>
        <v>16</v>
      </c>
      <c r="N565" s="16" t="s">
        <v>51</v>
      </c>
      <c r="O565" s="16">
        <f>ROUND(IF($L565=1,INDEX(新属性投放!I$14:I$34,卡牌属性!$M565),INDEX(新属性投放!I$40:I$60,卡牌属性!$M565))*VLOOKUP(J565,$A$4:$E$39,5),0)</f>
        <v>4750</v>
      </c>
      <c r="P565" s="31" t="s">
        <v>191</v>
      </c>
      <c r="Q565" s="16">
        <f>ROUND(IF($L565=1,INDEX(新属性投放!J$14:J$34,卡牌属性!$M565),INDEX(新属性投放!J$40:J$60,卡牌属性!$M565))*VLOOKUP(J565,$A$4:$E$39,5),0)</f>
        <v>2350</v>
      </c>
      <c r="R565" s="31" t="s">
        <v>192</v>
      </c>
      <c r="S565" s="16">
        <f>ROUND(IF($L565=1,INDEX(新属性投放!K$14:K$34,卡牌属性!$M565),INDEX(新属性投放!K$40:K$60,卡牌属性!$M565))*VLOOKUP(J565,$A$4:$E$39,5),0)</f>
        <v>23438</v>
      </c>
      <c r="T565" s="31" t="s">
        <v>190</v>
      </c>
      <c r="U565" s="16">
        <f>ROUND(IF($L565=1,INDEX(新属性投放!C$14:C$34,卡牌属性!$M565),INDEX(新属性投放!C$40:C$60,卡牌属性!$M565))*VLOOKUP(J565,$A$4:$E$39,5),0)</f>
        <v>100</v>
      </c>
      <c r="V565" s="31" t="s">
        <v>191</v>
      </c>
      <c r="W565" s="16">
        <f>ROUND(IF($L565=1,INDEX(新属性投放!D$14:D$34,卡牌属性!$M565),INDEX(新属性投放!D$40:D$60,卡牌属性!$M565))*VLOOKUP(J565,$A$4:$E$39,5),0)</f>
        <v>50</v>
      </c>
      <c r="X565" s="31" t="s">
        <v>192</v>
      </c>
      <c r="Y565" s="16">
        <f>ROUND(IF($L565=1,INDEX(新属性投放!E$14:E$34,卡牌属性!$M565),INDEX(新属性投放!E$40:E$60,卡牌属性!$M565))*VLOOKUP(J565,$A$4:$E$39,5),0)</f>
        <v>500</v>
      </c>
    </row>
    <row r="566" spans="9:25" ht="16.5" x14ac:dyDescent="0.2">
      <c r="I566" s="15">
        <v>563</v>
      </c>
      <c r="J566" s="16">
        <f t="shared" si="135"/>
        <v>1102012</v>
      </c>
      <c r="K566" s="31" t="s">
        <v>703</v>
      </c>
      <c r="L566" s="16">
        <f t="shared" si="137"/>
        <v>2</v>
      </c>
      <c r="M566" s="16">
        <f t="shared" si="136"/>
        <v>17</v>
      </c>
      <c r="N566" s="16" t="s">
        <v>51</v>
      </c>
      <c r="O566" s="16">
        <f>ROUND(IF($L566=1,INDEX(新属性投放!I$14:I$34,卡牌属性!$M566),INDEX(新属性投放!I$40:I$60,卡牌属性!$M566))*VLOOKUP(J566,$A$4:$E$39,5),0)</f>
        <v>5363</v>
      </c>
      <c r="P566" s="31" t="s">
        <v>191</v>
      </c>
      <c r="Q566" s="16">
        <f>ROUND(IF($L566=1,INDEX(新属性投放!J$14:J$34,卡牌属性!$M566),INDEX(新属性投放!J$40:J$60,卡牌属性!$M566))*VLOOKUP(J566,$A$4:$E$39,5),0)</f>
        <v>2656</v>
      </c>
      <c r="R566" s="31" t="s">
        <v>192</v>
      </c>
      <c r="S566" s="16">
        <f>ROUND(IF($L566=1,INDEX(新属性投放!K$14:K$34,卡牌属性!$M566),INDEX(新属性投放!K$40:K$60,卡牌属性!$M566))*VLOOKUP(J566,$A$4:$E$39,5),0)</f>
        <v>26500</v>
      </c>
      <c r="T566" s="31" t="s">
        <v>190</v>
      </c>
      <c r="U566" s="16">
        <f>ROUND(IF($L566=1,INDEX(新属性投放!C$14:C$34,卡牌属性!$M566),INDEX(新属性投放!C$40:C$60,卡牌属性!$M566))*VLOOKUP(J566,$A$4:$E$39,5),0)</f>
        <v>113</v>
      </c>
      <c r="V566" s="31" t="s">
        <v>191</v>
      </c>
      <c r="W566" s="16">
        <f>ROUND(IF($L566=1,INDEX(新属性投放!D$14:D$34,卡牌属性!$M566),INDEX(新属性投放!D$40:D$60,卡牌属性!$M566))*VLOOKUP(J566,$A$4:$E$39,5),0)</f>
        <v>56</v>
      </c>
      <c r="X566" s="31" t="s">
        <v>192</v>
      </c>
      <c r="Y566" s="16">
        <f>ROUND(IF($L566=1,INDEX(新属性投放!E$14:E$34,卡牌属性!$M566),INDEX(新属性投放!E$40:E$60,卡牌属性!$M566))*VLOOKUP(J566,$A$4:$E$39,5),0)</f>
        <v>563</v>
      </c>
    </row>
    <row r="567" spans="9:25" ht="16.5" x14ac:dyDescent="0.2">
      <c r="I567" s="15">
        <v>564</v>
      </c>
      <c r="J567" s="16">
        <f t="shared" si="135"/>
        <v>1102012</v>
      </c>
      <c r="K567" s="31" t="s">
        <v>703</v>
      </c>
      <c r="L567" s="16">
        <f t="shared" si="137"/>
        <v>2</v>
      </c>
      <c r="M567" s="16">
        <f t="shared" si="136"/>
        <v>18</v>
      </c>
      <c r="N567" s="16" t="s">
        <v>51</v>
      </c>
      <c r="O567" s="16">
        <f>ROUND(IF($L567=1,INDEX(新属性投放!I$14:I$34,卡牌属性!$M567),INDEX(新属性投放!I$40:I$60,卡牌属性!$M567))*VLOOKUP(J567,$A$4:$E$39,5),0)</f>
        <v>6050</v>
      </c>
      <c r="P567" s="31" t="s">
        <v>191</v>
      </c>
      <c r="Q567" s="16">
        <f>ROUND(IF($L567=1,INDEX(新属性投放!J$14:J$34,卡牌属性!$M567),INDEX(新属性投放!J$40:J$60,卡牌属性!$M567))*VLOOKUP(J567,$A$4:$E$39,5),0)</f>
        <v>3000</v>
      </c>
      <c r="R567" s="31" t="s">
        <v>192</v>
      </c>
      <c r="S567" s="16">
        <f>ROUND(IF($L567=1,INDEX(新属性投放!K$14:K$34,卡牌属性!$M567),INDEX(新属性投放!K$40:K$60,卡牌属性!$M567))*VLOOKUP(J567,$A$4:$E$39,5),0)</f>
        <v>29938</v>
      </c>
      <c r="T567" s="31" t="s">
        <v>190</v>
      </c>
      <c r="U567" s="16">
        <f>ROUND(IF($L567=1,INDEX(新属性投放!C$14:C$34,卡牌属性!$M567),INDEX(新属性投放!C$40:C$60,卡牌属性!$M567))*VLOOKUP(J567,$A$4:$E$39,5),0)</f>
        <v>125</v>
      </c>
      <c r="V567" s="31" t="s">
        <v>191</v>
      </c>
      <c r="W567" s="16">
        <f>ROUND(IF($L567=1,INDEX(新属性投放!D$14:D$34,卡牌属性!$M567),INDEX(新属性投放!D$40:D$60,卡牌属性!$M567))*VLOOKUP(J567,$A$4:$E$39,5),0)</f>
        <v>63</v>
      </c>
      <c r="X567" s="31" t="s">
        <v>192</v>
      </c>
      <c r="Y567" s="16">
        <f>ROUND(IF($L567=1,INDEX(新属性投放!E$14:E$34,卡牌属性!$M567),INDEX(新属性投放!E$40:E$60,卡牌属性!$M567))*VLOOKUP(J567,$A$4:$E$39,5),0)</f>
        <v>625</v>
      </c>
    </row>
    <row r="568" spans="9:25" ht="16.5" x14ac:dyDescent="0.2">
      <c r="I568" s="15">
        <v>565</v>
      </c>
      <c r="J568" s="16">
        <f t="shared" si="135"/>
        <v>1102012</v>
      </c>
      <c r="K568" s="31" t="s">
        <v>703</v>
      </c>
      <c r="L568" s="16">
        <f t="shared" si="137"/>
        <v>2</v>
      </c>
      <c r="M568" s="16">
        <f t="shared" si="136"/>
        <v>19</v>
      </c>
      <c r="N568" s="16" t="s">
        <v>51</v>
      </c>
      <c r="O568" s="16">
        <f>ROUND(IF($L568=1,INDEX(新属性投放!I$14:I$34,卡牌属性!$M568),INDEX(新属性投放!I$40:I$60,卡牌属性!$M568))*VLOOKUP(J568,$A$4:$E$39,5),0)</f>
        <v>6813</v>
      </c>
      <c r="P568" s="31" t="s">
        <v>191</v>
      </c>
      <c r="Q568" s="16">
        <f>ROUND(IF($L568=1,INDEX(新属性投放!J$14:J$34,卡牌属性!$M568),INDEX(新属性投放!J$40:J$60,卡牌属性!$M568))*VLOOKUP(J568,$A$4:$E$39,5),0)</f>
        <v>3381</v>
      </c>
      <c r="R568" s="31" t="s">
        <v>192</v>
      </c>
      <c r="S568" s="16">
        <f>ROUND(IF($L568=1,INDEX(新属性投放!K$14:K$34,卡牌属性!$M568),INDEX(新属性投放!K$40:K$60,卡牌属性!$M568))*VLOOKUP(J568,$A$4:$E$39,5),0)</f>
        <v>33750</v>
      </c>
      <c r="T568" s="31" t="s">
        <v>190</v>
      </c>
      <c r="U568" s="16">
        <f>ROUND(IF($L568=1,INDEX(新属性投放!C$14:C$34,卡牌属性!$M568),INDEX(新属性投放!C$40:C$60,卡牌属性!$M568))*VLOOKUP(J568,$A$4:$E$39,5),0)</f>
        <v>138</v>
      </c>
      <c r="V568" s="31" t="s">
        <v>191</v>
      </c>
      <c r="W568" s="16">
        <f>ROUND(IF($L568=1,INDEX(新属性投放!D$14:D$34,卡牌属性!$M568),INDEX(新属性投放!D$40:D$60,卡牌属性!$M568))*VLOOKUP(J568,$A$4:$E$39,5),0)</f>
        <v>69</v>
      </c>
      <c r="X568" s="31" t="s">
        <v>192</v>
      </c>
      <c r="Y568" s="16">
        <f>ROUND(IF($L568=1,INDEX(新属性投放!E$14:E$34,卡牌属性!$M568),INDEX(新属性投放!E$40:E$60,卡牌属性!$M568))*VLOOKUP(J568,$A$4:$E$39,5),0)</f>
        <v>688</v>
      </c>
    </row>
    <row r="569" spans="9:25" ht="16.5" x14ac:dyDescent="0.2">
      <c r="I569" s="15">
        <v>566</v>
      </c>
      <c r="J569" s="16">
        <f t="shared" si="135"/>
        <v>1102012</v>
      </c>
      <c r="K569" s="31" t="s">
        <v>703</v>
      </c>
      <c r="L569" s="16">
        <f t="shared" si="137"/>
        <v>2</v>
      </c>
      <c r="M569" s="16">
        <f t="shared" si="136"/>
        <v>20</v>
      </c>
      <c r="N569" s="16" t="s">
        <v>51</v>
      </c>
      <c r="O569" s="16">
        <f>ROUND(IF($L569=1,INDEX(新属性投放!I$14:I$34,卡牌属性!$M569),INDEX(新属性投放!I$40:I$60,卡牌属性!$M569))*VLOOKUP(J569,$A$4:$E$39,5),0)</f>
        <v>7650</v>
      </c>
      <c r="P569" s="31" t="s">
        <v>191</v>
      </c>
      <c r="Q569" s="16">
        <f>ROUND(IF($L569=1,INDEX(新属性投放!J$14:J$34,卡牌属性!$M569),INDEX(新属性投放!J$40:J$60,卡牌属性!$M569))*VLOOKUP(J569,$A$4:$E$39,5),0)</f>
        <v>3800</v>
      </c>
      <c r="R569" s="31" t="s">
        <v>192</v>
      </c>
      <c r="S569" s="16">
        <f>ROUND(IF($L569=1,INDEX(新属性投放!K$14:K$34,卡牌属性!$M569),INDEX(新属性投放!K$40:K$60,卡牌属性!$M569))*VLOOKUP(J569,$A$4:$E$39,5),0)</f>
        <v>37938</v>
      </c>
      <c r="T569" s="31" t="s">
        <v>190</v>
      </c>
      <c r="U569" s="16">
        <f>ROUND(IF($L569=1,INDEX(新属性投放!C$14:C$34,卡牌属性!$M569),INDEX(新属性投放!C$40:C$60,卡牌属性!$M569))*VLOOKUP(J569,$A$4:$E$39,5),0)</f>
        <v>150</v>
      </c>
      <c r="V569" s="31" t="s">
        <v>191</v>
      </c>
      <c r="W569" s="16">
        <f>ROUND(IF($L569=1,INDEX(新属性投放!D$14:D$34,卡牌属性!$M569),INDEX(新属性投放!D$40:D$60,卡牌属性!$M569))*VLOOKUP(J569,$A$4:$E$39,5),0)</f>
        <v>75</v>
      </c>
      <c r="X569" s="31" t="s">
        <v>192</v>
      </c>
      <c r="Y569" s="16">
        <f>ROUND(IF($L569=1,INDEX(新属性投放!E$14:E$34,卡牌属性!$M569),INDEX(新属性投放!E$40:E$60,卡牌属性!$M569))*VLOOKUP(J569,$A$4:$E$39,5),0)</f>
        <v>750</v>
      </c>
    </row>
    <row r="570" spans="9:25" ht="16.5" x14ac:dyDescent="0.2">
      <c r="I570" s="15">
        <v>567</v>
      </c>
      <c r="J570" s="16">
        <f t="shared" si="135"/>
        <v>1102012</v>
      </c>
      <c r="K570" s="31" t="s">
        <v>703</v>
      </c>
      <c r="L570" s="16">
        <f t="shared" si="137"/>
        <v>2</v>
      </c>
      <c r="M570" s="16">
        <f t="shared" si="136"/>
        <v>21</v>
      </c>
      <c r="N570" s="16" t="s">
        <v>51</v>
      </c>
      <c r="O570" s="16">
        <f>ROUND(IF($L570=1,INDEX(新属性投放!I$14:I$34,卡牌属性!$M570),INDEX(新属性投放!I$40:I$60,卡牌属性!$M570))*VLOOKUP(J570,$A$4:$E$39,5),0)</f>
        <v>8750</v>
      </c>
      <c r="P570" s="31" t="s">
        <v>191</v>
      </c>
      <c r="Q570" s="16">
        <f>ROUND(IF($L570=1,INDEX(新属性投放!J$14:J$34,卡牌属性!$M570),INDEX(新属性投放!J$40:J$60,卡牌属性!$M570))*VLOOKUP(J570,$A$4:$E$39,5),0)</f>
        <v>4350</v>
      </c>
      <c r="R570" s="31" t="s">
        <v>192</v>
      </c>
      <c r="S570" s="16">
        <f>ROUND(IF($L570=1,INDEX(新属性投放!K$14:K$34,卡牌属性!$M570),INDEX(新属性投放!K$40:K$60,卡牌属性!$M570))*VLOOKUP(J570,$A$4:$E$39,5),0)</f>
        <v>43438</v>
      </c>
      <c r="T570" s="31" t="s">
        <v>190</v>
      </c>
      <c r="U570" s="16">
        <f>ROUND(IF($L570=1,INDEX(新属性投放!C$14:C$34,卡牌属性!$M570),INDEX(新属性投放!C$40:C$60,卡牌属性!$M570))*VLOOKUP(J570,$A$4:$E$39,5),0)</f>
        <v>175</v>
      </c>
      <c r="V570" s="31" t="s">
        <v>191</v>
      </c>
      <c r="W570" s="16">
        <f>ROUND(IF($L570=1,INDEX(新属性投放!D$14:D$34,卡牌属性!$M570),INDEX(新属性投放!D$40:D$60,卡牌属性!$M570))*VLOOKUP(J570,$A$4:$E$39,5),0)</f>
        <v>88</v>
      </c>
      <c r="X570" s="31" t="s">
        <v>192</v>
      </c>
      <c r="Y570" s="16">
        <f>ROUND(IF($L570=1,INDEX(新属性投放!E$14:E$34,卡牌属性!$M570),INDEX(新属性投放!E$40:E$60,卡牌属性!$M570))*VLOOKUP(J570,$A$4:$E$39,5),0)</f>
        <v>875</v>
      </c>
    </row>
    <row r="571" spans="9:25" ht="16.5" x14ac:dyDescent="0.2">
      <c r="I571" s="15">
        <v>568</v>
      </c>
      <c r="J571" s="16">
        <f t="shared" si="135"/>
        <v>1102013</v>
      </c>
      <c r="K571" s="31" t="s">
        <v>703</v>
      </c>
      <c r="L571" s="16">
        <f t="shared" si="137"/>
        <v>2</v>
      </c>
      <c r="M571" s="16">
        <f t="shared" si="136"/>
        <v>1</v>
      </c>
      <c r="N571" s="16" t="s">
        <v>51</v>
      </c>
      <c r="O571" s="16">
        <f>ROUND(IF($L571=1,INDEX(新属性投放!I$14:I$34,卡牌属性!$M571),INDEX(新属性投放!I$40:I$60,卡牌属性!$M571))*VLOOKUP(J571,$A$4:$E$39,5),0)</f>
        <v>80</v>
      </c>
      <c r="P571" s="31" t="s">
        <v>191</v>
      </c>
      <c r="Q571" s="16">
        <f>ROUND(IF($L571=1,INDEX(新属性投放!J$14:J$34,卡牌属性!$M571),INDEX(新属性投放!J$40:J$60,卡牌属性!$M571))*VLOOKUP(J571,$A$4:$E$39,5),0)</f>
        <v>20</v>
      </c>
      <c r="R571" s="31" t="s">
        <v>192</v>
      </c>
      <c r="S571" s="16">
        <f>ROUND(IF($L571=1,INDEX(新属性投放!K$14:K$34,卡牌属性!$M571),INDEX(新属性投放!K$40:K$60,卡牌属性!$M571))*VLOOKUP(J571,$A$4:$E$39,5),0)</f>
        <v>150</v>
      </c>
      <c r="T571" s="31" t="s">
        <v>190</v>
      </c>
      <c r="U571" s="16">
        <f>ROUND(IF($L571=1,INDEX(新属性投放!C$14:C$34,卡牌属性!$M571),INDEX(新属性投放!C$40:C$60,卡牌属性!$M571))*VLOOKUP(J571,$A$4:$E$39,5),0)</f>
        <v>4</v>
      </c>
      <c r="V571" s="31" t="s">
        <v>191</v>
      </c>
      <c r="W571" s="16">
        <f>ROUND(IF($L571=1,INDEX(新属性投放!D$14:D$34,卡牌属性!$M571),INDEX(新属性投放!D$40:D$60,卡牌属性!$M571))*VLOOKUP(J571,$A$4:$E$39,5),0)</f>
        <v>2</v>
      </c>
      <c r="X571" s="31" t="s">
        <v>192</v>
      </c>
      <c r="Y571" s="16">
        <f>ROUND(IF($L571=1,INDEX(新属性投放!E$14:E$34,卡牌属性!$M571),INDEX(新属性投放!E$40:E$60,卡牌属性!$M571))*VLOOKUP(J571,$A$4:$E$39,5),0)</f>
        <v>20</v>
      </c>
    </row>
    <row r="572" spans="9:25" ht="16.5" x14ac:dyDescent="0.2">
      <c r="I572" s="15">
        <v>569</v>
      </c>
      <c r="J572" s="16">
        <f t="shared" si="135"/>
        <v>1102013</v>
      </c>
      <c r="K572" s="31" t="s">
        <v>703</v>
      </c>
      <c r="L572" s="16">
        <f t="shared" si="137"/>
        <v>2</v>
      </c>
      <c r="M572" s="16">
        <f t="shared" si="136"/>
        <v>2</v>
      </c>
      <c r="N572" s="16" t="s">
        <v>51</v>
      </c>
      <c r="O572" s="16">
        <f>ROUND(IF($L572=1,INDEX(新属性投放!I$14:I$34,卡牌属性!$M572),INDEX(新属性投放!I$40:I$60,卡牌属性!$M572))*VLOOKUP(J572,$A$4:$E$39,5),0)</f>
        <v>108</v>
      </c>
      <c r="P572" s="31" t="s">
        <v>191</v>
      </c>
      <c r="Q572" s="16">
        <f>ROUND(IF($L572=1,INDEX(新属性投放!J$14:J$34,卡牌属性!$M572),INDEX(新属性投放!J$40:J$60,卡牌属性!$M572))*VLOOKUP(J572,$A$4:$E$39,5),0)</f>
        <v>34</v>
      </c>
      <c r="R572" s="31" t="s">
        <v>192</v>
      </c>
      <c r="S572" s="16">
        <f>ROUND(IF($L572=1,INDEX(新属性投放!K$14:K$34,卡牌属性!$M572),INDEX(新属性投放!K$40:K$60,卡牌属性!$M572))*VLOOKUP(J572,$A$4:$E$39,5),0)</f>
        <v>290</v>
      </c>
      <c r="T572" s="31" t="s">
        <v>190</v>
      </c>
      <c r="U572" s="16">
        <f>ROUND(IF($L572=1,INDEX(新属性投放!C$14:C$34,卡牌属性!$M572),INDEX(新属性投放!C$40:C$60,卡牌属性!$M572))*VLOOKUP(J572,$A$4:$E$39,5),0)</f>
        <v>6</v>
      </c>
      <c r="V572" s="31" t="s">
        <v>191</v>
      </c>
      <c r="W572" s="16">
        <f>ROUND(IF($L572=1,INDEX(新属性投放!D$14:D$34,卡牌属性!$M572),INDEX(新属性投放!D$40:D$60,卡牌属性!$M572))*VLOOKUP(J572,$A$4:$E$39,5),0)</f>
        <v>3</v>
      </c>
      <c r="X572" s="31" t="s">
        <v>192</v>
      </c>
      <c r="Y572" s="16">
        <f>ROUND(IF($L572=1,INDEX(新属性投放!E$14:E$34,卡牌属性!$M572),INDEX(新属性投放!E$40:E$60,卡牌属性!$M572))*VLOOKUP(J572,$A$4:$E$39,5),0)</f>
        <v>30</v>
      </c>
    </row>
    <row r="573" spans="9:25" ht="16.5" x14ac:dyDescent="0.2">
      <c r="I573" s="15">
        <v>570</v>
      </c>
      <c r="J573" s="16">
        <f t="shared" si="135"/>
        <v>1102013</v>
      </c>
      <c r="K573" s="31" t="s">
        <v>703</v>
      </c>
      <c r="L573" s="16">
        <f t="shared" si="137"/>
        <v>2</v>
      </c>
      <c r="M573" s="16">
        <f t="shared" si="136"/>
        <v>3</v>
      </c>
      <c r="N573" s="16" t="s">
        <v>51</v>
      </c>
      <c r="O573" s="16">
        <f>ROUND(IF($L573=1,INDEX(新属性投放!I$14:I$34,卡牌属性!$M573),INDEX(新属性投放!I$40:I$60,卡牌属性!$M573))*VLOOKUP(J573,$A$4:$E$39,5),0)</f>
        <v>192</v>
      </c>
      <c r="P573" s="31" t="s">
        <v>191</v>
      </c>
      <c r="Q573" s="16">
        <f>ROUND(IF($L573=1,INDEX(新属性投放!J$14:J$34,卡牌属性!$M573),INDEX(新属性投放!J$40:J$60,卡牌属性!$M573))*VLOOKUP(J573,$A$4:$E$39,5),0)</f>
        <v>76</v>
      </c>
      <c r="R573" s="31" t="s">
        <v>192</v>
      </c>
      <c r="S573" s="16">
        <f>ROUND(IF($L573=1,INDEX(新属性投放!K$14:K$34,卡牌属性!$M573),INDEX(新属性投放!K$40:K$60,卡牌属性!$M573))*VLOOKUP(J573,$A$4:$E$39,5),0)</f>
        <v>710</v>
      </c>
      <c r="T573" s="31" t="s">
        <v>190</v>
      </c>
      <c r="U573" s="16">
        <f>ROUND(IF($L573=1,INDEX(新属性投放!C$14:C$34,卡牌属性!$M573),INDEX(新属性投放!C$40:C$60,卡牌属性!$M573))*VLOOKUP(J573,$A$4:$E$39,5),0)</f>
        <v>8</v>
      </c>
      <c r="V573" s="31" t="s">
        <v>191</v>
      </c>
      <c r="W573" s="16">
        <f>ROUND(IF($L573=1,INDEX(新属性投放!D$14:D$34,卡牌属性!$M573),INDEX(新属性投放!D$40:D$60,卡牌属性!$M573))*VLOOKUP(J573,$A$4:$E$39,5),0)</f>
        <v>4</v>
      </c>
      <c r="X573" s="31" t="s">
        <v>192</v>
      </c>
      <c r="Y573" s="16">
        <f>ROUND(IF($L573=1,INDEX(新属性投放!E$14:E$34,卡牌属性!$M573),INDEX(新属性投放!E$40:E$60,卡牌属性!$M573))*VLOOKUP(J573,$A$4:$E$39,5),0)</f>
        <v>40</v>
      </c>
    </row>
    <row r="574" spans="9:25" ht="16.5" x14ac:dyDescent="0.2">
      <c r="I574" s="15">
        <v>571</v>
      </c>
      <c r="J574" s="16">
        <f t="shared" si="135"/>
        <v>1102013</v>
      </c>
      <c r="K574" s="31" t="s">
        <v>703</v>
      </c>
      <c r="L574" s="16">
        <f t="shared" si="137"/>
        <v>2</v>
      </c>
      <c r="M574" s="16">
        <f t="shared" si="136"/>
        <v>4</v>
      </c>
      <c r="N574" s="16" t="s">
        <v>51</v>
      </c>
      <c r="O574" s="16">
        <f>ROUND(IF($L574=1,INDEX(新属性投放!I$14:I$34,卡牌属性!$M574),INDEX(新属性投放!I$40:I$60,卡牌属性!$M574))*VLOOKUP(J574,$A$4:$E$39,5),0)</f>
        <v>336</v>
      </c>
      <c r="P574" s="31" t="s">
        <v>191</v>
      </c>
      <c r="Q574" s="16">
        <f>ROUND(IF($L574=1,INDEX(新属性投放!J$14:J$34,卡牌属性!$M574),INDEX(新属性投放!J$40:J$60,卡牌属性!$M574))*VLOOKUP(J574,$A$4:$E$39,5),0)</f>
        <v>148</v>
      </c>
      <c r="R574" s="31" t="s">
        <v>192</v>
      </c>
      <c r="S574" s="16">
        <f>ROUND(IF($L574=1,INDEX(新属性投放!K$14:K$34,卡牌属性!$M574),INDEX(新属性投放!K$40:K$60,卡牌属性!$M574))*VLOOKUP(J574,$A$4:$E$39,5),0)</f>
        <v>1430</v>
      </c>
      <c r="T574" s="31" t="s">
        <v>190</v>
      </c>
      <c r="U574" s="16">
        <f>ROUND(IF($L574=1,INDEX(新属性投放!C$14:C$34,卡牌属性!$M574),INDEX(新属性投放!C$40:C$60,卡牌属性!$M574))*VLOOKUP(J574,$A$4:$E$39,5),0)</f>
        <v>12</v>
      </c>
      <c r="V574" s="31" t="s">
        <v>191</v>
      </c>
      <c r="W574" s="16">
        <f>ROUND(IF($L574=1,INDEX(新属性投放!D$14:D$34,卡牌属性!$M574),INDEX(新属性投放!D$40:D$60,卡牌属性!$M574))*VLOOKUP(J574,$A$4:$E$39,5),0)</f>
        <v>6</v>
      </c>
      <c r="X574" s="31" t="s">
        <v>192</v>
      </c>
      <c r="Y574" s="16">
        <f>ROUND(IF($L574=1,INDEX(新属性投放!E$14:E$34,卡牌属性!$M574),INDEX(新属性投放!E$40:E$60,卡牌属性!$M574))*VLOOKUP(J574,$A$4:$E$39,5),0)</f>
        <v>60</v>
      </c>
    </row>
    <row r="575" spans="9:25" ht="16.5" x14ac:dyDescent="0.2">
      <c r="I575" s="15">
        <v>572</v>
      </c>
      <c r="J575" s="16">
        <f t="shared" si="135"/>
        <v>1102013</v>
      </c>
      <c r="K575" s="31" t="s">
        <v>703</v>
      </c>
      <c r="L575" s="16">
        <f t="shared" si="137"/>
        <v>2</v>
      </c>
      <c r="M575" s="16">
        <f t="shared" si="136"/>
        <v>5</v>
      </c>
      <c r="N575" s="16" t="s">
        <v>51</v>
      </c>
      <c r="O575" s="16">
        <f>ROUND(IF($L575=1,INDEX(新属性投放!I$14:I$34,卡牌属性!$M575),INDEX(新属性投放!I$40:I$60,卡牌属性!$M575))*VLOOKUP(J575,$A$4:$E$39,5),0)</f>
        <v>488</v>
      </c>
      <c r="P575" s="31" t="s">
        <v>191</v>
      </c>
      <c r="Q575" s="16">
        <f>ROUND(IF($L575=1,INDEX(新属性投放!J$14:J$34,卡牌属性!$M575),INDEX(新属性投放!J$40:J$60,卡牌属性!$M575))*VLOOKUP(J575,$A$4:$E$39,5),0)</f>
        <v>224</v>
      </c>
      <c r="R575" s="31" t="s">
        <v>192</v>
      </c>
      <c r="S575" s="16">
        <f>ROUND(IF($L575=1,INDEX(新属性投放!K$14:K$34,卡牌属性!$M575),INDEX(新属性投放!K$40:K$60,卡牌属性!$M575))*VLOOKUP(J575,$A$4:$E$39,5),0)</f>
        <v>2190</v>
      </c>
      <c r="T575" s="31" t="s">
        <v>190</v>
      </c>
      <c r="U575" s="16">
        <f>ROUND(IF($L575=1,INDEX(新属性投放!C$14:C$34,卡牌属性!$M575),INDEX(新属性投放!C$40:C$60,卡牌属性!$M575))*VLOOKUP(J575,$A$4:$E$39,5),0)</f>
        <v>16</v>
      </c>
      <c r="V575" s="31" t="s">
        <v>191</v>
      </c>
      <c r="W575" s="16">
        <f>ROUND(IF($L575=1,INDEX(新属性投放!D$14:D$34,卡牌属性!$M575),INDEX(新属性投放!D$40:D$60,卡牌属性!$M575))*VLOOKUP(J575,$A$4:$E$39,5),0)</f>
        <v>8</v>
      </c>
      <c r="X575" s="31" t="s">
        <v>192</v>
      </c>
      <c r="Y575" s="16">
        <f>ROUND(IF($L575=1,INDEX(新属性投放!E$14:E$34,卡牌属性!$M575),INDEX(新属性投放!E$40:E$60,卡牌属性!$M575))*VLOOKUP(J575,$A$4:$E$39,5),0)</f>
        <v>80</v>
      </c>
    </row>
    <row r="576" spans="9:25" ht="16.5" x14ac:dyDescent="0.2">
      <c r="I576" s="15">
        <v>573</v>
      </c>
      <c r="J576" s="16">
        <f t="shared" si="135"/>
        <v>1102013</v>
      </c>
      <c r="K576" s="31" t="s">
        <v>703</v>
      </c>
      <c r="L576" s="16">
        <f t="shared" si="137"/>
        <v>2</v>
      </c>
      <c r="M576" s="16">
        <f t="shared" si="136"/>
        <v>6</v>
      </c>
      <c r="N576" s="16" t="s">
        <v>51</v>
      </c>
      <c r="O576" s="16">
        <f>ROUND(IF($L576=1,INDEX(新属性投放!I$14:I$34,卡牌属性!$M576),INDEX(新属性投放!I$40:I$60,卡牌属性!$M576))*VLOOKUP(J576,$A$4:$E$39,5),0)</f>
        <v>688</v>
      </c>
      <c r="P576" s="31" t="s">
        <v>191</v>
      </c>
      <c r="Q576" s="16">
        <f>ROUND(IF($L576=1,INDEX(新属性投放!J$14:J$34,卡牌属性!$M576),INDEX(新属性投放!J$40:J$60,卡牌属性!$M576))*VLOOKUP(J576,$A$4:$E$39,5),0)</f>
        <v>324</v>
      </c>
      <c r="R576" s="31" t="s">
        <v>192</v>
      </c>
      <c r="S576" s="16">
        <f>ROUND(IF($L576=1,INDEX(新属性投放!K$14:K$34,卡牌属性!$M576),INDEX(新属性投放!K$40:K$60,卡牌属性!$M576))*VLOOKUP(J576,$A$4:$E$39,5),0)</f>
        <v>3190</v>
      </c>
      <c r="T576" s="31" t="s">
        <v>190</v>
      </c>
      <c r="U576" s="16">
        <f>ROUND(IF($L576=1,INDEX(新属性投放!C$14:C$34,卡牌属性!$M576),INDEX(新属性投放!C$40:C$60,卡牌属性!$M576))*VLOOKUP(J576,$A$4:$E$39,5),0)</f>
        <v>20</v>
      </c>
      <c r="V576" s="31" t="s">
        <v>191</v>
      </c>
      <c r="W576" s="16">
        <f>ROUND(IF($L576=1,INDEX(新属性投放!D$14:D$34,卡牌属性!$M576),INDEX(新属性投放!D$40:D$60,卡牌属性!$M576))*VLOOKUP(J576,$A$4:$E$39,5),0)</f>
        <v>10</v>
      </c>
      <c r="X576" s="31" t="s">
        <v>192</v>
      </c>
      <c r="Y576" s="16">
        <f>ROUND(IF($L576=1,INDEX(新属性投放!E$14:E$34,卡牌属性!$M576),INDEX(新属性投放!E$40:E$60,卡牌属性!$M576))*VLOOKUP(J576,$A$4:$E$39,5),0)</f>
        <v>100</v>
      </c>
    </row>
    <row r="577" spans="9:25" ht="16.5" x14ac:dyDescent="0.2">
      <c r="I577" s="15">
        <v>574</v>
      </c>
      <c r="J577" s="16">
        <f t="shared" si="135"/>
        <v>1102013</v>
      </c>
      <c r="K577" s="31" t="s">
        <v>703</v>
      </c>
      <c r="L577" s="16">
        <f t="shared" si="137"/>
        <v>2</v>
      </c>
      <c r="M577" s="16">
        <f t="shared" si="136"/>
        <v>7</v>
      </c>
      <c r="N577" s="16" t="s">
        <v>51</v>
      </c>
      <c r="O577" s="16">
        <f>ROUND(IF($L577=1,INDEX(新属性投放!I$14:I$34,卡牌属性!$M577),INDEX(新属性投放!I$40:I$60,卡牌属性!$M577))*VLOOKUP(J577,$A$4:$E$39,5),0)</f>
        <v>936</v>
      </c>
      <c r="P577" s="31" t="s">
        <v>191</v>
      </c>
      <c r="Q577" s="16">
        <f>ROUND(IF($L577=1,INDEX(新属性投放!J$14:J$34,卡牌属性!$M577),INDEX(新属性投放!J$40:J$60,卡牌属性!$M577))*VLOOKUP(J577,$A$4:$E$39,5),0)</f>
        <v>448</v>
      </c>
      <c r="R577" s="31" t="s">
        <v>192</v>
      </c>
      <c r="S577" s="16">
        <f>ROUND(IF($L577=1,INDEX(新属性投放!K$14:K$34,卡牌属性!$M577),INDEX(新属性投放!K$40:K$60,卡牌属性!$M577))*VLOOKUP(J577,$A$4:$E$39,5),0)</f>
        <v>4430</v>
      </c>
      <c r="T577" s="31" t="s">
        <v>190</v>
      </c>
      <c r="U577" s="16">
        <f>ROUND(IF($L577=1,INDEX(新属性投放!C$14:C$34,卡牌属性!$M577),INDEX(新属性投放!C$40:C$60,卡牌属性!$M577))*VLOOKUP(J577,$A$4:$E$39,5),0)</f>
        <v>24</v>
      </c>
      <c r="V577" s="31" t="s">
        <v>191</v>
      </c>
      <c r="W577" s="16">
        <f>ROUND(IF($L577=1,INDEX(新属性投放!D$14:D$34,卡牌属性!$M577),INDEX(新属性投放!D$40:D$60,卡牌属性!$M577))*VLOOKUP(J577,$A$4:$E$39,5),0)</f>
        <v>12</v>
      </c>
      <c r="X577" s="31" t="s">
        <v>192</v>
      </c>
      <c r="Y577" s="16">
        <f>ROUND(IF($L577=1,INDEX(新属性投放!E$14:E$34,卡牌属性!$M577),INDEX(新属性投放!E$40:E$60,卡牌属性!$M577))*VLOOKUP(J577,$A$4:$E$39,5),0)</f>
        <v>120</v>
      </c>
    </row>
    <row r="578" spans="9:25" ht="16.5" x14ac:dyDescent="0.2">
      <c r="I578" s="15">
        <v>575</v>
      </c>
      <c r="J578" s="16">
        <f t="shared" si="135"/>
        <v>1102013</v>
      </c>
      <c r="K578" s="31" t="s">
        <v>703</v>
      </c>
      <c r="L578" s="16">
        <f t="shared" si="137"/>
        <v>2</v>
      </c>
      <c r="M578" s="16">
        <f t="shared" si="136"/>
        <v>8</v>
      </c>
      <c r="N578" s="16" t="s">
        <v>51</v>
      </c>
      <c r="O578" s="16">
        <f>ROUND(IF($L578=1,INDEX(新属性投放!I$14:I$34,卡牌属性!$M578),INDEX(新属性投放!I$40:I$60,卡牌属性!$M578))*VLOOKUP(J578,$A$4:$E$39,5),0)</f>
        <v>1236</v>
      </c>
      <c r="P578" s="31" t="s">
        <v>191</v>
      </c>
      <c r="Q578" s="16">
        <f>ROUND(IF($L578=1,INDEX(新属性投放!J$14:J$34,卡牌属性!$M578),INDEX(新属性投放!J$40:J$60,卡牌属性!$M578))*VLOOKUP(J578,$A$4:$E$39,5),0)</f>
        <v>598</v>
      </c>
      <c r="R578" s="31" t="s">
        <v>192</v>
      </c>
      <c r="S578" s="16">
        <f>ROUND(IF($L578=1,INDEX(新属性投放!K$14:K$34,卡牌属性!$M578),INDEX(新属性投放!K$40:K$60,卡牌属性!$M578))*VLOOKUP(J578,$A$4:$E$39,5),0)</f>
        <v>5930</v>
      </c>
      <c r="T578" s="31" t="s">
        <v>190</v>
      </c>
      <c r="U578" s="16">
        <f>ROUND(IF($L578=1,INDEX(新属性投放!C$14:C$34,卡牌属性!$M578),INDEX(新属性投放!C$40:C$60,卡牌属性!$M578))*VLOOKUP(J578,$A$4:$E$39,5),0)</f>
        <v>30</v>
      </c>
      <c r="V578" s="31" t="s">
        <v>191</v>
      </c>
      <c r="W578" s="16">
        <f>ROUND(IF($L578=1,INDEX(新属性投放!D$14:D$34,卡牌属性!$M578),INDEX(新属性投放!D$40:D$60,卡牌属性!$M578))*VLOOKUP(J578,$A$4:$E$39,5),0)</f>
        <v>15</v>
      </c>
      <c r="X578" s="31" t="s">
        <v>192</v>
      </c>
      <c r="Y578" s="16">
        <f>ROUND(IF($L578=1,INDEX(新属性投放!E$14:E$34,卡牌属性!$M578),INDEX(新属性投放!E$40:E$60,卡牌属性!$M578))*VLOOKUP(J578,$A$4:$E$39,5),0)</f>
        <v>150</v>
      </c>
    </row>
    <row r="579" spans="9:25" ht="16.5" x14ac:dyDescent="0.2">
      <c r="I579" s="15">
        <v>576</v>
      </c>
      <c r="J579" s="16">
        <f t="shared" si="135"/>
        <v>1102013</v>
      </c>
      <c r="K579" s="31" t="s">
        <v>703</v>
      </c>
      <c r="L579" s="16">
        <f t="shared" si="137"/>
        <v>2</v>
      </c>
      <c r="M579" s="16">
        <f t="shared" si="136"/>
        <v>9</v>
      </c>
      <c r="N579" s="16" t="s">
        <v>51</v>
      </c>
      <c r="O579" s="16">
        <f>ROUND(IF($L579=1,INDEX(新属性投放!I$14:I$34,卡牌属性!$M579),INDEX(新属性投放!I$40:I$60,卡牌属性!$M579))*VLOOKUP(J579,$A$4:$E$39,5),0)</f>
        <v>1570</v>
      </c>
      <c r="P579" s="31" t="s">
        <v>191</v>
      </c>
      <c r="Q579" s="16">
        <f>ROUND(IF($L579=1,INDEX(新属性投放!J$14:J$34,卡牌属性!$M579),INDEX(新属性投放!J$40:J$60,卡牌属性!$M579))*VLOOKUP(J579,$A$4:$E$39,5),0)</f>
        <v>765</v>
      </c>
      <c r="R579" s="31" t="s">
        <v>192</v>
      </c>
      <c r="S579" s="16">
        <f>ROUND(IF($L579=1,INDEX(新属性投放!K$14:K$34,卡牌属性!$M579),INDEX(新属性投放!K$40:K$60,卡牌属性!$M579))*VLOOKUP(J579,$A$4:$E$39,5),0)</f>
        <v>7600</v>
      </c>
      <c r="T579" s="31" t="s">
        <v>190</v>
      </c>
      <c r="U579" s="16">
        <f>ROUND(IF($L579=1,INDEX(新属性投放!C$14:C$34,卡牌属性!$M579),INDEX(新属性投放!C$40:C$60,卡牌属性!$M579))*VLOOKUP(J579,$A$4:$E$39,5),0)</f>
        <v>34</v>
      </c>
      <c r="V579" s="31" t="s">
        <v>191</v>
      </c>
      <c r="W579" s="16">
        <f>ROUND(IF($L579=1,INDEX(新属性投放!D$14:D$34,卡牌属性!$M579),INDEX(新属性投放!D$40:D$60,卡牌属性!$M579))*VLOOKUP(J579,$A$4:$E$39,5),0)</f>
        <v>17</v>
      </c>
      <c r="X579" s="31" t="s">
        <v>192</v>
      </c>
      <c r="Y579" s="16">
        <f>ROUND(IF($L579=1,INDEX(新属性投放!E$14:E$34,卡牌属性!$M579),INDEX(新属性投放!E$40:E$60,卡牌属性!$M579))*VLOOKUP(J579,$A$4:$E$39,5),0)</f>
        <v>170</v>
      </c>
    </row>
    <row r="580" spans="9:25" ht="16.5" x14ac:dyDescent="0.2">
      <c r="I580" s="15">
        <v>577</v>
      </c>
      <c r="J580" s="16">
        <f t="shared" si="135"/>
        <v>1102013</v>
      </c>
      <c r="K580" s="31" t="s">
        <v>703</v>
      </c>
      <c r="L580" s="16">
        <f t="shared" si="137"/>
        <v>2</v>
      </c>
      <c r="M580" s="16">
        <f t="shared" si="136"/>
        <v>10</v>
      </c>
      <c r="N580" s="16" t="s">
        <v>51</v>
      </c>
      <c r="O580" s="16">
        <f>ROUND(IF($L580=1,INDEX(新属性投放!I$14:I$34,卡牌属性!$M580),INDEX(新属性投放!I$40:I$60,卡牌属性!$M580))*VLOOKUP(J580,$A$4:$E$39,5),0)</f>
        <v>1780</v>
      </c>
      <c r="P580" s="31" t="s">
        <v>191</v>
      </c>
      <c r="Q580" s="16">
        <f>ROUND(IF($L580=1,INDEX(新属性投放!J$14:J$34,卡牌属性!$M580),INDEX(新属性投放!J$40:J$60,卡牌属性!$M580))*VLOOKUP(J580,$A$4:$E$39,5),0)</f>
        <v>870</v>
      </c>
      <c r="R580" s="31" t="s">
        <v>192</v>
      </c>
      <c r="S580" s="16">
        <f>ROUND(IF($L580=1,INDEX(新属性投放!K$14:K$34,卡牌属性!$M580),INDEX(新属性投放!K$40:K$60,卡牌属性!$M580))*VLOOKUP(J580,$A$4:$E$39,5),0)</f>
        <v>8650</v>
      </c>
      <c r="T580" s="31" t="s">
        <v>190</v>
      </c>
      <c r="U580" s="16">
        <f>ROUND(IF($L580=1,INDEX(新属性投放!C$14:C$34,卡牌属性!$M580),INDEX(新属性投放!C$40:C$60,卡牌属性!$M580))*VLOOKUP(J580,$A$4:$E$39,5),0)</f>
        <v>40</v>
      </c>
      <c r="V580" s="31" t="s">
        <v>191</v>
      </c>
      <c r="W580" s="16">
        <f>ROUND(IF($L580=1,INDEX(新属性投放!D$14:D$34,卡牌属性!$M580),INDEX(新属性投放!D$40:D$60,卡牌属性!$M580))*VLOOKUP(J580,$A$4:$E$39,5),0)</f>
        <v>20</v>
      </c>
      <c r="X580" s="31" t="s">
        <v>192</v>
      </c>
      <c r="Y580" s="16">
        <f>ROUND(IF($L580=1,INDEX(新属性投放!E$14:E$34,卡牌属性!$M580),INDEX(新属性投放!E$40:E$60,卡牌属性!$M580))*VLOOKUP(J580,$A$4:$E$39,5),0)</f>
        <v>200</v>
      </c>
    </row>
    <row r="581" spans="9:25" ht="16.5" x14ac:dyDescent="0.2">
      <c r="I581" s="15">
        <v>578</v>
      </c>
      <c r="J581" s="16">
        <f t="shared" ref="J581:J644" si="138">INDEX($A$4:$A$39,INT((I581-1)/21)+1)</f>
        <v>1102013</v>
      </c>
      <c r="K581" s="31" t="s">
        <v>703</v>
      </c>
      <c r="L581" s="16">
        <f t="shared" si="137"/>
        <v>2</v>
      </c>
      <c r="M581" s="16">
        <f t="shared" ref="M581:M644" si="139">MOD(I581-1,21)+1</f>
        <v>11</v>
      </c>
      <c r="N581" s="16" t="s">
        <v>51</v>
      </c>
      <c r="O581" s="16">
        <f>ROUND(IF($L581=1,INDEX(新属性投放!I$14:I$34,卡牌属性!$M581),INDEX(新属性投放!I$40:I$60,卡牌属性!$M581))*VLOOKUP(J581,$A$4:$E$39,5),0)</f>
        <v>2026</v>
      </c>
      <c r="P581" s="31" t="s">
        <v>191</v>
      </c>
      <c r="Q581" s="16">
        <f>ROUND(IF($L581=1,INDEX(新属性投放!J$14:J$34,卡牌属性!$M581),INDEX(新属性投放!J$40:J$60,卡牌属性!$M581))*VLOOKUP(J581,$A$4:$E$39,5),0)</f>
        <v>993</v>
      </c>
      <c r="R581" s="31" t="s">
        <v>192</v>
      </c>
      <c r="S581" s="16">
        <f>ROUND(IF($L581=1,INDEX(新属性投放!K$14:K$34,卡牌属性!$M581),INDEX(新属性投放!K$40:K$60,卡牌属性!$M581))*VLOOKUP(J581,$A$4:$E$39,5),0)</f>
        <v>9880</v>
      </c>
      <c r="T581" s="31" t="s">
        <v>190</v>
      </c>
      <c r="U581" s="16">
        <f>ROUND(IF($L581=1,INDEX(新属性投放!C$14:C$34,卡牌属性!$M581),INDEX(新属性投放!C$40:C$60,卡牌属性!$M581))*VLOOKUP(J581,$A$4:$E$39,5),0)</f>
        <v>46</v>
      </c>
      <c r="V581" s="31" t="s">
        <v>191</v>
      </c>
      <c r="W581" s="16">
        <f>ROUND(IF($L581=1,INDEX(新属性投放!D$14:D$34,卡牌属性!$M581),INDEX(新属性投放!D$40:D$60,卡牌属性!$M581))*VLOOKUP(J581,$A$4:$E$39,5),0)</f>
        <v>23</v>
      </c>
      <c r="X581" s="31" t="s">
        <v>192</v>
      </c>
      <c r="Y581" s="16">
        <f>ROUND(IF($L581=1,INDEX(新属性投放!E$14:E$34,卡牌属性!$M581),INDEX(新属性投放!E$40:E$60,卡牌属性!$M581))*VLOOKUP(J581,$A$4:$E$39,5),0)</f>
        <v>230</v>
      </c>
    </row>
    <row r="582" spans="9:25" ht="16.5" x14ac:dyDescent="0.2">
      <c r="I582" s="15">
        <v>579</v>
      </c>
      <c r="J582" s="16">
        <f t="shared" si="138"/>
        <v>1102013</v>
      </c>
      <c r="K582" s="31" t="s">
        <v>703</v>
      </c>
      <c r="L582" s="16">
        <f t="shared" si="137"/>
        <v>2</v>
      </c>
      <c r="M582" s="16">
        <f t="shared" si="139"/>
        <v>12</v>
      </c>
      <c r="N582" s="16" t="s">
        <v>51</v>
      </c>
      <c r="O582" s="16">
        <f>ROUND(IF($L582=1,INDEX(新属性投放!I$14:I$34,卡牌属性!$M582),INDEX(新属性投放!I$40:I$60,卡牌属性!$M582))*VLOOKUP(J582,$A$4:$E$39,5),0)</f>
        <v>2308</v>
      </c>
      <c r="P582" s="31" t="s">
        <v>191</v>
      </c>
      <c r="Q582" s="16">
        <f>ROUND(IF($L582=1,INDEX(新属性投放!J$14:J$34,卡牌属性!$M582),INDEX(新属性投放!J$40:J$60,卡牌属性!$M582))*VLOOKUP(J582,$A$4:$E$39,5),0)</f>
        <v>1134</v>
      </c>
      <c r="R582" s="31" t="s">
        <v>192</v>
      </c>
      <c r="S582" s="16">
        <f>ROUND(IF($L582=1,INDEX(新属性投放!K$14:K$34,卡牌属性!$M582),INDEX(新属性投放!K$40:K$60,卡牌属性!$M582))*VLOOKUP(J582,$A$4:$E$39,5),0)</f>
        <v>11290</v>
      </c>
      <c r="T582" s="31" t="s">
        <v>190</v>
      </c>
      <c r="U582" s="16">
        <f>ROUND(IF($L582=1,INDEX(新属性投放!C$14:C$34,卡牌属性!$M582),INDEX(新属性投放!C$40:C$60,卡牌属性!$M582))*VLOOKUP(J582,$A$4:$E$39,5),0)</f>
        <v>52</v>
      </c>
      <c r="V582" s="31" t="s">
        <v>191</v>
      </c>
      <c r="W582" s="16">
        <f>ROUND(IF($L582=1,INDEX(新属性投放!D$14:D$34,卡牌属性!$M582),INDEX(新属性投放!D$40:D$60,卡牌属性!$M582))*VLOOKUP(J582,$A$4:$E$39,5),0)</f>
        <v>26</v>
      </c>
      <c r="X582" s="31" t="s">
        <v>192</v>
      </c>
      <c r="Y582" s="16">
        <f>ROUND(IF($L582=1,INDEX(新属性投放!E$14:E$34,卡牌属性!$M582),INDEX(新属性投放!E$40:E$60,卡牌属性!$M582))*VLOOKUP(J582,$A$4:$E$39,5),0)</f>
        <v>260</v>
      </c>
    </row>
    <row r="583" spans="9:25" ht="16.5" x14ac:dyDescent="0.2">
      <c r="I583" s="15">
        <v>580</v>
      </c>
      <c r="J583" s="16">
        <f t="shared" si="138"/>
        <v>1102013</v>
      </c>
      <c r="K583" s="31" t="s">
        <v>703</v>
      </c>
      <c r="L583" s="16">
        <f t="shared" si="137"/>
        <v>2</v>
      </c>
      <c r="M583" s="16">
        <f t="shared" si="139"/>
        <v>13</v>
      </c>
      <c r="N583" s="16" t="s">
        <v>51</v>
      </c>
      <c r="O583" s="16">
        <f>ROUND(IF($L583=1,INDEX(新属性投放!I$14:I$34,卡牌属性!$M583),INDEX(新属性投放!I$40:I$60,卡牌属性!$M583))*VLOOKUP(J583,$A$4:$E$39,5),0)</f>
        <v>2626</v>
      </c>
      <c r="P583" s="31" t="s">
        <v>191</v>
      </c>
      <c r="Q583" s="16">
        <f>ROUND(IF($L583=1,INDEX(新属性投放!J$14:J$34,卡牌属性!$M583),INDEX(新属性投放!J$40:J$60,卡牌属性!$M583))*VLOOKUP(J583,$A$4:$E$39,5),0)</f>
        <v>1293</v>
      </c>
      <c r="R583" s="31" t="s">
        <v>192</v>
      </c>
      <c r="S583" s="16">
        <f>ROUND(IF($L583=1,INDEX(新属性投放!K$14:K$34,卡牌属性!$M583),INDEX(新属性投放!K$40:K$60,卡牌属性!$M583))*VLOOKUP(J583,$A$4:$E$39,5),0)</f>
        <v>12880</v>
      </c>
      <c r="T583" s="31" t="s">
        <v>190</v>
      </c>
      <c r="U583" s="16">
        <f>ROUND(IF($L583=1,INDEX(新属性投放!C$14:C$34,卡牌属性!$M583),INDEX(新属性投放!C$40:C$60,卡牌属性!$M583))*VLOOKUP(J583,$A$4:$E$39,5),0)</f>
        <v>58</v>
      </c>
      <c r="V583" s="31" t="s">
        <v>191</v>
      </c>
      <c r="W583" s="16">
        <f>ROUND(IF($L583=1,INDEX(新属性投放!D$14:D$34,卡牌属性!$M583),INDEX(新属性投放!D$40:D$60,卡牌属性!$M583))*VLOOKUP(J583,$A$4:$E$39,5),0)</f>
        <v>29</v>
      </c>
      <c r="X583" s="31" t="s">
        <v>192</v>
      </c>
      <c r="Y583" s="16">
        <f>ROUND(IF($L583=1,INDEX(新属性投放!E$14:E$34,卡牌属性!$M583),INDEX(新属性投放!E$40:E$60,卡牌属性!$M583))*VLOOKUP(J583,$A$4:$E$39,5),0)</f>
        <v>290</v>
      </c>
    </row>
    <row r="584" spans="9:25" ht="16.5" x14ac:dyDescent="0.2">
      <c r="I584" s="15">
        <v>581</v>
      </c>
      <c r="J584" s="16">
        <f t="shared" si="138"/>
        <v>1102013</v>
      </c>
      <c r="K584" s="31" t="s">
        <v>703</v>
      </c>
      <c r="L584" s="16">
        <f t="shared" si="137"/>
        <v>2</v>
      </c>
      <c r="M584" s="16">
        <f t="shared" si="139"/>
        <v>14</v>
      </c>
      <c r="N584" s="16" t="s">
        <v>51</v>
      </c>
      <c r="O584" s="16">
        <f>ROUND(IF($L584=1,INDEX(新属性投放!I$14:I$34,卡牌属性!$M584),INDEX(新属性投放!I$40:I$60,卡牌属性!$M584))*VLOOKUP(J584,$A$4:$E$39,5),0)</f>
        <v>2980</v>
      </c>
      <c r="P584" s="31" t="s">
        <v>191</v>
      </c>
      <c r="Q584" s="16">
        <f>ROUND(IF($L584=1,INDEX(新属性投放!J$14:J$34,卡牌属性!$M584),INDEX(新属性投放!J$40:J$60,卡牌属性!$M584))*VLOOKUP(J584,$A$4:$E$39,5),0)</f>
        <v>1470</v>
      </c>
      <c r="R584" s="31" t="s">
        <v>192</v>
      </c>
      <c r="S584" s="16">
        <f>ROUND(IF($L584=1,INDEX(新属性投放!K$14:K$34,卡牌属性!$M584),INDEX(新属性投放!K$40:K$60,卡牌属性!$M584))*VLOOKUP(J584,$A$4:$E$39,5),0)</f>
        <v>14650</v>
      </c>
      <c r="T584" s="31" t="s">
        <v>190</v>
      </c>
      <c r="U584" s="16">
        <f>ROUND(IF($L584=1,INDEX(新属性投放!C$14:C$34,卡牌属性!$M584),INDEX(新属性投放!C$40:C$60,卡牌属性!$M584))*VLOOKUP(J584,$A$4:$E$39,5),0)</f>
        <v>64</v>
      </c>
      <c r="V584" s="31" t="s">
        <v>191</v>
      </c>
      <c r="W584" s="16">
        <f>ROUND(IF($L584=1,INDEX(新属性投放!D$14:D$34,卡牌属性!$M584),INDEX(新属性投放!D$40:D$60,卡牌属性!$M584))*VLOOKUP(J584,$A$4:$E$39,5),0)</f>
        <v>32</v>
      </c>
      <c r="X584" s="31" t="s">
        <v>192</v>
      </c>
      <c r="Y584" s="16">
        <f>ROUND(IF($L584=1,INDEX(新属性投放!E$14:E$34,卡牌属性!$M584),INDEX(新属性投放!E$40:E$60,卡牌属性!$M584))*VLOOKUP(J584,$A$4:$E$39,5),0)</f>
        <v>320</v>
      </c>
    </row>
    <row r="585" spans="9:25" ht="16.5" x14ac:dyDescent="0.2">
      <c r="I585" s="15">
        <v>582</v>
      </c>
      <c r="J585" s="16">
        <f t="shared" si="138"/>
        <v>1102013</v>
      </c>
      <c r="K585" s="31" t="s">
        <v>703</v>
      </c>
      <c r="L585" s="16">
        <f t="shared" si="137"/>
        <v>2</v>
      </c>
      <c r="M585" s="16">
        <f t="shared" si="139"/>
        <v>15</v>
      </c>
      <c r="N585" s="16" t="s">
        <v>51</v>
      </c>
      <c r="O585" s="16">
        <f>ROUND(IF($L585=1,INDEX(新属性投放!I$14:I$34,卡牌属性!$M585),INDEX(新属性投放!I$40:I$60,卡牌属性!$M585))*VLOOKUP(J585,$A$4:$E$39,5),0)</f>
        <v>3370</v>
      </c>
      <c r="P585" s="31" t="s">
        <v>191</v>
      </c>
      <c r="Q585" s="16">
        <f>ROUND(IF($L585=1,INDEX(新属性投放!J$14:J$34,卡牌属性!$M585),INDEX(新属性投放!J$40:J$60,卡牌属性!$M585))*VLOOKUP(J585,$A$4:$E$39,5),0)</f>
        <v>1665</v>
      </c>
      <c r="R585" s="31" t="s">
        <v>192</v>
      </c>
      <c r="S585" s="16">
        <f>ROUND(IF($L585=1,INDEX(新属性投放!K$14:K$34,卡牌属性!$M585),INDEX(新属性投放!K$40:K$60,卡牌属性!$M585))*VLOOKUP(J585,$A$4:$E$39,5),0)</f>
        <v>16600</v>
      </c>
      <c r="T585" s="31" t="s">
        <v>190</v>
      </c>
      <c r="U585" s="16">
        <f>ROUND(IF($L585=1,INDEX(新属性投放!C$14:C$34,卡牌属性!$M585),INDEX(新属性投放!C$40:C$60,卡牌属性!$M585))*VLOOKUP(J585,$A$4:$E$39,5),0)</f>
        <v>70</v>
      </c>
      <c r="V585" s="31" t="s">
        <v>191</v>
      </c>
      <c r="W585" s="16">
        <f>ROUND(IF($L585=1,INDEX(新属性投放!D$14:D$34,卡牌属性!$M585),INDEX(新属性投放!D$40:D$60,卡牌属性!$M585))*VLOOKUP(J585,$A$4:$E$39,5),0)</f>
        <v>35</v>
      </c>
      <c r="X585" s="31" t="s">
        <v>192</v>
      </c>
      <c r="Y585" s="16">
        <f>ROUND(IF($L585=1,INDEX(新属性投放!E$14:E$34,卡牌属性!$M585),INDEX(新属性投放!E$40:E$60,卡牌属性!$M585))*VLOOKUP(J585,$A$4:$E$39,5),0)</f>
        <v>350</v>
      </c>
    </row>
    <row r="586" spans="9:25" ht="16.5" x14ac:dyDescent="0.2">
      <c r="I586" s="15">
        <v>583</v>
      </c>
      <c r="J586" s="16">
        <f t="shared" si="138"/>
        <v>1102013</v>
      </c>
      <c r="K586" s="31" t="s">
        <v>703</v>
      </c>
      <c r="L586" s="16">
        <f t="shared" si="137"/>
        <v>2</v>
      </c>
      <c r="M586" s="16">
        <f t="shared" si="139"/>
        <v>16</v>
      </c>
      <c r="N586" s="16" t="s">
        <v>51</v>
      </c>
      <c r="O586" s="16">
        <f>ROUND(IF($L586=1,INDEX(新属性投放!I$14:I$34,卡牌属性!$M586),INDEX(新属性投放!I$40:I$60,卡牌属性!$M586))*VLOOKUP(J586,$A$4:$E$39,5),0)</f>
        <v>3800</v>
      </c>
      <c r="P586" s="31" t="s">
        <v>191</v>
      </c>
      <c r="Q586" s="16">
        <f>ROUND(IF($L586=1,INDEX(新属性投放!J$14:J$34,卡牌属性!$M586),INDEX(新属性投放!J$40:J$60,卡牌属性!$M586))*VLOOKUP(J586,$A$4:$E$39,5),0)</f>
        <v>1880</v>
      </c>
      <c r="R586" s="31" t="s">
        <v>192</v>
      </c>
      <c r="S586" s="16">
        <f>ROUND(IF($L586=1,INDEX(新属性投放!K$14:K$34,卡牌属性!$M586),INDEX(新属性投放!K$40:K$60,卡牌属性!$M586))*VLOOKUP(J586,$A$4:$E$39,5),0)</f>
        <v>18750</v>
      </c>
      <c r="T586" s="31" t="s">
        <v>190</v>
      </c>
      <c r="U586" s="16">
        <f>ROUND(IF($L586=1,INDEX(新属性投放!C$14:C$34,卡牌属性!$M586),INDEX(新属性投放!C$40:C$60,卡牌属性!$M586))*VLOOKUP(J586,$A$4:$E$39,5),0)</f>
        <v>80</v>
      </c>
      <c r="V586" s="31" t="s">
        <v>191</v>
      </c>
      <c r="W586" s="16">
        <f>ROUND(IF($L586=1,INDEX(新属性投放!D$14:D$34,卡牌属性!$M586),INDEX(新属性投放!D$40:D$60,卡牌属性!$M586))*VLOOKUP(J586,$A$4:$E$39,5),0)</f>
        <v>40</v>
      </c>
      <c r="X586" s="31" t="s">
        <v>192</v>
      </c>
      <c r="Y586" s="16">
        <f>ROUND(IF($L586=1,INDEX(新属性投放!E$14:E$34,卡牌属性!$M586),INDEX(新属性投放!E$40:E$60,卡牌属性!$M586))*VLOOKUP(J586,$A$4:$E$39,5),0)</f>
        <v>400</v>
      </c>
    </row>
    <row r="587" spans="9:25" ht="16.5" x14ac:dyDescent="0.2">
      <c r="I587" s="15">
        <v>584</v>
      </c>
      <c r="J587" s="16">
        <f t="shared" si="138"/>
        <v>1102013</v>
      </c>
      <c r="K587" s="31" t="s">
        <v>703</v>
      </c>
      <c r="L587" s="16">
        <f t="shared" si="137"/>
        <v>2</v>
      </c>
      <c r="M587" s="16">
        <f t="shared" si="139"/>
        <v>17</v>
      </c>
      <c r="N587" s="16" t="s">
        <v>51</v>
      </c>
      <c r="O587" s="16">
        <f>ROUND(IF($L587=1,INDEX(新属性投放!I$14:I$34,卡牌属性!$M587),INDEX(新属性投放!I$40:I$60,卡牌属性!$M587))*VLOOKUP(J587,$A$4:$E$39,5),0)</f>
        <v>4290</v>
      </c>
      <c r="P587" s="31" t="s">
        <v>191</v>
      </c>
      <c r="Q587" s="16">
        <f>ROUND(IF($L587=1,INDEX(新属性投放!J$14:J$34,卡牌属性!$M587),INDEX(新属性投放!J$40:J$60,卡牌属性!$M587))*VLOOKUP(J587,$A$4:$E$39,5),0)</f>
        <v>2125</v>
      </c>
      <c r="R587" s="31" t="s">
        <v>192</v>
      </c>
      <c r="S587" s="16">
        <f>ROUND(IF($L587=1,INDEX(新属性投放!K$14:K$34,卡牌属性!$M587),INDEX(新属性投放!K$40:K$60,卡牌属性!$M587))*VLOOKUP(J587,$A$4:$E$39,5),0)</f>
        <v>21200</v>
      </c>
      <c r="T587" s="31" t="s">
        <v>190</v>
      </c>
      <c r="U587" s="16">
        <f>ROUND(IF($L587=1,INDEX(新属性投放!C$14:C$34,卡牌属性!$M587),INDEX(新属性投放!C$40:C$60,卡牌属性!$M587))*VLOOKUP(J587,$A$4:$E$39,5),0)</f>
        <v>90</v>
      </c>
      <c r="V587" s="31" t="s">
        <v>191</v>
      </c>
      <c r="W587" s="16">
        <f>ROUND(IF($L587=1,INDEX(新属性投放!D$14:D$34,卡牌属性!$M587),INDEX(新属性投放!D$40:D$60,卡牌属性!$M587))*VLOOKUP(J587,$A$4:$E$39,5),0)</f>
        <v>45</v>
      </c>
      <c r="X587" s="31" t="s">
        <v>192</v>
      </c>
      <c r="Y587" s="16">
        <f>ROUND(IF($L587=1,INDEX(新属性投放!E$14:E$34,卡牌属性!$M587),INDEX(新属性投放!E$40:E$60,卡牌属性!$M587))*VLOOKUP(J587,$A$4:$E$39,5),0)</f>
        <v>450</v>
      </c>
    </row>
    <row r="588" spans="9:25" ht="16.5" x14ac:dyDescent="0.2">
      <c r="I588" s="15">
        <v>585</v>
      </c>
      <c r="J588" s="16">
        <f t="shared" si="138"/>
        <v>1102013</v>
      </c>
      <c r="K588" s="31" t="s">
        <v>703</v>
      </c>
      <c r="L588" s="16">
        <f t="shared" si="137"/>
        <v>2</v>
      </c>
      <c r="M588" s="16">
        <f t="shared" si="139"/>
        <v>18</v>
      </c>
      <c r="N588" s="16" t="s">
        <v>51</v>
      </c>
      <c r="O588" s="16">
        <f>ROUND(IF($L588=1,INDEX(新属性投放!I$14:I$34,卡牌属性!$M588),INDEX(新属性投放!I$40:I$60,卡牌属性!$M588))*VLOOKUP(J588,$A$4:$E$39,5),0)</f>
        <v>4840</v>
      </c>
      <c r="P588" s="31" t="s">
        <v>191</v>
      </c>
      <c r="Q588" s="16">
        <f>ROUND(IF($L588=1,INDEX(新属性投放!J$14:J$34,卡牌属性!$M588),INDEX(新属性投放!J$40:J$60,卡牌属性!$M588))*VLOOKUP(J588,$A$4:$E$39,5),0)</f>
        <v>2400</v>
      </c>
      <c r="R588" s="31" t="s">
        <v>192</v>
      </c>
      <c r="S588" s="16">
        <f>ROUND(IF($L588=1,INDEX(新属性投放!K$14:K$34,卡牌属性!$M588),INDEX(新属性投放!K$40:K$60,卡牌属性!$M588))*VLOOKUP(J588,$A$4:$E$39,5),0)</f>
        <v>23950</v>
      </c>
      <c r="T588" s="31" t="s">
        <v>190</v>
      </c>
      <c r="U588" s="16">
        <f>ROUND(IF($L588=1,INDEX(新属性投放!C$14:C$34,卡牌属性!$M588),INDEX(新属性投放!C$40:C$60,卡牌属性!$M588))*VLOOKUP(J588,$A$4:$E$39,5),0)</f>
        <v>100</v>
      </c>
      <c r="V588" s="31" t="s">
        <v>191</v>
      </c>
      <c r="W588" s="16">
        <f>ROUND(IF($L588=1,INDEX(新属性投放!D$14:D$34,卡牌属性!$M588),INDEX(新属性投放!D$40:D$60,卡牌属性!$M588))*VLOOKUP(J588,$A$4:$E$39,5),0)</f>
        <v>50</v>
      </c>
      <c r="X588" s="31" t="s">
        <v>192</v>
      </c>
      <c r="Y588" s="16">
        <f>ROUND(IF($L588=1,INDEX(新属性投放!E$14:E$34,卡牌属性!$M588),INDEX(新属性投放!E$40:E$60,卡牌属性!$M588))*VLOOKUP(J588,$A$4:$E$39,5),0)</f>
        <v>500</v>
      </c>
    </row>
    <row r="589" spans="9:25" ht="16.5" x14ac:dyDescent="0.2">
      <c r="I589" s="15">
        <v>586</v>
      </c>
      <c r="J589" s="16">
        <f t="shared" si="138"/>
        <v>1102013</v>
      </c>
      <c r="K589" s="31" t="s">
        <v>703</v>
      </c>
      <c r="L589" s="16">
        <f t="shared" si="137"/>
        <v>2</v>
      </c>
      <c r="M589" s="16">
        <f t="shared" si="139"/>
        <v>19</v>
      </c>
      <c r="N589" s="16" t="s">
        <v>51</v>
      </c>
      <c r="O589" s="16">
        <f>ROUND(IF($L589=1,INDEX(新属性投放!I$14:I$34,卡牌属性!$M589),INDEX(新属性投放!I$40:I$60,卡牌属性!$M589))*VLOOKUP(J589,$A$4:$E$39,5),0)</f>
        <v>5450</v>
      </c>
      <c r="P589" s="31" t="s">
        <v>191</v>
      </c>
      <c r="Q589" s="16">
        <f>ROUND(IF($L589=1,INDEX(新属性投放!J$14:J$34,卡牌属性!$M589),INDEX(新属性投放!J$40:J$60,卡牌属性!$M589))*VLOOKUP(J589,$A$4:$E$39,5),0)</f>
        <v>2705</v>
      </c>
      <c r="R589" s="31" t="s">
        <v>192</v>
      </c>
      <c r="S589" s="16">
        <f>ROUND(IF($L589=1,INDEX(新属性投放!K$14:K$34,卡牌属性!$M589),INDEX(新属性投放!K$40:K$60,卡牌属性!$M589))*VLOOKUP(J589,$A$4:$E$39,5),0)</f>
        <v>27000</v>
      </c>
      <c r="T589" s="31" t="s">
        <v>190</v>
      </c>
      <c r="U589" s="16">
        <f>ROUND(IF($L589=1,INDEX(新属性投放!C$14:C$34,卡牌属性!$M589),INDEX(新属性投放!C$40:C$60,卡牌属性!$M589))*VLOOKUP(J589,$A$4:$E$39,5),0)</f>
        <v>110</v>
      </c>
      <c r="V589" s="31" t="s">
        <v>191</v>
      </c>
      <c r="W589" s="16">
        <f>ROUND(IF($L589=1,INDEX(新属性投放!D$14:D$34,卡牌属性!$M589),INDEX(新属性投放!D$40:D$60,卡牌属性!$M589))*VLOOKUP(J589,$A$4:$E$39,5),0)</f>
        <v>55</v>
      </c>
      <c r="X589" s="31" t="s">
        <v>192</v>
      </c>
      <c r="Y589" s="16">
        <f>ROUND(IF($L589=1,INDEX(新属性投放!E$14:E$34,卡牌属性!$M589),INDEX(新属性投放!E$40:E$60,卡牌属性!$M589))*VLOOKUP(J589,$A$4:$E$39,5),0)</f>
        <v>550</v>
      </c>
    </row>
    <row r="590" spans="9:25" ht="16.5" x14ac:dyDescent="0.2">
      <c r="I590" s="15">
        <v>587</v>
      </c>
      <c r="J590" s="16">
        <f t="shared" si="138"/>
        <v>1102013</v>
      </c>
      <c r="K590" s="31" t="s">
        <v>703</v>
      </c>
      <c r="L590" s="16">
        <f t="shared" si="137"/>
        <v>2</v>
      </c>
      <c r="M590" s="16">
        <f t="shared" si="139"/>
        <v>20</v>
      </c>
      <c r="N590" s="16" t="s">
        <v>51</v>
      </c>
      <c r="O590" s="16">
        <f>ROUND(IF($L590=1,INDEX(新属性投放!I$14:I$34,卡牌属性!$M590),INDEX(新属性投放!I$40:I$60,卡牌属性!$M590))*VLOOKUP(J590,$A$4:$E$39,5),0)</f>
        <v>6120</v>
      </c>
      <c r="P590" s="31" t="s">
        <v>191</v>
      </c>
      <c r="Q590" s="16">
        <f>ROUND(IF($L590=1,INDEX(新属性投放!J$14:J$34,卡牌属性!$M590),INDEX(新属性投放!J$40:J$60,卡牌属性!$M590))*VLOOKUP(J590,$A$4:$E$39,5),0)</f>
        <v>3040</v>
      </c>
      <c r="R590" s="31" t="s">
        <v>192</v>
      </c>
      <c r="S590" s="16">
        <f>ROUND(IF($L590=1,INDEX(新属性投放!K$14:K$34,卡牌属性!$M590),INDEX(新属性投放!K$40:K$60,卡牌属性!$M590))*VLOOKUP(J590,$A$4:$E$39,5),0)</f>
        <v>30350</v>
      </c>
      <c r="T590" s="31" t="s">
        <v>190</v>
      </c>
      <c r="U590" s="16">
        <f>ROUND(IF($L590=1,INDEX(新属性投放!C$14:C$34,卡牌属性!$M590),INDEX(新属性投放!C$40:C$60,卡牌属性!$M590))*VLOOKUP(J590,$A$4:$E$39,5),0)</f>
        <v>120</v>
      </c>
      <c r="V590" s="31" t="s">
        <v>191</v>
      </c>
      <c r="W590" s="16">
        <f>ROUND(IF($L590=1,INDEX(新属性投放!D$14:D$34,卡牌属性!$M590),INDEX(新属性投放!D$40:D$60,卡牌属性!$M590))*VLOOKUP(J590,$A$4:$E$39,5),0)</f>
        <v>60</v>
      </c>
      <c r="X590" s="31" t="s">
        <v>192</v>
      </c>
      <c r="Y590" s="16">
        <f>ROUND(IF($L590=1,INDEX(新属性投放!E$14:E$34,卡牌属性!$M590),INDEX(新属性投放!E$40:E$60,卡牌属性!$M590))*VLOOKUP(J590,$A$4:$E$39,5),0)</f>
        <v>600</v>
      </c>
    </row>
    <row r="591" spans="9:25" ht="16.5" x14ac:dyDescent="0.2">
      <c r="I591" s="15">
        <v>588</v>
      </c>
      <c r="J591" s="16">
        <f t="shared" si="138"/>
        <v>1102013</v>
      </c>
      <c r="K591" s="31" t="s">
        <v>703</v>
      </c>
      <c r="L591" s="16">
        <f t="shared" si="137"/>
        <v>2</v>
      </c>
      <c r="M591" s="16">
        <f t="shared" si="139"/>
        <v>21</v>
      </c>
      <c r="N591" s="16" t="s">
        <v>51</v>
      </c>
      <c r="O591" s="16">
        <f>ROUND(IF($L591=1,INDEX(新属性投放!I$14:I$34,卡牌属性!$M591),INDEX(新属性投放!I$40:I$60,卡牌属性!$M591))*VLOOKUP(J591,$A$4:$E$39,5),0)</f>
        <v>7000</v>
      </c>
      <c r="P591" s="31" t="s">
        <v>191</v>
      </c>
      <c r="Q591" s="16">
        <f>ROUND(IF($L591=1,INDEX(新属性投放!J$14:J$34,卡牌属性!$M591),INDEX(新属性投放!J$40:J$60,卡牌属性!$M591))*VLOOKUP(J591,$A$4:$E$39,5),0)</f>
        <v>3480</v>
      </c>
      <c r="R591" s="31" t="s">
        <v>192</v>
      </c>
      <c r="S591" s="16">
        <f>ROUND(IF($L591=1,INDEX(新属性投放!K$14:K$34,卡牌属性!$M591),INDEX(新属性投放!K$40:K$60,卡牌属性!$M591))*VLOOKUP(J591,$A$4:$E$39,5),0)</f>
        <v>34750</v>
      </c>
      <c r="T591" s="31" t="s">
        <v>190</v>
      </c>
      <c r="U591" s="16">
        <f>ROUND(IF($L591=1,INDEX(新属性投放!C$14:C$34,卡牌属性!$M591),INDEX(新属性投放!C$40:C$60,卡牌属性!$M591))*VLOOKUP(J591,$A$4:$E$39,5),0)</f>
        <v>140</v>
      </c>
      <c r="V591" s="31" t="s">
        <v>191</v>
      </c>
      <c r="W591" s="16">
        <f>ROUND(IF($L591=1,INDEX(新属性投放!D$14:D$34,卡牌属性!$M591),INDEX(新属性投放!D$40:D$60,卡牌属性!$M591))*VLOOKUP(J591,$A$4:$E$39,5),0)</f>
        <v>70</v>
      </c>
      <c r="X591" s="31" t="s">
        <v>192</v>
      </c>
      <c r="Y591" s="16">
        <f>ROUND(IF($L591=1,INDEX(新属性投放!E$14:E$34,卡牌属性!$M591),INDEX(新属性投放!E$40:E$60,卡牌属性!$M591))*VLOOKUP(J591,$A$4:$E$39,5),0)</f>
        <v>700</v>
      </c>
    </row>
    <row r="592" spans="9:25" ht="16.5" x14ac:dyDescent="0.2">
      <c r="I592" s="15">
        <v>589</v>
      </c>
      <c r="J592" s="16">
        <f t="shared" si="138"/>
        <v>1102014</v>
      </c>
      <c r="K592" s="31" t="s">
        <v>703</v>
      </c>
      <c r="L592" s="16">
        <f t="shared" si="137"/>
        <v>2</v>
      </c>
      <c r="M592" s="16">
        <f t="shared" si="139"/>
        <v>1</v>
      </c>
      <c r="N592" s="16" t="s">
        <v>51</v>
      </c>
      <c r="O592" s="16">
        <f>ROUND(IF($L592=1,INDEX(新属性投放!I$14:I$34,卡牌属性!$M592),INDEX(新属性投放!I$40:I$60,卡牌属性!$M592))*VLOOKUP(J592,$A$4:$E$39,5),0)</f>
        <v>88</v>
      </c>
      <c r="P592" s="31" t="s">
        <v>191</v>
      </c>
      <c r="Q592" s="16">
        <f>ROUND(IF($L592=1,INDEX(新属性投放!J$14:J$34,卡牌属性!$M592),INDEX(新属性投放!J$40:J$60,卡牌属性!$M592))*VLOOKUP(J592,$A$4:$E$39,5),0)</f>
        <v>22</v>
      </c>
      <c r="R592" s="31" t="s">
        <v>192</v>
      </c>
      <c r="S592" s="16">
        <f>ROUND(IF($L592=1,INDEX(新属性投放!K$14:K$34,卡牌属性!$M592),INDEX(新属性投放!K$40:K$60,卡牌属性!$M592))*VLOOKUP(J592,$A$4:$E$39,5),0)</f>
        <v>165</v>
      </c>
      <c r="T592" s="31" t="s">
        <v>190</v>
      </c>
      <c r="U592" s="16">
        <f>ROUND(IF($L592=1,INDEX(新属性投放!C$14:C$34,卡牌属性!$M592),INDEX(新属性投放!C$40:C$60,卡牌属性!$M592))*VLOOKUP(J592,$A$4:$E$39,5),0)</f>
        <v>4</v>
      </c>
      <c r="V592" s="31" t="s">
        <v>191</v>
      </c>
      <c r="W592" s="16">
        <f>ROUND(IF($L592=1,INDEX(新属性投放!D$14:D$34,卡牌属性!$M592),INDEX(新属性投放!D$40:D$60,卡牌属性!$M592))*VLOOKUP(J592,$A$4:$E$39,5),0)</f>
        <v>2</v>
      </c>
      <c r="X592" s="31" t="s">
        <v>192</v>
      </c>
      <c r="Y592" s="16">
        <f>ROUND(IF($L592=1,INDEX(新属性投放!E$14:E$34,卡牌属性!$M592),INDEX(新属性投放!E$40:E$60,卡牌属性!$M592))*VLOOKUP(J592,$A$4:$E$39,5),0)</f>
        <v>22</v>
      </c>
    </row>
    <row r="593" spans="9:25" ht="16.5" x14ac:dyDescent="0.2">
      <c r="I593" s="15">
        <v>590</v>
      </c>
      <c r="J593" s="16">
        <f t="shared" si="138"/>
        <v>1102014</v>
      </c>
      <c r="K593" s="31" t="s">
        <v>703</v>
      </c>
      <c r="L593" s="16">
        <f t="shared" si="137"/>
        <v>2</v>
      </c>
      <c r="M593" s="16">
        <f t="shared" si="139"/>
        <v>2</v>
      </c>
      <c r="N593" s="16" t="s">
        <v>51</v>
      </c>
      <c r="O593" s="16">
        <f>ROUND(IF($L593=1,INDEX(新属性投放!I$14:I$34,卡牌属性!$M593),INDEX(新属性投放!I$40:I$60,卡牌属性!$M593))*VLOOKUP(J593,$A$4:$E$39,5),0)</f>
        <v>119</v>
      </c>
      <c r="P593" s="31" t="s">
        <v>191</v>
      </c>
      <c r="Q593" s="16">
        <f>ROUND(IF($L593=1,INDEX(新属性投放!J$14:J$34,卡牌属性!$M593),INDEX(新属性投放!J$40:J$60,卡牌属性!$M593))*VLOOKUP(J593,$A$4:$E$39,5),0)</f>
        <v>37</v>
      </c>
      <c r="R593" s="31" t="s">
        <v>192</v>
      </c>
      <c r="S593" s="16">
        <f>ROUND(IF($L593=1,INDEX(新属性投放!K$14:K$34,卡牌属性!$M593),INDEX(新属性投放!K$40:K$60,卡牌属性!$M593))*VLOOKUP(J593,$A$4:$E$39,5),0)</f>
        <v>319</v>
      </c>
      <c r="T593" s="31" t="s">
        <v>190</v>
      </c>
      <c r="U593" s="16">
        <f>ROUND(IF($L593=1,INDEX(新属性投放!C$14:C$34,卡牌属性!$M593),INDEX(新属性投放!C$40:C$60,卡牌属性!$M593))*VLOOKUP(J593,$A$4:$E$39,5),0)</f>
        <v>7</v>
      </c>
      <c r="V593" s="31" t="s">
        <v>191</v>
      </c>
      <c r="W593" s="16">
        <f>ROUND(IF($L593=1,INDEX(新属性投放!D$14:D$34,卡牌属性!$M593),INDEX(新属性投放!D$40:D$60,卡牌属性!$M593))*VLOOKUP(J593,$A$4:$E$39,5),0)</f>
        <v>3</v>
      </c>
      <c r="X593" s="31" t="s">
        <v>192</v>
      </c>
      <c r="Y593" s="16">
        <f>ROUND(IF($L593=1,INDEX(新属性投放!E$14:E$34,卡牌属性!$M593),INDEX(新属性投放!E$40:E$60,卡牌属性!$M593))*VLOOKUP(J593,$A$4:$E$39,5),0)</f>
        <v>33</v>
      </c>
    </row>
    <row r="594" spans="9:25" ht="16.5" x14ac:dyDescent="0.2">
      <c r="I594" s="15">
        <v>591</v>
      </c>
      <c r="J594" s="16">
        <f t="shared" si="138"/>
        <v>1102014</v>
      </c>
      <c r="K594" s="31" t="s">
        <v>703</v>
      </c>
      <c r="L594" s="16">
        <f t="shared" si="137"/>
        <v>2</v>
      </c>
      <c r="M594" s="16">
        <f t="shared" si="139"/>
        <v>3</v>
      </c>
      <c r="N594" s="16" t="s">
        <v>51</v>
      </c>
      <c r="O594" s="16">
        <f>ROUND(IF($L594=1,INDEX(新属性投放!I$14:I$34,卡牌属性!$M594),INDEX(新属性投放!I$40:I$60,卡牌属性!$M594))*VLOOKUP(J594,$A$4:$E$39,5),0)</f>
        <v>211</v>
      </c>
      <c r="P594" s="31" t="s">
        <v>191</v>
      </c>
      <c r="Q594" s="16">
        <f>ROUND(IF($L594=1,INDEX(新属性投放!J$14:J$34,卡牌属性!$M594),INDEX(新属性投放!J$40:J$60,卡牌属性!$M594))*VLOOKUP(J594,$A$4:$E$39,5),0)</f>
        <v>84</v>
      </c>
      <c r="R594" s="31" t="s">
        <v>192</v>
      </c>
      <c r="S594" s="16">
        <f>ROUND(IF($L594=1,INDEX(新属性投放!K$14:K$34,卡牌属性!$M594),INDEX(新属性投放!K$40:K$60,卡牌属性!$M594))*VLOOKUP(J594,$A$4:$E$39,5),0)</f>
        <v>781</v>
      </c>
      <c r="T594" s="31" t="s">
        <v>190</v>
      </c>
      <c r="U594" s="16">
        <f>ROUND(IF($L594=1,INDEX(新属性投放!C$14:C$34,卡牌属性!$M594),INDEX(新属性投放!C$40:C$60,卡牌属性!$M594))*VLOOKUP(J594,$A$4:$E$39,5),0)</f>
        <v>9</v>
      </c>
      <c r="V594" s="31" t="s">
        <v>191</v>
      </c>
      <c r="W594" s="16">
        <f>ROUND(IF($L594=1,INDEX(新属性投放!D$14:D$34,卡牌属性!$M594),INDEX(新属性投放!D$40:D$60,卡牌属性!$M594))*VLOOKUP(J594,$A$4:$E$39,5),0)</f>
        <v>4</v>
      </c>
      <c r="X594" s="31" t="s">
        <v>192</v>
      </c>
      <c r="Y594" s="16">
        <f>ROUND(IF($L594=1,INDEX(新属性投放!E$14:E$34,卡牌属性!$M594),INDEX(新属性投放!E$40:E$60,卡牌属性!$M594))*VLOOKUP(J594,$A$4:$E$39,5),0)</f>
        <v>44</v>
      </c>
    </row>
    <row r="595" spans="9:25" ht="16.5" x14ac:dyDescent="0.2">
      <c r="I595" s="15">
        <v>592</v>
      </c>
      <c r="J595" s="16">
        <f t="shared" si="138"/>
        <v>1102014</v>
      </c>
      <c r="K595" s="31" t="s">
        <v>703</v>
      </c>
      <c r="L595" s="16">
        <f t="shared" si="137"/>
        <v>2</v>
      </c>
      <c r="M595" s="16">
        <f t="shared" si="139"/>
        <v>4</v>
      </c>
      <c r="N595" s="16" t="s">
        <v>51</v>
      </c>
      <c r="O595" s="16">
        <f>ROUND(IF($L595=1,INDEX(新属性投放!I$14:I$34,卡牌属性!$M595),INDEX(新属性投放!I$40:I$60,卡牌属性!$M595))*VLOOKUP(J595,$A$4:$E$39,5),0)</f>
        <v>370</v>
      </c>
      <c r="P595" s="31" t="s">
        <v>191</v>
      </c>
      <c r="Q595" s="16">
        <f>ROUND(IF($L595=1,INDEX(新属性投放!J$14:J$34,卡牌属性!$M595),INDEX(新属性投放!J$40:J$60,卡牌属性!$M595))*VLOOKUP(J595,$A$4:$E$39,5),0)</f>
        <v>163</v>
      </c>
      <c r="R595" s="31" t="s">
        <v>192</v>
      </c>
      <c r="S595" s="16">
        <f>ROUND(IF($L595=1,INDEX(新属性投放!K$14:K$34,卡牌属性!$M595),INDEX(新属性投放!K$40:K$60,卡牌属性!$M595))*VLOOKUP(J595,$A$4:$E$39,5),0)</f>
        <v>1573</v>
      </c>
      <c r="T595" s="31" t="s">
        <v>190</v>
      </c>
      <c r="U595" s="16">
        <f>ROUND(IF($L595=1,INDEX(新属性投放!C$14:C$34,卡牌属性!$M595),INDEX(新属性投放!C$40:C$60,卡牌属性!$M595))*VLOOKUP(J595,$A$4:$E$39,5),0)</f>
        <v>13</v>
      </c>
      <c r="V595" s="31" t="s">
        <v>191</v>
      </c>
      <c r="W595" s="16">
        <f>ROUND(IF($L595=1,INDEX(新属性投放!D$14:D$34,卡牌属性!$M595),INDEX(新属性投放!D$40:D$60,卡牌属性!$M595))*VLOOKUP(J595,$A$4:$E$39,5),0)</f>
        <v>7</v>
      </c>
      <c r="X595" s="31" t="s">
        <v>192</v>
      </c>
      <c r="Y595" s="16">
        <f>ROUND(IF($L595=1,INDEX(新属性投放!E$14:E$34,卡牌属性!$M595),INDEX(新属性投放!E$40:E$60,卡牌属性!$M595))*VLOOKUP(J595,$A$4:$E$39,5),0)</f>
        <v>66</v>
      </c>
    </row>
    <row r="596" spans="9:25" ht="16.5" x14ac:dyDescent="0.2">
      <c r="I596" s="15">
        <v>593</v>
      </c>
      <c r="J596" s="16">
        <f t="shared" si="138"/>
        <v>1102014</v>
      </c>
      <c r="K596" s="31" t="s">
        <v>703</v>
      </c>
      <c r="L596" s="16">
        <f t="shared" si="137"/>
        <v>2</v>
      </c>
      <c r="M596" s="16">
        <f t="shared" si="139"/>
        <v>5</v>
      </c>
      <c r="N596" s="16" t="s">
        <v>51</v>
      </c>
      <c r="O596" s="16">
        <f>ROUND(IF($L596=1,INDEX(新属性投放!I$14:I$34,卡牌属性!$M596),INDEX(新属性投放!I$40:I$60,卡牌属性!$M596))*VLOOKUP(J596,$A$4:$E$39,5),0)</f>
        <v>537</v>
      </c>
      <c r="P596" s="31" t="s">
        <v>191</v>
      </c>
      <c r="Q596" s="16">
        <f>ROUND(IF($L596=1,INDEX(新属性投放!J$14:J$34,卡牌属性!$M596),INDEX(新属性投放!J$40:J$60,卡牌属性!$M596))*VLOOKUP(J596,$A$4:$E$39,5),0)</f>
        <v>246</v>
      </c>
      <c r="R596" s="31" t="s">
        <v>192</v>
      </c>
      <c r="S596" s="16">
        <f>ROUND(IF($L596=1,INDEX(新属性投放!K$14:K$34,卡牌属性!$M596),INDEX(新属性投放!K$40:K$60,卡牌属性!$M596))*VLOOKUP(J596,$A$4:$E$39,5),0)</f>
        <v>2409</v>
      </c>
      <c r="T596" s="31" t="s">
        <v>190</v>
      </c>
      <c r="U596" s="16">
        <f>ROUND(IF($L596=1,INDEX(新属性投放!C$14:C$34,卡牌属性!$M596),INDEX(新属性投放!C$40:C$60,卡牌属性!$M596))*VLOOKUP(J596,$A$4:$E$39,5),0)</f>
        <v>18</v>
      </c>
      <c r="V596" s="31" t="s">
        <v>191</v>
      </c>
      <c r="W596" s="16">
        <f>ROUND(IF($L596=1,INDEX(新属性投放!D$14:D$34,卡牌属性!$M596),INDEX(新属性投放!D$40:D$60,卡牌属性!$M596))*VLOOKUP(J596,$A$4:$E$39,5),0)</f>
        <v>9</v>
      </c>
      <c r="X596" s="31" t="s">
        <v>192</v>
      </c>
      <c r="Y596" s="16">
        <f>ROUND(IF($L596=1,INDEX(新属性投放!E$14:E$34,卡牌属性!$M596),INDEX(新属性投放!E$40:E$60,卡牌属性!$M596))*VLOOKUP(J596,$A$4:$E$39,5),0)</f>
        <v>88</v>
      </c>
    </row>
    <row r="597" spans="9:25" ht="16.5" x14ac:dyDescent="0.2">
      <c r="I597" s="15">
        <v>594</v>
      </c>
      <c r="J597" s="16">
        <f t="shared" si="138"/>
        <v>1102014</v>
      </c>
      <c r="K597" s="31" t="s">
        <v>703</v>
      </c>
      <c r="L597" s="16">
        <f t="shared" si="137"/>
        <v>2</v>
      </c>
      <c r="M597" s="16">
        <f t="shared" si="139"/>
        <v>6</v>
      </c>
      <c r="N597" s="16" t="s">
        <v>51</v>
      </c>
      <c r="O597" s="16">
        <f>ROUND(IF($L597=1,INDEX(新属性投放!I$14:I$34,卡牌属性!$M597),INDEX(新属性投放!I$40:I$60,卡牌属性!$M597))*VLOOKUP(J597,$A$4:$E$39,5),0)</f>
        <v>757</v>
      </c>
      <c r="P597" s="31" t="s">
        <v>191</v>
      </c>
      <c r="Q597" s="16">
        <f>ROUND(IF($L597=1,INDEX(新属性投放!J$14:J$34,卡牌属性!$M597),INDEX(新属性投放!J$40:J$60,卡牌属性!$M597))*VLOOKUP(J597,$A$4:$E$39,5),0)</f>
        <v>356</v>
      </c>
      <c r="R597" s="31" t="s">
        <v>192</v>
      </c>
      <c r="S597" s="16">
        <f>ROUND(IF($L597=1,INDEX(新属性投放!K$14:K$34,卡牌属性!$M597),INDEX(新属性投放!K$40:K$60,卡牌属性!$M597))*VLOOKUP(J597,$A$4:$E$39,5),0)</f>
        <v>3509</v>
      </c>
      <c r="T597" s="31" t="s">
        <v>190</v>
      </c>
      <c r="U597" s="16">
        <f>ROUND(IF($L597=1,INDEX(新属性投放!C$14:C$34,卡牌属性!$M597),INDEX(新属性投放!C$40:C$60,卡牌属性!$M597))*VLOOKUP(J597,$A$4:$E$39,5),0)</f>
        <v>22</v>
      </c>
      <c r="V597" s="31" t="s">
        <v>191</v>
      </c>
      <c r="W597" s="16">
        <f>ROUND(IF($L597=1,INDEX(新属性投放!D$14:D$34,卡牌属性!$M597),INDEX(新属性投放!D$40:D$60,卡牌属性!$M597))*VLOOKUP(J597,$A$4:$E$39,5),0)</f>
        <v>11</v>
      </c>
      <c r="X597" s="31" t="s">
        <v>192</v>
      </c>
      <c r="Y597" s="16">
        <f>ROUND(IF($L597=1,INDEX(新属性投放!E$14:E$34,卡牌属性!$M597),INDEX(新属性投放!E$40:E$60,卡牌属性!$M597))*VLOOKUP(J597,$A$4:$E$39,5),0)</f>
        <v>110</v>
      </c>
    </row>
    <row r="598" spans="9:25" ht="16.5" x14ac:dyDescent="0.2">
      <c r="I598" s="15">
        <v>595</v>
      </c>
      <c r="J598" s="16">
        <f t="shared" si="138"/>
        <v>1102014</v>
      </c>
      <c r="K598" s="31" t="s">
        <v>703</v>
      </c>
      <c r="L598" s="16">
        <f t="shared" si="137"/>
        <v>2</v>
      </c>
      <c r="M598" s="16">
        <f t="shared" si="139"/>
        <v>7</v>
      </c>
      <c r="N598" s="16" t="s">
        <v>51</v>
      </c>
      <c r="O598" s="16">
        <f>ROUND(IF($L598=1,INDEX(新属性投放!I$14:I$34,卡牌属性!$M598),INDEX(新属性投放!I$40:I$60,卡牌属性!$M598))*VLOOKUP(J598,$A$4:$E$39,5),0)</f>
        <v>1030</v>
      </c>
      <c r="P598" s="31" t="s">
        <v>191</v>
      </c>
      <c r="Q598" s="16">
        <f>ROUND(IF($L598=1,INDEX(新属性投放!J$14:J$34,卡牌属性!$M598),INDEX(新属性投放!J$40:J$60,卡牌属性!$M598))*VLOOKUP(J598,$A$4:$E$39,5),0)</f>
        <v>493</v>
      </c>
      <c r="R598" s="31" t="s">
        <v>192</v>
      </c>
      <c r="S598" s="16">
        <f>ROUND(IF($L598=1,INDEX(新属性投放!K$14:K$34,卡牌属性!$M598),INDEX(新属性投放!K$40:K$60,卡牌属性!$M598))*VLOOKUP(J598,$A$4:$E$39,5),0)</f>
        <v>4873</v>
      </c>
      <c r="T598" s="31" t="s">
        <v>190</v>
      </c>
      <c r="U598" s="16">
        <f>ROUND(IF($L598=1,INDEX(新属性投放!C$14:C$34,卡牌属性!$M598),INDEX(新属性投放!C$40:C$60,卡牌属性!$M598))*VLOOKUP(J598,$A$4:$E$39,5),0)</f>
        <v>26</v>
      </c>
      <c r="V598" s="31" t="s">
        <v>191</v>
      </c>
      <c r="W598" s="16">
        <f>ROUND(IF($L598=1,INDEX(新属性投放!D$14:D$34,卡牌属性!$M598),INDEX(新属性投放!D$40:D$60,卡牌属性!$M598))*VLOOKUP(J598,$A$4:$E$39,5),0)</f>
        <v>13</v>
      </c>
      <c r="X598" s="31" t="s">
        <v>192</v>
      </c>
      <c r="Y598" s="16">
        <f>ROUND(IF($L598=1,INDEX(新属性投放!E$14:E$34,卡牌属性!$M598),INDEX(新属性投放!E$40:E$60,卡牌属性!$M598))*VLOOKUP(J598,$A$4:$E$39,5),0)</f>
        <v>132</v>
      </c>
    </row>
    <row r="599" spans="9:25" ht="16.5" x14ac:dyDescent="0.2">
      <c r="I599" s="15">
        <v>596</v>
      </c>
      <c r="J599" s="16">
        <f t="shared" si="138"/>
        <v>1102014</v>
      </c>
      <c r="K599" s="31" t="s">
        <v>703</v>
      </c>
      <c r="L599" s="16">
        <f t="shared" si="137"/>
        <v>2</v>
      </c>
      <c r="M599" s="16">
        <f t="shared" si="139"/>
        <v>8</v>
      </c>
      <c r="N599" s="16" t="s">
        <v>51</v>
      </c>
      <c r="O599" s="16">
        <f>ROUND(IF($L599=1,INDEX(新属性投放!I$14:I$34,卡牌属性!$M599),INDEX(新属性投放!I$40:I$60,卡牌属性!$M599))*VLOOKUP(J599,$A$4:$E$39,5),0)</f>
        <v>1360</v>
      </c>
      <c r="P599" s="31" t="s">
        <v>191</v>
      </c>
      <c r="Q599" s="16">
        <f>ROUND(IF($L599=1,INDEX(新属性投放!J$14:J$34,卡牌属性!$M599),INDEX(新属性投放!J$40:J$60,卡牌属性!$M599))*VLOOKUP(J599,$A$4:$E$39,5),0)</f>
        <v>658</v>
      </c>
      <c r="R599" s="31" t="s">
        <v>192</v>
      </c>
      <c r="S599" s="16">
        <f>ROUND(IF($L599=1,INDEX(新属性投放!K$14:K$34,卡牌属性!$M599),INDEX(新属性投放!K$40:K$60,卡牌属性!$M599))*VLOOKUP(J599,$A$4:$E$39,5),0)</f>
        <v>6523</v>
      </c>
      <c r="T599" s="31" t="s">
        <v>190</v>
      </c>
      <c r="U599" s="16">
        <f>ROUND(IF($L599=1,INDEX(新属性投放!C$14:C$34,卡牌属性!$M599),INDEX(新属性投放!C$40:C$60,卡牌属性!$M599))*VLOOKUP(J599,$A$4:$E$39,5),0)</f>
        <v>33</v>
      </c>
      <c r="V599" s="31" t="s">
        <v>191</v>
      </c>
      <c r="W599" s="16">
        <f>ROUND(IF($L599=1,INDEX(新属性投放!D$14:D$34,卡牌属性!$M599),INDEX(新属性投放!D$40:D$60,卡牌属性!$M599))*VLOOKUP(J599,$A$4:$E$39,5),0)</f>
        <v>17</v>
      </c>
      <c r="X599" s="31" t="s">
        <v>192</v>
      </c>
      <c r="Y599" s="16">
        <f>ROUND(IF($L599=1,INDEX(新属性投放!E$14:E$34,卡牌属性!$M599),INDEX(新属性投放!E$40:E$60,卡牌属性!$M599))*VLOOKUP(J599,$A$4:$E$39,5),0)</f>
        <v>165</v>
      </c>
    </row>
    <row r="600" spans="9:25" ht="16.5" x14ac:dyDescent="0.2">
      <c r="I600" s="15">
        <v>597</v>
      </c>
      <c r="J600" s="16">
        <f t="shared" si="138"/>
        <v>1102014</v>
      </c>
      <c r="K600" s="31" t="s">
        <v>703</v>
      </c>
      <c r="L600" s="16">
        <f t="shared" si="137"/>
        <v>2</v>
      </c>
      <c r="M600" s="16">
        <f t="shared" si="139"/>
        <v>9</v>
      </c>
      <c r="N600" s="16" t="s">
        <v>51</v>
      </c>
      <c r="O600" s="16">
        <f>ROUND(IF($L600=1,INDEX(新属性投放!I$14:I$34,卡牌属性!$M600),INDEX(新属性投放!I$40:I$60,卡牌属性!$M600))*VLOOKUP(J600,$A$4:$E$39,5),0)</f>
        <v>1727</v>
      </c>
      <c r="P600" s="31" t="s">
        <v>191</v>
      </c>
      <c r="Q600" s="16">
        <f>ROUND(IF($L600=1,INDEX(新属性投放!J$14:J$34,卡牌属性!$M600),INDEX(新属性投放!J$40:J$60,卡牌属性!$M600))*VLOOKUP(J600,$A$4:$E$39,5),0)</f>
        <v>842</v>
      </c>
      <c r="R600" s="31" t="s">
        <v>192</v>
      </c>
      <c r="S600" s="16">
        <f>ROUND(IF($L600=1,INDEX(新属性投放!K$14:K$34,卡牌属性!$M600),INDEX(新属性投放!K$40:K$60,卡牌属性!$M600))*VLOOKUP(J600,$A$4:$E$39,5),0)</f>
        <v>8360</v>
      </c>
      <c r="T600" s="31" t="s">
        <v>190</v>
      </c>
      <c r="U600" s="16">
        <f>ROUND(IF($L600=1,INDEX(新属性投放!C$14:C$34,卡牌属性!$M600),INDEX(新属性投放!C$40:C$60,卡牌属性!$M600))*VLOOKUP(J600,$A$4:$E$39,5),0)</f>
        <v>37</v>
      </c>
      <c r="V600" s="31" t="s">
        <v>191</v>
      </c>
      <c r="W600" s="16">
        <f>ROUND(IF($L600=1,INDEX(新属性投放!D$14:D$34,卡牌属性!$M600),INDEX(新属性投放!D$40:D$60,卡牌属性!$M600))*VLOOKUP(J600,$A$4:$E$39,5),0)</f>
        <v>19</v>
      </c>
      <c r="X600" s="31" t="s">
        <v>192</v>
      </c>
      <c r="Y600" s="16">
        <f>ROUND(IF($L600=1,INDEX(新属性投放!E$14:E$34,卡牌属性!$M600),INDEX(新属性投放!E$40:E$60,卡牌属性!$M600))*VLOOKUP(J600,$A$4:$E$39,5),0)</f>
        <v>187</v>
      </c>
    </row>
    <row r="601" spans="9:25" ht="16.5" x14ac:dyDescent="0.2">
      <c r="I601" s="15">
        <v>598</v>
      </c>
      <c r="J601" s="16">
        <f t="shared" si="138"/>
        <v>1102014</v>
      </c>
      <c r="K601" s="31" t="s">
        <v>703</v>
      </c>
      <c r="L601" s="16">
        <f t="shared" si="137"/>
        <v>2</v>
      </c>
      <c r="M601" s="16">
        <f t="shared" si="139"/>
        <v>10</v>
      </c>
      <c r="N601" s="16" t="s">
        <v>51</v>
      </c>
      <c r="O601" s="16">
        <f>ROUND(IF($L601=1,INDEX(新属性投放!I$14:I$34,卡牌属性!$M601),INDEX(新属性投放!I$40:I$60,卡牌属性!$M601))*VLOOKUP(J601,$A$4:$E$39,5),0)</f>
        <v>1958</v>
      </c>
      <c r="P601" s="31" t="s">
        <v>191</v>
      </c>
      <c r="Q601" s="16">
        <f>ROUND(IF($L601=1,INDEX(新属性投放!J$14:J$34,卡牌属性!$M601),INDEX(新属性投放!J$40:J$60,卡牌属性!$M601))*VLOOKUP(J601,$A$4:$E$39,5),0)</f>
        <v>957</v>
      </c>
      <c r="R601" s="31" t="s">
        <v>192</v>
      </c>
      <c r="S601" s="16">
        <f>ROUND(IF($L601=1,INDEX(新属性投放!K$14:K$34,卡牌属性!$M601),INDEX(新属性投放!K$40:K$60,卡牌属性!$M601))*VLOOKUP(J601,$A$4:$E$39,5),0)</f>
        <v>9515</v>
      </c>
      <c r="T601" s="31" t="s">
        <v>190</v>
      </c>
      <c r="U601" s="16">
        <f>ROUND(IF($L601=1,INDEX(新属性投放!C$14:C$34,卡牌属性!$M601),INDEX(新属性投放!C$40:C$60,卡牌属性!$M601))*VLOOKUP(J601,$A$4:$E$39,5),0)</f>
        <v>44</v>
      </c>
      <c r="V601" s="31" t="s">
        <v>191</v>
      </c>
      <c r="W601" s="16">
        <f>ROUND(IF($L601=1,INDEX(新属性投放!D$14:D$34,卡牌属性!$M601),INDEX(新属性投放!D$40:D$60,卡牌属性!$M601))*VLOOKUP(J601,$A$4:$E$39,5),0)</f>
        <v>22</v>
      </c>
      <c r="X601" s="31" t="s">
        <v>192</v>
      </c>
      <c r="Y601" s="16">
        <f>ROUND(IF($L601=1,INDEX(新属性投放!E$14:E$34,卡牌属性!$M601),INDEX(新属性投放!E$40:E$60,卡牌属性!$M601))*VLOOKUP(J601,$A$4:$E$39,5),0)</f>
        <v>220</v>
      </c>
    </row>
    <row r="602" spans="9:25" ht="16.5" x14ac:dyDescent="0.2">
      <c r="I602" s="15">
        <v>599</v>
      </c>
      <c r="J602" s="16">
        <f t="shared" si="138"/>
        <v>1102014</v>
      </c>
      <c r="K602" s="31" t="s">
        <v>703</v>
      </c>
      <c r="L602" s="16">
        <f t="shared" si="137"/>
        <v>2</v>
      </c>
      <c r="M602" s="16">
        <f t="shared" si="139"/>
        <v>11</v>
      </c>
      <c r="N602" s="16" t="s">
        <v>51</v>
      </c>
      <c r="O602" s="16">
        <f>ROUND(IF($L602=1,INDEX(新属性投放!I$14:I$34,卡牌属性!$M602),INDEX(新属性投放!I$40:I$60,卡牌属性!$M602))*VLOOKUP(J602,$A$4:$E$39,5),0)</f>
        <v>2229</v>
      </c>
      <c r="P602" s="31" t="s">
        <v>191</v>
      </c>
      <c r="Q602" s="16">
        <f>ROUND(IF($L602=1,INDEX(新属性投放!J$14:J$34,卡牌属性!$M602),INDEX(新属性投放!J$40:J$60,卡牌属性!$M602))*VLOOKUP(J602,$A$4:$E$39,5),0)</f>
        <v>1092</v>
      </c>
      <c r="R602" s="31" t="s">
        <v>192</v>
      </c>
      <c r="S602" s="16">
        <f>ROUND(IF($L602=1,INDEX(新属性投放!K$14:K$34,卡牌属性!$M602),INDEX(新属性投放!K$40:K$60,卡牌属性!$M602))*VLOOKUP(J602,$A$4:$E$39,5),0)</f>
        <v>10868</v>
      </c>
      <c r="T602" s="31" t="s">
        <v>190</v>
      </c>
      <c r="U602" s="16">
        <f>ROUND(IF($L602=1,INDEX(新属性投放!C$14:C$34,卡牌属性!$M602),INDEX(新属性投放!C$40:C$60,卡牌属性!$M602))*VLOOKUP(J602,$A$4:$E$39,5),0)</f>
        <v>51</v>
      </c>
      <c r="V602" s="31" t="s">
        <v>191</v>
      </c>
      <c r="W602" s="16">
        <f>ROUND(IF($L602=1,INDEX(新属性投放!D$14:D$34,卡牌属性!$M602),INDEX(新属性投放!D$40:D$60,卡牌属性!$M602))*VLOOKUP(J602,$A$4:$E$39,5),0)</f>
        <v>25</v>
      </c>
      <c r="X602" s="31" t="s">
        <v>192</v>
      </c>
      <c r="Y602" s="16">
        <f>ROUND(IF($L602=1,INDEX(新属性投放!E$14:E$34,卡牌属性!$M602),INDEX(新属性投放!E$40:E$60,卡牌属性!$M602))*VLOOKUP(J602,$A$4:$E$39,5),0)</f>
        <v>253</v>
      </c>
    </row>
    <row r="603" spans="9:25" ht="16.5" x14ac:dyDescent="0.2">
      <c r="I603" s="15">
        <v>600</v>
      </c>
      <c r="J603" s="16">
        <f t="shared" si="138"/>
        <v>1102014</v>
      </c>
      <c r="K603" s="31" t="s">
        <v>703</v>
      </c>
      <c r="L603" s="16">
        <f t="shared" si="137"/>
        <v>2</v>
      </c>
      <c r="M603" s="16">
        <f t="shared" si="139"/>
        <v>12</v>
      </c>
      <c r="N603" s="16" t="s">
        <v>51</v>
      </c>
      <c r="O603" s="16">
        <f>ROUND(IF($L603=1,INDEX(新属性投放!I$14:I$34,卡牌属性!$M603),INDEX(新属性投放!I$40:I$60,卡牌属性!$M603))*VLOOKUP(J603,$A$4:$E$39,5),0)</f>
        <v>2539</v>
      </c>
      <c r="P603" s="31" t="s">
        <v>191</v>
      </c>
      <c r="Q603" s="16">
        <f>ROUND(IF($L603=1,INDEX(新属性投放!J$14:J$34,卡牌属性!$M603),INDEX(新属性投放!J$40:J$60,卡牌属性!$M603))*VLOOKUP(J603,$A$4:$E$39,5),0)</f>
        <v>1247</v>
      </c>
      <c r="R603" s="31" t="s">
        <v>192</v>
      </c>
      <c r="S603" s="16">
        <f>ROUND(IF($L603=1,INDEX(新属性投放!K$14:K$34,卡牌属性!$M603),INDEX(新属性投放!K$40:K$60,卡牌属性!$M603))*VLOOKUP(J603,$A$4:$E$39,5),0)</f>
        <v>12419</v>
      </c>
      <c r="T603" s="31" t="s">
        <v>190</v>
      </c>
      <c r="U603" s="16">
        <f>ROUND(IF($L603=1,INDEX(新属性投放!C$14:C$34,卡牌属性!$M603),INDEX(新属性投放!C$40:C$60,卡牌属性!$M603))*VLOOKUP(J603,$A$4:$E$39,5),0)</f>
        <v>57</v>
      </c>
      <c r="V603" s="31" t="s">
        <v>191</v>
      </c>
      <c r="W603" s="16">
        <f>ROUND(IF($L603=1,INDEX(新属性投放!D$14:D$34,卡牌属性!$M603),INDEX(新属性投放!D$40:D$60,卡牌属性!$M603))*VLOOKUP(J603,$A$4:$E$39,5),0)</f>
        <v>29</v>
      </c>
      <c r="X603" s="31" t="s">
        <v>192</v>
      </c>
      <c r="Y603" s="16">
        <f>ROUND(IF($L603=1,INDEX(新属性投放!E$14:E$34,卡牌属性!$M603),INDEX(新属性投放!E$40:E$60,卡牌属性!$M603))*VLOOKUP(J603,$A$4:$E$39,5),0)</f>
        <v>286</v>
      </c>
    </row>
    <row r="604" spans="9:25" ht="16.5" x14ac:dyDescent="0.2">
      <c r="I604" s="15">
        <v>601</v>
      </c>
      <c r="J604" s="16">
        <f t="shared" si="138"/>
        <v>1102014</v>
      </c>
      <c r="K604" s="31" t="s">
        <v>703</v>
      </c>
      <c r="L604" s="16">
        <f t="shared" si="137"/>
        <v>2</v>
      </c>
      <c r="M604" s="16">
        <f t="shared" si="139"/>
        <v>13</v>
      </c>
      <c r="N604" s="16" t="s">
        <v>51</v>
      </c>
      <c r="O604" s="16">
        <f>ROUND(IF($L604=1,INDEX(新属性投放!I$14:I$34,卡牌属性!$M604),INDEX(新属性投放!I$40:I$60,卡牌属性!$M604))*VLOOKUP(J604,$A$4:$E$39,5),0)</f>
        <v>2889</v>
      </c>
      <c r="P604" s="31" t="s">
        <v>191</v>
      </c>
      <c r="Q604" s="16">
        <f>ROUND(IF($L604=1,INDEX(新属性投放!J$14:J$34,卡牌属性!$M604),INDEX(新属性投放!J$40:J$60,卡牌属性!$M604))*VLOOKUP(J604,$A$4:$E$39,5),0)</f>
        <v>1422</v>
      </c>
      <c r="R604" s="31" t="s">
        <v>192</v>
      </c>
      <c r="S604" s="16">
        <f>ROUND(IF($L604=1,INDEX(新属性投放!K$14:K$34,卡牌属性!$M604),INDEX(新属性投放!K$40:K$60,卡牌属性!$M604))*VLOOKUP(J604,$A$4:$E$39,5),0)</f>
        <v>14168</v>
      </c>
      <c r="T604" s="31" t="s">
        <v>190</v>
      </c>
      <c r="U604" s="16">
        <f>ROUND(IF($L604=1,INDEX(新属性投放!C$14:C$34,卡牌属性!$M604),INDEX(新属性投放!C$40:C$60,卡牌属性!$M604))*VLOOKUP(J604,$A$4:$E$39,5),0)</f>
        <v>64</v>
      </c>
      <c r="V604" s="31" t="s">
        <v>191</v>
      </c>
      <c r="W604" s="16">
        <f>ROUND(IF($L604=1,INDEX(新属性投放!D$14:D$34,卡牌属性!$M604),INDEX(新属性投放!D$40:D$60,卡牌属性!$M604))*VLOOKUP(J604,$A$4:$E$39,5),0)</f>
        <v>32</v>
      </c>
      <c r="X604" s="31" t="s">
        <v>192</v>
      </c>
      <c r="Y604" s="16">
        <f>ROUND(IF($L604=1,INDEX(新属性投放!E$14:E$34,卡牌属性!$M604),INDEX(新属性投放!E$40:E$60,卡牌属性!$M604))*VLOOKUP(J604,$A$4:$E$39,5),0)</f>
        <v>319</v>
      </c>
    </row>
    <row r="605" spans="9:25" ht="16.5" x14ac:dyDescent="0.2">
      <c r="I605" s="15">
        <v>602</v>
      </c>
      <c r="J605" s="16">
        <f t="shared" si="138"/>
        <v>1102014</v>
      </c>
      <c r="K605" s="31" t="s">
        <v>703</v>
      </c>
      <c r="L605" s="16">
        <f t="shared" si="137"/>
        <v>2</v>
      </c>
      <c r="M605" s="16">
        <f t="shared" si="139"/>
        <v>14</v>
      </c>
      <c r="N605" s="16" t="s">
        <v>51</v>
      </c>
      <c r="O605" s="16">
        <f>ROUND(IF($L605=1,INDEX(新属性投放!I$14:I$34,卡牌属性!$M605),INDEX(新属性投放!I$40:I$60,卡牌属性!$M605))*VLOOKUP(J605,$A$4:$E$39,5),0)</f>
        <v>3278</v>
      </c>
      <c r="P605" s="31" t="s">
        <v>191</v>
      </c>
      <c r="Q605" s="16">
        <f>ROUND(IF($L605=1,INDEX(新属性投放!J$14:J$34,卡牌属性!$M605),INDEX(新属性投放!J$40:J$60,卡牌属性!$M605))*VLOOKUP(J605,$A$4:$E$39,5),0)</f>
        <v>1617</v>
      </c>
      <c r="R605" s="31" t="s">
        <v>192</v>
      </c>
      <c r="S605" s="16">
        <f>ROUND(IF($L605=1,INDEX(新属性投放!K$14:K$34,卡牌属性!$M605),INDEX(新属性投放!K$40:K$60,卡牌属性!$M605))*VLOOKUP(J605,$A$4:$E$39,5),0)</f>
        <v>16115</v>
      </c>
      <c r="T605" s="31" t="s">
        <v>190</v>
      </c>
      <c r="U605" s="16">
        <f>ROUND(IF($L605=1,INDEX(新属性投放!C$14:C$34,卡牌属性!$M605),INDEX(新属性投放!C$40:C$60,卡牌属性!$M605))*VLOOKUP(J605,$A$4:$E$39,5),0)</f>
        <v>70</v>
      </c>
      <c r="V605" s="31" t="s">
        <v>191</v>
      </c>
      <c r="W605" s="16">
        <f>ROUND(IF($L605=1,INDEX(新属性投放!D$14:D$34,卡牌属性!$M605),INDEX(新属性投放!D$40:D$60,卡牌属性!$M605))*VLOOKUP(J605,$A$4:$E$39,5),0)</f>
        <v>35</v>
      </c>
      <c r="X605" s="31" t="s">
        <v>192</v>
      </c>
      <c r="Y605" s="16">
        <f>ROUND(IF($L605=1,INDEX(新属性投放!E$14:E$34,卡牌属性!$M605),INDEX(新属性投放!E$40:E$60,卡牌属性!$M605))*VLOOKUP(J605,$A$4:$E$39,5),0)</f>
        <v>352</v>
      </c>
    </row>
    <row r="606" spans="9:25" ht="16.5" x14ac:dyDescent="0.2">
      <c r="I606" s="15">
        <v>603</v>
      </c>
      <c r="J606" s="16">
        <f t="shared" si="138"/>
        <v>1102014</v>
      </c>
      <c r="K606" s="31" t="s">
        <v>703</v>
      </c>
      <c r="L606" s="16">
        <f t="shared" si="137"/>
        <v>2</v>
      </c>
      <c r="M606" s="16">
        <f t="shared" si="139"/>
        <v>15</v>
      </c>
      <c r="N606" s="16" t="s">
        <v>51</v>
      </c>
      <c r="O606" s="16">
        <f>ROUND(IF($L606=1,INDEX(新属性投放!I$14:I$34,卡牌属性!$M606),INDEX(新属性投放!I$40:I$60,卡牌属性!$M606))*VLOOKUP(J606,$A$4:$E$39,5),0)</f>
        <v>3707</v>
      </c>
      <c r="P606" s="31" t="s">
        <v>191</v>
      </c>
      <c r="Q606" s="16">
        <f>ROUND(IF($L606=1,INDEX(新属性投放!J$14:J$34,卡牌属性!$M606),INDEX(新属性投放!J$40:J$60,卡牌属性!$M606))*VLOOKUP(J606,$A$4:$E$39,5),0)</f>
        <v>1832</v>
      </c>
      <c r="R606" s="31" t="s">
        <v>192</v>
      </c>
      <c r="S606" s="16">
        <f>ROUND(IF($L606=1,INDEX(新属性投放!K$14:K$34,卡牌属性!$M606),INDEX(新属性投放!K$40:K$60,卡牌属性!$M606))*VLOOKUP(J606,$A$4:$E$39,5),0)</f>
        <v>18260</v>
      </c>
      <c r="T606" s="31" t="s">
        <v>190</v>
      </c>
      <c r="U606" s="16">
        <f>ROUND(IF($L606=1,INDEX(新属性投放!C$14:C$34,卡牌属性!$M606),INDEX(新属性投放!C$40:C$60,卡牌属性!$M606))*VLOOKUP(J606,$A$4:$E$39,5),0)</f>
        <v>77</v>
      </c>
      <c r="V606" s="31" t="s">
        <v>191</v>
      </c>
      <c r="W606" s="16">
        <f>ROUND(IF($L606=1,INDEX(新属性投放!D$14:D$34,卡牌属性!$M606),INDEX(新属性投放!D$40:D$60,卡牌属性!$M606))*VLOOKUP(J606,$A$4:$E$39,5),0)</f>
        <v>39</v>
      </c>
      <c r="X606" s="31" t="s">
        <v>192</v>
      </c>
      <c r="Y606" s="16">
        <f>ROUND(IF($L606=1,INDEX(新属性投放!E$14:E$34,卡牌属性!$M606),INDEX(新属性投放!E$40:E$60,卡牌属性!$M606))*VLOOKUP(J606,$A$4:$E$39,5),0)</f>
        <v>385</v>
      </c>
    </row>
    <row r="607" spans="9:25" ht="16.5" x14ac:dyDescent="0.2">
      <c r="I607" s="15">
        <v>604</v>
      </c>
      <c r="J607" s="16">
        <f t="shared" si="138"/>
        <v>1102014</v>
      </c>
      <c r="K607" s="31" t="s">
        <v>703</v>
      </c>
      <c r="L607" s="16">
        <f t="shared" si="137"/>
        <v>2</v>
      </c>
      <c r="M607" s="16">
        <f t="shared" si="139"/>
        <v>16</v>
      </c>
      <c r="N607" s="16" t="s">
        <v>51</v>
      </c>
      <c r="O607" s="16">
        <f>ROUND(IF($L607=1,INDEX(新属性投放!I$14:I$34,卡牌属性!$M607),INDEX(新属性投放!I$40:I$60,卡牌属性!$M607))*VLOOKUP(J607,$A$4:$E$39,5),0)</f>
        <v>4180</v>
      </c>
      <c r="P607" s="31" t="s">
        <v>191</v>
      </c>
      <c r="Q607" s="16">
        <f>ROUND(IF($L607=1,INDEX(新属性投放!J$14:J$34,卡牌属性!$M607),INDEX(新属性投放!J$40:J$60,卡牌属性!$M607))*VLOOKUP(J607,$A$4:$E$39,5),0)</f>
        <v>2068</v>
      </c>
      <c r="R607" s="31" t="s">
        <v>192</v>
      </c>
      <c r="S607" s="16">
        <f>ROUND(IF($L607=1,INDEX(新属性投放!K$14:K$34,卡牌属性!$M607),INDEX(新属性投放!K$40:K$60,卡牌属性!$M607))*VLOOKUP(J607,$A$4:$E$39,5),0)</f>
        <v>20625</v>
      </c>
      <c r="T607" s="31" t="s">
        <v>190</v>
      </c>
      <c r="U607" s="16">
        <f>ROUND(IF($L607=1,INDEX(新属性投放!C$14:C$34,卡牌属性!$M607),INDEX(新属性投放!C$40:C$60,卡牌属性!$M607))*VLOOKUP(J607,$A$4:$E$39,5),0)</f>
        <v>88</v>
      </c>
      <c r="V607" s="31" t="s">
        <v>191</v>
      </c>
      <c r="W607" s="16">
        <f>ROUND(IF($L607=1,INDEX(新属性投放!D$14:D$34,卡牌属性!$M607),INDEX(新属性投放!D$40:D$60,卡牌属性!$M607))*VLOOKUP(J607,$A$4:$E$39,5),0)</f>
        <v>44</v>
      </c>
      <c r="X607" s="31" t="s">
        <v>192</v>
      </c>
      <c r="Y607" s="16">
        <f>ROUND(IF($L607=1,INDEX(新属性投放!E$14:E$34,卡牌属性!$M607),INDEX(新属性投放!E$40:E$60,卡牌属性!$M607))*VLOOKUP(J607,$A$4:$E$39,5),0)</f>
        <v>440</v>
      </c>
    </row>
    <row r="608" spans="9:25" ht="16.5" x14ac:dyDescent="0.2">
      <c r="I608" s="15">
        <v>605</v>
      </c>
      <c r="J608" s="16">
        <f t="shared" si="138"/>
        <v>1102014</v>
      </c>
      <c r="K608" s="31" t="s">
        <v>703</v>
      </c>
      <c r="L608" s="16">
        <f t="shared" si="137"/>
        <v>2</v>
      </c>
      <c r="M608" s="16">
        <f t="shared" si="139"/>
        <v>17</v>
      </c>
      <c r="N608" s="16" t="s">
        <v>51</v>
      </c>
      <c r="O608" s="16">
        <f>ROUND(IF($L608=1,INDEX(新属性投放!I$14:I$34,卡牌属性!$M608),INDEX(新属性投放!I$40:I$60,卡牌属性!$M608))*VLOOKUP(J608,$A$4:$E$39,5),0)</f>
        <v>4719</v>
      </c>
      <c r="P608" s="31" t="s">
        <v>191</v>
      </c>
      <c r="Q608" s="16">
        <f>ROUND(IF($L608=1,INDEX(新属性投放!J$14:J$34,卡牌属性!$M608),INDEX(新属性投放!J$40:J$60,卡牌属性!$M608))*VLOOKUP(J608,$A$4:$E$39,5),0)</f>
        <v>2338</v>
      </c>
      <c r="R608" s="31" t="s">
        <v>192</v>
      </c>
      <c r="S608" s="16">
        <f>ROUND(IF($L608=1,INDEX(新属性投放!K$14:K$34,卡牌属性!$M608),INDEX(新属性投放!K$40:K$60,卡牌属性!$M608))*VLOOKUP(J608,$A$4:$E$39,5),0)</f>
        <v>23320</v>
      </c>
      <c r="T608" s="31" t="s">
        <v>190</v>
      </c>
      <c r="U608" s="16">
        <f>ROUND(IF($L608=1,INDEX(新属性投放!C$14:C$34,卡牌属性!$M608),INDEX(新属性投放!C$40:C$60,卡牌属性!$M608))*VLOOKUP(J608,$A$4:$E$39,5),0)</f>
        <v>99</v>
      </c>
      <c r="V608" s="31" t="s">
        <v>191</v>
      </c>
      <c r="W608" s="16">
        <f>ROUND(IF($L608=1,INDEX(新属性投放!D$14:D$34,卡牌属性!$M608),INDEX(新属性投放!D$40:D$60,卡牌属性!$M608))*VLOOKUP(J608,$A$4:$E$39,5),0)</f>
        <v>50</v>
      </c>
      <c r="X608" s="31" t="s">
        <v>192</v>
      </c>
      <c r="Y608" s="16">
        <f>ROUND(IF($L608=1,INDEX(新属性投放!E$14:E$34,卡牌属性!$M608),INDEX(新属性投放!E$40:E$60,卡牌属性!$M608))*VLOOKUP(J608,$A$4:$E$39,5),0)</f>
        <v>495</v>
      </c>
    </row>
    <row r="609" spans="9:25" ht="16.5" x14ac:dyDescent="0.2">
      <c r="I609" s="15">
        <v>606</v>
      </c>
      <c r="J609" s="16">
        <f t="shared" si="138"/>
        <v>1102014</v>
      </c>
      <c r="K609" s="31" t="s">
        <v>703</v>
      </c>
      <c r="L609" s="16">
        <f t="shared" si="137"/>
        <v>2</v>
      </c>
      <c r="M609" s="16">
        <f t="shared" si="139"/>
        <v>18</v>
      </c>
      <c r="N609" s="16" t="s">
        <v>51</v>
      </c>
      <c r="O609" s="16">
        <f>ROUND(IF($L609=1,INDEX(新属性投放!I$14:I$34,卡牌属性!$M609),INDEX(新属性投放!I$40:I$60,卡牌属性!$M609))*VLOOKUP(J609,$A$4:$E$39,5),0)</f>
        <v>5324</v>
      </c>
      <c r="P609" s="31" t="s">
        <v>191</v>
      </c>
      <c r="Q609" s="16">
        <f>ROUND(IF($L609=1,INDEX(新属性投放!J$14:J$34,卡牌属性!$M609),INDEX(新属性投放!J$40:J$60,卡牌属性!$M609))*VLOOKUP(J609,$A$4:$E$39,5),0)</f>
        <v>2640</v>
      </c>
      <c r="R609" s="31" t="s">
        <v>192</v>
      </c>
      <c r="S609" s="16">
        <f>ROUND(IF($L609=1,INDEX(新属性投放!K$14:K$34,卡牌属性!$M609),INDEX(新属性投放!K$40:K$60,卡牌属性!$M609))*VLOOKUP(J609,$A$4:$E$39,5),0)</f>
        <v>26345</v>
      </c>
      <c r="T609" s="31" t="s">
        <v>190</v>
      </c>
      <c r="U609" s="16">
        <f>ROUND(IF($L609=1,INDEX(新属性投放!C$14:C$34,卡牌属性!$M609),INDEX(新属性投放!C$40:C$60,卡牌属性!$M609))*VLOOKUP(J609,$A$4:$E$39,5),0)</f>
        <v>110</v>
      </c>
      <c r="V609" s="31" t="s">
        <v>191</v>
      </c>
      <c r="W609" s="16">
        <f>ROUND(IF($L609=1,INDEX(新属性投放!D$14:D$34,卡牌属性!$M609),INDEX(新属性投放!D$40:D$60,卡牌属性!$M609))*VLOOKUP(J609,$A$4:$E$39,5),0)</f>
        <v>55</v>
      </c>
      <c r="X609" s="31" t="s">
        <v>192</v>
      </c>
      <c r="Y609" s="16">
        <f>ROUND(IF($L609=1,INDEX(新属性投放!E$14:E$34,卡牌属性!$M609),INDEX(新属性投放!E$40:E$60,卡牌属性!$M609))*VLOOKUP(J609,$A$4:$E$39,5),0)</f>
        <v>550</v>
      </c>
    </row>
    <row r="610" spans="9:25" ht="16.5" x14ac:dyDescent="0.2">
      <c r="I610" s="15">
        <v>607</v>
      </c>
      <c r="J610" s="16">
        <f t="shared" si="138"/>
        <v>1102014</v>
      </c>
      <c r="K610" s="31" t="s">
        <v>703</v>
      </c>
      <c r="L610" s="16">
        <f t="shared" si="137"/>
        <v>2</v>
      </c>
      <c r="M610" s="16">
        <f t="shared" si="139"/>
        <v>19</v>
      </c>
      <c r="N610" s="16" t="s">
        <v>51</v>
      </c>
      <c r="O610" s="16">
        <f>ROUND(IF($L610=1,INDEX(新属性投放!I$14:I$34,卡牌属性!$M610),INDEX(新属性投放!I$40:I$60,卡牌属性!$M610))*VLOOKUP(J610,$A$4:$E$39,5),0)</f>
        <v>5995</v>
      </c>
      <c r="P610" s="31" t="s">
        <v>191</v>
      </c>
      <c r="Q610" s="16">
        <f>ROUND(IF($L610=1,INDEX(新属性投放!J$14:J$34,卡牌属性!$M610),INDEX(新属性投放!J$40:J$60,卡牌属性!$M610))*VLOOKUP(J610,$A$4:$E$39,5),0)</f>
        <v>2976</v>
      </c>
      <c r="R610" s="31" t="s">
        <v>192</v>
      </c>
      <c r="S610" s="16">
        <f>ROUND(IF($L610=1,INDEX(新属性投放!K$14:K$34,卡牌属性!$M610),INDEX(新属性投放!K$40:K$60,卡牌属性!$M610))*VLOOKUP(J610,$A$4:$E$39,5),0)</f>
        <v>29700</v>
      </c>
      <c r="T610" s="31" t="s">
        <v>190</v>
      </c>
      <c r="U610" s="16">
        <f>ROUND(IF($L610=1,INDEX(新属性投放!C$14:C$34,卡牌属性!$M610),INDEX(新属性投放!C$40:C$60,卡牌属性!$M610))*VLOOKUP(J610,$A$4:$E$39,5),0)</f>
        <v>121</v>
      </c>
      <c r="V610" s="31" t="s">
        <v>191</v>
      </c>
      <c r="W610" s="16">
        <f>ROUND(IF($L610=1,INDEX(新属性投放!D$14:D$34,卡牌属性!$M610),INDEX(新属性投放!D$40:D$60,卡牌属性!$M610))*VLOOKUP(J610,$A$4:$E$39,5),0)</f>
        <v>61</v>
      </c>
      <c r="X610" s="31" t="s">
        <v>192</v>
      </c>
      <c r="Y610" s="16">
        <f>ROUND(IF($L610=1,INDEX(新属性投放!E$14:E$34,卡牌属性!$M610),INDEX(新属性投放!E$40:E$60,卡牌属性!$M610))*VLOOKUP(J610,$A$4:$E$39,5),0)</f>
        <v>605</v>
      </c>
    </row>
    <row r="611" spans="9:25" ht="16.5" x14ac:dyDescent="0.2">
      <c r="I611" s="15">
        <v>608</v>
      </c>
      <c r="J611" s="16">
        <f t="shared" si="138"/>
        <v>1102014</v>
      </c>
      <c r="K611" s="31" t="s">
        <v>703</v>
      </c>
      <c r="L611" s="16">
        <f t="shared" si="137"/>
        <v>2</v>
      </c>
      <c r="M611" s="16">
        <f t="shared" si="139"/>
        <v>20</v>
      </c>
      <c r="N611" s="16" t="s">
        <v>51</v>
      </c>
      <c r="O611" s="16">
        <f>ROUND(IF($L611=1,INDEX(新属性投放!I$14:I$34,卡牌属性!$M611),INDEX(新属性投放!I$40:I$60,卡牌属性!$M611))*VLOOKUP(J611,$A$4:$E$39,5),0)</f>
        <v>6732</v>
      </c>
      <c r="P611" s="31" t="s">
        <v>191</v>
      </c>
      <c r="Q611" s="16">
        <f>ROUND(IF($L611=1,INDEX(新属性投放!J$14:J$34,卡牌属性!$M611),INDEX(新属性投放!J$40:J$60,卡牌属性!$M611))*VLOOKUP(J611,$A$4:$E$39,5),0)</f>
        <v>3344</v>
      </c>
      <c r="R611" s="31" t="s">
        <v>192</v>
      </c>
      <c r="S611" s="16">
        <f>ROUND(IF($L611=1,INDEX(新属性投放!K$14:K$34,卡牌属性!$M611),INDEX(新属性投放!K$40:K$60,卡牌属性!$M611))*VLOOKUP(J611,$A$4:$E$39,5),0)</f>
        <v>33385</v>
      </c>
      <c r="T611" s="31" t="s">
        <v>190</v>
      </c>
      <c r="U611" s="16">
        <f>ROUND(IF($L611=1,INDEX(新属性投放!C$14:C$34,卡牌属性!$M611),INDEX(新属性投放!C$40:C$60,卡牌属性!$M611))*VLOOKUP(J611,$A$4:$E$39,5),0)</f>
        <v>132</v>
      </c>
      <c r="V611" s="31" t="s">
        <v>191</v>
      </c>
      <c r="W611" s="16">
        <f>ROUND(IF($L611=1,INDEX(新属性投放!D$14:D$34,卡牌属性!$M611),INDEX(新属性投放!D$40:D$60,卡牌属性!$M611))*VLOOKUP(J611,$A$4:$E$39,5),0)</f>
        <v>66</v>
      </c>
      <c r="X611" s="31" t="s">
        <v>192</v>
      </c>
      <c r="Y611" s="16">
        <f>ROUND(IF($L611=1,INDEX(新属性投放!E$14:E$34,卡牌属性!$M611),INDEX(新属性投放!E$40:E$60,卡牌属性!$M611))*VLOOKUP(J611,$A$4:$E$39,5),0)</f>
        <v>660</v>
      </c>
    </row>
    <row r="612" spans="9:25" ht="16.5" x14ac:dyDescent="0.2">
      <c r="I612" s="15">
        <v>609</v>
      </c>
      <c r="J612" s="16">
        <f t="shared" si="138"/>
        <v>1102014</v>
      </c>
      <c r="K612" s="31" t="s">
        <v>703</v>
      </c>
      <c r="L612" s="16">
        <f t="shared" si="137"/>
        <v>2</v>
      </c>
      <c r="M612" s="16">
        <f t="shared" si="139"/>
        <v>21</v>
      </c>
      <c r="N612" s="16" t="s">
        <v>51</v>
      </c>
      <c r="O612" s="16">
        <f>ROUND(IF($L612=1,INDEX(新属性投放!I$14:I$34,卡牌属性!$M612),INDEX(新属性投放!I$40:I$60,卡牌属性!$M612))*VLOOKUP(J612,$A$4:$E$39,5),0)</f>
        <v>7700</v>
      </c>
      <c r="P612" s="31" t="s">
        <v>191</v>
      </c>
      <c r="Q612" s="16">
        <f>ROUND(IF($L612=1,INDEX(新属性投放!J$14:J$34,卡牌属性!$M612),INDEX(新属性投放!J$40:J$60,卡牌属性!$M612))*VLOOKUP(J612,$A$4:$E$39,5),0)</f>
        <v>3828</v>
      </c>
      <c r="R612" s="31" t="s">
        <v>192</v>
      </c>
      <c r="S612" s="16">
        <f>ROUND(IF($L612=1,INDEX(新属性投放!K$14:K$34,卡牌属性!$M612),INDEX(新属性投放!K$40:K$60,卡牌属性!$M612))*VLOOKUP(J612,$A$4:$E$39,5),0)</f>
        <v>38225</v>
      </c>
      <c r="T612" s="31" t="s">
        <v>190</v>
      </c>
      <c r="U612" s="16">
        <f>ROUND(IF($L612=1,INDEX(新属性投放!C$14:C$34,卡牌属性!$M612),INDEX(新属性投放!C$40:C$60,卡牌属性!$M612))*VLOOKUP(J612,$A$4:$E$39,5),0)</f>
        <v>154</v>
      </c>
      <c r="V612" s="31" t="s">
        <v>191</v>
      </c>
      <c r="W612" s="16">
        <f>ROUND(IF($L612=1,INDEX(新属性投放!D$14:D$34,卡牌属性!$M612),INDEX(新属性投放!D$40:D$60,卡牌属性!$M612))*VLOOKUP(J612,$A$4:$E$39,5),0)</f>
        <v>77</v>
      </c>
      <c r="X612" s="31" t="s">
        <v>192</v>
      </c>
      <c r="Y612" s="16">
        <f>ROUND(IF($L612=1,INDEX(新属性投放!E$14:E$34,卡牌属性!$M612),INDEX(新属性投放!E$40:E$60,卡牌属性!$M612))*VLOOKUP(J612,$A$4:$E$39,5),0)</f>
        <v>770</v>
      </c>
    </row>
    <row r="613" spans="9:25" ht="16.5" x14ac:dyDescent="0.2">
      <c r="I613" s="15">
        <v>610</v>
      </c>
      <c r="J613" s="16">
        <f t="shared" si="138"/>
        <v>1102015</v>
      </c>
      <c r="K613" s="31" t="s">
        <v>703</v>
      </c>
      <c r="L613" s="16">
        <f t="shared" si="137"/>
        <v>2</v>
      </c>
      <c r="M613" s="16">
        <f t="shared" si="139"/>
        <v>1</v>
      </c>
      <c r="N613" s="16" t="s">
        <v>51</v>
      </c>
      <c r="O613" s="16">
        <f>ROUND(IF($L613=1,INDEX(新属性投放!I$14:I$34,卡牌属性!$M613),INDEX(新属性投放!I$40:I$60,卡牌属性!$M613))*VLOOKUP(J613,$A$4:$E$39,5),0)</f>
        <v>80</v>
      </c>
      <c r="P613" s="31" t="s">
        <v>191</v>
      </c>
      <c r="Q613" s="16">
        <f>ROUND(IF($L613=1,INDEX(新属性投放!J$14:J$34,卡牌属性!$M613),INDEX(新属性投放!J$40:J$60,卡牌属性!$M613))*VLOOKUP(J613,$A$4:$E$39,5),0)</f>
        <v>20</v>
      </c>
      <c r="R613" s="31" t="s">
        <v>192</v>
      </c>
      <c r="S613" s="16">
        <f>ROUND(IF($L613=1,INDEX(新属性投放!K$14:K$34,卡牌属性!$M613),INDEX(新属性投放!K$40:K$60,卡牌属性!$M613))*VLOOKUP(J613,$A$4:$E$39,5),0)</f>
        <v>150</v>
      </c>
      <c r="T613" s="31" t="s">
        <v>190</v>
      </c>
      <c r="U613" s="16">
        <f>ROUND(IF($L613=1,INDEX(新属性投放!C$14:C$34,卡牌属性!$M613),INDEX(新属性投放!C$40:C$60,卡牌属性!$M613))*VLOOKUP(J613,$A$4:$E$39,5),0)</f>
        <v>4</v>
      </c>
      <c r="V613" s="31" t="s">
        <v>191</v>
      </c>
      <c r="W613" s="16">
        <f>ROUND(IF($L613=1,INDEX(新属性投放!D$14:D$34,卡牌属性!$M613),INDEX(新属性投放!D$40:D$60,卡牌属性!$M613))*VLOOKUP(J613,$A$4:$E$39,5),0)</f>
        <v>2</v>
      </c>
      <c r="X613" s="31" t="s">
        <v>192</v>
      </c>
      <c r="Y613" s="16">
        <f>ROUND(IF($L613=1,INDEX(新属性投放!E$14:E$34,卡牌属性!$M613),INDEX(新属性投放!E$40:E$60,卡牌属性!$M613))*VLOOKUP(J613,$A$4:$E$39,5),0)</f>
        <v>20</v>
      </c>
    </row>
    <row r="614" spans="9:25" ht="16.5" x14ac:dyDescent="0.2">
      <c r="I614" s="15">
        <v>611</v>
      </c>
      <c r="J614" s="16">
        <f t="shared" si="138"/>
        <v>1102015</v>
      </c>
      <c r="K614" s="31" t="s">
        <v>703</v>
      </c>
      <c r="L614" s="16">
        <f t="shared" si="137"/>
        <v>2</v>
      </c>
      <c r="M614" s="16">
        <f t="shared" si="139"/>
        <v>2</v>
      </c>
      <c r="N614" s="16" t="s">
        <v>51</v>
      </c>
      <c r="O614" s="16">
        <f>ROUND(IF($L614=1,INDEX(新属性投放!I$14:I$34,卡牌属性!$M614),INDEX(新属性投放!I$40:I$60,卡牌属性!$M614))*VLOOKUP(J614,$A$4:$E$39,5),0)</f>
        <v>108</v>
      </c>
      <c r="P614" s="31" t="s">
        <v>191</v>
      </c>
      <c r="Q614" s="16">
        <f>ROUND(IF($L614=1,INDEX(新属性投放!J$14:J$34,卡牌属性!$M614),INDEX(新属性投放!J$40:J$60,卡牌属性!$M614))*VLOOKUP(J614,$A$4:$E$39,5),0)</f>
        <v>34</v>
      </c>
      <c r="R614" s="31" t="s">
        <v>192</v>
      </c>
      <c r="S614" s="16">
        <f>ROUND(IF($L614=1,INDEX(新属性投放!K$14:K$34,卡牌属性!$M614),INDEX(新属性投放!K$40:K$60,卡牌属性!$M614))*VLOOKUP(J614,$A$4:$E$39,5),0)</f>
        <v>290</v>
      </c>
      <c r="T614" s="31" t="s">
        <v>190</v>
      </c>
      <c r="U614" s="16">
        <f>ROUND(IF($L614=1,INDEX(新属性投放!C$14:C$34,卡牌属性!$M614),INDEX(新属性投放!C$40:C$60,卡牌属性!$M614))*VLOOKUP(J614,$A$4:$E$39,5),0)</f>
        <v>6</v>
      </c>
      <c r="V614" s="31" t="s">
        <v>191</v>
      </c>
      <c r="W614" s="16">
        <f>ROUND(IF($L614=1,INDEX(新属性投放!D$14:D$34,卡牌属性!$M614),INDEX(新属性投放!D$40:D$60,卡牌属性!$M614))*VLOOKUP(J614,$A$4:$E$39,5),0)</f>
        <v>3</v>
      </c>
      <c r="X614" s="31" t="s">
        <v>192</v>
      </c>
      <c r="Y614" s="16">
        <f>ROUND(IF($L614=1,INDEX(新属性投放!E$14:E$34,卡牌属性!$M614),INDEX(新属性投放!E$40:E$60,卡牌属性!$M614))*VLOOKUP(J614,$A$4:$E$39,5),0)</f>
        <v>30</v>
      </c>
    </row>
    <row r="615" spans="9:25" ht="16.5" x14ac:dyDescent="0.2">
      <c r="I615" s="15">
        <v>612</v>
      </c>
      <c r="J615" s="16">
        <f t="shared" si="138"/>
        <v>1102015</v>
      </c>
      <c r="K615" s="31" t="s">
        <v>703</v>
      </c>
      <c r="L615" s="16">
        <f t="shared" si="137"/>
        <v>2</v>
      </c>
      <c r="M615" s="16">
        <f t="shared" si="139"/>
        <v>3</v>
      </c>
      <c r="N615" s="16" t="s">
        <v>51</v>
      </c>
      <c r="O615" s="16">
        <f>ROUND(IF($L615=1,INDEX(新属性投放!I$14:I$34,卡牌属性!$M615),INDEX(新属性投放!I$40:I$60,卡牌属性!$M615))*VLOOKUP(J615,$A$4:$E$39,5),0)</f>
        <v>192</v>
      </c>
      <c r="P615" s="31" t="s">
        <v>191</v>
      </c>
      <c r="Q615" s="16">
        <f>ROUND(IF($L615=1,INDEX(新属性投放!J$14:J$34,卡牌属性!$M615),INDEX(新属性投放!J$40:J$60,卡牌属性!$M615))*VLOOKUP(J615,$A$4:$E$39,5),0)</f>
        <v>76</v>
      </c>
      <c r="R615" s="31" t="s">
        <v>192</v>
      </c>
      <c r="S615" s="16">
        <f>ROUND(IF($L615=1,INDEX(新属性投放!K$14:K$34,卡牌属性!$M615),INDEX(新属性投放!K$40:K$60,卡牌属性!$M615))*VLOOKUP(J615,$A$4:$E$39,5),0)</f>
        <v>710</v>
      </c>
      <c r="T615" s="31" t="s">
        <v>190</v>
      </c>
      <c r="U615" s="16">
        <f>ROUND(IF($L615=1,INDEX(新属性投放!C$14:C$34,卡牌属性!$M615),INDEX(新属性投放!C$40:C$60,卡牌属性!$M615))*VLOOKUP(J615,$A$4:$E$39,5),0)</f>
        <v>8</v>
      </c>
      <c r="V615" s="31" t="s">
        <v>191</v>
      </c>
      <c r="W615" s="16">
        <f>ROUND(IF($L615=1,INDEX(新属性投放!D$14:D$34,卡牌属性!$M615),INDEX(新属性投放!D$40:D$60,卡牌属性!$M615))*VLOOKUP(J615,$A$4:$E$39,5),0)</f>
        <v>4</v>
      </c>
      <c r="X615" s="31" t="s">
        <v>192</v>
      </c>
      <c r="Y615" s="16">
        <f>ROUND(IF($L615=1,INDEX(新属性投放!E$14:E$34,卡牌属性!$M615),INDEX(新属性投放!E$40:E$60,卡牌属性!$M615))*VLOOKUP(J615,$A$4:$E$39,5),0)</f>
        <v>40</v>
      </c>
    </row>
    <row r="616" spans="9:25" ht="16.5" x14ac:dyDescent="0.2">
      <c r="I616" s="15">
        <v>613</v>
      </c>
      <c r="J616" s="16">
        <f t="shared" si="138"/>
        <v>1102015</v>
      </c>
      <c r="K616" s="31" t="s">
        <v>703</v>
      </c>
      <c r="L616" s="16">
        <f t="shared" ref="L616:L679" si="140">VLOOKUP(J616,$A$4:$C$39,3,TRUE)</f>
        <v>2</v>
      </c>
      <c r="M616" s="16">
        <f t="shared" si="139"/>
        <v>4</v>
      </c>
      <c r="N616" s="16" t="s">
        <v>51</v>
      </c>
      <c r="O616" s="16">
        <f>ROUND(IF($L616=1,INDEX(新属性投放!I$14:I$34,卡牌属性!$M616),INDEX(新属性投放!I$40:I$60,卡牌属性!$M616))*VLOOKUP(J616,$A$4:$E$39,5),0)</f>
        <v>336</v>
      </c>
      <c r="P616" s="31" t="s">
        <v>191</v>
      </c>
      <c r="Q616" s="16">
        <f>ROUND(IF($L616=1,INDEX(新属性投放!J$14:J$34,卡牌属性!$M616),INDEX(新属性投放!J$40:J$60,卡牌属性!$M616))*VLOOKUP(J616,$A$4:$E$39,5),0)</f>
        <v>148</v>
      </c>
      <c r="R616" s="31" t="s">
        <v>192</v>
      </c>
      <c r="S616" s="16">
        <f>ROUND(IF($L616=1,INDEX(新属性投放!K$14:K$34,卡牌属性!$M616),INDEX(新属性投放!K$40:K$60,卡牌属性!$M616))*VLOOKUP(J616,$A$4:$E$39,5),0)</f>
        <v>1430</v>
      </c>
      <c r="T616" s="31" t="s">
        <v>190</v>
      </c>
      <c r="U616" s="16">
        <f>ROUND(IF($L616=1,INDEX(新属性投放!C$14:C$34,卡牌属性!$M616),INDEX(新属性投放!C$40:C$60,卡牌属性!$M616))*VLOOKUP(J616,$A$4:$E$39,5),0)</f>
        <v>12</v>
      </c>
      <c r="V616" s="31" t="s">
        <v>191</v>
      </c>
      <c r="W616" s="16">
        <f>ROUND(IF($L616=1,INDEX(新属性投放!D$14:D$34,卡牌属性!$M616),INDEX(新属性投放!D$40:D$60,卡牌属性!$M616))*VLOOKUP(J616,$A$4:$E$39,5),0)</f>
        <v>6</v>
      </c>
      <c r="X616" s="31" t="s">
        <v>192</v>
      </c>
      <c r="Y616" s="16">
        <f>ROUND(IF($L616=1,INDEX(新属性投放!E$14:E$34,卡牌属性!$M616),INDEX(新属性投放!E$40:E$60,卡牌属性!$M616))*VLOOKUP(J616,$A$4:$E$39,5),0)</f>
        <v>60</v>
      </c>
    </row>
    <row r="617" spans="9:25" ht="16.5" x14ac:dyDescent="0.2">
      <c r="I617" s="15">
        <v>614</v>
      </c>
      <c r="J617" s="16">
        <f t="shared" si="138"/>
        <v>1102015</v>
      </c>
      <c r="K617" s="31" t="s">
        <v>703</v>
      </c>
      <c r="L617" s="16">
        <f t="shared" si="140"/>
        <v>2</v>
      </c>
      <c r="M617" s="16">
        <f t="shared" si="139"/>
        <v>5</v>
      </c>
      <c r="N617" s="16" t="s">
        <v>51</v>
      </c>
      <c r="O617" s="16">
        <f>ROUND(IF($L617=1,INDEX(新属性投放!I$14:I$34,卡牌属性!$M617),INDEX(新属性投放!I$40:I$60,卡牌属性!$M617))*VLOOKUP(J617,$A$4:$E$39,5),0)</f>
        <v>488</v>
      </c>
      <c r="P617" s="31" t="s">
        <v>191</v>
      </c>
      <c r="Q617" s="16">
        <f>ROUND(IF($L617=1,INDEX(新属性投放!J$14:J$34,卡牌属性!$M617),INDEX(新属性投放!J$40:J$60,卡牌属性!$M617))*VLOOKUP(J617,$A$4:$E$39,5),0)</f>
        <v>224</v>
      </c>
      <c r="R617" s="31" t="s">
        <v>192</v>
      </c>
      <c r="S617" s="16">
        <f>ROUND(IF($L617=1,INDEX(新属性投放!K$14:K$34,卡牌属性!$M617),INDEX(新属性投放!K$40:K$60,卡牌属性!$M617))*VLOOKUP(J617,$A$4:$E$39,5),0)</f>
        <v>2190</v>
      </c>
      <c r="T617" s="31" t="s">
        <v>190</v>
      </c>
      <c r="U617" s="16">
        <f>ROUND(IF($L617=1,INDEX(新属性投放!C$14:C$34,卡牌属性!$M617),INDEX(新属性投放!C$40:C$60,卡牌属性!$M617))*VLOOKUP(J617,$A$4:$E$39,5),0)</f>
        <v>16</v>
      </c>
      <c r="V617" s="31" t="s">
        <v>191</v>
      </c>
      <c r="W617" s="16">
        <f>ROUND(IF($L617=1,INDEX(新属性投放!D$14:D$34,卡牌属性!$M617),INDEX(新属性投放!D$40:D$60,卡牌属性!$M617))*VLOOKUP(J617,$A$4:$E$39,5),0)</f>
        <v>8</v>
      </c>
      <c r="X617" s="31" t="s">
        <v>192</v>
      </c>
      <c r="Y617" s="16">
        <f>ROUND(IF($L617=1,INDEX(新属性投放!E$14:E$34,卡牌属性!$M617),INDEX(新属性投放!E$40:E$60,卡牌属性!$M617))*VLOOKUP(J617,$A$4:$E$39,5),0)</f>
        <v>80</v>
      </c>
    </row>
    <row r="618" spans="9:25" ht="16.5" x14ac:dyDescent="0.2">
      <c r="I618" s="15">
        <v>615</v>
      </c>
      <c r="J618" s="16">
        <f t="shared" si="138"/>
        <v>1102015</v>
      </c>
      <c r="K618" s="31" t="s">
        <v>703</v>
      </c>
      <c r="L618" s="16">
        <f t="shared" si="140"/>
        <v>2</v>
      </c>
      <c r="M618" s="16">
        <f t="shared" si="139"/>
        <v>6</v>
      </c>
      <c r="N618" s="16" t="s">
        <v>51</v>
      </c>
      <c r="O618" s="16">
        <f>ROUND(IF($L618=1,INDEX(新属性投放!I$14:I$34,卡牌属性!$M618),INDEX(新属性投放!I$40:I$60,卡牌属性!$M618))*VLOOKUP(J618,$A$4:$E$39,5),0)</f>
        <v>688</v>
      </c>
      <c r="P618" s="31" t="s">
        <v>191</v>
      </c>
      <c r="Q618" s="16">
        <f>ROUND(IF($L618=1,INDEX(新属性投放!J$14:J$34,卡牌属性!$M618),INDEX(新属性投放!J$40:J$60,卡牌属性!$M618))*VLOOKUP(J618,$A$4:$E$39,5),0)</f>
        <v>324</v>
      </c>
      <c r="R618" s="31" t="s">
        <v>192</v>
      </c>
      <c r="S618" s="16">
        <f>ROUND(IF($L618=1,INDEX(新属性投放!K$14:K$34,卡牌属性!$M618),INDEX(新属性投放!K$40:K$60,卡牌属性!$M618))*VLOOKUP(J618,$A$4:$E$39,5),0)</f>
        <v>3190</v>
      </c>
      <c r="T618" s="31" t="s">
        <v>190</v>
      </c>
      <c r="U618" s="16">
        <f>ROUND(IF($L618=1,INDEX(新属性投放!C$14:C$34,卡牌属性!$M618),INDEX(新属性投放!C$40:C$60,卡牌属性!$M618))*VLOOKUP(J618,$A$4:$E$39,5),0)</f>
        <v>20</v>
      </c>
      <c r="V618" s="31" t="s">
        <v>191</v>
      </c>
      <c r="W618" s="16">
        <f>ROUND(IF($L618=1,INDEX(新属性投放!D$14:D$34,卡牌属性!$M618),INDEX(新属性投放!D$40:D$60,卡牌属性!$M618))*VLOOKUP(J618,$A$4:$E$39,5),0)</f>
        <v>10</v>
      </c>
      <c r="X618" s="31" t="s">
        <v>192</v>
      </c>
      <c r="Y618" s="16">
        <f>ROUND(IF($L618=1,INDEX(新属性投放!E$14:E$34,卡牌属性!$M618),INDEX(新属性投放!E$40:E$60,卡牌属性!$M618))*VLOOKUP(J618,$A$4:$E$39,5),0)</f>
        <v>100</v>
      </c>
    </row>
    <row r="619" spans="9:25" ht="16.5" x14ac:dyDescent="0.2">
      <c r="I619" s="15">
        <v>616</v>
      </c>
      <c r="J619" s="16">
        <f t="shared" si="138"/>
        <v>1102015</v>
      </c>
      <c r="K619" s="31" t="s">
        <v>703</v>
      </c>
      <c r="L619" s="16">
        <f t="shared" si="140"/>
        <v>2</v>
      </c>
      <c r="M619" s="16">
        <f t="shared" si="139"/>
        <v>7</v>
      </c>
      <c r="N619" s="16" t="s">
        <v>51</v>
      </c>
      <c r="O619" s="16">
        <f>ROUND(IF($L619=1,INDEX(新属性投放!I$14:I$34,卡牌属性!$M619),INDEX(新属性投放!I$40:I$60,卡牌属性!$M619))*VLOOKUP(J619,$A$4:$E$39,5),0)</f>
        <v>936</v>
      </c>
      <c r="P619" s="31" t="s">
        <v>191</v>
      </c>
      <c r="Q619" s="16">
        <f>ROUND(IF($L619=1,INDEX(新属性投放!J$14:J$34,卡牌属性!$M619),INDEX(新属性投放!J$40:J$60,卡牌属性!$M619))*VLOOKUP(J619,$A$4:$E$39,5),0)</f>
        <v>448</v>
      </c>
      <c r="R619" s="31" t="s">
        <v>192</v>
      </c>
      <c r="S619" s="16">
        <f>ROUND(IF($L619=1,INDEX(新属性投放!K$14:K$34,卡牌属性!$M619),INDEX(新属性投放!K$40:K$60,卡牌属性!$M619))*VLOOKUP(J619,$A$4:$E$39,5),0)</f>
        <v>4430</v>
      </c>
      <c r="T619" s="31" t="s">
        <v>190</v>
      </c>
      <c r="U619" s="16">
        <f>ROUND(IF($L619=1,INDEX(新属性投放!C$14:C$34,卡牌属性!$M619),INDEX(新属性投放!C$40:C$60,卡牌属性!$M619))*VLOOKUP(J619,$A$4:$E$39,5),0)</f>
        <v>24</v>
      </c>
      <c r="V619" s="31" t="s">
        <v>191</v>
      </c>
      <c r="W619" s="16">
        <f>ROUND(IF($L619=1,INDEX(新属性投放!D$14:D$34,卡牌属性!$M619),INDEX(新属性投放!D$40:D$60,卡牌属性!$M619))*VLOOKUP(J619,$A$4:$E$39,5),0)</f>
        <v>12</v>
      </c>
      <c r="X619" s="31" t="s">
        <v>192</v>
      </c>
      <c r="Y619" s="16">
        <f>ROUND(IF($L619=1,INDEX(新属性投放!E$14:E$34,卡牌属性!$M619),INDEX(新属性投放!E$40:E$60,卡牌属性!$M619))*VLOOKUP(J619,$A$4:$E$39,5),0)</f>
        <v>120</v>
      </c>
    </row>
    <row r="620" spans="9:25" ht="16.5" x14ac:dyDescent="0.2">
      <c r="I620" s="15">
        <v>617</v>
      </c>
      <c r="J620" s="16">
        <f t="shared" si="138"/>
        <v>1102015</v>
      </c>
      <c r="K620" s="31" t="s">
        <v>703</v>
      </c>
      <c r="L620" s="16">
        <f t="shared" si="140"/>
        <v>2</v>
      </c>
      <c r="M620" s="16">
        <f t="shared" si="139"/>
        <v>8</v>
      </c>
      <c r="N620" s="16" t="s">
        <v>51</v>
      </c>
      <c r="O620" s="16">
        <f>ROUND(IF($L620=1,INDEX(新属性投放!I$14:I$34,卡牌属性!$M620),INDEX(新属性投放!I$40:I$60,卡牌属性!$M620))*VLOOKUP(J620,$A$4:$E$39,5),0)</f>
        <v>1236</v>
      </c>
      <c r="P620" s="31" t="s">
        <v>191</v>
      </c>
      <c r="Q620" s="16">
        <f>ROUND(IF($L620=1,INDEX(新属性投放!J$14:J$34,卡牌属性!$M620),INDEX(新属性投放!J$40:J$60,卡牌属性!$M620))*VLOOKUP(J620,$A$4:$E$39,5),0)</f>
        <v>598</v>
      </c>
      <c r="R620" s="31" t="s">
        <v>192</v>
      </c>
      <c r="S620" s="16">
        <f>ROUND(IF($L620=1,INDEX(新属性投放!K$14:K$34,卡牌属性!$M620),INDEX(新属性投放!K$40:K$60,卡牌属性!$M620))*VLOOKUP(J620,$A$4:$E$39,5),0)</f>
        <v>5930</v>
      </c>
      <c r="T620" s="31" t="s">
        <v>190</v>
      </c>
      <c r="U620" s="16">
        <f>ROUND(IF($L620=1,INDEX(新属性投放!C$14:C$34,卡牌属性!$M620),INDEX(新属性投放!C$40:C$60,卡牌属性!$M620))*VLOOKUP(J620,$A$4:$E$39,5),0)</f>
        <v>30</v>
      </c>
      <c r="V620" s="31" t="s">
        <v>191</v>
      </c>
      <c r="W620" s="16">
        <f>ROUND(IF($L620=1,INDEX(新属性投放!D$14:D$34,卡牌属性!$M620),INDEX(新属性投放!D$40:D$60,卡牌属性!$M620))*VLOOKUP(J620,$A$4:$E$39,5),0)</f>
        <v>15</v>
      </c>
      <c r="X620" s="31" t="s">
        <v>192</v>
      </c>
      <c r="Y620" s="16">
        <f>ROUND(IF($L620=1,INDEX(新属性投放!E$14:E$34,卡牌属性!$M620),INDEX(新属性投放!E$40:E$60,卡牌属性!$M620))*VLOOKUP(J620,$A$4:$E$39,5),0)</f>
        <v>150</v>
      </c>
    </row>
    <row r="621" spans="9:25" ht="16.5" x14ac:dyDescent="0.2">
      <c r="I621" s="15">
        <v>618</v>
      </c>
      <c r="J621" s="16">
        <f t="shared" si="138"/>
        <v>1102015</v>
      </c>
      <c r="K621" s="31" t="s">
        <v>703</v>
      </c>
      <c r="L621" s="16">
        <f t="shared" si="140"/>
        <v>2</v>
      </c>
      <c r="M621" s="16">
        <f t="shared" si="139"/>
        <v>9</v>
      </c>
      <c r="N621" s="16" t="s">
        <v>51</v>
      </c>
      <c r="O621" s="16">
        <f>ROUND(IF($L621=1,INDEX(新属性投放!I$14:I$34,卡牌属性!$M621),INDEX(新属性投放!I$40:I$60,卡牌属性!$M621))*VLOOKUP(J621,$A$4:$E$39,5),0)</f>
        <v>1570</v>
      </c>
      <c r="P621" s="31" t="s">
        <v>191</v>
      </c>
      <c r="Q621" s="16">
        <f>ROUND(IF($L621=1,INDEX(新属性投放!J$14:J$34,卡牌属性!$M621),INDEX(新属性投放!J$40:J$60,卡牌属性!$M621))*VLOOKUP(J621,$A$4:$E$39,5),0)</f>
        <v>765</v>
      </c>
      <c r="R621" s="31" t="s">
        <v>192</v>
      </c>
      <c r="S621" s="16">
        <f>ROUND(IF($L621=1,INDEX(新属性投放!K$14:K$34,卡牌属性!$M621),INDEX(新属性投放!K$40:K$60,卡牌属性!$M621))*VLOOKUP(J621,$A$4:$E$39,5),0)</f>
        <v>7600</v>
      </c>
      <c r="T621" s="31" t="s">
        <v>190</v>
      </c>
      <c r="U621" s="16">
        <f>ROUND(IF($L621=1,INDEX(新属性投放!C$14:C$34,卡牌属性!$M621),INDEX(新属性投放!C$40:C$60,卡牌属性!$M621))*VLOOKUP(J621,$A$4:$E$39,5),0)</f>
        <v>34</v>
      </c>
      <c r="V621" s="31" t="s">
        <v>191</v>
      </c>
      <c r="W621" s="16">
        <f>ROUND(IF($L621=1,INDEX(新属性投放!D$14:D$34,卡牌属性!$M621),INDEX(新属性投放!D$40:D$60,卡牌属性!$M621))*VLOOKUP(J621,$A$4:$E$39,5),0)</f>
        <v>17</v>
      </c>
      <c r="X621" s="31" t="s">
        <v>192</v>
      </c>
      <c r="Y621" s="16">
        <f>ROUND(IF($L621=1,INDEX(新属性投放!E$14:E$34,卡牌属性!$M621),INDEX(新属性投放!E$40:E$60,卡牌属性!$M621))*VLOOKUP(J621,$A$4:$E$39,5),0)</f>
        <v>170</v>
      </c>
    </row>
    <row r="622" spans="9:25" ht="16.5" x14ac:dyDescent="0.2">
      <c r="I622" s="15">
        <v>619</v>
      </c>
      <c r="J622" s="16">
        <f t="shared" si="138"/>
        <v>1102015</v>
      </c>
      <c r="K622" s="31" t="s">
        <v>703</v>
      </c>
      <c r="L622" s="16">
        <f t="shared" si="140"/>
        <v>2</v>
      </c>
      <c r="M622" s="16">
        <f t="shared" si="139"/>
        <v>10</v>
      </c>
      <c r="N622" s="16" t="s">
        <v>51</v>
      </c>
      <c r="O622" s="16">
        <f>ROUND(IF($L622=1,INDEX(新属性投放!I$14:I$34,卡牌属性!$M622),INDEX(新属性投放!I$40:I$60,卡牌属性!$M622))*VLOOKUP(J622,$A$4:$E$39,5),0)</f>
        <v>1780</v>
      </c>
      <c r="P622" s="31" t="s">
        <v>191</v>
      </c>
      <c r="Q622" s="16">
        <f>ROUND(IF($L622=1,INDEX(新属性投放!J$14:J$34,卡牌属性!$M622),INDEX(新属性投放!J$40:J$60,卡牌属性!$M622))*VLOOKUP(J622,$A$4:$E$39,5),0)</f>
        <v>870</v>
      </c>
      <c r="R622" s="31" t="s">
        <v>192</v>
      </c>
      <c r="S622" s="16">
        <f>ROUND(IF($L622=1,INDEX(新属性投放!K$14:K$34,卡牌属性!$M622),INDEX(新属性投放!K$40:K$60,卡牌属性!$M622))*VLOOKUP(J622,$A$4:$E$39,5),0)</f>
        <v>8650</v>
      </c>
      <c r="T622" s="31" t="s">
        <v>190</v>
      </c>
      <c r="U622" s="16">
        <f>ROUND(IF($L622=1,INDEX(新属性投放!C$14:C$34,卡牌属性!$M622),INDEX(新属性投放!C$40:C$60,卡牌属性!$M622))*VLOOKUP(J622,$A$4:$E$39,5),0)</f>
        <v>40</v>
      </c>
      <c r="V622" s="31" t="s">
        <v>191</v>
      </c>
      <c r="W622" s="16">
        <f>ROUND(IF($L622=1,INDEX(新属性投放!D$14:D$34,卡牌属性!$M622),INDEX(新属性投放!D$40:D$60,卡牌属性!$M622))*VLOOKUP(J622,$A$4:$E$39,5),0)</f>
        <v>20</v>
      </c>
      <c r="X622" s="31" t="s">
        <v>192</v>
      </c>
      <c r="Y622" s="16">
        <f>ROUND(IF($L622=1,INDEX(新属性投放!E$14:E$34,卡牌属性!$M622),INDEX(新属性投放!E$40:E$60,卡牌属性!$M622))*VLOOKUP(J622,$A$4:$E$39,5),0)</f>
        <v>200</v>
      </c>
    </row>
    <row r="623" spans="9:25" ht="16.5" x14ac:dyDescent="0.2">
      <c r="I623" s="15">
        <v>620</v>
      </c>
      <c r="J623" s="16">
        <f t="shared" si="138"/>
        <v>1102015</v>
      </c>
      <c r="K623" s="31" t="s">
        <v>703</v>
      </c>
      <c r="L623" s="16">
        <f t="shared" si="140"/>
        <v>2</v>
      </c>
      <c r="M623" s="16">
        <f t="shared" si="139"/>
        <v>11</v>
      </c>
      <c r="N623" s="16" t="s">
        <v>51</v>
      </c>
      <c r="O623" s="16">
        <f>ROUND(IF($L623=1,INDEX(新属性投放!I$14:I$34,卡牌属性!$M623),INDEX(新属性投放!I$40:I$60,卡牌属性!$M623))*VLOOKUP(J623,$A$4:$E$39,5),0)</f>
        <v>2026</v>
      </c>
      <c r="P623" s="31" t="s">
        <v>191</v>
      </c>
      <c r="Q623" s="16">
        <f>ROUND(IF($L623=1,INDEX(新属性投放!J$14:J$34,卡牌属性!$M623),INDEX(新属性投放!J$40:J$60,卡牌属性!$M623))*VLOOKUP(J623,$A$4:$E$39,5),0)</f>
        <v>993</v>
      </c>
      <c r="R623" s="31" t="s">
        <v>192</v>
      </c>
      <c r="S623" s="16">
        <f>ROUND(IF($L623=1,INDEX(新属性投放!K$14:K$34,卡牌属性!$M623),INDEX(新属性投放!K$40:K$60,卡牌属性!$M623))*VLOOKUP(J623,$A$4:$E$39,5),0)</f>
        <v>9880</v>
      </c>
      <c r="T623" s="31" t="s">
        <v>190</v>
      </c>
      <c r="U623" s="16">
        <f>ROUND(IF($L623=1,INDEX(新属性投放!C$14:C$34,卡牌属性!$M623),INDEX(新属性投放!C$40:C$60,卡牌属性!$M623))*VLOOKUP(J623,$A$4:$E$39,5),0)</f>
        <v>46</v>
      </c>
      <c r="V623" s="31" t="s">
        <v>191</v>
      </c>
      <c r="W623" s="16">
        <f>ROUND(IF($L623=1,INDEX(新属性投放!D$14:D$34,卡牌属性!$M623),INDEX(新属性投放!D$40:D$60,卡牌属性!$M623))*VLOOKUP(J623,$A$4:$E$39,5),0)</f>
        <v>23</v>
      </c>
      <c r="X623" s="31" t="s">
        <v>192</v>
      </c>
      <c r="Y623" s="16">
        <f>ROUND(IF($L623=1,INDEX(新属性投放!E$14:E$34,卡牌属性!$M623),INDEX(新属性投放!E$40:E$60,卡牌属性!$M623))*VLOOKUP(J623,$A$4:$E$39,5),0)</f>
        <v>230</v>
      </c>
    </row>
    <row r="624" spans="9:25" ht="16.5" x14ac:dyDescent="0.2">
      <c r="I624" s="15">
        <v>621</v>
      </c>
      <c r="J624" s="16">
        <f t="shared" si="138"/>
        <v>1102015</v>
      </c>
      <c r="K624" s="31" t="s">
        <v>703</v>
      </c>
      <c r="L624" s="16">
        <f t="shared" si="140"/>
        <v>2</v>
      </c>
      <c r="M624" s="16">
        <f t="shared" si="139"/>
        <v>12</v>
      </c>
      <c r="N624" s="16" t="s">
        <v>51</v>
      </c>
      <c r="O624" s="16">
        <f>ROUND(IF($L624=1,INDEX(新属性投放!I$14:I$34,卡牌属性!$M624),INDEX(新属性投放!I$40:I$60,卡牌属性!$M624))*VLOOKUP(J624,$A$4:$E$39,5),0)</f>
        <v>2308</v>
      </c>
      <c r="P624" s="31" t="s">
        <v>191</v>
      </c>
      <c r="Q624" s="16">
        <f>ROUND(IF($L624=1,INDEX(新属性投放!J$14:J$34,卡牌属性!$M624),INDEX(新属性投放!J$40:J$60,卡牌属性!$M624))*VLOOKUP(J624,$A$4:$E$39,5),0)</f>
        <v>1134</v>
      </c>
      <c r="R624" s="31" t="s">
        <v>192</v>
      </c>
      <c r="S624" s="16">
        <f>ROUND(IF($L624=1,INDEX(新属性投放!K$14:K$34,卡牌属性!$M624),INDEX(新属性投放!K$40:K$60,卡牌属性!$M624))*VLOOKUP(J624,$A$4:$E$39,5),0)</f>
        <v>11290</v>
      </c>
      <c r="T624" s="31" t="s">
        <v>190</v>
      </c>
      <c r="U624" s="16">
        <f>ROUND(IF($L624=1,INDEX(新属性投放!C$14:C$34,卡牌属性!$M624),INDEX(新属性投放!C$40:C$60,卡牌属性!$M624))*VLOOKUP(J624,$A$4:$E$39,5),0)</f>
        <v>52</v>
      </c>
      <c r="V624" s="31" t="s">
        <v>191</v>
      </c>
      <c r="W624" s="16">
        <f>ROUND(IF($L624=1,INDEX(新属性投放!D$14:D$34,卡牌属性!$M624),INDEX(新属性投放!D$40:D$60,卡牌属性!$M624))*VLOOKUP(J624,$A$4:$E$39,5),0)</f>
        <v>26</v>
      </c>
      <c r="X624" s="31" t="s">
        <v>192</v>
      </c>
      <c r="Y624" s="16">
        <f>ROUND(IF($L624=1,INDEX(新属性投放!E$14:E$34,卡牌属性!$M624),INDEX(新属性投放!E$40:E$60,卡牌属性!$M624))*VLOOKUP(J624,$A$4:$E$39,5),0)</f>
        <v>260</v>
      </c>
    </row>
    <row r="625" spans="9:25" ht="16.5" x14ac:dyDescent="0.2">
      <c r="I625" s="15">
        <v>622</v>
      </c>
      <c r="J625" s="16">
        <f t="shared" si="138"/>
        <v>1102015</v>
      </c>
      <c r="K625" s="31" t="s">
        <v>703</v>
      </c>
      <c r="L625" s="16">
        <f t="shared" si="140"/>
        <v>2</v>
      </c>
      <c r="M625" s="16">
        <f t="shared" si="139"/>
        <v>13</v>
      </c>
      <c r="N625" s="16" t="s">
        <v>51</v>
      </c>
      <c r="O625" s="16">
        <f>ROUND(IF($L625=1,INDEX(新属性投放!I$14:I$34,卡牌属性!$M625),INDEX(新属性投放!I$40:I$60,卡牌属性!$M625))*VLOOKUP(J625,$A$4:$E$39,5),0)</f>
        <v>2626</v>
      </c>
      <c r="P625" s="31" t="s">
        <v>191</v>
      </c>
      <c r="Q625" s="16">
        <f>ROUND(IF($L625=1,INDEX(新属性投放!J$14:J$34,卡牌属性!$M625),INDEX(新属性投放!J$40:J$60,卡牌属性!$M625))*VLOOKUP(J625,$A$4:$E$39,5),0)</f>
        <v>1293</v>
      </c>
      <c r="R625" s="31" t="s">
        <v>192</v>
      </c>
      <c r="S625" s="16">
        <f>ROUND(IF($L625=1,INDEX(新属性投放!K$14:K$34,卡牌属性!$M625),INDEX(新属性投放!K$40:K$60,卡牌属性!$M625))*VLOOKUP(J625,$A$4:$E$39,5),0)</f>
        <v>12880</v>
      </c>
      <c r="T625" s="31" t="s">
        <v>190</v>
      </c>
      <c r="U625" s="16">
        <f>ROUND(IF($L625=1,INDEX(新属性投放!C$14:C$34,卡牌属性!$M625),INDEX(新属性投放!C$40:C$60,卡牌属性!$M625))*VLOOKUP(J625,$A$4:$E$39,5),0)</f>
        <v>58</v>
      </c>
      <c r="V625" s="31" t="s">
        <v>191</v>
      </c>
      <c r="W625" s="16">
        <f>ROUND(IF($L625=1,INDEX(新属性投放!D$14:D$34,卡牌属性!$M625),INDEX(新属性投放!D$40:D$60,卡牌属性!$M625))*VLOOKUP(J625,$A$4:$E$39,5),0)</f>
        <v>29</v>
      </c>
      <c r="X625" s="31" t="s">
        <v>192</v>
      </c>
      <c r="Y625" s="16">
        <f>ROUND(IF($L625=1,INDEX(新属性投放!E$14:E$34,卡牌属性!$M625),INDEX(新属性投放!E$40:E$60,卡牌属性!$M625))*VLOOKUP(J625,$A$4:$E$39,5),0)</f>
        <v>290</v>
      </c>
    </row>
    <row r="626" spans="9:25" ht="16.5" x14ac:dyDescent="0.2">
      <c r="I626" s="15">
        <v>623</v>
      </c>
      <c r="J626" s="16">
        <f t="shared" si="138"/>
        <v>1102015</v>
      </c>
      <c r="K626" s="31" t="s">
        <v>703</v>
      </c>
      <c r="L626" s="16">
        <f t="shared" si="140"/>
        <v>2</v>
      </c>
      <c r="M626" s="16">
        <f t="shared" si="139"/>
        <v>14</v>
      </c>
      <c r="N626" s="16" t="s">
        <v>51</v>
      </c>
      <c r="O626" s="16">
        <f>ROUND(IF($L626=1,INDEX(新属性投放!I$14:I$34,卡牌属性!$M626),INDEX(新属性投放!I$40:I$60,卡牌属性!$M626))*VLOOKUP(J626,$A$4:$E$39,5),0)</f>
        <v>2980</v>
      </c>
      <c r="P626" s="31" t="s">
        <v>191</v>
      </c>
      <c r="Q626" s="16">
        <f>ROUND(IF($L626=1,INDEX(新属性投放!J$14:J$34,卡牌属性!$M626),INDEX(新属性投放!J$40:J$60,卡牌属性!$M626))*VLOOKUP(J626,$A$4:$E$39,5),0)</f>
        <v>1470</v>
      </c>
      <c r="R626" s="31" t="s">
        <v>192</v>
      </c>
      <c r="S626" s="16">
        <f>ROUND(IF($L626=1,INDEX(新属性投放!K$14:K$34,卡牌属性!$M626),INDEX(新属性投放!K$40:K$60,卡牌属性!$M626))*VLOOKUP(J626,$A$4:$E$39,5),0)</f>
        <v>14650</v>
      </c>
      <c r="T626" s="31" t="s">
        <v>190</v>
      </c>
      <c r="U626" s="16">
        <f>ROUND(IF($L626=1,INDEX(新属性投放!C$14:C$34,卡牌属性!$M626),INDEX(新属性投放!C$40:C$60,卡牌属性!$M626))*VLOOKUP(J626,$A$4:$E$39,5),0)</f>
        <v>64</v>
      </c>
      <c r="V626" s="31" t="s">
        <v>191</v>
      </c>
      <c r="W626" s="16">
        <f>ROUND(IF($L626=1,INDEX(新属性投放!D$14:D$34,卡牌属性!$M626),INDEX(新属性投放!D$40:D$60,卡牌属性!$M626))*VLOOKUP(J626,$A$4:$E$39,5),0)</f>
        <v>32</v>
      </c>
      <c r="X626" s="31" t="s">
        <v>192</v>
      </c>
      <c r="Y626" s="16">
        <f>ROUND(IF($L626=1,INDEX(新属性投放!E$14:E$34,卡牌属性!$M626),INDEX(新属性投放!E$40:E$60,卡牌属性!$M626))*VLOOKUP(J626,$A$4:$E$39,5),0)</f>
        <v>320</v>
      </c>
    </row>
    <row r="627" spans="9:25" ht="16.5" x14ac:dyDescent="0.2">
      <c r="I627" s="15">
        <v>624</v>
      </c>
      <c r="J627" s="16">
        <f t="shared" si="138"/>
        <v>1102015</v>
      </c>
      <c r="K627" s="31" t="s">
        <v>703</v>
      </c>
      <c r="L627" s="16">
        <f t="shared" si="140"/>
        <v>2</v>
      </c>
      <c r="M627" s="16">
        <f t="shared" si="139"/>
        <v>15</v>
      </c>
      <c r="N627" s="16" t="s">
        <v>51</v>
      </c>
      <c r="O627" s="16">
        <f>ROUND(IF($L627=1,INDEX(新属性投放!I$14:I$34,卡牌属性!$M627),INDEX(新属性投放!I$40:I$60,卡牌属性!$M627))*VLOOKUP(J627,$A$4:$E$39,5),0)</f>
        <v>3370</v>
      </c>
      <c r="P627" s="31" t="s">
        <v>191</v>
      </c>
      <c r="Q627" s="16">
        <f>ROUND(IF($L627=1,INDEX(新属性投放!J$14:J$34,卡牌属性!$M627),INDEX(新属性投放!J$40:J$60,卡牌属性!$M627))*VLOOKUP(J627,$A$4:$E$39,5),0)</f>
        <v>1665</v>
      </c>
      <c r="R627" s="31" t="s">
        <v>192</v>
      </c>
      <c r="S627" s="16">
        <f>ROUND(IF($L627=1,INDEX(新属性投放!K$14:K$34,卡牌属性!$M627),INDEX(新属性投放!K$40:K$60,卡牌属性!$M627))*VLOOKUP(J627,$A$4:$E$39,5),0)</f>
        <v>16600</v>
      </c>
      <c r="T627" s="31" t="s">
        <v>190</v>
      </c>
      <c r="U627" s="16">
        <f>ROUND(IF($L627=1,INDEX(新属性投放!C$14:C$34,卡牌属性!$M627),INDEX(新属性投放!C$40:C$60,卡牌属性!$M627))*VLOOKUP(J627,$A$4:$E$39,5),0)</f>
        <v>70</v>
      </c>
      <c r="V627" s="31" t="s">
        <v>191</v>
      </c>
      <c r="W627" s="16">
        <f>ROUND(IF($L627=1,INDEX(新属性投放!D$14:D$34,卡牌属性!$M627),INDEX(新属性投放!D$40:D$60,卡牌属性!$M627))*VLOOKUP(J627,$A$4:$E$39,5),0)</f>
        <v>35</v>
      </c>
      <c r="X627" s="31" t="s">
        <v>192</v>
      </c>
      <c r="Y627" s="16">
        <f>ROUND(IF($L627=1,INDEX(新属性投放!E$14:E$34,卡牌属性!$M627),INDEX(新属性投放!E$40:E$60,卡牌属性!$M627))*VLOOKUP(J627,$A$4:$E$39,5),0)</f>
        <v>350</v>
      </c>
    </row>
    <row r="628" spans="9:25" ht="16.5" x14ac:dyDescent="0.2">
      <c r="I628" s="15">
        <v>625</v>
      </c>
      <c r="J628" s="16">
        <f t="shared" si="138"/>
        <v>1102015</v>
      </c>
      <c r="K628" s="31" t="s">
        <v>703</v>
      </c>
      <c r="L628" s="16">
        <f t="shared" si="140"/>
        <v>2</v>
      </c>
      <c r="M628" s="16">
        <f t="shared" si="139"/>
        <v>16</v>
      </c>
      <c r="N628" s="16" t="s">
        <v>51</v>
      </c>
      <c r="O628" s="16">
        <f>ROUND(IF($L628=1,INDEX(新属性投放!I$14:I$34,卡牌属性!$M628),INDEX(新属性投放!I$40:I$60,卡牌属性!$M628))*VLOOKUP(J628,$A$4:$E$39,5),0)</f>
        <v>3800</v>
      </c>
      <c r="P628" s="31" t="s">
        <v>191</v>
      </c>
      <c r="Q628" s="16">
        <f>ROUND(IF($L628=1,INDEX(新属性投放!J$14:J$34,卡牌属性!$M628),INDEX(新属性投放!J$40:J$60,卡牌属性!$M628))*VLOOKUP(J628,$A$4:$E$39,5),0)</f>
        <v>1880</v>
      </c>
      <c r="R628" s="31" t="s">
        <v>192</v>
      </c>
      <c r="S628" s="16">
        <f>ROUND(IF($L628=1,INDEX(新属性投放!K$14:K$34,卡牌属性!$M628),INDEX(新属性投放!K$40:K$60,卡牌属性!$M628))*VLOOKUP(J628,$A$4:$E$39,5),0)</f>
        <v>18750</v>
      </c>
      <c r="T628" s="31" t="s">
        <v>190</v>
      </c>
      <c r="U628" s="16">
        <f>ROUND(IF($L628=1,INDEX(新属性投放!C$14:C$34,卡牌属性!$M628),INDEX(新属性投放!C$40:C$60,卡牌属性!$M628))*VLOOKUP(J628,$A$4:$E$39,5),0)</f>
        <v>80</v>
      </c>
      <c r="V628" s="31" t="s">
        <v>191</v>
      </c>
      <c r="W628" s="16">
        <f>ROUND(IF($L628=1,INDEX(新属性投放!D$14:D$34,卡牌属性!$M628),INDEX(新属性投放!D$40:D$60,卡牌属性!$M628))*VLOOKUP(J628,$A$4:$E$39,5),0)</f>
        <v>40</v>
      </c>
      <c r="X628" s="31" t="s">
        <v>192</v>
      </c>
      <c r="Y628" s="16">
        <f>ROUND(IF($L628=1,INDEX(新属性投放!E$14:E$34,卡牌属性!$M628),INDEX(新属性投放!E$40:E$60,卡牌属性!$M628))*VLOOKUP(J628,$A$4:$E$39,5),0)</f>
        <v>400</v>
      </c>
    </row>
    <row r="629" spans="9:25" ht="16.5" x14ac:dyDescent="0.2">
      <c r="I629" s="15">
        <v>626</v>
      </c>
      <c r="J629" s="16">
        <f t="shared" si="138"/>
        <v>1102015</v>
      </c>
      <c r="K629" s="31" t="s">
        <v>703</v>
      </c>
      <c r="L629" s="16">
        <f t="shared" si="140"/>
        <v>2</v>
      </c>
      <c r="M629" s="16">
        <f t="shared" si="139"/>
        <v>17</v>
      </c>
      <c r="N629" s="16" t="s">
        <v>51</v>
      </c>
      <c r="O629" s="16">
        <f>ROUND(IF($L629=1,INDEX(新属性投放!I$14:I$34,卡牌属性!$M629),INDEX(新属性投放!I$40:I$60,卡牌属性!$M629))*VLOOKUP(J629,$A$4:$E$39,5),0)</f>
        <v>4290</v>
      </c>
      <c r="P629" s="31" t="s">
        <v>191</v>
      </c>
      <c r="Q629" s="16">
        <f>ROUND(IF($L629=1,INDEX(新属性投放!J$14:J$34,卡牌属性!$M629),INDEX(新属性投放!J$40:J$60,卡牌属性!$M629))*VLOOKUP(J629,$A$4:$E$39,5),0)</f>
        <v>2125</v>
      </c>
      <c r="R629" s="31" t="s">
        <v>192</v>
      </c>
      <c r="S629" s="16">
        <f>ROUND(IF($L629=1,INDEX(新属性投放!K$14:K$34,卡牌属性!$M629),INDEX(新属性投放!K$40:K$60,卡牌属性!$M629))*VLOOKUP(J629,$A$4:$E$39,5),0)</f>
        <v>21200</v>
      </c>
      <c r="T629" s="31" t="s">
        <v>190</v>
      </c>
      <c r="U629" s="16">
        <f>ROUND(IF($L629=1,INDEX(新属性投放!C$14:C$34,卡牌属性!$M629),INDEX(新属性投放!C$40:C$60,卡牌属性!$M629))*VLOOKUP(J629,$A$4:$E$39,5),0)</f>
        <v>90</v>
      </c>
      <c r="V629" s="31" t="s">
        <v>191</v>
      </c>
      <c r="W629" s="16">
        <f>ROUND(IF($L629=1,INDEX(新属性投放!D$14:D$34,卡牌属性!$M629),INDEX(新属性投放!D$40:D$60,卡牌属性!$M629))*VLOOKUP(J629,$A$4:$E$39,5),0)</f>
        <v>45</v>
      </c>
      <c r="X629" s="31" t="s">
        <v>192</v>
      </c>
      <c r="Y629" s="16">
        <f>ROUND(IF($L629=1,INDEX(新属性投放!E$14:E$34,卡牌属性!$M629),INDEX(新属性投放!E$40:E$60,卡牌属性!$M629))*VLOOKUP(J629,$A$4:$E$39,5),0)</f>
        <v>450</v>
      </c>
    </row>
    <row r="630" spans="9:25" ht="16.5" x14ac:dyDescent="0.2">
      <c r="I630" s="15">
        <v>627</v>
      </c>
      <c r="J630" s="16">
        <f t="shared" si="138"/>
        <v>1102015</v>
      </c>
      <c r="K630" s="31" t="s">
        <v>703</v>
      </c>
      <c r="L630" s="16">
        <f t="shared" si="140"/>
        <v>2</v>
      </c>
      <c r="M630" s="16">
        <f t="shared" si="139"/>
        <v>18</v>
      </c>
      <c r="N630" s="16" t="s">
        <v>51</v>
      </c>
      <c r="O630" s="16">
        <f>ROUND(IF($L630=1,INDEX(新属性投放!I$14:I$34,卡牌属性!$M630),INDEX(新属性投放!I$40:I$60,卡牌属性!$M630))*VLOOKUP(J630,$A$4:$E$39,5),0)</f>
        <v>4840</v>
      </c>
      <c r="P630" s="31" t="s">
        <v>191</v>
      </c>
      <c r="Q630" s="16">
        <f>ROUND(IF($L630=1,INDEX(新属性投放!J$14:J$34,卡牌属性!$M630),INDEX(新属性投放!J$40:J$60,卡牌属性!$M630))*VLOOKUP(J630,$A$4:$E$39,5),0)</f>
        <v>2400</v>
      </c>
      <c r="R630" s="31" t="s">
        <v>192</v>
      </c>
      <c r="S630" s="16">
        <f>ROUND(IF($L630=1,INDEX(新属性投放!K$14:K$34,卡牌属性!$M630),INDEX(新属性投放!K$40:K$60,卡牌属性!$M630))*VLOOKUP(J630,$A$4:$E$39,5),0)</f>
        <v>23950</v>
      </c>
      <c r="T630" s="31" t="s">
        <v>190</v>
      </c>
      <c r="U630" s="16">
        <f>ROUND(IF($L630=1,INDEX(新属性投放!C$14:C$34,卡牌属性!$M630),INDEX(新属性投放!C$40:C$60,卡牌属性!$M630))*VLOOKUP(J630,$A$4:$E$39,5),0)</f>
        <v>100</v>
      </c>
      <c r="V630" s="31" t="s">
        <v>191</v>
      </c>
      <c r="W630" s="16">
        <f>ROUND(IF($L630=1,INDEX(新属性投放!D$14:D$34,卡牌属性!$M630),INDEX(新属性投放!D$40:D$60,卡牌属性!$M630))*VLOOKUP(J630,$A$4:$E$39,5),0)</f>
        <v>50</v>
      </c>
      <c r="X630" s="31" t="s">
        <v>192</v>
      </c>
      <c r="Y630" s="16">
        <f>ROUND(IF($L630=1,INDEX(新属性投放!E$14:E$34,卡牌属性!$M630),INDEX(新属性投放!E$40:E$60,卡牌属性!$M630))*VLOOKUP(J630,$A$4:$E$39,5),0)</f>
        <v>500</v>
      </c>
    </row>
    <row r="631" spans="9:25" ht="16.5" x14ac:dyDescent="0.2">
      <c r="I631" s="15">
        <v>628</v>
      </c>
      <c r="J631" s="16">
        <f t="shared" si="138"/>
        <v>1102015</v>
      </c>
      <c r="K631" s="31" t="s">
        <v>703</v>
      </c>
      <c r="L631" s="16">
        <f t="shared" si="140"/>
        <v>2</v>
      </c>
      <c r="M631" s="16">
        <f t="shared" si="139"/>
        <v>19</v>
      </c>
      <c r="N631" s="16" t="s">
        <v>51</v>
      </c>
      <c r="O631" s="16">
        <f>ROUND(IF($L631=1,INDEX(新属性投放!I$14:I$34,卡牌属性!$M631),INDEX(新属性投放!I$40:I$60,卡牌属性!$M631))*VLOOKUP(J631,$A$4:$E$39,5),0)</f>
        <v>5450</v>
      </c>
      <c r="P631" s="31" t="s">
        <v>191</v>
      </c>
      <c r="Q631" s="16">
        <f>ROUND(IF($L631=1,INDEX(新属性投放!J$14:J$34,卡牌属性!$M631),INDEX(新属性投放!J$40:J$60,卡牌属性!$M631))*VLOOKUP(J631,$A$4:$E$39,5),0)</f>
        <v>2705</v>
      </c>
      <c r="R631" s="31" t="s">
        <v>192</v>
      </c>
      <c r="S631" s="16">
        <f>ROUND(IF($L631=1,INDEX(新属性投放!K$14:K$34,卡牌属性!$M631),INDEX(新属性投放!K$40:K$60,卡牌属性!$M631))*VLOOKUP(J631,$A$4:$E$39,5),0)</f>
        <v>27000</v>
      </c>
      <c r="T631" s="31" t="s">
        <v>190</v>
      </c>
      <c r="U631" s="16">
        <f>ROUND(IF($L631=1,INDEX(新属性投放!C$14:C$34,卡牌属性!$M631),INDEX(新属性投放!C$40:C$60,卡牌属性!$M631))*VLOOKUP(J631,$A$4:$E$39,5),0)</f>
        <v>110</v>
      </c>
      <c r="V631" s="31" t="s">
        <v>191</v>
      </c>
      <c r="W631" s="16">
        <f>ROUND(IF($L631=1,INDEX(新属性投放!D$14:D$34,卡牌属性!$M631),INDEX(新属性投放!D$40:D$60,卡牌属性!$M631))*VLOOKUP(J631,$A$4:$E$39,5),0)</f>
        <v>55</v>
      </c>
      <c r="X631" s="31" t="s">
        <v>192</v>
      </c>
      <c r="Y631" s="16">
        <f>ROUND(IF($L631=1,INDEX(新属性投放!E$14:E$34,卡牌属性!$M631),INDEX(新属性投放!E$40:E$60,卡牌属性!$M631))*VLOOKUP(J631,$A$4:$E$39,5),0)</f>
        <v>550</v>
      </c>
    </row>
    <row r="632" spans="9:25" ht="16.5" x14ac:dyDescent="0.2">
      <c r="I632" s="15">
        <v>629</v>
      </c>
      <c r="J632" s="16">
        <f t="shared" si="138"/>
        <v>1102015</v>
      </c>
      <c r="K632" s="31" t="s">
        <v>703</v>
      </c>
      <c r="L632" s="16">
        <f t="shared" si="140"/>
        <v>2</v>
      </c>
      <c r="M632" s="16">
        <f t="shared" si="139"/>
        <v>20</v>
      </c>
      <c r="N632" s="16" t="s">
        <v>51</v>
      </c>
      <c r="O632" s="16">
        <f>ROUND(IF($L632=1,INDEX(新属性投放!I$14:I$34,卡牌属性!$M632),INDEX(新属性投放!I$40:I$60,卡牌属性!$M632))*VLOOKUP(J632,$A$4:$E$39,5),0)</f>
        <v>6120</v>
      </c>
      <c r="P632" s="31" t="s">
        <v>191</v>
      </c>
      <c r="Q632" s="16">
        <f>ROUND(IF($L632=1,INDEX(新属性投放!J$14:J$34,卡牌属性!$M632),INDEX(新属性投放!J$40:J$60,卡牌属性!$M632))*VLOOKUP(J632,$A$4:$E$39,5),0)</f>
        <v>3040</v>
      </c>
      <c r="R632" s="31" t="s">
        <v>192</v>
      </c>
      <c r="S632" s="16">
        <f>ROUND(IF($L632=1,INDEX(新属性投放!K$14:K$34,卡牌属性!$M632),INDEX(新属性投放!K$40:K$60,卡牌属性!$M632))*VLOOKUP(J632,$A$4:$E$39,5),0)</f>
        <v>30350</v>
      </c>
      <c r="T632" s="31" t="s">
        <v>190</v>
      </c>
      <c r="U632" s="16">
        <f>ROUND(IF($L632=1,INDEX(新属性投放!C$14:C$34,卡牌属性!$M632),INDEX(新属性投放!C$40:C$60,卡牌属性!$M632))*VLOOKUP(J632,$A$4:$E$39,5),0)</f>
        <v>120</v>
      </c>
      <c r="V632" s="31" t="s">
        <v>191</v>
      </c>
      <c r="W632" s="16">
        <f>ROUND(IF($L632=1,INDEX(新属性投放!D$14:D$34,卡牌属性!$M632),INDEX(新属性投放!D$40:D$60,卡牌属性!$M632))*VLOOKUP(J632,$A$4:$E$39,5),0)</f>
        <v>60</v>
      </c>
      <c r="X632" s="31" t="s">
        <v>192</v>
      </c>
      <c r="Y632" s="16">
        <f>ROUND(IF($L632=1,INDEX(新属性投放!E$14:E$34,卡牌属性!$M632),INDEX(新属性投放!E$40:E$60,卡牌属性!$M632))*VLOOKUP(J632,$A$4:$E$39,5),0)</f>
        <v>600</v>
      </c>
    </row>
    <row r="633" spans="9:25" ht="16.5" x14ac:dyDescent="0.2">
      <c r="I633" s="15">
        <v>630</v>
      </c>
      <c r="J633" s="16">
        <f t="shared" si="138"/>
        <v>1102015</v>
      </c>
      <c r="K633" s="31" t="s">
        <v>703</v>
      </c>
      <c r="L633" s="16">
        <f t="shared" si="140"/>
        <v>2</v>
      </c>
      <c r="M633" s="16">
        <f t="shared" si="139"/>
        <v>21</v>
      </c>
      <c r="N633" s="16" t="s">
        <v>51</v>
      </c>
      <c r="O633" s="16">
        <f>ROUND(IF($L633=1,INDEX(新属性投放!I$14:I$34,卡牌属性!$M633),INDEX(新属性投放!I$40:I$60,卡牌属性!$M633))*VLOOKUP(J633,$A$4:$E$39,5),0)</f>
        <v>7000</v>
      </c>
      <c r="P633" s="31" t="s">
        <v>191</v>
      </c>
      <c r="Q633" s="16">
        <f>ROUND(IF($L633=1,INDEX(新属性投放!J$14:J$34,卡牌属性!$M633),INDEX(新属性投放!J$40:J$60,卡牌属性!$M633))*VLOOKUP(J633,$A$4:$E$39,5),0)</f>
        <v>3480</v>
      </c>
      <c r="R633" s="31" t="s">
        <v>192</v>
      </c>
      <c r="S633" s="16">
        <f>ROUND(IF($L633=1,INDEX(新属性投放!K$14:K$34,卡牌属性!$M633),INDEX(新属性投放!K$40:K$60,卡牌属性!$M633))*VLOOKUP(J633,$A$4:$E$39,5),0)</f>
        <v>34750</v>
      </c>
      <c r="T633" s="31" t="s">
        <v>190</v>
      </c>
      <c r="U633" s="16">
        <f>ROUND(IF($L633=1,INDEX(新属性投放!C$14:C$34,卡牌属性!$M633),INDEX(新属性投放!C$40:C$60,卡牌属性!$M633))*VLOOKUP(J633,$A$4:$E$39,5),0)</f>
        <v>140</v>
      </c>
      <c r="V633" s="31" t="s">
        <v>191</v>
      </c>
      <c r="W633" s="16">
        <f>ROUND(IF($L633=1,INDEX(新属性投放!D$14:D$34,卡牌属性!$M633),INDEX(新属性投放!D$40:D$60,卡牌属性!$M633))*VLOOKUP(J633,$A$4:$E$39,5),0)</f>
        <v>70</v>
      </c>
      <c r="X633" s="31" t="s">
        <v>192</v>
      </c>
      <c r="Y633" s="16">
        <f>ROUND(IF($L633=1,INDEX(新属性投放!E$14:E$34,卡牌属性!$M633),INDEX(新属性投放!E$40:E$60,卡牌属性!$M633))*VLOOKUP(J633,$A$4:$E$39,5),0)</f>
        <v>700</v>
      </c>
    </row>
    <row r="634" spans="9:25" ht="16.5" x14ac:dyDescent="0.2">
      <c r="I634" s="15">
        <v>631</v>
      </c>
      <c r="J634" s="16">
        <f t="shared" si="138"/>
        <v>1102016</v>
      </c>
      <c r="K634" s="31" t="s">
        <v>703</v>
      </c>
      <c r="L634" s="16">
        <f t="shared" si="140"/>
        <v>2</v>
      </c>
      <c r="M634" s="16">
        <f t="shared" si="139"/>
        <v>1</v>
      </c>
      <c r="N634" s="16" t="s">
        <v>51</v>
      </c>
      <c r="O634" s="16">
        <f>ROUND(IF($L634=1,INDEX(新属性投放!I$14:I$34,卡牌属性!$M634),INDEX(新属性投放!I$40:I$60,卡牌属性!$M634))*VLOOKUP(J634,$A$4:$E$39,5),0)</f>
        <v>100</v>
      </c>
      <c r="P634" s="31" t="s">
        <v>191</v>
      </c>
      <c r="Q634" s="16">
        <f>ROUND(IF($L634=1,INDEX(新属性投放!J$14:J$34,卡牌属性!$M634),INDEX(新属性投放!J$40:J$60,卡牌属性!$M634))*VLOOKUP(J634,$A$4:$E$39,5),0)</f>
        <v>25</v>
      </c>
      <c r="R634" s="31" t="s">
        <v>192</v>
      </c>
      <c r="S634" s="16">
        <f>ROUND(IF($L634=1,INDEX(新属性投放!K$14:K$34,卡牌属性!$M634),INDEX(新属性投放!K$40:K$60,卡牌属性!$M634))*VLOOKUP(J634,$A$4:$E$39,5),0)</f>
        <v>188</v>
      </c>
      <c r="T634" s="31" t="s">
        <v>190</v>
      </c>
      <c r="U634" s="16">
        <f>ROUND(IF($L634=1,INDEX(新属性投放!C$14:C$34,卡牌属性!$M634),INDEX(新属性投放!C$40:C$60,卡牌属性!$M634))*VLOOKUP(J634,$A$4:$E$39,5),0)</f>
        <v>5</v>
      </c>
      <c r="V634" s="31" t="s">
        <v>191</v>
      </c>
      <c r="W634" s="16">
        <f>ROUND(IF($L634=1,INDEX(新属性投放!D$14:D$34,卡牌属性!$M634),INDEX(新属性投放!D$40:D$60,卡牌属性!$M634))*VLOOKUP(J634,$A$4:$E$39,5),0)</f>
        <v>3</v>
      </c>
      <c r="X634" s="31" t="s">
        <v>192</v>
      </c>
      <c r="Y634" s="16">
        <f>ROUND(IF($L634=1,INDEX(新属性投放!E$14:E$34,卡牌属性!$M634),INDEX(新属性投放!E$40:E$60,卡牌属性!$M634))*VLOOKUP(J634,$A$4:$E$39,5),0)</f>
        <v>25</v>
      </c>
    </row>
    <row r="635" spans="9:25" ht="16.5" x14ac:dyDescent="0.2">
      <c r="I635" s="15">
        <v>632</v>
      </c>
      <c r="J635" s="16">
        <f t="shared" si="138"/>
        <v>1102016</v>
      </c>
      <c r="K635" s="31" t="s">
        <v>703</v>
      </c>
      <c r="L635" s="16">
        <f t="shared" si="140"/>
        <v>2</v>
      </c>
      <c r="M635" s="16">
        <f t="shared" si="139"/>
        <v>2</v>
      </c>
      <c r="N635" s="16" t="s">
        <v>51</v>
      </c>
      <c r="O635" s="16">
        <f>ROUND(IF($L635=1,INDEX(新属性投放!I$14:I$34,卡牌属性!$M635),INDEX(新属性投放!I$40:I$60,卡牌属性!$M635))*VLOOKUP(J635,$A$4:$E$39,5),0)</f>
        <v>135</v>
      </c>
      <c r="P635" s="31" t="s">
        <v>191</v>
      </c>
      <c r="Q635" s="16">
        <f>ROUND(IF($L635=1,INDEX(新属性投放!J$14:J$34,卡牌属性!$M635),INDEX(新属性投放!J$40:J$60,卡牌属性!$M635))*VLOOKUP(J635,$A$4:$E$39,5),0)</f>
        <v>43</v>
      </c>
      <c r="R635" s="31" t="s">
        <v>192</v>
      </c>
      <c r="S635" s="16">
        <f>ROUND(IF($L635=1,INDEX(新属性投放!K$14:K$34,卡牌属性!$M635),INDEX(新属性投放!K$40:K$60,卡牌属性!$M635))*VLOOKUP(J635,$A$4:$E$39,5),0)</f>
        <v>363</v>
      </c>
      <c r="T635" s="31" t="s">
        <v>190</v>
      </c>
      <c r="U635" s="16">
        <f>ROUND(IF($L635=1,INDEX(新属性投放!C$14:C$34,卡牌属性!$M635),INDEX(新属性投放!C$40:C$60,卡牌属性!$M635))*VLOOKUP(J635,$A$4:$E$39,5),0)</f>
        <v>8</v>
      </c>
      <c r="V635" s="31" t="s">
        <v>191</v>
      </c>
      <c r="W635" s="16">
        <f>ROUND(IF($L635=1,INDEX(新属性投放!D$14:D$34,卡牌属性!$M635),INDEX(新属性投放!D$40:D$60,卡牌属性!$M635))*VLOOKUP(J635,$A$4:$E$39,5),0)</f>
        <v>4</v>
      </c>
      <c r="X635" s="31" t="s">
        <v>192</v>
      </c>
      <c r="Y635" s="16">
        <f>ROUND(IF($L635=1,INDEX(新属性投放!E$14:E$34,卡牌属性!$M635),INDEX(新属性投放!E$40:E$60,卡牌属性!$M635))*VLOOKUP(J635,$A$4:$E$39,5),0)</f>
        <v>38</v>
      </c>
    </row>
    <row r="636" spans="9:25" ht="16.5" x14ac:dyDescent="0.2">
      <c r="I636" s="15">
        <v>633</v>
      </c>
      <c r="J636" s="16">
        <f t="shared" si="138"/>
        <v>1102016</v>
      </c>
      <c r="K636" s="31" t="s">
        <v>703</v>
      </c>
      <c r="L636" s="16">
        <f t="shared" si="140"/>
        <v>2</v>
      </c>
      <c r="M636" s="16">
        <f t="shared" si="139"/>
        <v>3</v>
      </c>
      <c r="N636" s="16" t="s">
        <v>51</v>
      </c>
      <c r="O636" s="16">
        <f>ROUND(IF($L636=1,INDEX(新属性投放!I$14:I$34,卡牌属性!$M636),INDEX(新属性投放!I$40:I$60,卡牌属性!$M636))*VLOOKUP(J636,$A$4:$E$39,5),0)</f>
        <v>240</v>
      </c>
      <c r="P636" s="31" t="s">
        <v>191</v>
      </c>
      <c r="Q636" s="16">
        <f>ROUND(IF($L636=1,INDEX(新属性投放!J$14:J$34,卡牌属性!$M636),INDEX(新属性投放!J$40:J$60,卡牌属性!$M636))*VLOOKUP(J636,$A$4:$E$39,5),0)</f>
        <v>95</v>
      </c>
      <c r="R636" s="31" t="s">
        <v>192</v>
      </c>
      <c r="S636" s="16">
        <f>ROUND(IF($L636=1,INDEX(新属性投放!K$14:K$34,卡牌属性!$M636),INDEX(新属性投放!K$40:K$60,卡牌属性!$M636))*VLOOKUP(J636,$A$4:$E$39,5),0)</f>
        <v>888</v>
      </c>
      <c r="T636" s="31" t="s">
        <v>190</v>
      </c>
      <c r="U636" s="16">
        <f>ROUND(IF($L636=1,INDEX(新属性投放!C$14:C$34,卡牌属性!$M636),INDEX(新属性投放!C$40:C$60,卡牌属性!$M636))*VLOOKUP(J636,$A$4:$E$39,5),0)</f>
        <v>10</v>
      </c>
      <c r="V636" s="31" t="s">
        <v>191</v>
      </c>
      <c r="W636" s="16">
        <f>ROUND(IF($L636=1,INDEX(新属性投放!D$14:D$34,卡牌属性!$M636),INDEX(新属性投放!D$40:D$60,卡牌属性!$M636))*VLOOKUP(J636,$A$4:$E$39,5),0)</f>
        <v>5</v>
      </c>
      <c r="X636" s="31" t="s">
        <v>192</v>
      </c>
      <c r="Y636" s="16">
        <f>ROUND(IF($L636=1,INDEX(新属性投放!E$14:E$34,卡牌属性!$M636),INDEX(新属性投放!E$40:E$60,卡牌属性!$M636))*VLOOKUP(J636,$A$4:$E$39,5),0)</f>
        <v>50</v>
      </c>
    </row>
    <row r="637" spans="9:25" ht="16.5" x14ac:dyDescent="0.2">
      <c r="I637" s="15">
        <v>634</v>
      </c>
      <c r="J637" s="16">
        <f t="shared" si="138"/>
        <v>1102016</v>
      </c>
      <c r="K637" s="31" t="s">
        <v>703</v>
      </c>
      <c r="L637" s="16">
        <f t="shared" si="140"/>
        <v>2</v>
      </c>
      <c r="M637" s="16">
        <f t="shared" si="139"/>
        <v>4</v>
      </c>
      <c r="N637" s="16" t="s">
        <v>51</v>
      </c>
      <c r="O637" s="16">
        <f>ROUND(IF($L637=1,INDEX(新属性投放!I$14:I$34,卡牌属性!$M637),INDEX(新属性投放!I$40:I$60,卡牌属性!$M637))*VLOOKUP(J637,$A$4:$E$39,5),0)</f>
        <v>420</v>
      </c>
      <c r="P637" s="31" t="s">
        <v>191</v>
      </c>
      <c r="Q637" s="16">
        <f>ROUND(IF($L637=1,INDEX(新属性投放!J$14:J$34,卡牌属性!$M637),INDEX(新属性投放!J$40:J$60,卡牌属性!$M637))*VLOOKUP(J637,$A$4:$E$39,5),0)</f>
        <v>185</v>
      </c>
      <c r="R637" s="31" t="s">
        <v>192</v>
      </c>
      <c r="S637" s="16">
        <f>ROUND(IF($L637=1,INDEX(新属性投放!K$14:K$34,卡牌属性!$M637),INDEX(新属性投放!K$40:K$60,卡牌属性!$M637))*VLOOKUP(J637,$A$4:$E$39,5),0)</f>
        <v>1788</v>
      </c>
      <c r="T637" s="31" t="s">
        <v>190</v>
      </c>
      <c r="U637" s="16">
        <f>ROUND(IF($L637=1,INDEX(新属性投放!C$14:C$34,卡牌属性!$M637),INDEX(新属性投放!C$40:C$60,卡牌属性!$M637))*VLOOKUP(J637,$A$4:$E$39,5),0)</f>
        <v>15</v>
      </c>
      <c r="V637" s="31" t="s">
        <v>191</v>
      </c>
      <c r="W637" s="16">
        <f>ROUND(IF($L637=1,INDEX(新属性投放!D$14:D$34,卡牌属性!$M637),INDEX(新属性投放!D$40:D$60,卡牌属性!$M637))*VLOOKUP(J637,$A$4:$E$39,5),0)</f>
        <v>8</v>
      </c>
      <c r="X637" s="31" t="s">
        <v>192</v>
      </c>
      <c r="Y637" s="16">
        <f>ROUND(IF($L637=1,INDEX(新属性投放!E$14:E$34,卡牌属性!$M637),INDEX(新属性投放!E$40:E$60,卡牌属性!$M637))*VLOOKUP(J637,$A$4:$E$39,5),0)</f>
        <v>75</v>
      </c>
    </row>
    <row r="638" spans="9:25" ht="16.5" x14ac:dyDescent="0.2">
      <c r="I638" s="15">
        <v>635</v>
      </c>
      <c r="J638" s="16">
        <f t="shared" si="138"/>
        <v>1102016</v>
      </c>
      <c r="K638" s="31" t="s">
        <v>703</v>
      </c>
      <c r="L638" s="16">
        <f t="shared" si="140"/>
        <v>2</v>
      </c>
      <c r="M638" s="16">
        <f t="shared" si="139"/>
        <v>5</v>
      </c>
      <c r="N638" s="16" t="s">
        <v>51</v>
      </c>
      <c r="O638" s="16">
        <f>ROUND(IF($L638=1,INDEX(新属性投放!I$14:I$34,卡牌属性!$M638),INDEX(新属性投放!I$40:I$60,卡牌属性!$M638))*VLOOKUP(J638,$A$4:$E$39,5),0)</f>
        <v>610</v>
      </c>
      <c r="P638" s="31" t="s">
        <v>191</v>
      </c>
      <c r="Q638" s="16">
        <f>ROUND(IF($L638=1,INDEX(新属性投放!J$14:J$34,卡牌属性!$M638),INDEX(新属性投放!J$40:J$60,卡牌属性!$M638))*VLOOKUP(J638,$A$4:$E$39,5),0)</f>
        <v>280</v>
      </c>
      <c r="R638" s="31" t="s">
        <v>192</v>
      </c>
      <c r="S638" s="16">
        <f>ROUND(IF($L638=1,INDEX(新属性投放!K$14:K$34,卡牌属性!$M638),INDEX(新属性投放!K$40:K$60,卡牌属性!$M638))*VLOOKUP(J638,$A$4:$E$39,5),0)</f>
        <v>2738</v>
      </c>
      <c r="T638" s="31" t="s">
        <v>190</v>
      </c>
      <c r="U638" s="16">
        <f>ROUND(IF($L638=1,INDEX(新属性投放!C$14:C$34,卡牌属性!$M638),INDEX(新属性投放!C$40:C$60,卡牌属性!$M638))*VLOOKUP(J638,$A$4:$E$39,5),0)</f>
        <v>20</v>
      </c>
      <c r="V638" s="31" t="s">
        <v>191</v>
      </c>
      <c r="W638" s="16">
        <f>ROUND(IF($L638=1,INDEX(新属性投放!D$14:D$34,卡牌属性!$M638),INDEX(新属性投放!D$40:D$60,卡牌属性!$M638))*VLOOKUP(J638,$A$4:$E$39,5),0)</f>
        <v>10</v>
      </c>
      <c r="X638" s="31" t="s">
        <v>192</v>
      </c>
      <c r="Y638" s="16">
        <f>ROUND(IF($L638=1,INDEX(新属性投放!E$14:E$34,卡牌属性!$M638),INDEX(新属性投放!E$40:E$60,卡牌属性!$M638))*VLOOKUP(J638,$A$4:$E$39,5),0)</f>
        <v>100</v>
      </c>
    </row>
    <row r="639" spans="9:25" ht="16.5" x14ac:dyDescent="0.2">
      <c r="I639" s="15">
        <v>636</v>
      </c>
      <c r="J639" s="16">
        <f t="shared" si="138"/>
        <v>1102016</v>
      </c>
      <c r="K639" s="31" t="s">
        <v>703</v>
      </c>
      <c r="L639" s="16">
        <f t="shared" si="140"/>
        <v>2</v>
      </c>
      <c r="M639" s="16">
        <f t="shared" si="139"/>
        <v>6</v>
      </c>
      <c r="N639" s="16" t="s">
        <v>51</v>
      </c>
      <c r="O639" s="16">
        <f>ROUND(IF($L639=1,INDEX(新属性投放!I$14:I$34,卡牌属性!$M639),INDEX(新属性投放!I$40:I$60,卡牌属性!$M639))*VLOOKUP(J639,$A$4:$E$39,5),0)</f>
        <v>860</v>
      </c>
      <c r="P639" s="31" t="s">
        <v>191</v>
      </c>
      <c r="Q639" s="16">
        <f>ROUND(IF($L639=1,INDEX(新属性投放!J$14:J$34,卡牌属性!$M639),INDEX(新属性投放!J$40:J$60,卡牌属性!$M639))*VLOOKUP(J639,$A$4:$E$39,5),0)</f>
        <v>405</v>
      </c>
      <c r="R639" s="31" t="s">
        <v>192</v>
      </c>
      <c r="S639" s="16">
        <f>ROUND(IF($L639=1,INDEX(新属性投放!K$14:K$34,卡牌属性!$M639),INDEX(新属性投放!K$40:K$60,卡牌属性!$M639))*VLOOKUP(J639,$A$4:$E$39,5),0)</f>
        <v>3988</v>
      </c>
      <c r="T639" s="31" t="s">
        <v>190</v>
      </c>
      <c r="U639" s="16">
        <f>ROUND(IF($L639=1,INDEX(新属性投放!C$14:C$34,卡牌属性!$M639),INDEX(新属性投放!C$40:C$60,卡牌属性!$M639))*VLOOKUP(J639,$A$4:$E$39,5),0)</f>
        <v>25</v>
      </c>
      <c r="V639" s="31" t="s">
        <v>191</v>
      </c>
      <c r="W639" s="16">
        <f>ROUND(IF($L639=1,INDEX(新属性投放!D$14:D$34,卡牌属性!$M639),INDEX(新属性投放!D$40:D$60,卡牌属性!$M639))*VLOOKUP(J639,$A$4:$E$39,5),0)</f>
        <v>13</v>
      </c>
      <c r="X639" s="31" t="s">
        <v>192</v>
      </c>
      <c r="Y639" s="16">
        <f>ROUND(IF($L639=1,INDEX(新属性投放!E$14:E$34,卡牌属性!$M639),INDEX(新属性投放!E$40:E$60,卡牌属性!$M639))*VLOOKUP(J639,$A$4:$E$39,5),0)</f>
        <v>125</v>
      </c>
    </row>
    <row r="640" spans="9:25" ht="16.5" x14ac:dyDescent="0.2">
      <c r="I640" s="15">
        <v>637</v>
      </c>
      <c r="J640" s="16">
        <f t="shared" si="138"/>
        <v>1102016</v>
      </c>
      <c r="K640" s="31" t="s">
        <v>703</v>
      </c>
      <c r="L640" s="16">
        <f t="shared" si="140"/>
        <v>2</v>
      </c>
      <c r="M640" s="16">
        <f t="shared" si="139"/>
        <v>7</v>
      </c>
      <c r="N640" s="16" t="s">
        <v>51</v>
      </c>
      <c r="O640" s="16">
        <f>ROUND(IF($L640=1,INDEX(新属性投放!I$14:I$34,卡牌属性!$M640),INDEX(新属性投放!I$40:I$60,卡牌属性!$M640))*VLOOKUP(J640,$A$4:$E$39,5),0)</f>
        <v>1170</v>
      </c>
      <c r="P640" s="31" t="s">
        <v>191</v>
      </c>
      <c r="Q640" s="16">
        <f>ROUND(IF($L640=1,INDEX(新属性投放!J$14:J$34,卡牌属性!$M640),INDEX(新属性投放!J$40:J$60,卡牌属性!$M640))*VLOOKUP(J640,$A$4:$E$39,5),0)</f>
        <v>560</v>
      </c>
      <c r="R640" s="31" t="s">
        <v>192</v>
      </c>
      <c r="S640" s="16">
        <f>ROUND(IF($L640=1,INDEX(新属性投放!K$14:K$34,卡牌属性!$M640),INDEX(新属性投放!K$40:K$60,卡牌属性!$M640))*VLOOKUP(J640,$A$4:$E$39,5),0)</f>
        <v>5538</v>
      </c>
      <c r="T640" s="31" t="s">
        <v>190</v>
      </c>
      <c r="U640" s="16">
        <f>ROUND(IF($L640=1,INDEX(新属性投放!C$14:C$34,卡牌属性!$M640),INDEX(新属性投放!C$40:C$60,卡牌属性!$M640))*VLOOKUP(J640,$A$4:$E$39,5),0)</f>
        <v>30</v>
      </c>
      <c r="V640" s="31" t="s">
        <v>191</v>
      </c>
      <c r="W640" s="16">
        <f>ROUND(IF($L640=1,INDEX(新属性投放!D$14:D$34,卡牌属性!$M640),INDEX(新属性投放!D$40:D$60,卡牌属性!$M640))*VLOOKUP(J640,$A$4:$E$39,5),0)</f>
        <v>15</v>
      </c>
      <c r="X640" s="31" t="s">
        <v>192</v>
      </c>
      <c r="Y640" s="16">
        <f>ROUND(IF($L640=1,INDEX(新属性投放!E$14:E$34,卡牌属性!$M640),INDEX(新属性投放!E$40:E$60,卡牌属性!$M640))*VLOOKUP(J640,$A$4:$E$39,5),0)</f>
        <v>150</v>
      </c>
    </row>
    <row r="641" spans="9:25" ht="16.5" x14ac:dyDescent="0.2">
      <c r="I641" s="15">
        <v>638</v>
      </c>
      <c r="J641" s="16">
        <f t="shared" si="138"/>
        <v>1102016</v>
      </c>
      <c r="K641" s="31" t="s">
        <v>703</v>
      </c>
      <c r="L641" s="16">
        <f t="shared" si="140"/>
        <v>2</v>
      </c>
      <c r="M641" s="16">
        <f t="shared" si="139"/>
        <v>8</v>
      </c>
      <c r="N641" s="16" t="s">
        <v>51</v>
      </c>
      <c r="O641" s="16">
        <f>ROUND(IF($L641=1,INDEX(新属性投放!I$14:I$34,卡牌属性!$M641),INDEX(新属性投放!I$40:I$60,卡牌属性!$M641))*VLOOKUP(J641,$A$4:$E$39,5),0)</f>
        <v>1545</v>
      </c>
      <c r="P641" s="31" t="s">
        <v>191</v>
      </c>
      <c r="Q641" s="16">
        <f>ROUND(IF($L641=1,INDEX(新属性投放!J$14:J$34,卡牌属性!$M641),INDEX(新属性投放!J$40:J$60,卡牌属性!$M641))*VLOOKUP(J641,$A$4:$E$39,5),0)</f>
        <v>748</v>
      </c>
      <c r="R641" s="31" t="s">
        <v>192</v>
      </c>
      <c r="S641" s="16">
        <f>ROUND(IF($L641=1,INDEX(新属性投放!K$14:K$34,卡牌属性!$M641),INDEX(新属性投放!K$40:K$60,卡牌属性!$M641))*VLOOKUP(J641,$A$4:$E$39,5),0)</f>
        <v>7413</v>
      </c>
      <c r="T641" s="31" t="s">
        <v>190</v>
      </c>
      <c r="U641" s="16">
        <f>ROUND(IF($L641=1,INDEX(新属性投放!C$14:C$34,卡牌属性!$M641),INDEX(新属性投放!C$40:C$60,卡牌属性!$M641))*VLOOKUP(J641,$A$4:$E$39,5),0)</f>
        <v>38</v>
      </c>
      <c r="V641" s="31" t="s">
        <v>191</v>
      </c>
      <c r="W641" s="16">
        <f>ROUND(IF($L641=1,INDEX(新属性投放!D$14:D$34,卡牌属性!$M641),INDEX(新属性投放!D$40:D$60,卡牌属性!$M641))*VLOOKUP(J641,$A$4:$E$39,5),0)</f>
        <v>19</v>
      </c>
      <c r="X641" s="31" t="s">
        <v>192</v>
      </c>
      <c r="Y641" s="16">
        <f>ROUND(IF($L641=1,INDEX(新属性投放!E$14:E$34,卡牌属性!$M641),INDEX(新属性投放!E$40:E$60,卡牌属性!$M641))*VLOOKUP(J641,$A$4:$E$39,5),0)</f>
        <v>188</v>
      </c>
    </row>
    <row r="642" spans="9:25" ht="16.5" x14ac:dyDescent="0.2">
      <c r="I642" s="15">
        <v>639</v>
      </c>
      <c r="J642" s="16">
        <f t="shared" si="138"/>
        <v>1102016</v>
      </c>
      <c r="K642" s="31" t="s">
        <v>703</v>
      </c>
      <c r="L642" s="16">
        <f t="shared" si="140"/>
        <v>2</v>
      </c>
      <c r="M642" s="16">
        <f t="shared" si="139"/>
        <v>9</v>
      </c>
      <c r="N642" s="16" t="s">
        <v>51</v>
      </c>
      <c r="O642" s="16">
        <f>ROUND(IF($L642=1,INDEX(新属性投放!I$14:I$34,卡牌属性!$M642),INDEX(新属性投放!I$40:I$60,卡牌属性!$M642))*VLOOKUP(J642,$A$4:$E$39,5),0)</f>
        <v>1963</v>
      </c>
      <c r="P642" s="31" t="s">
        <v>191</v>
      </c>
      <c r="Q642" s="16">
        <f>ROUND(IF($L642=1,INDEX(新属性投放!J$14:J$34,卡牌属性!$M642),INDEX(新属性投放!J$40:J$60,卡牌属性!$M642))*VLOOKUP(J642,$A$4:$E$39,5),0)</f>
        <v>956</v>
      </c>
      <c r="R642" s="31" t="s">
        <v>192</v>
      </c>
      <c r="S642" s="16">
        <f>ROUND(IF($L642=1,INDEX(新属性投放!K$14:K$34,卡牌属性!$M642),INDEX(新属性投放!K$40:K$60,卡牌属性!$M642))*VLOOKUP(J642,$A$4:$E$39,5),0)</f>
        <v>9500</v>
      </c>
      <c r="T642" s="31" t="s">
        <v>190</v>
      </c>
      <c r="U642" s="16">
        <f>ROUND(IF($L642=1,INDEX(新属性投放!C$14:C$34,卡牌属性!$M642),INDEX(新属性投放!C$40:C$60,卡牌属性!$M642))*VLOOKUP(J642,$A$4:$E$39,5),0)</f>
        <v>43</v>
      </c>
      <c r="V642" s="31" t="s">
        <v>191</v>
      </c>
      <c r="W642" s="16">
        <f>ROUND(IF($L642=1,INDEX(新属性投放!D$14:D$34,卡牌属性!$M642),INDEX(新属性投放!D$40:D$60,卡牌属性!$M642))*VLOOKUP(J642,$A$4:$E$39,5),0)</f>
        <v>21</v>
      </c>
      <c r="X642" s="31" t="s">
        <v>192</v>
      </c>
      <c r="Y642" s="16">
        <f>ROUND(IF($L642=1,INDEX(新属性投放!E$14:E$34,卡牌属性!$M642),INDEX(新属性投放!E$40:E$60,卡牌属性!$M642))*VLOOKUP(J642,$A$4:$E$39,5),0)</f>
        <v>213</v>
      </c>
    </row>
    <row r="643" spans="9:25" ht="16.5" x14ac:dyDescent="0.2">
      <c r="I643" s="15">
        <v>640</v>
      </c>
      <c r="J643" s="16">
        <f t="shared" si="138"/>
        <v>1102016</v>
      </c>
      <c r="K643" s="31" t="s">
        <v>703</v>
      </c>
      <c r="L643" s="16">
        <f t="shared" si="140"/>
        <v>2</v>
      </c>
      <c r="M643" s="16">
        <f t="shared" si="139"/>
        <v>10</v>
      </c>
      <c r="N643" s="16" t="s">
        <v>51</v>
      </c>
      <c r="O643" s="16">
        <f>ROUND(IF($L643=1,INDEX(新属性投放!I$14:I$34,卡牌属性!$M643),INDEX(新属性投放!I$40:I$60,卡牌属性!$M643))*VLOOKUP(J643,$A$4:$E$39,5),0)</f>
        <v>2225</v>
      </c>
      <c r="P643" s="31" t="s">
        <v>191</v>
      </c>
      <c r="Q643" s="16">
        <f>ROUND(IF($L643=1,INDEX(新属性投放!J$14:J$34,卡牌属性!$M643),INDEX(新属性投放!J$40:J$60,卡牌属性!$M643))*VLOOKUP(J643,$A$4:$E$39,5),0)</f>
        <v>1088</v>
      </c>
      <c r="R643" s="31" t="s">
        <v>192</v>
      </c>
      <c r="S643" s="16">
        <f>ROUND(IF($L643=1,INDEX(新属性投放!K$14:K$34,卡牌属性!$M643),INDEX(新属性投放!K$40:K$60,卡牌属性!$M643))*VLOOKUP(J643,$A$4:$E$39,5),0)</f>
        <v>10813</v>
      </c>
      <c r="T643" s="31" t="s">
        <v>190</v>
      </c>
      <c r="U643" s="16">
        <f>ROUND(IF($L643=1,INDEX(新属性投放!C$14:C$34,卡牌属性!$M643),INDEX(新属性投放!C$40:C$60,卡牌属性!$M643))*VLOOKUP(J643,$A$4:$E$39,5),0)</f>
        <v>50</v>
      </c>
      <c r="V643" s="31" t="s">
        <v>191</v>
      </c>
      <c r="W643" s="16">
        <f>ROUND(IF($L643=1,INDEX(新属性投放!D$14:D$34,卡牌属性!$M643),INDEX(新属性投放!D$40:D$60,卡牌属性!$M643))*VLOOKUP(J643,$A$4:$E$39,5),0)</f>
        <v>25</v>
      </c>
      <c r="X643" s="31" t="s">
        <v>192</v>
      </c>
      <c r="Y643" s="16">
        <f>ROUND(IF($L643=1,INDEX(新属性投放!E$14:E$34,卡牌属性!$M643),INDEX(新属性投放!E$40:E$60,卡牌属性!$M643))*VLOOKUP(J643,$A$4:$E$39,5),0)</f>
        <v>250</v>
      </c>
    </row>
    <row r="644" spans="9:25" ht="16.5" x14ac:dyDescent="0.2">
      <c r="I644" s="15">
        <v>641</v>
      </c>
      <c r="J644" s="16">
        <f t="shared" si="138"/>
        <v>1102016</v>
      </c>
      <c r="K644" s="31" t="s">
        <v>703</v>
      </c>
      <c r="L644" s="16">
        <f t="shared" si="140"/>
        <v>2</v>
      </c>
      <c r="M644" s="16">
        <f t="shared" si="139"/>
        <v>11</v>
      </c>
      <c r="N644" s="16" t="s">
        <v>51</v>
      </c>
      <c r="O644" s="16">
        <f>ROUND(IF($L644=1,INDEX(新属性投放!I$14:I$34,卡牌属性!$M644),INDEX(新属性投放!I$40:I$60,卡牌属性!$M644))*VLOOKUP(J644,$A$4:$E$39,5),0)</f>
        <v>2533</v>
      </c>
      <c r="P644" s="31" t="s">
        <v>191</v>
      </c>
      <c r="Q644" s="16">
        <f>ROUND(IF($L644=1,INDEX(新属性投放!J$14:J$34,卡牌属性!$M644),INDEX(新属性投放!J$40:J$60,卡牌属性!$M644))*VLOOKUP(J644,$A$4:$E$39,5),0)</f>
        <v>1241</v>
      </c>
      <c r="R644" s="31" t="s">
        <v>192</v>
      </c>
      <c r="S644" s="16">
        <f>ROUND(IF($L644=1,INDEX(新属性投放!K$14:K$34,卡牌属性!$M644),INDEX(新属性投放!K$40:K$60,卡牌属性!$M644))*VLOOKUP(J644,$A$4:$E$39,5),0)</f>
        <v>12350</v>
      </c>
      <c r="T644" s="31" t="s">
        <v>190</v>
      </c>
      <c r="U644" s="16">
        <f>ROUND(IF($L644=1,INDEX(新属性投放!C$14:C$34,卡牌属性!$M644),INDEX(新属性投放!C$40:C$60,卡牌属性!$M644))*VLOOKUP(J644,$A$4:$E$39,5),0)</f>
        <v>58</v>
      </c>
      <c r="V644" s="31" t="s">
        <v>191</v>
      </c>
      <c r="W644" s="16">
        <f>ROUND(IF($L644=1,INDEX(新属性投放!D$14:D$34,卡牌属性!$M644),INDEX(新属性投放!D$40:D$60,卡牌属性!$M644))*VLOOKUP(J644,$A$4:$E$39,5),0)</f>
        <v>29</v>
      </c>
      <c r="X644" s="31" t="s">
        <v>192</v>
      </c>
      <c r="Y644" s="16">
        <f>ROUND(IF($L644=1,INDEX(新属性投放!E$14:E$34,卡牌属性!$M644),INDEX(新属性投放!E$40:E$60,卡牌属性!$M644))*VLOOKUP(J644,$A$4:$E$39,5),0)</f>
        <v>288</v>
      </c>
    </row>
    <row r="645" spans="9:25" ht="16.5" x14ac:dyDescent="0.2">
      <c r="I645" s="15">
        <v>642</v>
      </c>
      <c r="J645" s="16">
        <f t="shared" ref="J645:J708" si="141">INDEX($A$4:$A$39,INT((I645-1)/21)+1)</f>
        <v>1102016</v>
      </c>
      <c r="K645" s="31" t="s">
        <v>703</v>
      </c>
      <c r="L645" s="16">
        <f t="shared" si="140"/>
        <v>2</v>
      </c>
      <c r="M645" s="16">
        <f t="shared" ref="M645:M708" si="142">MOD(I645-1,21)+1</f>
        <v>12</v>
      </c>
      <c r="N645" s="16" t="s">
        <v>51</v>
      </c>
      <c r="O645" s="16">
        <f>ROUND(IF($L645=1,INDEX(新属性投放!I$14:I$34,卡牌属性!$M645),INDEX(新属性投放!I$40:I$60,卡牌属性!$M645))*VLOOKUP(J645,$A$4:$E$39,5),0)</f>
        <v>2885</v>
      </c>
      <c r="P645" s="31" t="s">
        <v>191</v>
      </c>
      <c r="Q645" s="16">
        <f>ROUND(IF($L645=1,INDEX(新属性投放!J$14:J$34,卡牌属性!$M645),INDEX(新属性投放!J$40:J$60,卡牌属性!$M645))*VLOOKUP(J645,$A$4:$E$39,5),0)</f>
        <v>1418</v>
      </c>
      <c r="R645" s="31" t="s">
        <v>192</v>
      </c>
      <c r="S645" s="16">
        <f>ROUND(IF($L645=1,INDEX(新属性投放!K$14:K$34,卡牌属性!$M645),INDEX(新属性投放!K$40:K$60,卡牌属性!$M645))*VLOOKUP(J645,$A$4:$E$39,5),0)</f>
        <v>14113</v>
      </c>
      <c r="T645" s="31" t="s">
        <v>190</v>
      </c>
      <c r="U645" s="16">
        <f>ROUND(IF($L645=1,INDEX(新属性投放!C$14:C$34,卡牌属性!$M645),INDEX(新属性投放!C$40:C$60,卡牌属性!$M645))*VLOOKUP(J645,$A$4:$E$39,5),0)</f>
        <v>65</v>
      </c>
      <c r="V645" s="31" t="s">
        <v>191</v>
      </c>
      <c r="W645" s="16">
        <f>ROUND(IF($L645=1,INDEX(新属性投放!D$14:D$34,卡牌属性!$M645),INDEX(新属性投放!D$40:D$60,卡牌属性!$M645))*VLOOKUP(J645,$A$4:$E$39,5),0)</f>
        <v>33</v>
      </c>
      <c r="X645" s="31" t="s">
        <v>192</v>
      </c>
      <c r="Y645" s="16">
        <f>ROUND(IF($L645=1,INDEX(新属性投放!E$14:E$34,卡牌属性!$M645),INDEX(新属性投放!E$40:E$60,卡牌属性!$M645))*VLOOKUP(J645,$A$4:$E$39,5),0)</f>
        <v>325</v>
      </c>
    </row>
    <row r="646" spans="9:25" ht="16.5" x14ac:dyDescent="0.2">
      <c r="I646" s="15">
        <v>643</v>
      </c>
      <c r="J646" s="16">
        <f t="shared" si="141"/>
        <v>1102016</v>
      </c>
      <c r="K646" s="31" t="s">
        <v>703</v>
      </c>
      <c r="L646" s="16">
        <f t="shared" si="140"/>
        <v>2</v>
      </c>
      <c r="M646" s="16">
        <f t="shared" si="142"/>
        <v>13</v>
      </c>
      <c r="N646" s="16" t="s">
        <v>51</v>
      </c>
      <c r="O646" s="16">
        <f>ROUND(IF($L646=1,INDEX(新属性投放!I$14:I$34,卡牌属性!$M646),INDEX(新属性投放!I$40:I$60,卡牌属性!$M646))*VLOOKUP(J646,$A$4:$E$39,5),0)</f>
        <v>3283</v>
      </c>
      <c r="P646" s="31" t="s">
        <v>191</v>
      </c>
      <c r="Q646" s="16">
        <f>ROUND(IF($L646=1,INDEX(新属性投放!J$14:J$34,卡牌属性!$M646),INDEX(新属性投放!J$40:J$60,卡牌属性!$M646))*VLOOKUP(J646,$A$4:$E$39,5),0)</f>
        <v>1616</v>
      </c>
      <c r="R646" s="31" t="s">
        <v>192</v>
      </c>
      <c r="S646" s="16">
        <f>ROUND(IF($L646=1,INDEX(新属性投放!K$14:K$34,卡牌属性!$M646),INDEX(新属性投放!K$40:K$60,卡牌属性!$M646))*VLOOKUP(J646,$A$4:$E$39,5),0)</f>
        <v>16100</v>
      </c>
      <c r="T646" s="31" t="s">
        <v>190</v>
      </c>
      <c r="U646" s="16">
        <f>ROUND(IF($L646=1,INDEX(新属性投放!C$14:C$34,卡牌属性!$M646),INDEX(新属性投放!C$40:C$60,卡牌属性!$M646))*VLOOKUP(J646,$A$4:$E$39,5),0)</f>
        <v>73</v>
      </c>
      <c r="V646" s="31" t="s">
        <v>191</v>
      </c>
      <c r="W646" s="16">
        <f>ROUND(IF($L646=1,INDEX(新属性投放!D$14:D$34,卡牌属性!$M646),INDEX(新属性投放!D$40:D$60,卡牌属性!$M646))*VLOOKUP(J646,$A$4:$E$39,5),0)</f>
        <v>36</v>
      </c>
      <c r="X646" s="31" t="s">
        <v>192</v>
      </c>
      <c r="Y646" s="16">
        <f>ROUND(IF($L646=1,INDEX(新属性投放!E$14:E$34,卡牌属性!$M646),INDEX(新属性投放!E$40:E$60,卡牌属性!$M646))*VLOOKUP(J646,$A$4:$E$39,5),0)</f>
        <v>363</v>
      </c>
    </row>
    <row r="647" spans="9:25" ht="16.5" x14ac:dyDescent="0.2">
      <c r="I647" s="15">
        <v>644</v>
      </c>
      <c r="J647" s="16">
        <f t="shared" si="141"/>
        <v>1102016</v>
      </c>
      <c r="K647" s="31" t="s">
        <v>703</v>
      </c>
      <c r="L647" s="16">
        <f t="shared" si="140"/>
        <v>2</v>
      </c>
      <c r="M647" s="16">
        <f t="shared" si="142"/>
        <v>14</v>
      </c>
      <c r="N647" s="16" t="s">
        <v>51</v>
      </c>
      <c r="O647" s="16">
        <f>ROUND(IF($L647=1,INDEX(新属性投放!I$14:I$34,卡牌属性!$M647),INDEX(新属性投放!I$40:I$60,卡牌属性!$M647))*VLOOKUP(J647,$A$4:$E$39,5),0)</f>
        <v>3725</v>
      </c>
      <c r="P647" s="31" t="s">
        <v>191</v>
      </c>
      <c r="Q647" s="16">
        <f>ROUND(IF($L647=1,INDEX(新属性投放!J$14:J$34,卡牌属性!$M647),INDEX(新属性投放!J$40:J$60,卡牌属性!$M647))*VLOOKUP(J647,$A$4:$E$39,5),0)</f>
        <v>1838</v>
      </c>
      <c r="R647" s="31" t="s">
        <v>192</v>
      </c>
      <c r="S647" s="16">
        <f>ROUND(IF($L647=1,INDEX(新属性投放!K$14:K$34,卡牌属性!$M647),INDEX(新属性投放!K$40:K$60,卡牌属性!$M647))*VLOOKUP(J647,$A$4:$E$39,5),0)</f>
        <v>18313</v>
      </c>
      <c r="T647" s="31" t="s">
        <v>190</v>
      </c>
      <c r="U647" s="16">
        <f>ROUND(IF($L647=1,INDEX(新属性投放!C$14:C$34,卡牌属性!$M647),INDEX(新属性投放!C$40:C$60,卡牌属性!$M647))*VLOOKUP(J647,$A$4:$E$39,5),0)</f>
        <v>80</v>
      </c>
      <c r="V647" s="31" t="s">
        <v>191</v>
      </c>
      <c r="W647" s="16">
        <f>ROUND(IF($L647=1,INDEX(新属性投放!D$14:D$34,卡牌属性!$M647),INDEX(新属性投放!D$40:D$60,卡牌属性!$M647))*VLOOKUP(J647,$A$4:$E$39,5),0)</f>
        <v>40</v>
      </c>
      <c r="X647" s="31" t="s">
        <v>192</v>
      </c>
      <c r="Y647" s="16">
        <f>ROUND(IF($L647=1,INDEX(新属性投放!E$14:E$34,卡牌属性!$M647),INDEX(新属性投放!E$40:E$60,卡牌属性!$M647))*VLOOKUP(J647,$A$4:$E$39,5),0)</f>
        <v>400</v>
      </c>
    </row>
    <row r="648" spans="9:25" ht="16.5" x14ac:dyDescent="0.2">
      <c r="I648" s="15">
        <v>645</v>
      </c>
      <c r="J648" s="16">
        <f t="shared" si="141"/>
        <v>1102016</v>
      </c>
      <c r="K648" s="31" t="s">
        <v>703</v>
      </c>
      <c r="L648" s="16">
        <f t="shared" si="140"/>
        <v>2</v>
      </c>
      <c r="M648" s="16">
        <f t="shared" si="142"/>
        <v>15</v>
      </c>
      <c r="N648" s="16" t="s">
        <v>51</v>
      </c>
      <c r="O648" s="16">
        <f>ROUND(IF($L648=1,INDEX(新属性投放!I$14:I$34,卡牌属性!$M648),INDEX(新属性投放!I$40:I$60,卡牌属性!$M648))*VLOOKUP(J648,$A$4:$E$39,5),0)</f>
        <v>4213</v>
      </c>
      <c r="P648" s="31" t="s">
        <v>191</v>
      </c>
      <c r="Q648" s="16">
        <f>ROUND(IF($L648=1,INDEX(新属性投放!J$14:J$34,卡牌属性!$M648),INDEX(新属性投放!J$40:J$60,卡牌属性!$M648))*VLOOKUP(J648,$A$4:$E$39,5),0)</f>
        <v>2081</v>
      </c>
      <c r="R648" s="31" t="s">
        <v>192</v>
      </c>
      <c r="S648" s="16">
        <f>ROUND(IF($L648=1,INDEX(新属性投放!K$14:K$34,卡牌属性!$M648),INDEX(新属性投放!K$40:K$60,卡牌属性!$M648))*VLOOKUP(J648,$A$4:$E$39,5),0)</f>
        <v>20750</v>
      </c>
      <c r="T648" s="31" t="s">
        <v>190</v>
      </c>
      <c r="U648" s="16">
        <f>ROUND(IF($L648=1,INDEX(新属性投放!C$14:C$34,卡牌属性!$M648),INDEX(新属性投放!C$40:C$60,卡牌属性!$M648))*VLOOKUP(J648,$A$4:$E$39,5),0)</f>
        <v>88</v>
      </c>
      <c r="V648" s="31" t="s">
        <v>191</v>
      </c>
      <c r="W648" s="16">
        <f>ROUND(IF($L648=1,INDEX(新属性投放!D$14:D$34,卡牌属性!$M648),INDEX(新属性投放!D$40:D$60,卡牌属性!$M648))*VLOOKUP(J648,$A$4:$E$39,5),0)</f>
        <v>44</v>
      </c>
      <c r="X648" s="31" t="s">
        <v>192</v>
      </c>
      <c r="Y648" s="16">
        <f>ROUND(IF($L648=1,INDEX(新属性投放!E$14:E$34,卡牌属性!$M648),INDEX(新属性投放!E$40:E$60,卡牌属性!$M648))*VLOOKUP(J648,$A$4:$E$39,5),0)</f>
        <v>438</v>
      </c>
    </row>
    <row r="649" spans="9:25" ht="16.5" x14ac:dyDescent="0.2">
      <c r="I649" s="15">
        <v>646</v>
      </c>
      <c r="J649" s="16">
        <f t="shared" si="141"/>
        <v>1102016</v>
      </c>
      <c r="K649" s="31" t="s">
        <v>703</v>
      </c>
      <c r="L649" s="16">
        <f t="shared" si="140"/>
        <v>2</v>
      </c>
      <c r="M649" s="16">
        <f t="shared" si="142"/>
        <v>16</v>
      </c>
      <c r="N649" s="16" t="s">
        <v>51</v>
      </c>
      <c r="O649" s="16">
        <f>ROUND(IF($L649=1,INDEX(新属性投放!I$14:I$34,卡牌属性!$M649),INDEX(新属性投放!I$40:I$60,卡牌属性!$M649))*VLOOKUP(J649,$A$4:$E$39,5),0)</f>
        <v>4750</v>
      </c>
      <c r="P649" s="31" t="s">
        <v>191</v>
      </c>
      <c r="Q649" s="16">
        <f>ROUND(IF($L649=1,INDEX(新属性投放!J$14:J$34,卡牌属性!$M649),INDEX(新属性投放!J$40:J$60,卡牌属性!$M649))*VLOOKUP(J649,$A$4:$E$39,5),0)</f>
        <v>2350</v>
      </c>
      <c r="R649" s="31" t="s">
        <v>192</v>
      </c>
      <c r="S649" s="16">
        <f>ROUND(IF($L649=1,INDEX(新属性投放!K$14:K$34,卡牌属性!$M649),INDEX(新属性投放!K$40:K$60,卡牌属性!$M649))*VLOOKUP(J649,$A$4:$E$39,5),0)</f>
        <v>23438</v>
      </c>
      <c r="T649" s="31" t="s">
        <v>190</v>
      </c>
      <c r="U649" s="16">
        <f>ROUND(IF($L649=1,INDEX(新属性投放!C$14:C$34,卡牌属性!$M649),INDEX(新属性投放!C$40:C$60,卡牌属性!$M649))*VLOOKUP(J649,$A$4:$E$39,5),0)</f>
        <v>100</v>
      </c>
      <c r="V649" s="31" t="s">
        <v>191</v>
      </c>
      <c r="W649" s="16">
        <f>ROUND(IF($L649=1,INDEX(新属性投放!D$14:D$34,卡牌属性!$M649),INDEX(新属性投放!D$40:D$60,卡牌属性!$M649))*VLOOKUP(J649,$A$4:$E$39,5),0)</f>
        <v>50</v>
      </c>
      <c r="X649" s="31" t="s">
        <v>192</v>
      </c>
      <c r="Y649" s="16">
        <f>ROUND(IF($L649=1,INDEX(新属性投放!E$14:E$34,卡牌属性!$M649),INDEX(新属性投放!E$40:E$60,卡牌属性!$M649))*VLOOKUP(J649,$A$4:$E$39,5),0)</f>
        <v>500</v>
      </c>
    </row>
    <row r="650" spans="9:25" ht="16.5" x14ac:dyDescent="0.2">
      <c r="I650" s="15">
        <v>647</v>
      </c>
      <c r="J650" s="16">
        <f t="shared" si="141"/>
        <v>1102016</v>
      </c>
      <c r="K650" s="31" t="s">
        <v>703</v>
      </c>
      <c r="L650" s="16">
        <f t="shared" si="140"/>
        <v>2</v>
      </c>
      <c r="M650" s="16">
        <f t="shared" si="142"/>
        <v>17</v>
      </c>
      <c r="N650" s="16" t="s">
        <v>51</v>
      </c>
      <c r="O650" s="16">
        <f>ROUND(IF($L650=1,INDEX(新属性投放!I$14:I$34,卡牌属性!$M650),INDEX(新属性投放!I$40:I$60,卡牌属性!$M650))*VLOOKUP(J650,$A$4:$E$39,5),0)</f>
        <v>5363</v>
      </c>
      <c r="P650" s="31" t="s">
        <v>191</v>
      </c>
      <c r="Q650" s="16">
        <f>ROUND(IF($L650=1,INDEX(新属性投放!J$14:J$34,卡牌属性!$M650),INDEX(新属性投放!J$40:J$60,卡牌属性!$M650))*VLOOKUP(J650,$A$4:$E$39,5),0)</f>
        <v>2656</v>
      </c>
      <c r="R650" s="31" t="s">
        <v>192</v>
      </c>
      <c r="S650" s="16">
        <f>ROUND(IF($L650=1,INDEX(新属性投放!K$14:K$34,卡牌属性!$M650),INDEX(新属性投放!K$40:K$60,卡牌属性!$M650))*VLOOKUP(J650,$A$4:$E$39,5),0)</f>
        <v>26500</v>
      </c>
      <c r="T650" s="31" t="s">
        <v>190</v>
      </c>
      <c r="U650" s="16">
        <f>ROUND(IF($L650=1,INDEX(新属性投放!C$14:C$34,卡牌属性!$M650),INDEX(新属性投放!C$40:C$60,卡牌属性!$M650))*VLOOKUP(J650,$A$4:$E$39,5),0)</f>
        <v>113</v>
      </c>
      <c r="V650" s="31" t="s">
        <v>191</v>
      </c>
      <c r="W650" s="16">
        <f>ROUND(IF($L650=1,INDEX(新属性投放!D$14:D$34,卡牌属性!$M650),INDEX(新属性投放!D$40:D$60,卡牌属性!$M650))*VLOOKUP(J650,$A$4:$E$39,5),0)</f>
        <v>56</v>
      </c>
      <c r="X650" s="31" t="s">
        <v>192</v>
      </c>
      <c r="Y650" s="16">
        <f>ROUND(IF($L650=1,INDEX(新属性投放!E$14:E$34,卡牌属性!$M650),INDEX(新属性投放!E$40:E$60,卡牌属性!$M650))*VLOOKUP(J650,$A$4:$E$39,5),0)</f>
        <v>563</v>
      </c>
    </row>
    <row r="651" spans="9:25" ht="16.5" x14ac:dyDescent="0.2">
      <c r="I651" s="15">
        <v>648</v>
      </c>
      <c r="J651" s="16">
        <f t="shared" si="141"/>
        <v>1102016</v>
      </c>
      <c r="K651" s="31" t="s">
        <v>703</v>
      </c>
      <c r="L651" s="16">
        <f t="shared" si="140"/>
        <v>2</v>
      </c>
      <c r="M651" s="16">
        <f t="shared" si="142"/>
        <v>18</v>
      </c>
      <c r="N651" s="16" t="s">
        <v>51</v>
      </c>
      <c r="O651" s="16">
        <f>ROUND(IF($L651=1,INDEX(新属性投放!I$14:I$34,卡牌属性!$M651),INDEX(新属性投放!I$40:I$60,卡牌属性!$M651))*VLOOKUP(J651,$A$4:$E$39,5),0)</f>
        <v>6050</v>
      </c>
      <c r="P651" s="31" t="s">
        <v>191</v>
      </c>
      <c r="Q651" s="16">
        <f>ROUND(IF($L651=1,INDEX(新属性投放!J$14:J$34,卡牌属性!$M651),INDEX(新属性投放!J$40:J$60,卡牌属性!$M651))*VLOOKUP(J651,$A$4:$E$39,5),0)</f>
        <v>3000</v>
      </c>
      <c r="R651" s="31" t="s">
        <v>192</v>
      </c>
      <c r="S651" s="16">
        <f>ROUND(IF($L651=1,INDEX(新属性投放!K$14:K$34,卡牌属性!$M651),INDEX(新属性投放!K$40:K$60,卡牌属性!$M651))*VLOOKUP(J651,$A$4:$E$39,5),0)</f>
        <v>29938</v>
      </c>
      <c r="T651" s="31" t="s">
        <v>190</v>
      </c>
      <c r="U651" s="16">
        <f>ROUND(IF($L651=1,INDEX(新属性投放!C$14:C$34,卡牌属性!$M651),INDEX(新属性投放!C$40:C$60,卡牌属性!$M651))*VLOOKUP(J651,$A$4:$E$39,5),0)</f>
        <v>125</v>
      </c>
      <c r="V651" s="31" t="s">
        <v>191</v>
      </c>
      <c r="W651" s="16">
        <f>ROUND(IF($L651=1,INDEX(新属性投放!D$14:D$34,卡牌属性!$M651),INDEX(新属性投放!D$40:D$60,卡牌属性!$M651))*VLOOKUP(J651,$A$4:$E$39,5),0)</f>
        <v>63</v>
      </c>
      <c r="X651" s="31" t="s">
        <v>192</v>
      </c>
      <c r="Y651" s="16">
        <f>ROUND(IF($L651=1,INDEX(新属性投放!E$14:E$34,卡牌属性!$M651),INDEX(新属性投放!E$40:E$60,卡牌属性!$M651))*VLOOKUP(J651,$A$4:$E$39,5),0)</f>
        <v>625</v>
      </c>
    </row>
    <row r="652" spans="9:25" ht="16.5" x14ac:dyDescent="0.2">
      <c r="I652" s="15">
        <v>649</v>
      </c>
      <c r="J652" s="16">
        <f t="shared" si="141"/>
        <v>1102016</v>
      </c>
      <c r="K652" s="31" t="s">
        <v>703</v>
      </c>
      <c r="L652" s="16">
        <f t="shared" si="140"/>
        <v>2</v>
      </c>
      <c r="M652" s="16">
        <f t="shared" si="142"/>
        <v>19</v>
      </c>
      <c r="N652" s="16" t="s">
        <v>51</v>
      </c>
      <c r="O652" s="16">
        <f>ROUND(IF($L652=1,INDEX(新属性投放!I$14:I$34,卡牌属性!$M652),INDEX(新属性投放!I$40:I$60,卡牌属性!$M652))*VLOOKUP(J652,$A$4:$E$39,5),0)</f>
        <v>6813</v>
      </c>
      <c r="P652" s="31" t="s">
        <v>191</v>
      </c>
      <c r="Q652" s="16">
        <f>ROUND(IF($L652=1,INDEX(新属性投放!J$14:J$34,卡牌属性!$M652),INDEX(新属性投放!J$40:J$60,卡牌属性!$M652))*VLOOKUP(J652,$A$4:$E$39,5),0)</f>
        <v>3381</v>
      </c>
      <c r="R652" s="31" t="s">
        <v>192</v>
      </c>
      <c r="S652" s="16">
        <f>ROUND(IF($L652=1,INDEX(新属性投放!K$14:K$34,卡牌属性!$M652),INDEX(新属性投放!K$40:K$60,卡牌属性!$M652))*VLOOKUP(J652,$A$4:$E$39,5),0)</f>
        <v>33750</v>
      </c>
      <c r="T652" s="31" t="s">
        <v>190</v>
      </c>
      <c r="U652" s="16">
        <f>ROUND(IF($L652=1,INDEX(新属性投放!C$14:C$34,卡牌属性!$M652),INDEX(新属性投放!C$40:C$60,卡牌属性!$M652))*VLOOKUP(J652,$A$4:$E$39,5),0)</f>
        <v>138</v>
      </c>
      <c r="V652" s="31" t="s">
        <v>191</v>
      </c>
      <c r="W652" s="16">
        <f>ROUND(IF($L652=1,INDEX(新属性投放!D$14:D$34,卡牌属性!$M652),INDEX(新属性投放!D$40:D$60,卡牌属性!$M652))*VLOOKUP(J652,$A$4:$E$39,5),0)</f>
        <v>69</v>
      </c>
      <c r="X652" s="31" t="s">
        <v>192</v>
      </c>
      <c r="Y652" s="16">
        <f>ROUND(IF($L652=1,INDEX(新属性投放!E$14:E$34,卡牌属性!$M652),INDEX(新属性投放!E$40:E$60,卡牌属性!$M652))*VLOOKUP(J652,$A$4:$E$39,5),0)</f>
        <v>688</v>
      </c>
    </row>
    <row r="653" spans="9:25" ht="16.5" x14ac:dyDescent="0.2">
      <c r="I653" s="15">
        <v>650</v>
      </c>
      <c r="J653" s="16">
        <f t="shared" si="141"/>
        <v>1102016</v>
      </c>
      <c r="K653" s="31" t="s">
        <v>703</v>
      </c>
      <c r="L653" s="16">
        <f t="shared" si="140"/>
        <v>2</v>
      </c>
      <c r="M653" s="16">
        <f t="shared" si="142"/>
        <v>20</v>
      </c>
      <c r="N653" s="16" t="s">
        <v>51</v>
      </c>
      <c r="O653" s="16">
        <f>ROUND(IF($L653=1,INDEX(新属性投放!I$14:I$34,卡牌属性!$M653),INDEX(新属性投放!I$40:I$60,卡牌属性!$M653))*VLOOKUP(J653,$A$4:$E$39,5),0)</f>
        <v>7650</v>
      </c>
      <c r="P653" s="31" t="s">
        <v>191</v>
      </c>
      <c r="Q653" s="16">
        <f>ROUND(IF($L653=1,INDEX(新属性投放!J$14:J$34,卡牌属性!$M653),INDEX(新属性投放!J$40:J$60,卡牌属性!$M653))*VLOOKUP(J653,$A$4:$E$39,5),0)</f>
        <v>3800</v>
      </c>
      <c r="R653" s="31" t="s">
        <v>192</v>
      </c>
      <c r="S653" s="16">
        <f>ROUND(IF($L653=1,INDEX(新属性投放!K$14:K$34,卡牌属性!$M653),INDEX(新属性投放!K$40:K$60,卡牌属性!$M653))*VLOOKUP(J653,$A$4:$E$39,5),0)</f>
        <v>37938</v>
      </c>
      <c r="T653" s="31" t="s">
        <v>190</v>
      </c>
      <c r="U653" s="16">
        <f>ROUND(IF($L653=1,INDEX(新属性投放!C$14:C$34,卡牌属性!$M653),INDEX(新属性投放!C$40:C$60,卡牌属性!$M653))*VLOOKUP(J653,$A$4:$E$39,5),0)</f>
        <v>150</v>
      </c>
      <c r="V653" s="31" t="s">
        <v>191</v>
      </c>
      <c r="W653" s="16">
        <f>ROUND(IF($L653=1,INDEX(新属性投放!D$14:D$34,卡牌属性!$M653),INDEX(新属性投放!D$40:D$60,卡牌属性!$M653))*VLOOKUP(J653,$A$4:$E$39,5),0)</f>
        <v>75</v>
      </c>
      <c r="X653" s="31" t="s">
        <v>192</v>
      </c>
      <c r="Y653" s="16">
        <f>ROUND(IF($L653=1,INDEX(新属性投放!E$14:E$34,卡牌属性!$M653),INDEX(新属性投放!E$40:E$60,卡牌属性!$M653))*VLOOKUP(J653,$A$4:$E$39,5),0)</f>
        <v>750</v>
      </c>
    </row>
    <row r="654" spans="9:25" ht="16.5" x14ac:dyDescent="0.2">
      <c r="I654" s="15">
        <v>651</v>
      </c>
      <c r="J654" s="16">
        <f t="shared" si="141"/>
        <v>1102016</v>
      </c>
      <c r="K654" s="31" t="s">
        <v>703</v>
      </c>
      <c r="L654" s="16">
        <f t="shared" si="140"/>
        <v>2</v>
      </c>
      <c r="M654" s="16">
        <f t="shared" si="142"/>
        <v>21</v>
      </c>
      <c r="N654" s="16" t="s">
        <v>51</v>
      </c>
      <c r="O654" s="16">
        <f>ROUND(IF($L654=1,INDEX(新属性投放!I$14:I$34,卡牌属性!$M654),INDEX(新属性投放!I$40:I$60,卡牌属性!$M654))*VLOOKUP(J654,$A$4:$E$39,5),0)</f>
        <v>8750</v>
      </c>
      <c r="P654" s="31" t="s">
        <v>191</v>
      </c>
      <c r="Q654" s="16">
        <f>ROUND(IF($L654=1,INDEX(新属性投放!J$14:J$34,卡牌属性!$M654),INDEX(新属性投放!J$40:J$60,卡牌属性!$M654))*VLOOKUP(J654,$A$4:$E$39,5),0)</f>
        <v>4350</v>
      </c>
      <c r="R654" s="31" t="s">
        <v>192</v>
      </c>
      <c r="S654" s="16">
        <f>ROUND(IF($L654=1,INDEX(新属性投放!K$14:K$34,卡牌属性!$M654),INDEX(新属性投放!K$40:K$60,卡牌属性!$M654))*VLOOKUP(J654,$A$4:$E$39,5),0)</f>
        <v>43438</v>
      </c>
      <c r="T654" s="31" t="s">
        <v>190</v>
      </c>
      <c r="U654" s="16">
        <f>ROUND(IF($L654=1,INDEX(新属性投放!C$14:C$34,卡牌属性!$M654),INDEX(新属性投放!C$40:C$60,卡牌属性!$M654))*VLOOKUP(J654,$A$4:$E$39,5),0)</f>
        <v>175</v>
      </c>
      <c r="V654" s="31" t="s">
        <v>191</v>
      </c>
      <c r="W654" s="16">
        <f>ROUND(IF($L654=1,INDEX(新属性投放!D$14:D$34,卡牌属性!$M654),INDEX(新属性投放!D$40:D$60,卡牌属性!$M654))*VLOOKUP(J654,$A$4:$E$39,5),0)</f>
        <v>88</v>
      </c>
      <c r="X654" s="31" t="s">
        <v>192</v>
      </c>
      <c r="Y654" s="16">
        <f>ROUND(IF($L654=1,INDEX(新属性投放!E$14:E$34,卡牌属性!$M654),INDEX(新属性投放!E$40:E$60,卡牌属性!$M654))*VLOOKUP(J654,$A$4:$E$39,5),0)</f>
        <v>875</v>
      </c>
    </row>
    <row r="655" spans="9:25" ht="16.5" x14ac:dyDescent="0.2">
      <c r="I655" s="15">
        <v>652</v>
      </c>
      <c r="J655" s="16">
        <f t="shared" si="141"/>
        <v>1102017</v>
      </c>
      <c r="K655" s="31" t="s">
        <v>703</v>
      </c>
      <c r="L655" s="16">
        <f t="shared" si="140"/>
        <v>2</v>
      </c>
      <c r="M655" s="16">
        <f t="shared" si="142"/>
        <v>1</v>
      </c>
      <c r="N655" s="16" t="s">
        <v>51</v>
      </c>
      <c r="O655" s="16">
        <f>ROUND(IF($L655=1,INDEX(新属性投放!I$14:I$34,卡牌属性!$M655),INDEX(新属性投放!I$40:I$60,卡牌属性!$M655))*VLOOKUP(J655,$A$4:$E$39,5),0)</f>
        <v>88</v>
      </c>
      <c r="P655" s="31" t="s">
        <v>191</v>
      </c>
      <c r="Q655" s="16">
        <f>ROUND(IF($L655=1,INDEX(新属性投放!J$14:J$34,卡牌属性!$M655),INDEX(新属性投放!J$40:J$60,卡牌属性!$M655))*VLOOKUP(J655,$A$4:$E$39,5),0)</f>
        <v>22</v>
      </c>
      <c r="R655" s="31" t="s">
        <v>192</v>
      </c>
      <c r="S655" s="16">
        <f>ROUND(IF($L655=1,INDEX(新属性投放!K$14:K$34,卡牌属性!$M655),INDEX(新属性投放!K$40:K$60,卡牌属性!$M655))*VLOOKUP(J655,$A$4:$E$39,5),0)</f>
        <v>165</v>
      </c>
      <c r="T655" s="31" t="s">
        <v>190</v>
      </c>
      <c r="U655" s="16">
        <f>ROUND(IF($L655=1,INDEX(新属性投放!C$14:C$34,卡牌属性!$M655),INDEX(新属性投放!C$40:C$60,卡牌属性!$M655))*VLOOKUP(J655,$A$4:$E$39,5),0)</f>
        <v>4</v>
      </c>
      <c r="V655" s="31" t="s">
        <v>191</v>
      </c>
      <c r="W655" s="16">
        <f>ROUND(IF($L655=1,INDEX(新属性投放!D$14:D$34,卡牌属性!$M655),INDEX(新属性投放!D$40:D$60,卡牌属性!$M655))*VLOOKUP(J655,$A$4:$E$39,5),0)</f>
        <v>2</v>
      </c>
      <c r="X655" s="31" t="s">
        <v>192</v>
      </c>
      <c r="Y655" s="16">
        <f>ROUND(IF($L655=1,INDEX(新属性投放!E$14:E$34,卡牌属性!$M655),INDEX(新属性投放!E$40:E$60,卡牌属性!$M655))*VLOOKUP(J655,$A$4:$E$39,5),0)</f>
        <v>22</v>
      </c>
    </row>
    <row r="656" spans="9:25" ht="16.5" x14ac:dyDescent="0.2">
      <c r="I656" s="15">
        <v>653</v>
      </c>
      <c r="J656" s="16">
        <f t="shared" si="141"/>
        <v>1102017</v>
      </c>
      <c r="K656" s="31" t="s">
        <v>703</v>
      </c>
      <c r="L656" s="16">
        <f t="shared" si="140"/>
        <v>2</v>
      </c>
      <c r="M656" s="16">
        <f t="shared" si="142"/>
        <v>2</v>
      </c>
      <c r="N656" s="16" t="s">
        <v>51</v>
      </c>
      <c r="O656" s="16">
        <f>ROUND(IF($L656=1,INDEX(新属性投放!I$14:I$34,卡牌属性!$M656),INDEX(新属性投放!I$40:I$60,卡牌属性!$M656))*VLOOKUP(J656,$A$4:$E$39,5),0)</f>
        <v>119</v>
      </c>
      <c r="P656" s="31" t="s">
        <v>191</v>
      </c>
      <c r="Q656" s="16">
        <f>ROUND(IF($L656=1,INDEX(新属性投放!J$14:J$34,卡牌属性!$M656),INDEX(新属性投放!J$40:J$60,卡牌属性!$M656))*VLOOKUP(J656,$A$4:$E$39,5),0)</f>
        <v>37</v>
      </c>
      <c r="R656" s="31" t="s">
        <v>192</v>
      </c>
      <c r="S656" s="16">
        <f>ROUND(IF($L656=1,INDEX(新属性投放!K$14:K$34,卡牌属性!$M656),INDEX(新属性投放!K$40:K$60,卡牌属性!$M656))*VLOOKUP(J656,$A$4:$E$39,5),0)</f>
        <v>319</v>
      </c>
      <c r="T656" s="31" t="s">
        <v>190</v>
      </c>
      <c r="U656" s="16">
        <f>ROUND(IF($L656=1,INDEX(新属性投放!C$14:C$34,卡牌属性!$M656),INDEX(新属性投放!C$40:C$60,卡牌属性!$M656))*VLOOKUP(J656,$A$4:$E$39,5),0)</f>
        <v>7</v>
      </c>
      <c r="V656" s="31" t="s">
        <v>191</v>
      </c>
      <c r="W656" s="16">
        <f>ROUND(IF($L656=1,INDEX(新属性投放!D$14:D$34,卡牌属性!$M656),INDEX(新属性投放!D$40:D$60,卡牌属性!$M656))*VLOOKUP(J656,$A$4:$E$39,5),0)</f>
        <v>3</v>
      </c>
      <c r="X656" s="31" t="s">
        <v>192</v>
      </c>
      <c r="Y656" s="16">
        <f>ROUND(IF($L656=1,INDEX(新属性投放!E$14:E$34,卡牌属性!$M656),INDEX(新属性投放!E$40:E$60,卡牌属性!$M656))*VLOOKUP(J656,$A$4:$E$39,5),0)</f>
        <v>33</v>
      </c>
    </row>
    <row r="657" spans="9:25" ht="16.5" x14ac:dyDescent="0.2">
      <c r="I657" s="15">
        <v>654</v>
      </c>
      <c r="J657" s="16">
        <f t="shared" si="141"/>
        <v>1102017</v>
      </c>
      <c r="K657" s="31" t="s">
        <v>703</v>
      </c>
      <c r="L657" s="16">
        <f t="shared" si="140"/>
        <v>2</v>
      </c>
      <c r="M657" s="16">
        <f t="shared" si="142"/>
        <v>3</v>
      </c>
      <c r="N657" s="16" t="s">
        <v>51</v>
      </c>
      <c r="O657" s="16">
        <f>ROUND(IF($L657=1,INDEX(新属性投放!I$14:I$34,卡牌属性!$M657),INDEX(新属性投放!I$40:I$60,卡牌属性!$M657))*VLOOKUP(J657,$A$4:$E$39,5),0)</f>
        <v>211</v>
      </c>
      <c r="P657" s="31" t="s">
        <v>191</v>
      </c>
      <c r="Q657" s="16">
        <f>ROUND(IF($L657=1,INDEX(新属性投放!J$14:J$34,卡牌属性!$M657),INDEX(新属性投放!J$40:J$60,卡牌属性!$M657))*VLOOKUP(J657,$A$4:$E$39,5),0)</f>
        <v>84</v>
      </c>
      <c r="R657" s="31" t="s">
        <v>192</v>
      </c>
      <c r="S657" s="16">
        <f>ROUND(IF($L657=1,INDEX(新属性投放!K$14:K$34,卡牌属性!$M657),INDEX(新属性投放!K$40:K$60,卡牌属性!$M657))*VLOOKUP(J657,$A$4:$E$39,5),0)</f>
        <v>781</v>
      </c>
      <c r="T657" s="31" t="s">
        <v>190</v>
      </c>
      <c r="U657" s="16">
        <f>ROUND(IF($L657=1,INDEX(新属性投放!C$14:C$34,卡牌属性!$M657),INDEX(新属性投放!C$40:C$60,卡牌属性!$M657))*VLOOKUP(J657,$A$4:$E$39,5),0)</f>
        <v>9</v>
      </c>
      <c r="V657" s="31" t="s">
        <v>191</v>
      </c>
      <c r="W657" s="16">
        <f>ROUND(IF($L657=1,INDEX(新属性投放!D$14:D$34,卡牌属性!$M657),INDEX(新属性投放!D$40:D$60,卡牌属性!$M657))*VLOOKUP(J657,$A$4:$E$39,5),0)</f>
        <v>4</v>
      </c>
      <c r="X657" s="31" t="s">
        <v>192</v>
      </c>
      <c r="Y657" s="16">
        <f>ROUND(IF($L657=1,INDEX(新属性投放!E$14:E$34,卡牌属性!$M657),INDEX(新属性投放!E$40:E$60,卡牌属性!$M657))*VLOOKUP(J657,$A$4:$E$39,5),0)</f>
        <v>44</v>
      </c>
    </row>
    <row r="658" spans="9:25" ht="16.5" x14ac:dyDescent="0.2">
      <c r="I658" s="15">
        <v>655</v>
      </c>
      <c r="J658" s="16">
        <f t="shared" si="141"/>
        <v>1102017</v>
      </c>
      <c r="K658" s="31" t="s">
        <v>703</v>
      </c>
      <c r="L658" s="16">
        <f t="shared" si="140"/>
        <v>2</v>
      </c>
      <c r="M658" s="16">
        <f t="shared" si="142"/>
        <v>4</v>
      </c>
      <c r="N658" s="16" t="s">
        <v>51</v>
      </c>
      <c r="O658" s="16">
        <f>ROUND(IF($L658=1,INDEX(新属性投放!I$14:I$34,卡牌属性!$M658),INDEX(新属性投放!I$40:I$60,卡牌属性!$M658))*VLOOKUP(J658,$A$4:$E$39,5),0)</f>
        <v>370</v>
      </c>
      <c r="P658" s="31" t="s">
        <v>191</v>
      </c>
      <c r="Q658" s="16">
        <f>ROUND(IF($L658=1,INDEX(新属性投放!J$14:J$34,卡牌属性!$M658),INDEX(新属性投放!J$40:J$60,卡牌属性!$M658))*VLOOKUP(J658,$A$4:$E$39,5),0)</f>
        <v>163</v>
      </c>
      <c r="R658" s="31" t="s">
        <v>192</v>
      </c>
      <c r="S658" s="16">
        <f>ROUND(IF($L658=1,INDEX(新属性投放!K$14:K$34,卡牌属性!$M658),INDEX(新属性投放!K$40:K$60,卡牌属性!$M658))*VLOOKUP(J658,$A$4:$E$39,5),0)</f>
        <v>1573</v>
      </c>
      <c r="T658" s="31" t="s">
        <v>190</v>
      </c>
      <c r="U658" s="16">
        <f>ROUND(IF($L658=1,INDEX(新属性投放!C$14:C$34,卡牌属性!$M658),INDEX(新属性投放!C$40:C$60,卡牌属性!$M658))*VLOOKUP(J658,$A$4:$E$39,5),0)</f>
        <v>13</v>
      </c>
      <c r="V658" s="31" t="s">
        <v>191</v>
      </c>
      <c r="W658" s="16">
        <f>ROUND(IF($L658=1,INDEX(新属性投放!D$14:D$34,卡牌属性!$M658),INDEX(新属性投放!D$40:D$60,卡牌属性!$M658))*VLOOKUP(J658,$A$4:$E$39,5),0)</f>
        <v>7</v>
      </c>
      <c r="X658" s="31" t="s">
        <v>192</v>
      </c>
      <c r="Y658" s="16">
        <f>ROUND(IF($L658=1,INDEX(新属性投放!E$14:E$34,卡牌属性!$M658),INDEX(新属性投放!E$40:E$60,卡牌属性!$M658))*VLOOKUP(J658,$A$4:$E$39,5),0)</f>
        <v>66</v>
      </c>
    </row>
    <row r="659" spans="9:25" ht="16.5" x14ac:dyDescent="0.2">
      <c r="I659" s="15">
        <v>656</v>
      </c>
      <c r="J659" s="16">
        <f t="shared" si="141"/>
        <v>1102017</v>
      </c>
      <c r="K659" s="31" t="s">
        <v>703</v>
      </c>
      <c r="L659" s="16">
        <f t="shared" si="140"/>
        <v>2</v>
      </c>
      <c r="M659" s="16">
        <f t="shared" si="142"/>
        <v>5</v>
      </c>
      <c r="N659" s="16" t="s">
        <v>51</v>
      </c>
      <c r="O659" s="16">
        <f>ROUND(IF($L659=1,INDEX(新属性投放!I$14:I$34,卡牌属性!$M659),INDEX(新属性投放!I$40:I$60,卡牌属性!$M659))*VLOOKUP(J659,$A$4:$E$39,5),0)</f>
        <v>537</v>
      </c>
      <c r="P659" s="31" t="s">
        <v>191</v>
      </c>
      <c r="Q659" s="16">
        <f>ROUND(IF($L659=1,INDEX(新属性投放!J$14:J$34,卡牌属性!$M659),INDEX(新属性投放!J$40:J$60,卡牌属性!$M659))*VLOOKUP(J659,$A$4:$E$39,5),0)</f>
        <v>246</v>
      </c>
      <c r="R659" s="31" t="s">
        <v>192</v>
      </c>
      <c r="S659" s="16">
        <f>ROUND(IF($L659=1,INDEX(新属性投放!K$14:K$34,卡牌属性!$M659),INDEX(新属性投放!K$40:K$60,卡牌属性!$M659))*VLOOKUP(J659,$A$4:$E$39,5),0)</f>
        <v>2409</v>
      </c>
      <c r="T659" s="31" t="s">
        <v>190</v>
      </c>
      <c r="U659" s="16">
        <f>ROUND(IF($L659=1,INDEX(新属性投放!C$14:C$34,卡牌属性!$M659),INDEX(新属性投放!C$40:C$60,卡牌属性!$M659))*VLOOKUP(J659,$A$4:$E$39,5),0)</f>
        <v>18</v>
      </c>
      <c r="V659" s="31" t="s">
        <v>191</v>
      </c>
      <c r="W659" s="16">
        <f>ROUND(IF($L659=1,INDEX(新属性投放!D$14:D$34,卡牌属性!$M659),INDEX(新属性投放!D$40:D$60,卡牌属性!$M659))*VLOOKUP(J659,$A$4:$E$39,5),0)</f>
        <v>9</v>
      </c>
      <c r="X659" s="31" t="s">
        <v>192</v>
      </c>
      <c r="Y659" s="16">
        <f>ROUND(IF($L659=1,INDEX(新属性投放!E$14:E$34,卡牌属性!$M659),INDEX(新属性投放!E$40:E$60,卡牌属性!$M659))*VLOOKUP(J659,$A$4:$E$39,5),0)</f>
        <v>88</v>
      </c>
    </row>
    <row r="660" spans="9:25" ht="16.5" x14ac:dyDescent="0.2">
      <c r="I660" s="15">
        <v>657</v>
      </c>
      <c r="J660" s="16">
        <f t="shared" si="141"/>
        <v>1102017</v>
      </c>
      <c r="K660" s="31" t="s">
        <v>703</v>
      </c>
      <c r="L660" s="16">
        <f t="shared" si="140"/>
        <v>2</v>
      </c>
      <c r="M660" s="16">
        <f t="shared" si="142"/>
        <v>6</v>
      </c>
      <c r="N660" s="16" t="s">
        <v>51</v>
      </c>
      <c r="O660" s="16">
        <f>ROUND(IF($L660=1,INDEX(新属性投放!I$14:I$34,卡牌属性!$M660),INDEX(新属性投放!I$40:I$60,卡牌属性!$M660))*VLOOKUP(J660,$A$4:$E$39,5),0)</f>
        <v>757</v>
      </c>
      <c r="P660" s="31" t="s">
        <v>191</v>
      </c>
      <c r="Q660" s="16">
        <f>ROUND(IF($L660=1,INDEX(新属性投放!J$14:J$34,卡牌属性!$M660),INDEX(新属性投放!J$40:J$60,卡牌属性!$M660))*VLOOKUP(J660,$A$4:$E$39,5),0)</f>
        <v>356</v>
      </c>
      <c r="R660" s="31" t="s">
        <v>192</v>
      </c>
      <c r="S660" s="16">
        <f>ROUND(IF($L660=1,INDEX(新属性投放!K$14:K$34,卡牌属性!$M660),INDEX(新属性投放!K$40:K$60,卡牌属性!$M660))*VLOOKUP(J660,$A$4:$E$39,5),0)</f>
        <v>3509</v>
      </c>
      <c r="T660" s="31" t="s">
        <v>190</v>
      </c>
      <c r="U660" s="16">
        <f>ROUND(IF($L660=1,INDEX(新属性投放!C$14:C$34,卡牌属性!$M660),INDEX(新属性投放!C$40:C$60,卡牌属性!$M660))*VLOOKUP(J660,$A$4:$E$39,5),0)</f>
        <v>22</v>
      </c>
      <c r="V660" s="31" t="s">
        <v>191</v>
      </c>
      <c r="W660" s="16">
        <f>ROUND(IF($L660=1,INDEX(新属性投放!D$14:D$34,卡牌属性!$M660),INDEX(新属性投放!D$40:D$60,卡牌属性!$M660))*VLOOKUP(J660,$A$4:$E$39,5),0)</f>
        <v>11</v>
      </c>
      <c r="X660" s="31" t="s">
        <v>192</v>
      </c>
      <c r="Y660" s="16">
        <f>ROUND(IF($L660=1,INDEX(新属性投放!E$14:E$34,卡牌属性!$M660),INDEX(新属性投放!E$40:E$60,卡牌属性!$M660))*VLOOKUP(J660,$A$4:$E$39,5),0)</f>
        <v>110</v>
      </c>
    </row>
    <row r="661" spans="9:25" ht="16.5" x14ac:dyDescent="0.2">
      <c r="I661" s="15">
        <v>658</v>
      </c>
      <c r="J661" s="16">
        <f t="shared" si="141"/>
        <v>1102017</v>
      </c>
      <c r="K661" s="31" t="s">
        <v>703</v>
      </c>
      <c r="L661" s="16">
        <f t="shared" si="140"/>
        <v>2</v>
      </c>
      <c r="M661" s="16">
        <f t="shared" si="142"/>
        <v>7</v>
      </c>
      <c r="N661" s="16" t="s">
        <v>51</v>
      </c>
      <c r="O661" s="16">
        <f>ROUND(IF($L661=1,INDEX(新属性投放!I$14:I$34,卡牌属性!$M661),INDEX(新属性投放!I$40:I$60,卡牌属性!$M661))*VLOOKUP(J661,$A$4:$E$39,5),0)</f>
        <v>1030</v>
      </c>
      <c r="P661" s="31" t="s">
        <v>191</v>
      </c>
      <c r="Q661" s="16">
        <f>ROUND(IF($L661=1,INDEX(新属性投放!J$14:J$34,卡牌属性!$M661),INDEX(新属性投放!J$40:J$60,卡牌属性!$M661))*VLOOKUP(J661,$A$4:$E$39,5),0)</f>
        <v>493</v>
      </c>
      <c r="R661" s="31" t="s">
        <v>192</v>
      </c>
      <c r="S661" s="16">
        <f>ROUND(IF($L661=1,INDEX(新属性投放!K$14:K$34,卡牌属性!$M661),INDEX(新属性投放!K$40:K$60,卡牌属性!$M661))*VLOOKUP(J661,$A$4:$E$39,5),0)</f>
        <v>4873</v>
      </c>
      <c r="T661" s="31" t="s">
        <v>190</v>
      </c>
      <c r="U661" s="16">
        <f>ROUND(IF($L661=1,INDEX(新属性投放!C$14:C$34,卡牌属性!$M661),INDEX(新属性投放!C$40:C$60,卡牌属性!$M661))*VLOOKUP(J661,$A$4:$E$39,5),0)</f>
        <v>26</v>
      </c>
      <c r="V661" s="31" t="s">
        <v>191</v>
      </c>
      <c r="W661" s="16">
        <f>ROUND(IF($L661=1,INDEX(新属性投放!D$14:D$34,卡牌属性!$M661),INDEX(新属性投放!D$40:D$60,卡牌属性!$M661))*VLOOKUP(J661,$A$4:$E$39,5),0)</f>
        <v>13</v>
      </c>
      <c r="X661" s="31" t="s">
        <v>192</v>
      </c>
      <c r="Y661" s="16">
        <f>ROUND(IF($L661=1,INDEX(新属性投放!E$14:E$34,卡牌属性!$M661),INDEX(新属性投放!E$40:E$60,卡牌属性!$M661))*VLOOKUP(J661,$A$4:$E$39,5),0)</f>
        <v>132</v>
      </c>
    </row>
    <row r="662" spans="9:25" ht="16.5" x14ac:dyDescent="0.2">
      <c r="I662" s="15">
        <v>659</v>
      </c>
      <c r="J662" s="16">
        <f t="shared" si="141"/>
        <v>1102017</v>
      </c>
      <c r="K662" s="31" t="s">
        <v>703</v>
      </c>
      <c r="L662" s="16">
        <f t="shared" si="140"/>
        <v>2</v>
      </c>
      <c r="M662" s="16">
        <f t="shared" si="142"/>
        <v>8</v>
      </c>
      <c r="N662" s="16" t="s">
        <v>51</v>
      </c>
      <c r="O662" s="16">
        <f>ROUND(IF($L662=1,INDEX(新属性投放!I$14:I$34,卡牌属性!$M662),INDEX(新属性投放!I$40:I$60,卡牌属性!$M662))*VLOOKUP(J662,$A$4:$E$39,5),0)</f>
        <v>1360</v>
      </c>
      <c r="P662" s="31" t="s">
        <v>191</v>
      </c>
      <c r="Q662" s="16">
        <f>ROUND(IF($L662=1,INDEX(新属性投放!J$14:J$34,卡牌属性!$M662),INDEX(新属性投放!J$40:J$60,卡牌属性!$M662))*VLOOKUP(J662,$A$4:$E$39,5),0)</f>
        <v>658</v>
      </c>
      <c r="R662" s="31" t="s">
        <v>192</v>
      </c>
      <c r="S662" s="16">
        <f>ROUND(IF($L662=1,INDEX(新属性投放!K$14:K$34,卡牌属性!$M662),INDEX(新属性投放!K$40:K$60,卡牌属性!$M662))*VLOOKUP(J662,$A$4:$E$39,5),0)</f>
        <v>6523</v>
      </c>
      <c r="T662" s="31" t="s">
        <v>190</v>
      </c>
      <c r="U662" s="16">
        <f>ROUND(IF($L662=1,INDEX(新属性投放!C$14:C$34,卡牌属性!$M662),INDEX(新属性投放!C$40:C$60,卡牌属性!$M662))*VLOOKUP(J662,$A$4:$E$39,5),0)</f>
        <v>33</v>
      </c>
      <c r="V662" s="31" t="s">
        <v>191</v>
      </c>
      <c r="W662" s="16">
        <f>ROUND(IF($L662=1,INDEX(新属性投放!D$14:D$34,卡牌属性!$M662),INDEX(新属性投放!D$40:D$60,卡牌属性!$M662))*VLOOKUP(J662,$A$4:$E$39,5),0)</f>
        <v>17</v>
      </c>
      <c r="X662" s="31" t="s">
        <v>192</v>
      </c>
      <c r="Y662" s="16">
        <f>ROUND(IF($L662=1,INDEX(新属性投放!E$14:E$34,卡牌属性!$M662),INDEX(新属性投放!E$40:E$60,卡牌属性!$M662))*VLOOKUP(J662,$A$4:$E$39,5),0)</f>
        <v>165</v>
      </c>
    </row>
    <row r="663" spans="9:25" ht="16.5" x14ac:dyDescent="0.2">
      <c r="I663" s="15">
        <v>660</v>
      </c>
      <c r="J663" s="16">
        <f t="shared" si="141"/>
        <v>1102017</v>
      </c>
      <c r="K663" s="31" t="s">
        <v>703</v>
      </c>
      <c r="L663" s="16">
        <f t="shared" si="140"/>
        <v>2</v>
      </c>
      <c r="M663" s="16">
        <f t="shared" si="142"/>
        <v>9</v>
      </c>
      <c r="N663" s="16" t="s">
        <v>51</v>
      </c>
      <c r="O663" s="16">
        <f>ROUND(IF($L663=1,INDEX(新属性投放!I$14:I$34,卡牌属性!$M663),INDEX(新属性投放!I$40:I$60,卡牌属性!$M663))*VLOOKUP(J663,$A$4:$E$39,5),0)</f>
        <v>1727</v>
      </c>
      <c r="P663" s="31" t="s">
        <v>191</v>
      </c>
      <c r="Q663" s="16">
        <f>ROUND(IF($L663=1,INDEX(新属性投放!J$14:J$34,卡牌属性!$M663),INDEX(新属性投放!J$40:J$60,卡牌属性!$M663))*VLOOKUP(J663,$A$4:$E$39,5),0)</f>
        <v>842</v>
      </c>
      <c r="R663" s="31" t="s">
        <v>192</v>
      </c>
      <c r="S663" s="16">
        <f>ROUND(IF($L663=1,INDEX(新属性投放!K$14:K$34,卡牌属性!$M663),INDEX(新属性投放!K$40:K$60,卡牌属性!$M663))*VLOOKUP(J663,$A$4:$E$39,5),0)</f>
        <v>8360</v>
      </c>
      <c r="T663" s="31" t="s">
        <v>190</v>
      </c>
      <c r="U663" s="16">
        <f>ROUND(IF($L663=1,INDEX(新属性投放!C$14:C$34,卡牌属性!$M663),INDEX(新属性投放!C$40:C$60,卡牌属性!$M663))*VLOOKUP(J663,$A$4:$E$39,5),0)</f>
        <v>37</v>
      </c>
      <c r="V663" s="31" t="s">
        <v>191</v>
      </c>
      <c r="W663" s="16">
        <f>ROUND(IF($L663=1,INDEX(新属性投放!D$14:D$34,卡牌属性!$M663),INDEX(新属性投放!D$40:D$60,卡牌属性!$M663))*VLOOKUP(J663,$A$4:$E$39,5),0)</f>
        <v>19</v>
      </c>
      <c r="X663" s="31" t="s">
        <v>192</v>
      </c>
      <c r="Y663" s="16">
        <f>ROUND(IF($L663=1,INDEX(新属性投放!E$14:E$34,卡牌属性!$M663),INDEX(新属性投放!E$40:E$60,卡牌属性!$M663))*VLOOKUP(J663,$A$4:$E$39,5),0)</f>
        <v>187</v>
      </c>
    </row>
    <row r="664" spans="9:25" ht="16.5" x14ac:dyDescent="0.2">
      <c r="I664" s="15">
        <v>661</v>
      </c>
      <c r="J664" s="16">
        <f t="shared" si="141"/>
        <v>1102017</v>
      </c>
      <c r="K664" s="31" t="s">
        <v>703</v>
      </c>
      <c r="L664" s="16">
        <f t="shared" si="140"/>
        <v>2</v>
      </c>
      <c r="M664" s="16">
        <f t="shared" si="142"/>
        <v>10</v>
      </c>
      <c r="N664" s="16" t="s">
        <v>51</v>
      </c>
      <c r="O664" s="16">
        <f>ROUND(IF($L664=1,INDEX(新属性投放!I$14:I$34,卡牌属性!$M664),INDEX(新属性投放!I$40:I$60,卡牌属性!$M664))*VLOOKUP(J664,$A$4:$E$39,5),0)</f>
        <v>1958</v>
      </c>
      <c r="P664" s="31" t="s">
        <v>191</v>
      </c>
      <c r="Q664" s="16">
        <f>ROUND(IF($L664=1,INDEX(新属性投放!J$14:J$34,卡牌属性!$M664),INDEX(新属性投放!J$40:J$60,卡牌属性!$M664))*VLOOKUP(J664,$A$4:$E$39,5),0)</f>
        <v>957</v>
      </c>
      <c r="R664" s="31" t="s">
        <v>192</v>
      </c>
      <c r="S664" s="16">
        <f>ROUND(IF($L664=1,INDEX(新属性投放!K$14:K$34,卡牌属性!$M664),INDEX(新属性投放!K$40:K$60,卡牌属性!$M664))*VLOOKUP(J664,$A$4:$E$39,5),0)</f>
        <v>9515</v>
      </c>
      <c r="T664" s="31" t="s">
        <v>190</v>
      </c>
      <c r="U664" s="16">
        <f>ROUND(IF($L664=1,INDEX(新属性投放!C$14:C$34,卡牌属性!$M664),INDEX(新属性投放!C$40:C$60,卡牌属性!$M664))*VLOOKUP(J664,$A$4:$E$39,5),0)</f>
        <v>44</v>
      </c>
      <c r="V664" s="31" t="s">
        <v>191</v>
      </c>
      <c r="W664" s="16">
        <f>ROUND(IF($L664=1,INDEX(新属性投放!D$14:D$34,卡牌属性!$M664),INDEX(新属性投放!D$40:D$60,卡牌属性!$M664))*VLOOKUP(J664,$A$4:$E$39,5),0)</f>
        <v>22</v>
      </c>
      <c r="X664" s="31" t="s">
        <v>192</v>
      </c>
      <c r="Y664" s="16">
        <f>ROUND(IF($L664=1,INDEX(新属性投放!E$14:E$34,卡牌属性!$M664),INDEX(新属性投放!E$40:E$60,卡牌属性!$M664))*VLOOKUP(J664,$A$4:$E$39,5),0)</f>
        <v>220</v>
      </c>
    </row>
    <row r="665" spans="9:25" ht="16.5" x14ac:dyDescent="0.2">
      <c r="I665" s="15">
        <v>662</v>
      </c>
      <c r="J665" s="16">
        <f t="shared" si="141"/>
        <v>1102017</v>
      </c>
      <c r="K665" s="31" t="s">
        <v>703</v>
      </c>
      <c r="L665" s="16">
        <f t="shared" si="140"/>
        <v>2</v>
      </c>
      <c r="M665" s="16">
        <f t="shared" si="142"/>
        <v>11</v>
      </c>
      <c r="N665" s="16" t="s">
        <v>51</v>
      </c>
      <c r="O665" s="16">
        <f>ROUND(IF($L665=1,INDEX(新属性投放!I$14:I$34,卡牌属性!$M665),INDEX(新属性投放!I$40:I$60,卡牌属性!$M665))*VLOOKUP(J665,$A$4:$E$39,5),0)</f>
        <v>2229</v>
      </c>
      <c r="P665" s="31" t="s">
        <v>191</v>
      </c>
      <c r="Q665" s="16">
        <f>ROUND(IF($L665=1,INDEX(新属性投放!J$14:J$34,卡牌属性!$M665),INDEX(新属性投放!J$40:J$60,卡牌属性!$M665))*VLOOKUP(J665,$A$4:$E$39,5),0)</f>
        <v>1092</v>
      </c>
      <c r="R665" s="31" t="s">
        <v>192</v>
      </c>
      <c r="S665" s="16">
        <f>ROUND(IF($L665=1,INDEX(新属性投放!K$14:K$34,卡牌属性!$M665),INDEX(新属性投放!K$40:K$60,卡牌属性!$M665))*VLOOKUP(J665,$A$4:$E$39,5),0)</f>
        <v>10868</v>
      </c>
      <c r="T665" s="31" t="s">
        <v>190</v>
      </c>
      <c r="U665" s="16">
        <f>ROUND(IF($L665=1,INDEX(新属性投放!C$14:C$34,卡牌属性!$M665),INDEX(新属性投放!C$40:C$60,卡牌属性!$M665))*VLOOKUP(J665,$A$4:$E$39,5),0)</f>
        <v>51</v>
      </c>
      <c r="V665" s="31" t="s">
        <v>191</v>
      </c>
      <c r="W665" s="16">
        <f>ROUND(IF($L665=1,INDEX(新属性投放!D$14:D$34,卡牌属性!$M665),INDEX(新属性投放!D$40:D$60,卡牌属性!$M665))*VLOOKUP(J665,$A$4:$E$39,5),0)</f>
        <v>25</v>
      </c>
      <c r="X665" s="31" t="s">
        <v>192</v>
      </c>
      <c r="Y665" s="16">
        <f>ROUND(IF($L665=1,INDEX(新属性投放!E$14:E$34,卡牌属性!$M665),INDEX(新属性投放!E$40:E$60,卡牌属性!$M665))*VLOOKUP(J665,$A$4:$E$39,5),0)</f>
        <v>253</v>
      </c>
    </row>
    <row r="666" spans="9:25" ht="16.5" x14ac:dyDescent="0.2">
      <c r="I666" s="15">
        <v>663</v>
      </c>
      <c r="J666" s="16">
        <f t="shared" si="141"/>
        <v>1102017</v>
      </c>
      <c r="K666" s="31" t="s">
        <v>703</v>
      </c>
      <c r="L666" s="16">
        <f t="shared" si="140"/>
        <v>2</v>
      </c>
      <c r="M666" s="16">
        <f t="shared" si="142"/>
        <v>12</v>
      </c>
      <c r="N666" s="16" t="s">
        <v>51</v>
      </c>
      <c r="O666" s="16">
        <f>ROUND(IF($L666=1,INDEX(新属性投放!I$14:I$34,卡牌属性!$M666),INDEX(新属性投放!I$40:I$60,卡牌属性!$M666))*VLOOKUP(J666,$A$4:$E$39,5),0)</f>
        <v>2539</v>
      </c>
      <c r="P666" s="31" t="s">
        <v>191</v>
      </c>
      <c r="Q666" s="16">
        <f>ROUND(IF($L666=1,INDEX(新属性投放!J$14:J$34,卡牌属性!$M666),INDEX(新属性投放!J$40:J$60,卡牌属性!$M666))*VLOOKUP(J666,$A$4:$E$39,5),0)</f>
        <v>1247</v>
      </c>
      <c r="R666" s="31" t="s">
        <v>192</v>
      </c>
      <c r="S666" s="16">
        <f>ROUND(IF($L666=1,INDEX(新属性投放!K$14:K$34,卡牌属性!$M666),INDEX(新属性投放!K$40:K$60,卡牌属性!$M666))*VLOOKUP(J666,$A$4:$E$39,5),0)</f>
        <v>12419</v>
      </c>
      <c r="T666" s="31" t="s">
        <v>190</v>
      </c>
      <c r="U666" s="16">
        <f>ROUND(IF($L666=1,INDEX(新属性投放!C$14:C$34,卡牌属性!$M666),INDEX(新属性投放!C$40:C$60,卡牌属性!$M666))*VLOOKUP(J666,$A$4:$E$39,5),0)</f>
        <v>57</v>
      </c>
      <c r="V666" s="31" t="s">
        <v>191</v>
      </c>
      <c r="W666" s="16">
        <f>ROUND(IF($L666=1,INDEX(新属性投放!D$14:D$34,卡牌属性!$M666),INDEX(新属性投放!D$40:D$60,卡牌属性!$M666))*VLOOKUP(J666,$A$4:$E$39,5),0)</f>
        <v>29</v>
      </c>
      <c r="X666" s="31" t="s">
        <v>192</v>
      </c>
      <c r="Y666" s="16">
        <f>ROUND(IF($L666=1,INDEX(新属性投放!E$14:E$34,卡牌属性!$M666),INDEX(新属性投放!E$40:E$60,卡牌属性!$M666))*VLOOKUP(J666,$A$4:$E$39,5),0)</f>
        <v>286</v>
      </c>
    </row>
    <row r="667" spans="9:25" ht="16.5" x14ac:dyDescent="0.2">
      <c r="I667" s="15">
        <v>664</v>
      </c>
      <c r="J667" s="16">
        <f t="shared" si="141"/>
        <v>1102017</v>
      </c>
      <c r="K667" s="31" t="s">
        <v>703</v>
      </c>
      <c r="L667" s="16">
        <f t="shared" si="140"/>
        <v>2</v>
      </c>
      <c r="M667" s="16">
        <f t="shared" si="142"/>
        <v>13</v>
      </c>
      <c r="N667" s="16" t="s">
        <v>51</v>
      </c>
      <c r="O667" s="16">
        <f>ROUND(IF($L667=1,INDEX(新属性投放!I$14:I$34,卡牌属性!$M667),INDEX(新属性投放!I$40:I$60,卡牌属性!$M667))*VLOOKUP(J667,$A$4:$E$39,5),0)</f>
        <v>2889</v>
      </c>
      <c r="P667" s="31" t="s">
        <v>191</v>
      </c>
      <c r="Q667" s="16">
        <f>ROUND(IF($L667=1,INDEX(新属性投放!J$14:J$34,卡牌属性!$M667),INDEX(新属性投放!J$40:J$60,卡牌属性!$M667))*VLOOKUP(J667,$A$4:$E$39,5),0)</f>
        <v>1422</v>
      </c>
      <c r="R667" s="31" t="s">
        <v>192</v>
      </c>
      <c r="S667" s="16">
        <f>ROUND(IF($L667=1,INDEX(新属性投放!K$14:K$34,卡牌属性!$M667),INDEX(新属性投放!K$40:K$60,卡牌属性!$M667))*VLOOKUP(J667,$A$4:$E$39,5),0)</f>
        <v>14168</v>
      </c>
      <c r="T667" s="31" t="s">
        <v>190</v>
      </c>
      <c r="U667" s="16">
        <f>ROUND(IF($L667=1,INDEX(新属性投放!C$14:C$34,卡牌属性!$M667),INDEX(新属性投放!C$40:C$60,卡牌属性!$M667))*VLOOKUP(J667,$A$4:$E$39,5),0)</f>
        <v>64</v>
      </c>
      <c r="V667" s="31" t="s">
        <v>191</v>
      </c>
      <c r="W667" s="16">
        <f>ROUND(IF($L667=1,INDEX(新属性投放!D$14:D$34,卡牌属性!$M667),INDEX(新属性投放!D$40:D$60,卡牌属性!$M667))*VLOOKUP(J667,$A$4:$E$39,5),0)</f>
        <v>32</v>
      </c>
      <c r="X667" s="31" t="s">
        <v>192</v>
      </c>
      <c r="Y667" s="16">
        <f>ROUND(IF($L667=1,INDEX(新属性投放!E$14:E$34,卡牌属性!$M667),INDEX(新属性投放!E$40:E$60,卡牌属性!$M667))*VLOOKUP(J667,$A$4:$E$39,5),0)</f>
        <v>319</v>
      </c>
    </row>
    <row r="668" spans="9:25" ht="16.5" x14ac:dyDescent="0.2">
      <c r="I668" s="15">
        <v>665</v>
      </c>
      <c r="J668" s="16">
        <f t="shared" si="141"/>
        <v>1102017</v>
      </c>
      <c r="K668" s="31" t="s">
        <v>703</v>
      </c>
      <c r="L668" s="16">
        <f t="shared" si="140"/>
        <v>2</v>
      </c>
      <c r="M668" s="16">
        <f t="shared" si="142"/>
        <v>14</v>
      </c>
      <c r="N668" s="16" t="s">
        <v>51</v>
      </c>
      <c r="O668" s="16">
        <f>ROUND(IF($L668=1,INDEX(新属性投放!I$14:I$34,卡牌属性!$M668),INDEX(新属性投放!I$40:I$60,卡牌属性!$M668))*VLOOKUP(J668,$A$4:$E$39,5),0)</f>
        <v>3278</v>
      </c>
      <c r="P668" s="31" t="s">
        <v>191</v>
      </c>
      <c r="Q668" s="16">
        <f>ROUND(IF($L668=1,INDEX(新属性投放!J$14:J$34,卡牌属性!$M668),INDEX(新属性投放!J$40:J$60,卡牌属性!$M668))*VLOOKUP(J668,$A$4:$E$39,5),0)</f>
        <v>1617</v>
      </c>
      <c r="R668" s="31" t="s">
        <v>192</v>
      </c>
      <c r="S668" s="16">
        <f>ROUND(IF($L668=1,INDEX(新属性投放!K$14:K$34,卡牌属性!$M668),INDEX(新属性投放!K$40:K$60,卡牌属性!$M668))*VLOOKUP(J668,$A$4:$E$39,5),0)</f>
        <v>16115</v>
      </c>
      <c r="T668" s="31" t="s">
        <v>190</v>
      </c>
      <c r="U668" s="16">
        <f>ROUND(IF($L668=1,INDEX(新属性投放!C$14:C$34,卡牌属性!$M668),INDEX(新属性投放!C$40:C$60,卡牌属性!$M668))*VLOOKUP(J668,$A$4:$E$39,5),0)</f>
        <v>70</v>
      </c>
      <c r="V668" s="31" t="s">
        <v>191</v>
      </c>
      <c r="W668" s="16">
        <f>ROUND(IF($L668=1,INDEX(新属性投放!D$14:D$34,卡牌属性!$M668),INDEX(新属性投放!D$40:D$60,卡牌属性!$M668))*VLOOKUP(J668,$A$4:$E$39,5),0)</f>
        <v>35</v>
      </c>
      <c r="X668" s="31" t="s">
        <v>192</v>
      </c>
      <c r="Y668" s="16">
        <f>ROUND(IF($L668=1,INDEX(新属性投放!E$14:E$34,卡牌属性!$M668),INDEX(新属性投放!E$40:E$60,卡牌属性!$M668))*VLOOKUP(J668,$A$4:$E$39,5),0)</f>
        <v>352</v>
      </c>
    </row>
    <row r="669" spans="9:25" ht="16.5" x14ac:dyDescent="0.2">
      <c r="I669" s="15">
        <v>666</v>
      </c>
      <c r="J669" s="16">
        <f t="shared" si="141"/>
        <v>1102017</v>
      </c>
      <c r="K669" s="31" t="s">
        <v>703</v>
      </c>
      <c r="L669" s="16">
        <f t="shared" si="140"/>
        <v>2</v>
      </c>
      <c r="M669" s="16">
        <f t="shared" si="142"/>
        <v>15</v>
      </c>
      <c r="N669" s="16" t="s">
        <v>51</v>
      </c>
      <c r="O669" s="16">
        <f>ROUND(IF($L669=1,INDEX(新属性投放!I$14:I$34,卡牌属性!$M669),INDEX(新属性投放!I$40:I$60,卡牌属性!$M669))*VLOOKUP(J669,$A$4:$E$39,5),0)</f>
        <v>3707</v>
      </c>
      <c r="P669" s="31" t="s">
        <v>191</v>
      </c>
      <c r="Q669" s="16">
        <f>ROUND(IF($L669=1,INDEX(新属性投放!J$14:J$34,卡牌属性!$M669),INDEX(新属性投放!J$40:J$60,卡牌属性!$M669))*VLOOKUP(J669,$A$4:$E$39,5),0)</f>
        <v>1832</v>
      </c>
      <c r="R669" s="31" t="s">
        <v>192</v>
      </c>
      <c r="S669" s="16">
        <f>ROUND(IF($L669=1,INDEX(新属性投放!K$14:K$34,卡牌属性!$M669),INDEX(新属性投放!K$40:K$60,卡牌属性!$M669))*VLOOKUP(J669,$A$4:$E$39,5),0)</f>
        <v>18260</v>
      </c>
      <c r="T669" s="31" t="s">
        <v>190</v>
      </c>
      <c r="U669" s="16">
        <f>ROUND(IF($L669=1,INDEX(新属性投放!C$14:C$34,卡牌属性!$M669),INDEX(新属性投放!C$40:C$60,卡牌属性!$M669))*VLOOKUP(J669,$A$4:$E$39,5),0)</f>
        <v>77</v>
      </c>
      <c r="V669" s="31" t="s">
        <v>191</v>
      </c>
      <c r="W669" s="16">
        <f>ROUND(IF($L669=1,INDEX(新属性投放!D$14:D$34,卡牌属性!$M669),INDEX(新属性投放!D$40:D$60,卡牌属性!$M669))*VLOOKUP(J669,$A$4:$E$39,5),0)</f>
        <v>39</v>
      </c>
      <c r="X669" s="31" t="s">
        <v>192</v>
      </c>
      <c r="Y669" s="16">
        <f>ROUND(IF($L669=1,INDEX(新属性投放!E$14:E$34,卡牌属性!$M669),INDEX(新属性投放!E$40:E$60,卡牌属性!$M669))*VLOOKUP(J669,$A$4:$E$39,5),0)</f>
        <v>385</v>
      </c>
    </row>
    <row r="670" spans="9:25" ht="16.5" x14ac:dyDescent="0.2">
      <c r="I670" s="15">
        <v>667</v>
      </c>
      <c r="J670" s="16">
        <f t="shared" si="141"/>
        <v>1102017</v>
      </c>
      <c r="K670" s="31" t="s">
        <v>703</v>
      </c>
      <c r="L670" s="16">
        <f t="shared" si="140"/>
        <v>2</v>
      </c>
      <c r="M670" s="16">
        <f t="shared" si="142"/>
        <v>16</v>
      </c>
      <c r="N670" s="16" t="s">
        <v>51</v>
      </c>
      <c r="O670" s="16">
        <f>ROUND(IF($L670=1,INDEX(新属性投放!I$14:I$34,卡牌属性!$M670),INDEX(新属性投放!I$40:I$60,卡牌属性!$M670))*VLOOKUP(J670,$A$4:$E$39,5),0)</f>
        <v>4180</v>
      </c>
      <c r="P670" s="31" t="s">
        <v>191</v>
      </c>
      <c r="Q670" s="16">
        <f>ROUND(IF($L670=1,INDEX(新属性投放!J$14:J$34,卡牌属性!$M670),INDEX(新属性投放!J$40:J$60,卡牌属性!$M670))*VLOOKUP(J670,$A$4:$E$39,5),0)</f>
        <v>2068</v>
      </c>
      <c r="R670" s="31" t="s">
        <v>192</v>
      </c>
      <c r="S670" s="16">
        <f>ROUND(IF($L670=1,INDEX(新属性投放!K$14:K$34,卡牌属性!$M670),INDEX(新属性投放!K$40:K$60,卡牌属性!$M670))*VLOOKUP(J670,$A$4:$E$39,5),0)</f>
        <v>20625</v>
      </c>
      <c r="T670" s="31" t="s">
        <v>190</v>
      </c>
      <c r="U670" s="16">
        <f>ROUND(IF($L670=1,INDEX(新属性投放!C$14:C$34,卡牌属性!$M670),INDEX(新属性投放!C$40:C$60,卡牌属性!$M670))*VLOOKUP(J670,$A$4:$E$39,5),0)</f>
        <v>88</v>
      </c>
      <c r="V670" s="31" t="s">
        <v>191</v>
      </c>
      <c r="W670" s="16">
        <f>ROUND(IF($L670=1,INDEX(新属性投放!D$14:D$34,卡牌属性!$M670),INDEX(新属性投放!D$40:D$60,卡牌属性!$M670))*VLOOKUP(J670,$A$4:$E$39,5),0)</f>
        <v>44</v>
      </c>
      <c r="X670" s="31" t="s">
        <v>192</v>
      </c>
      <c r="Y670" s="16">
        <f>ROUND(IF($L670=1,INDEX(新属性投放!E$14:E$34,卡牌属性!$M670),INDEX(新属性投放!E$40:E$60,卡牌属性!$M670))*VLOOKUP(J670,$A$4:$E$39,5),0)</f>
        <v>440</v>
      </c>
    </row>
    <row r="671" spans="9:25" ht="16.5" x14ac:dyDescent="0.2">
      <c r="I671" s="15">
        <v>668</v>
      </c>
      <c r="J671" s="16">
        <f t="shared" si="141"/>
        <v>1102017</v>
      </c>
      <c r="K671" s="31" t="s">
        <v>703</v>
      </c>
      <c r="L671" s="16">
        <f t="shared" si="140"/>
        <v>2</v>
      </c>
      <c r="M671" s="16">
        <f t="shared" si="142"/>
        <v>17</v>
      </c>
      <c r="N671" s="16" t="s">
        <v>51</v>
      </c>
      <c r="O671" s="16">
        <f>ROUND(IF($L671=1,INDEX(新属性投放!I$14:I$34,卡牌属性!$M671),INDEX(新属性投放!I$40:I$60,卡牌属性!$M671))*VLOOKUP(J671,$A$4:$E$39,5),0)</f>
        <v>4719</v>
      </c>
      <c r="P671" s="31" t="s">
        <v>191</v>
      </c>
      <c r="Q671" s="16">
        <f>ROUND(IF($L671=1,INDEX(新属性投放!J$14:J$34,卡牌属性!$M671),INDEX(新属性投放!J$40:J$60,卡牌属性!$M671))*VLOOKUP(J671,$A$4:$E$39,5),0)</f>
        <v>2338</v>
      </c>
      <c r="R671" s="31" t="s">
        <v>192</v>
      </c>
      <c r="S671" s="16">
        <f>ROUND(IF($L671=1,INDEX(新属性投放!K$14:K$34,卡牌属性!$M671),INDEX(新属性投放!K$40:K$60,卡牌属性!$M671))*VLOOKUP(J671,$A$4:$E$39,5),0)</f>
        <v>23320</v>
      </c>
      <c r="T671" s="31" t="s">
        <v>190</v>
      </c>
      <c r="U671" s="16">
        <f>ROUND(IF($L671=1,INDEX(新属性投放!C$14:C$34,卡牌属性!$M671),INDEX(新属性投放!C$40:C$60,卡牌属性!$M671))*VLOOKUP(J671,$A$4:$E$39,5),0)</f>
        <v>99</v>
      </c>
      <c r="V671" s="31" t="s">
        <v>191</v>
      </c>
      <c r="W671" s="16">
        <f>ROUND(IF($L671=1,INDEX(新属性投放!D$14:D$34,卡牌属性!$M671),INDEX(新属性投放!D$40:D$60,卡牌属性!$M671))*VLOOKUP(J671,$A$4:$E$39,5),0)</f>
        <v>50</v>
      </c>
      <c r="X671" s="31" t="s">
        <v>192</v>
      </c>
      <c r="Y671" s="16">
        <f>ROUND(IF($L671=1,INDEX(新属性投放!E$14:E$34,卡牌属性!$M671),INDEX(新属性投放!E$40:E$60,卡牌属性!$M671))*VLOOKUP(J671,$A$4:$E$39,5),0)</f>
        <v>495</v>
      </c>
    </row>
    <row r="672" spans="9:25" ht="16.5" x14ac:dyDescent="0.2">
      <c r="I672" s="15">
        <v>669</v>
      </c>
      <c r="J672" s="16">
        <f t="shared" si="141"/>
        <v>1102017</v>
      </c>
      <c r="K672" s="31" t="s">
        <v>703</v>
      </c>
      <c r="L672" s="16">
        <f t="shared" si="140"/>
        <v>2</v>
      </c>
      <c r="M672" s="16">
        <f t="shared" si="142"/>
        <v>18</v>
      </c>
      <c r="N672" s="16" t="s">
        <v>51</v>
      </c>
      <c r="O672" s="16">
        <f>ROUND(IF($L672=1,INDEX(新属性投放!I$14:I$34,卡牌属性!$M672),INDEX(新属性投放!I$40:I$60,卡牌属性!$M672))*VLOOKUP(J672,$A$4:$E$39,5),0)</f>
        <v>5324</v>
      </c>
      <c r="P672" s="31" t="s">
        <v>191</v>
      </c>
      <c r="Q672" s="16">
        <f>ROUND(IF($L672=1,INDEX(新属性投放!J$14:J$34,卡牌属性!$M672),INDEX(新属性投放!J$40:J$60,卡牌属性!$M672))*VLOOKUP(J672,$A$4:$E$39,5),0)</f>
        <v>2640</v>
      </c>
      <c r="R672" s="31" t="s">
        <v>192</v>
      </c>
      <c r="S672" s="16">
        <f>ROUND(IF($L672=1,INDEX(新属性投放!K$14:K$34,卡牌属性!$M672),INDEX(新属性投放!K$40:K$60,卡牌属性!$M672))*VLOOKUP(J672,$A$4:$E$39,5),0)</f>
        <v>26345</v>
      </c>
      <c r="T672" s="31" t="s">
        <v>190</v>
      </c>
      <c r="U672" s="16">
        <f>ROUND(IF($L672=1,INDEX(新属性投放!C$14:C$34,卡牌属性!$M672),INDEX(新属性投放!C$40:C$60,卡牌属性!$M672))*VLOOKUP(J672,$A$4:$E$39,5),0)</f>
        <v>110</v>
      </c>
      <c r="V672" s="31" t="s">
        <v>191</v>
      </c>
      <c r="W672" s="16">
        <f>ROUND(IF($L672=1,INDEX(新属性投放!D$14:D$34,卡牌属性!$M672),INDEX(新属性投放!D$40:D$60,卡牌属性!$M672))*VLOOKUP(J672,$A$4:$E$39,5),0)</f>
        <v>55</v>
      </c>
      <c r="X672" s="31" t="s">
        <v>192</v>
      </c>
      <c r="Y672" s="16">
        <f>ROUND(IF($L672=1,INDEX(新属性投放!E$14:E$34,卡牌属性!$M672),INDEX(新属性投放!E$40:E$60,卡牌属性!$M672))*VLOOKUP(J672,$A$4:$E$39,5),0)</f>
        <v>550</v>
      </c>
    </row>
    <row r="673" spans="9:25" ht="16.5" x14ac:dyDescent="0.2">
      <c r="I673" s="15">
        <v>670</v>
      </c>
      <c r="J673" s="16">
        <f t="shared" si="141"/>
        <v>1102017</v>
      </c>
      <c r="K673" s="31" t="s">
        <v>703</v>
      </c>
      <c r="L673" s="16">
        <f t="shared" si="140"/>
        <v>2</v>
      </c>
      <c r="M673" s="16">
        <f t="shared" si="142"/>
        <v>19</v>
      </c>
      <c r="N673" s="16" t="s">
        <v>51</v>
      </c>
      <c r="O673" s="16">
        <f>ROUND(IF($L673=1,INDEX(新属性投放!I$14:I$34,卡牌属性!$M673),INDEX(新属性投放!I$40:I$60,卡牌属性!$M673))*VLOOKUP(J673,$A$4:$E$39,5),0)</f>
        <v>5995</v>
      </c>
      <c r="P673" s="31" t="s">
        <v>191</v>
      </c>
      <c r="Q673" s="16">
        <f>ROUND(IF($L673=1,INDEX(新属性投放!J$14:J$34,卡牌属性!$M673),INDEX(新属性投放!J$40:J$60,卡牌属性!$M673))*VLOOKUP(J673,$A$4:$E$39,5),0)</f>
        <v>2976</v>
      </c>
      <c r="R673" s="31" t="s">
        <v>192</v>
      </c>
      <c r="S673" s="16">
        <f>ROUND(IF($L673=1,INDEX(新属性投放!K$14:K$34,卡牌属性!$M673),INDEX(新属性投放!K$40:K$60,卡牌属性!$M673))*VLOOKUP(J673,$A$4:$E$39,5),0)</f>
        <v>29700</v>
      </c>
      <c r="T673" s="31" t="s">
        <v>190</v>
      </c>
      <c r="U673" s="16">
        <f>ROUND(IF($L673=1,INDEX(新属性投放!C$14:C$34,卡牌属性!$M673),INDEX(新属性投放!C$40:C$60,卡牌属性!$M673))*VLOOKUP(J673,$A$4:$E$39,5),0)</f>
        <v>121</v>
      </c>
      <c r="V673" s="31" t="s">
        <v>191</v>
      </c>
      <c r="W673" s="16">
        <f>ROUND(IF($L673=1,INDEX(新属性投放!D$14:D$34,卡牌属性!$M673),INDEX(新属性投放!D$40:D$60,卡牌属性!$M673))*VLOOKUP(J673,$A$4:$E$39,5),0)</f>
        <v>61</v>
      </c>
      <c r="X673" s="31" t="s">
        <v>192</v>
      </c>
      <c r="Y673" s="16">
        <f>ROUND(IF($L673=1,INDEX(新属性投放!E$14:E$34,卡牌属性!$M673),INDEX(新属性投放!E$40:E$60,卡牌属性!$M673))*VLOOKUP(J673,$A$4:$E$39,5),0)</f>
        <v>605</v>
      </c>
    </row>
    <row r="674" spans="9:25" ht="16.5" x14ac:dyDescent="0.2">
      <c r="I674" s="15">
        <v>671</v>
      </c>
      <c r="J674" s="16">
        <f t="shared" si="141"/>
        <v>1102017</v>
      </c>
      <c r="K674" s="31" t="s">
        <v>703</v>
      </c>
      <c r="L674" s="16">
        <f t="shared" si="140"/>
        <v>2</v>
      </c>
      <c r="M674" s="16">
        <f t="shared" si="142"/>
        <v>20</v>
      </c>
      <c r="N674" s="16" t="s">
        <v>51</v>
      </c>
      <c r="O674" s="16">
        <f>ROUND(IF($L674=1,INDEX(新属性投放!I$14:I$34,卡牌属性!$M674),INDEX(新属性投放!I$40:I$60,卡牌属性!$M674))*VLOOKUP(J674,$A$4:$E$39,5),0)</f>
        <v>6732</v>
      </c>
      <c r="P674" s="31" t="s">
        <v>191</v>
      </c>
      <c r="Q674" s="16">
        <f>ROUND(IF($L674=1,INDEX(新属性投放!J$14:J$34,卡牌属性!$M674),INDEX(新属性投放!J$40:J$60,卡牌属性!$M674))*VLOOKUP(J674,$A$4:$E$39,5),0)</f>
        <v>3344</v>
      </c>
      <c r="R674" s="31" t="s">
        <v>192</v>
      </c>
      <c r="S674" s="16">
        <f>ROUND(IF($L674=1,INDEX(新属性投放!K$14:K$34,卡牌属性!$M674),INDEX(新属性投放!K$40:K$60,卡牌属性!$M674))*VLOOKUP(J674,$A$4:$E$39,5),0)</f>
        <v>33385</v>
      </c>
      <c r="T674" s="31" t="s">
        <v>190</v>
      </c>
      <c r="U674" s="16">
        <f>ROUND(IF($L674=1,INDEX(新属性投放!C$14:C$34,卡牌属性!$M674),INDEX(新属性投放!C$40:C$60,卡牌属性!$M674))*VLOOKUP(J674,$A$4:$E$39,5),0)</f>
        <v>132</v>
      </c>
      <c r="V674" s="31" t="s">
        <v>191</v>
      </c>
      <c r="W674" s="16">
        <f>ROUND(IF($L674=1,INDEX(新属性投放!D$14:D$34,卡牌属性!$M674),INDEX(新属性投放!D$40:D$60,卡牌属性!$M674))*VLOOKUP(J674,$A$4:$E$39,5),0)</f>
        <v>66</v>
      </c>
      <c r="X674" s="31" t="s">
        <v>192</v>
      </c>
      <c r="Y674" s="16">
        <f>ROUND(IF($L674=1,INDEX(新属性投放!E$14:E$34,卡牌属性!$M674),INDEX(新属性投放!E$40:E$60,卡牌属性!$M674))*VLOOKUP(J674,$A$4:$E$39,5),0)</f>
        <v>660</v>
      </c>
    </row>
    <row r="675" spans="9:25" ht="16.5" x14ac:dyDescent="0.2">
      <c r="I675" s="15">
        <v>672</v>
      </c>
      <c r="J675" s="16">
        <f t="shared" si="141"/>
        <v>1102017</v>
      </c>
      <c r="K675" s="31" t="s">
        <v>703</v>
      </c>
      <c r="L675" s="16">
        <f t="shared" si="140"/>
        <v>2</v>
      </c>
      <c r="M675" s="16">
        <f t="shared" si="142"/>
        <v>21</v>
      </c>
      <c r="N675" s="16" t="s">
        <v>51</v>
      </c>
      <c r="O675" s="16">
        <f>ROUND(IF($L675=1,INDEX(新属性投放!I$14:I$34,卡牌属性!$M675),INDEX(新属性投放!I$40:I$60,卡牌属性!$M675))*VLOOKUP(J675,$A$4:$E$39,5),0)</f>
        <v>7700</v>
      </c>
      <c r="P675" s="31" t="s">
        <v>191</v>
      </c>
      <c r="Q675" s="16">
        <f>ROUND(IF($L675=1,INDEX(新属性投放!J$14:J$34,卡牌属性!$M675),INDEX(新属性投放!J$40:J$60,卡牌属性!$M675))*VLOOKUP(J675,$A$4:$E$39,5),0)</f>
        <v>3828</v>
      </c>
      <c r="R675" s="31" t="s">
        <v>192</v>
      </c>
      <c r="S675" s="16">
        <f>ROUND(IF($L675=1,INDEX(新属性投放!K$14:K$34,卡牌属性!$M675),INDEX(新属性投放!K$40:K$60,卡牌属性!$M675))*VLOOKUP(J675,$A$4:$E$39,5),0)</f>
        <v>38225</v>
      </c>
      <c r="T675" s="31" t="s">
        <v>190</v>
      </c>
      <c r="U675" s="16">
        <f>ROUND(IF($L675=1,INDEX(新属性投放!C$14:C$34,卡牌属性!$M675),INDEX(新属性投放!C$40:C$60,卡牌属性!$M675))*VLOOKUP(J675,$A$4:$E$39,5),0)</f>
        <v>154</v>
      </c>
      <c r="V675" s="31" t="s">
        <v>191</v>
      </c>
      <c r="W675" s="16">
        <f>ROUND(IF($L675=1,INDEX(新属性投放!D$14:D$34,卡牌属性!$M675),INDEX(新属性投放!D$40:D$60,卡牌属性!$M675))*VLOOKUP(J675,$A$4:$E$39,5),0)</f>
        <v>77</v>
      </c>
      <c r="X675" s="31" t="s">
        <v>192</v>
      </c>
      <c r="Y675" s="16">
        <f>ROUND(IF($L675=1,INDEX(新属性投放!E$14:E$34,卡牌属性!$M675),INDEX(新属性投放!E$40:E$60,卡牌属性!$M675))*VLOOKUP(J675,$A$4:$E$39,5),0)</f>
        <v>770</v>
      </c>
    </row>
    <row r="676" spans="9:25" ht="16.5" x14ac:dyDescent="0.2">
      <c r="I676" s="15">
        <v>673</v>
      </c>
      <c r="J676" s="16">
        <f t="shared" si="141"/>
        <v>1102018</v>
      </c>
      <c r="K676" s="31" t="s">
        <v>703</v>
      </c>
      <c r="L676" s="16">
        <f t="shared" si="140"/>
        <v>2</v>
      </c>
      <c r="M676" s="16">
        <f t="shared" si="142"/>
        <v>1</v>
      </c>
      <c r="N676" s="16" t="s">
        <v>51</v>
      </c>
      <c r="O676" s="16">
        <f>ROUND(IF($L676=1,INDEX(新属性投放!I$14:I$34,卡牌属性!$M676),INDEX(新属性投放!I$40:I$60,卡牌属性!$M676))*VLOOKUP(J676,$A$4:$E$39,5),0)</f>
        <v>80</v>
      </c>
      <c r="P676" s="31" t="s">
        <v>191</v>
      </c>
      <c r="Q676" s="16">
        <f>ROUND(IF($L676=1,INDEX(新属性投放!J$14:J$34,卡牌属性!$M676),INDEX(新属性投放!J$40:J$60,卡牌属性!$M676))*VLOOKUP(J676,$A$4:$E$39,5),0)</f>
        <v>20</v>
      </c>
      <c r="R676" s="31" t="s">
        <v>192</v>
      </c>
      <c r="S676" s="16">
        <f>ROUND(IF($L676=1,INDEX(新属性投放!K$14:K$34,卡牌属性!$M676),INDEX(新属性投放!K$40:K$60,卡牌属性!$M676))*VLOOKUP(J676,$A$4:$E$39,5),0)</f>
        <v>150</v>
      </c>
      <c r="T676" s="31" t="s">
        <v>190</v>
      </c>
      <c r="U676" s="16">
        <f>ROUND(IF($L676=1,INDEX(新属性投放!C$14:C$34,卡牌属性!$M676),INDEX(新属性投放!C$40:C$60,卡牌属性!$M676))*VLOOKUP(J676,$A$4:$E$39,5),0)</f>
        <v>4</v>
      </c>
      <c r="V676" s="31" t="s">
        <v>191</v>
      </c>
      <c r="W676" s="16">
        <f>ROUND(IF($L676=1,INDEX(新属性投放!D$14:D$34,卡牌属性!$M676),INDEX(新属性投放!D$40:D$60,卡牌属性!$M676))*VLOOKUP(J676,$A$4:$E$39,5),0)</f>
        <v>2</v>
      </c>
      <c r="X676" s="31" t="s">
        <v>192</v>
      </c>
      <c r="Y676" s="16">
        <f>ROUND(IF($L676=1,INDEX(新属性投放!E$14:E$34,卡牌属性!$M676),INDEX(新属性投放!E$40:E$60,卡牌属性!$M676))*VLOOKUP(J676,$A$4:$E$39,5),0)</f>
        <v>20</v>
      </c>
    </row>
    <row r="677" spans="9:25" ht="16.5" x14ac:dyDescent="0.2">
      <c r="I677" s="15">
        <v>674</v>
      </c>
      <c r="J677" s="16">
        <f t="shared" si="141"/>
        <v>1102018</v>
      </c>
      <c r="K677" s="31" t="s">
        <v>703</v>
      </c>
      <c r="L677" s="16">
        <f t="shared" si="140"/>
        <v>2</v>
      </c>
      <c r="M677" s="16">
        <f t="shared" si="142"/>
        <v>2</v>
      </c>
      <c r="N677" s="16" t="s">
        <v>51</v>
      </c>
      <c r="O677" s="16">
        <f>ROUND(IF($L677=1,INDEX(新属性投放!I$14:I$34,卡牌属性!$M677),INDEX(新属性投放!I$40:I$60,卡牌属性!$M677))*VLOOKUP(J677,$A$4:$E$39,5),0)</f>
        <v>108</v>
      </c>
      <c r="P677" s="31" t="s">
        <v>191</v>
      </c>
      <c r="Q677" s="16">
        <f>ROUND(IF($L677=1,INDEX(新属性投放!J$14:J$34,卡牌属性!$M677),INDEX(新属性投放!J$40:J$60,卡牌属性!$M677))*VLOOKUP(J677,$A$4:$E$39,5),0)</f>
        <v>34</v>
      </c>
      <c r="R677" s="31" t="s">
        <v>192</v>
      </c>
      <c r="S677" s="16">
        <f>ROUND(IF($L677=1,INDEX(新属性投放!K$14:K$34,卡牌属性!$M677),INDEX(新属性投放!K$40:K$60,卡牌属性!$M677))*VLOOKUP(J677,$A$4:$E$39,5),0)</f>
        <v>290</v>
      </c>
      <c r="T677" s="31" t="s">
        <v>190</v>
      </c>
      <c r="U677" s="16">
        <f>ROUND(IF($L677=1,INDEX(新属性投放!C$14:C$34,卡牌属性!$M677),INDEX(新属性投放!C$40:C$60,卡牌属性!$M677))*VLOOKUP(J677,$A$4:$E$39,5),0)</f>
        <v>6</v>
      </c>
      <c r="V677" s="31" t="s">
        <v>191</v>
      </c>
      <c r="W677" s="16">
        <f>ROUND(IF($L677=1,INDEX(新属性投放!D$14:D$34,卡牌属性!$M677),INDEX(新属性投放!D$40:D$60,卡牌属性!$M677))*VLOOKUP(J677,$A$4:$E$39,5),0)</f>
        <v>3</v>
      </c>
      <c r="X677" s="31" t="s">
        <v>192</v>
      </c>
      <c r="Y677" s="16">
        <f>ROUND(IF($L677=1,INDEX(新属性投放!E$14:E$34,卡牌属性!$M677),INDEX(新属性投放!E$40:E$60,卡牌属性!$M677))*VLOOKUP(J677,$A$4:$E$39,5),0)</f>
        <v>30</v>
      </c>
    </row>
    <row r="678" spans="9:25" ht="16.5" x14ac:dyDescent="0.2">
      <c r="I678" s="15">
        <v>675</v>
      </c>
      <c r="J678" s="16">
        <f t="shared" si="141"/>
        <v>1102018</v>
      </c>
      <c r="K678" s="31" t="s">
        <v>703</v>
      </c>
      <c r="L678" s="16">
        <f t="shared" si="140"/>
        <v>2</v>
      </c>
      <c r="M678" s="16">
        <f t="shared" si="142"/>
        <v>3</v>
      </c>
      <c r="N678" s="16" t="s">
        <v>51</v>
      </c>
      <c r="O678" s="16">
        <f>ROUND(IF($L678=1,INDEX(新属性投放!I$14:I$34,卡牌属性!$M678),INDEX(新属性投放!I$40:I$60,卡牌属性!$M678))*VLOOKUP(J678,$A$4:$E$39,5),0)</f>
        <v>192</v>
      </c>
      <c r="P678" s="31" t="s">
        <v>191</v>
      </c>
      <c r="Q678" s="16">
        <f>ROUND(IF($L678=1,INDEX(新属性投放!J$14:J$34,卡牌属性!$M678),INDEX(新属性投放!J$40:J$60,卡牌属性!$M678))*VLOOKUP(J678,$A$4:$E$39,5),0)</f>
        <v>76</v>
      </c>
      <c r="R678" s="31" t="s">
        <v>192</v>
      </c>
      <c r="S678" s="16">
        <f>ROUND(IF($L678=1,INDEX(新属性投放!K$14:K$34,卡牌属性!$M678),INDEX(新属性投放!K$40:K$60,卡牌属性!$M678))*VLOOKUP(J678,$A$4:$E$39,5),0)</f>
        <v>710</v>
      </c>
      <c r="T678" s="31" t="s">
        <v>190</v>
      </c>
      <c r="U678" s="16">
        <f>ROUND(IF($L678=1,INDEX(新属性投放!C$14:C$34,卡牌属性!$M678),INDEX(新属性投放!C$40:C$60,卡牌属性!$M678))*VLOOKUP(J678,$A$4:$E$39,5),0)</f>
        <v>8</v>
      </c>
      <c r="V678" s="31" t="s">
        <v>191</v>
      </c>
      <c r="W678" s="16">
        <f>ROUND(IF($L678=1,INDEX(新属性投放!D$14:D$34,卡牌属性!$M678),INDEX(新属性投放!D$40:D$60,卡牌属性!$M678))*VLOOKUP(J678,$A$4:$E$39,5),0)</f>
        <v>4</v>
      </c>
      <c r="X678" s="31" t="s">
        <v>192</v>
      </c>
      <c r="Y678" s="16">
        <f>ROUND(IF($L678=1,INDEX(新属性投放!E$14:E$34,卡牌属性!$M678),INDEX(新属性投放!E$40:E$60,卡牌属性!$M678))*VLOOKUP(J678,$A$4:$E$39,5),0)</f>
        <v>40</v>
      </c>
    </row>
    <row r="679" spans="9:25" ht="16.5" x14ac:dyDescent="0.2">
      <c r="I679" s="15">
        <v>676</v>
      </c>
      <c r="J679" s="16">
        <f t="shared" si="141"/>
        <v>1102018</v>
      </c>
      <c r="K679" s="31" t="s">
        <v>703</v>
      </c>
      <c r="L679" s="16">
        <f t="shared" si="140"/>
        <v>2</v>
      </c>
      <c r="M679" s="16">
        <f t="shared" si="142"/>
        <v>4</v>
      </c>
      <c r="N679" s="16" t="s">
        <v>51</v>
      </c>
      <c r="O679" s="16">
        <f>ROUND(IF($L679=1,INDEX(新属性投放!I$14:I$34,卡牌属性!$M679),INDEX(新属性投放!I$40:I$60,卡牌属性!$M679))*VLOOKUP(J679,$A$4:$E$39,5),0)</f>
        <v>336</v>
      </c>
      <c r="P679" s="31" t="s">
        <v>191</v>
      </c>
      <c r="Q679" s="16">
        <f>ROUND(IF($L679=1,INDEX(新属性投放!J$14:J$34,卡牌属性!$M679),INDEX(新属性投放!J$40:J$60,卡牌属性!$M679))*VLOOKUP(J679,$A$4:$E$39,5),0)</f>
        <v>148</v>
      </c>
      <c r="R679" s="31" t="s">
        <v>192</v>
      </c>
      <c r="S679" s="16">
        <f>ROUND(IF($L679=1,INDEX(新属性投放!K$14:K$34,卡牌属性!$M679),INDEX(新属性投放!K$40:K$60,卡牌属性!$M679))*VLOOKUP(J679,$A$4:$E$39,5),0)</f>
        <v>1430</v>
      </c>
      <c r="T679" s="31" t="s">
        <v>190</v>
      </c>
      <c r="U679" s="16">
        <f>ROUND(IF($L679=1,INDEX(新属性投放!C$14:C$34,卡牌属性!$M679),INDEX(新属性投放!C$40:C$60,卡牌属性!$M679))*VLOOKUP(J679,$A$4:$E$39,5),0)</f>
        <v>12</v>
      </c>
      <c r="V679" s="31" t="s">
        <v>191</v>
      </c>
      <c r="W679" s="16">
        <f>ROUND(IF($L679=1,INDEX(新属性投放!D$14:D$34,卡牌属性!$M679),INDEX(新属性投放!D$40:D$60,卡牌属性!$M679))*VLOOKUP(J679,$A$4:$E$39,5),0)</f>
        <v>6</v>
      </c>
      <c r="X679" s="31" t="s">
        <v>192</v>
      </c>
      <c r="Y679" s="16">
        <f>ROUND(IF($L679=1,INDEX(新属性投放!E$14:E$34,卡牌属性!$M679),INDEX(新属性投放!E$40:E$60,卡牌属性!$M679))*VLOOKUP(J679,$A$4:$E$39,5),0)</f>
        <v>60</v>
      </c>
    </row>
    <row r="680" spans="9:25" ht="16.5" x14ac:dyDescent="0.2">
      <c r="I680" s="15">
        <v>677</v>
      </c>
      <c r="J680" s="16">
        <f t="shared" si="141"/>
        <v>1102018</v>
      </c>
      <c r="K680" s="31" t="s">
        <v>703</v>
      </c>
      <c r="L680" s="16">
        <f t="shared" ref="L680:L723" si="143">VLOOKUP(J680,$A$4:$C$39,3,TRUE)</f>
        <v>2</v>
      </c>
      <c r="M680" s="16">
        <f t="shared" si="142"/>
        <v>5</v>
      </c>
      <c r="N680" s="16" t="s">
        <v>51</v>
      </c>
      <c r="O680" s="16">
        <f>ROUND(IF($L680=1,INDEX(新属性投放!I$14:I$34,卡牌属性!$M680),INDEX(新属性投放!I$40:I$60,卡牌属性!$M680))*VLOOKUP(J680,$A$4:$E$39,5),0)</f>
        <v>488</v>
      </c>
      <c r="P680" s="31" t="s">
        <v>191</v>
      </c>
      <c r="Q680" s="16">
        <f>ROUND(IF($L680=1,INDEX(新属性投放!J$14:J$34,卡牌属性!$M680),INDEX(新属性投放!J$40:J$60,卡牌属性!$M680))*VLOOKUP(J680,$A$4:$E$39,5),0)</f>
        <v>224</v>
      </c>
      <c r="R680" s="31" t="s">
        <v>192</v>
      </c>
      <c r="S680" s="16">
        <f>ROUND(IF($L680=1,INDEX(新属性投放!K$14:K$34,卡牌属性!$M680),INDEX(新属性投放!K$40:K$60,卡牌属性!$M680))*VLOOKUP(J680,$A$4:$E$39,5),0)</f>
        <v>2190</v>
      </c>
      <c r="T680" s="31" t="s">
        <v>190</v>
      </c>
      <c r="U680" s="16">
        <f>ROUND(IF($L680=1,INDEX(新属性投放!C$14:C$34,卡牌属性!$M680),INDEX(新属性投放!C$40:C$60,卡牌属性!$M680))*VLOOKUP(J680,$A$4:$E$39,5),0)</f>
        <v>16</v>
      </c>
      <c r="V680" s="31" t="s">
        <v>191</v>
      </c>
      <c r="W680" s="16">
        <f>ROUND(IF($L680=1,INDEX(新属性投放!D$14:D$34,卡牌属性!$M680),INDEX(新属性投放!D$40:D$60,卡牌属性!$M680))*VLOOKUP(J680,$A$4:$E$39,5),0)</f>
        <v>8</v>
      </c>
      <c r="X680" s="31" t="s">
        <v>192</v>
      </c>
      <c r="Y680" s="16">
        <f>ROUND(IF($L680=1,INDEX(新属性投放!E$14:E$34,卡牌属性!$M680),INDEX(新属性投放!E$40:E$60,卡牌属性!$M680))*VLOOKUP(J680,$A$4:$E$39,5),0)</f>
        <v>80</v>
      </c>
    </row>
    <row r="681" spans="9:25" ht="16.5" x14ac:dyDescent="0.2">
      <c r="I681" s="15">
        <v>678</v>
      </c>
      <c r="J681" s="16">
        <f t="shared" si="141"/>
        <v>1102018</v>
      </c>
      <c r="K681" s="31" t="s">
        <v>703</v>
      </c>
      <c r="L681" s="16">
        <f t="shared" si="143"/>
        <v>2</v>
      </c>
      <c r="M681" s="16">
        <f t="shared" si="142"/>
        <v>6</v>
      </c>
      <c r="N681" s="16" t="s">
        <v>51</v>
      </c>
      <c r="O681" s="16">
        <f>ROUND(IF($L681=1,INDEX(新属性投放!I$14:I$34,卡牌属性!$M681),INDEX(新属性投放!I$40:I$60,卡牌属性!$M681))*VLOOKUP(J681,$A$4:$E$39,5),0)</f>
        <v>688</v>
      </c>
      <c r="P681" s="31" t="s">
        <v>191</v>
      </c>
      <c r="Q681" s="16">
        <f>ROUND(IF($L681=1,INDEX(新属性投放!J$14:J$34,卡牌属性!$M681),INDEX(新属性投放!J$40:J$60,卡牌属性!$M681))*VLOOKUP(J681,$A$4:$E$39,5),0)</f>
        <v>324</v>
      </c>
      <c r="R681" s="31" t="s">
        <v>192</v>
      </c>
      <c r="S681" s="16">
        <f>ROUND(IF($L681=1,INDEX(新属性投放!K$14:K$34,卡牌属性!$M681),INDEX(新属性投放!K$40:K$60,卡牌属性!$M681))*VLOOKUP(J681,$A$4:$E$39,5),0)</f>
        <v>3190</v>
      </c>
      <c r="T681" s="31" t="s">
        <v>190</v>
      </c>
      <c r="U681" s="16">
        <f>ROUND(IF($L681=1,INDEX(新属性投放!C$14:C$34,卡牌属性!$M681),INDEX(新属性投放!C$40:C$60,卡牌属性!$M681))*VLOOKUP(J681,$A$4:$E$39,5),0)</f>
        <v>20</v>
      </c>
      <c r="V681" s="31" t="s">
        <v>191</v>
      </c>
      <c r="W681" s="16">
        <f>ROUND(IF($L681=1,INDEX(新属性投放!D$14:D$34,卡牌属性!$M681),INDEX(新属性投放!D$40:D$60,卡牌属性!$M681))*VLOOKUP(J681,$A$4:$E$39,5),0)</f>
        <v>10</v>
      </c>
      <c r="X681" s="31" t="s">
        <v>192</v>
      </c>
      <c r="Y681" s="16">
        <f>ROUND(IF($L681=1,INDEX(新属性投放!E$14:E$34,卡牌属性!$M681),INDEX(新属性投放!E$40:E$60,卡牌属性!$M681))*VLOOKUP(J681,$A$4:$E$39,5),0)</f>
        <v>100</v>
      </c>
    </row>
    <row r="682" spans="9:25" ht="16.5" x14ac:dyDescent="0.2">
      <c r="I682" s="15">
        <v>679</v>
      </c>
      <c r="J682" s="16">
        <f t="shared" si="141"/>
        <v>1102018</v>
      </c>
      <c r="K682" s="31" t="s">
        <v>703</v>
      </c>
      <c r="L682" s="16">
        <f t="shared" si="143"/>
        <v>2</v>
      </c>
      <c r="M682" s="16">
        <f t="shared" si="142"/>
        <v>7</v>
      </c>
      <c r="N682" s="16" t="s">
        <v>51</v>
      </c>
      <c r="O682" s="16">
        <f>ROUND(IF($L682=1,INDEX(新属性投放!I$14:I$34,卡牌属性!$M682),INDEX(新属性投放!I$40:I$60,卡牌属性!$M682))*VLOOKUP(J682,$A$4:$E$39,5),0)</f>
        <v>936</v>
      </c>
      <c r="P682" s="31" t="s">
        <v>191</v>
      </c>
      <c r="Q682" s="16">
        <f>ROUND(IF($L682=1,INDEX(新属性投放!J$14:J$34,卡牌属性!$M682),INDEX(新属性投放!J$40:J$60,卡牌属性!$M682))*VLOOKUP(J682,$A$4:$E$39,5),0)</f>
        <v>448</v>
      </c>
      <c r="R682" s="31" t="s">
        <v>192</v>
      </c>
      <c r="S682" s="16">
        <f>ROUND(IF($L682=1,INDEX(新属性投放!K$14:K$34,卡牌属性!$M682),INDEX(新属性投放!K$40:K$60,卡牌属性!$M682))*VLOOKUP(J682,$A$4:$E$39,5),0)</f>
        <v>4430</v>
      </c>
      <c r="T682" s="31" t="s">
        <v>190</v>
      </c>
      <c r="U682" s="16">
        <f>ROUND(IF($L682=1,INDEX(新属性投放!C$14:C$34,卡牌属性!$M682),INDEX(新属性投放!C$40:C$60,卡牌属性!$M682))*VLOOKUP(J682,$A$4:$E$39,5),0)</f>
        <v>24</v>
      </c>
      <c r="V682" s="31" t="s">
        <v>191</v>
      </c>
      <c r="W682" s="16">
        <f>ROUND(IF($L682=1,INDEX(新属性投放!D$14:D$34,卡牌属性!$M682),INDEX(新属性投放!D$40:D$60,卡牌属性!$M682))*VLOOKUP(J682,$A$4:$E$39,5),0)</f>
        <v>12</v>
      </c>
      <c r="X682" s="31" t="s">
        <v>192</v>
      </c>
      <c r="Y682" s="16">
        <f>ROUND(IF($L682=1,INDEX(新属性投放!E$14:E$34,卡牌属性!$M682),INDEX(新属性投放!E$40:E$60,卡牌属性!$M682))*VLOOKUP(J682,$A$4:$E$39,5),0)</f>
        <v>120</v>
      </c>
    </row>
    <row r="683" spans="9:25" ht="16.5" x14ac:dyDescent="0.2">
      <c r="I683" s="15">
        <v>680</v>
      </c>
      <c r="J683" s="16">
        <f t="shared" si="141"/>
        <v>1102018</v>
      </c>
      <c r="K683" s="31" t="s">
        <v>703</v>
      </c>
      <c r="L683" s="16">
        <f t="shared" si="143"/>
        <v>2</v>
      </c>
      <c r="M683" s="16">
        <f t="shared" si="142"/>
        <v>8</v>
      </c>
      <c r="N683" s="16" t="s">
        <v>51</v>
      </c>
      <c r="O683" s="16">
        <f>ROUND(IF($L683=1,INDEX(新属性投放!I$14:I$34,卡牌属性!$M683),INDEX(新属性投放!I$40:I$60,卡牌属性!$M683))*VLOOKUP(J683,$A$4:$E$39,5),0)</f>
        <v>1236</v>
      </c>
      <c r="P683" s="31" t="s">
        <v>191</v>
      </c>
      <c r="Q683" s="16">
        <f>ROUND(IF($L683=1,INDEX(新属性投放!J$14:J$34,卡牌属性!$M683),INDEX(新属性投放!J$40:J$60,卡牌属性!$M683))*VLOOKUP(J683,$A$4:$E$39,5),0)</f>
        <v>598</v>
      </c>
      <c r="R683" s="31" t="s">
        <v>192</v>
      </c>
      <c r="S683" s="16">
        <f>ROUND(IF($L683=1,INDEX(新属性投放!K$14:K$34,卡牌属性!$M683),INDEX(新属性投放!K$40:K$60,卡牌属性!$M683))*VLOOKUP(J683,$A$4:$E$39,5),0)</f>
        <v>5930</v>
      </c>
      <c r="T683" s="31" t="s">
        <v>190</v>
      </c>
      <c r="U683" s="16">
        <f>ROUND(IF($L683=1,INDEX(新属性投放!C$14:C$34,卡牌属性!$M683),INDEX(新属性投放!C$40:C$60,卡牌属性!$M683))*VLOOKUP(J683,$A$4:$E$39,5),0)</f>
        <v>30</v>
      </c>
      <c r="V683" s="31" t="s">
        <v>191</v>
      </c>
      <c r="W683" s="16">
        <f>ROUND(IF($L683=1,INDEX(新属性投放!D$14:D$34,卡牌属性!$M683),INDEX(新属性投放!D$40:D$60,卡牌属性!$M683))*VLOOKUP(J683,$A$4:$E$39,5),0)</f>
        <v>15</v>
      </c>
      <c r="X683" s="31" t="s">
        <v>192</v>
      </c>
      <c r="Y683" s="16">
        <f>ROUND(IF($L683=1,INDEX(新属性投放!E$14:E$34,卡牌属性!$M683),INDEX(新属性投放!E$40:E$60,卡牌属性!$M683))*VLOOKUP(J683,$A$4:$E$39,5),0)</f>
        <v>150</v>
      </c>
    </row>
    <row r="684" spans="9:25" ht="16.5" x14ac:dyDescent="0.2">
      <c r="I684" s="15">
        <v>681</v>
      </c>
      <c r="J684" s="16">
        <f t="shared" si="141"/>
        <v>1102018</v>
      </c>
      <c r="K684" s="31" t="s">
        <v>703</v>
      </c>
      <c r="L684" s="16">
        <f t="shared" si="143"/>
        <v>2</v>
      </c>
      <c r="M684" s="16">
        <f t="shared" si="142"/>
        <v>9</v>
      </c>
      <c r="N684" s="16" t="s">
        <v>51</v>
      </c>
      <c r="O684" s="16">
        <f>ROUND(IF($L684=1,INDEX(新属性投放!I$14:I$34,卡牌属性!$M684),INDEX(新属性投放!I$40:I$60,卡牌属性!$M684))*VLOOKUP(J684,$A$4:$E$39,5),0)</f>
        <v>1570</v>
      </c>
      <c r="P684" s="31" t="s">
        <v>191</v>
      </c>
      <c r="Q684" s="16">
        <f>ROUND(IF($L684=1,INDEX(新属性投放!J$14:J$34,卡牌属性!$M684),INDEX(新属性投放!J$40:J$60,卡牌属性!$M684))*VLOOKUP(J684,$A$4:$E$39,5),0)</f>
        <v>765</v>
      </c>
      <c r="R684" s="31" t="s">
        <v>192</v>
      </c>
      <c r="S684" s="16">
        <f>ROUND(IF($L684=1,INDEX(新属性投放!K$14:K$34,卡牌属性!$M684),INDEX(新属性投放!K$40:K$60,卡牌属性!$M684))*VLOOKUP(J684,$A$4:$E$39,5),0)</f>
        <v>7600</v>
      </c>
      <c r="T684" s="31" t="s">
        <v>190</v>
      </c>
      <c r="U684" s="16">
        <f>ROUND(IF($L684=1,INDEX(新属性投放!C$14:C$34,卡牌属性!$M684),INDEX(新属性投放!C$40:C$60,卡牌属性!$M684))*VLOOKUP(J684,$A$4:$E$39,5),0)</f>
        <v>34</v>
      </c>
      <c r="V684" s="31" t="s">
        <v>191</v>
      </c>
      <c r="W684" s="16">
        <f>ROUND(IF($L684=1,INDEX(新属性投放!D$14:D$34,卡牌属性!$M684),INDEX(新属性投放!D$40:D$60,卡牌属性!$M684))*VLOOKUP(J684,$A$4:$E$39,5),0)</f>
        <v>17</v>
      </c>
      <c r="X684" s="31" t="s">
        <v>192</v>
      </c>
      <c r="Y684" s="16">
        <f>ROUND(IF($L684=1,INDEX(新属性投放!E$14:E$34,卡牌属性!$M684),INDEX(新属性投放!E$40:E$60,卡牌属性!$M684))*VLOOKUP(J684,$A$4:$E$39,5),0)</f>
        <v>170</v>
      </c>
    </row>
    <row r="685" spans="9:25" ht="16.5" x14ac:dyDescent="0.2">
      <c r="I685" s="15">
        <v>682</v>
      </c>
      <c r="J685" s="16">
        <f t="shared" si="141"/>
        <v>1102018</v>
      </c>
      <c r="K685" s="31" t="s">
        <v>703</v>
      </c>
      <c r="L685" s="16">
        <f t="shared" si="143"/>
        <v>2</v>
      </c>
      <c r="M685" s="16">
        <f t="shared" si="142"/>
        <v>10</v>
      </c>
      <c r="N685" s="16" t="s">
        <v>51</v>
      </c>
      <c r="O685" s="16">
        <f>ROUND(IF($L685=1,INDEX(新属性投放!I$14:I$34,卡牌属性!$M685),INDEX(新属性投放!I$40:I$60,卡牌属性!$M685))*VLOOKUP(J685,$A$4:$E$39,5),0)</f>
        <v>1780</v>
      </c>
      <c r="P685" s="31" t="s">
        <v>191</v>
      </c>
      <c r="Q685" s="16">
        <f>ROUND(IF($L685=1,INDEX(新属性投放!J$14:J$34,卡牌属性!$M685),INDEX(新属性投放!J$40:J$60,卡牌属性!$M685))*VLOOKUP(J685,$A$4:$E$39,5),0)</f>
        <v>870</v>
      </c>
      <c r="R685" s="31" t="s">
        <v>192</v>
      </c>
      <c r="S685" s="16">
        <f>ROUND(IF($L685=1,INDEX(新属性投放!K$14:K$34,卡牌属性!$M685),INDEX(新属性投放!K$40:K$60,卡牌属性!$M685))*VLOOKUP(J685,$A$4:$E$39,5),0)</f>
        <v>8650</v>
      </c>
      <c r="T685" s="31" t="s">
        <v>190</v>
      </c>
      <c r="U685" s="16">
        <f>ROUND(IF($L685=1,INDEX(新属性投放!C$14:C$34,卡牌属性!$M685),INDEX(新属性投放!C$40:C$60,卡牌属性!$M685))*VLOOKUP(J685,$A$4:$E$39,5),0)</f>
        <v>40</v>
      </c>
      <c r="V685" s="31" t="s">
        <v>191</v>
      </c>
      <c r="W685" s="16">
        <f>ROUND(IF($L685=1,INDEX(新属性投放!D$14:D$34,卡牌属性!$M685),INDEX(新属性投放!D$40:D$60,卡牌属性!$M685))*VLOOKUP(J685,$A$4:$E$39,5),0)</f>
        <v>20</v>
      </c>
      <c r="X685" s="31" t="s">
        <v>192</v>
      </c>
      <c r="Y685" s="16">
        <f>ROUND(IF($L685=1,INDEX(新属性投放!E$14:E$34,卡牌属性!$M685),INDEX(新属性投放!E$40:E$60,卡牌属性!$M685))*VLOOKUP(J685,$A$4:$E$39,5),0)</f>
        <v>200</v>
      </c>
    </row>
    <row r="686" spans="9:25" ht="16.5" x14ac:dyDescent="0.2">
      <c r="I686" s="15">
        <v>683</v>
      </c>
      <c r="J686" s="16">
        <f t="shared" si="141"/>
        <v>1102018</v>
      </c>
      <c r="K686" s="31" t="s">
        <v>703</v>
      </c>
      <c r="L686" s="16">
        <f t="shared" si="143"/>
        <v>2</v>
      </c>
      <c r="M686" s="16">
        <f t="shared" si="142"/>
        <v>11</v>
      </c>
      <c r="N686" s="16" t="s">
        <v>51</v>
      </c>
      <c r="O686" s="16">
        <f>ROUND(IF($L686=1,INDEX(新属性投放!I$14:I$34,卡牌属性!$M686),INDEX(新属性投放!I$40:I$60,卡牌属性!$M686))*VLOOKUP(J686,$A$4:$E$39,5),0)</f>
        <v>2026</v>
      </c>
      <c r="P686" s="31" t="s">
        <v>191</v>
      </c>
      <c r="Q686" s="16">
        <f>ROUND(IF($L686=1,INDEX(新属性投放!J$14:J$34,卡牌属性!$M686),INDEX(新属性投放!J$40:J$60,卡牌属性!$M686))*VLOOKUP(J686,$A$4:$E$39,5),0)</f>
        <v>993</v>
      </c>
      <c r="R686" s="31" t="s">
        <v>192</v>
      </c>
      <c r="S686" s="16">
        <f>ROUND(IF($L686=1,INDEX(新属性投放!K$14:K$34,卡牌属性!$M686),INDEX(新属性投放!K$40:K$60,卡牌属性!$M686))*VLOOKUP(J686,$A$4:$E$39,5),0)</f>
        <v>9880</v>
      </c>
      <c r="T686" s="31" t="s">
        <v>190</v>
      </c>
      <c r="U686" s="16">
        <f>ROUND(IF($L686=1,INDEX(新属性投放!C$14:C$34,卡牌属性!$M686),INDEX(新属性投放!C$40:C$60,卡牌属性!$M686))*VLOOKUP(J686,$A$4:$E$39,5),0)</f>
        <v>46</v>
      </c>
      <c r="V686" s="31" t="s">
        <v>191</v>
      </c>
      <c r="W686" s="16">
        <f>ROUND(IF($L686=1,INDEX(新属性投放!D$14:D$34,卡牌属性!$M686),INDEX(新属性投放!D$40:D$60,卡牌属性!$M686))*VLOOKUP(J686,$A$4:$E$39,5),0)</f>
        <v>23</v>
      </c>
      <c r="X686" s="31" t="s">
        <v>192</v>
      </c>
      <c r="Y686" s="16">
        <f>ROUND(IF($L686=1,INDEX(新属性投放!E$14:E$34,卡牌属性!$M686),INDEX(新属性投放!E$40:E$60,卡牌属性!$M686))*VLOOKUP(J686,$A$4:$E$39,5),0)</f>
        <v>230</v>
      </c>
    </row>
    <row r="687" spans="9:25" ht="16.5" x14ac:dyDescent="0.2">
      <c r="I687" s="15">
        <v>684</v>
      </c>
      <c r="J687" s="16">
        <f t="shared" si="141"/>
        <v>1102018</v>
      </c>
      <c r="K687" s="31" t="s">
        <v>703</v>
      </c>
      <c r="L687" s="16">
        <f t="shared" si="143"/>
        <v>2</v>
      </c>
      <c r="M687" s="16">
        <f t="shared" si="142"/>
        <v>12</v>
      </c>
      <c r="N687" s="16" t="s">
        <v>51</v>
      </c>
      <c r="O687" s="16">
        <f>ROUND(IF($L687=1,INDEX(新属性投放!I$14:I$34,卡牌属性!$M687),INDEX(新属性投放!I$40:I$60,卡牌属性!$M687))*VLOOKUP(J687,$A$4:$E$39,5),0)</f>
        <v>2308</v>
      </c>
      <c r="P687" s="31" t="s">
        <v>191</v>
      </c>
      <c r="Q687" s="16">
        <f>ROUND(IF($L687=1,INDEX(新属性投放!J$14:J$34,卡牌属性!$M687),INDEX(新属性投放!J$40:J$60,卡牌属性!$M687))*VLOOKUP(J687,$A$4:$E$39,5),0)</f>
        <v>1134</v>
      </c>
      <c r="R687" s="31" t="s">
        <v>192</v>
      </c>
      <c r="S687" s="16">
        <f>ROUND(IF($L687=1,INDEX(新属性投放!K$14:K$34,卡牌属性!$M687),INDEX(新属性投放!K$40:K$60,卡牌属性!$M687))*VLOOKUP(J687,$A$4:$E$39,5),0)</f>
        <v>11290</v>
      </c>
      <c r="T687" s="31" t="s">
        <v>190</v>
      </c>
      <c r="U687" s="16">
        <f>ROUND(IF($L687=1,INDEX(新属性投放!C$14:C$34,卡牌属性!$M687),INDEX(新属性投放!C$40:C$60,卡牌属性!$M687))*VLOOKUP(J687,$A$4:$E$39,5),0)</f>
        <v>52</v>
      </c>
      <c r="V687" s="31" t="s">
        <v>191</v>
      </c>
      <c r="W687" s="16">
        <f>ROUND(IF($L687=1,INDEX(新属性投放!D$14:D$34,卡牌属性!$M687),INDEX(新属性投放!D$40:D$60,卡牌属性!$M687))*VLOOKUP(J687,$A$4:$E$39,5),0)</f>
        <v>26</v>
      </c>
      <c r="X687" s="31" t="s">
        <v>192</v>
      </c>
      <c r="Y687" s="16">
        <f>ROUND(IF($L687=1,INDEX(新属性投放!E$14:E$34,卡牌属性!$M687),INDEX(新属性投放!E$40:E$60,卡牌属性!$M687))*VLOOKUP(J687,$A$4:$E$39,5),0)</f>
        <v>260</v>
      </c>
    </row>
    <row r="688" spans="9:25" ht="16.5" x14ac:dyDescent="0.2">
      <c r="I688" s="15">
        <v>685</v>
      </c>
      <c r="J688" s="16">
        <f t="shared" si="141"/>
        <v>1102018</v>
      </c>
      <c r="K688" s="31" t="s">
        <v>703</v>
      </c>
      <c r="L688" s="16">
        <f t="shared" si="143"/>
        <v>2</v>
      </c>
      <c r="M688" s="16">
        <f t="shared" si="142"/>
        <v>13</v>
      </c>
      <c r="N688" s="16" t="s">
        <v>51</v>
      </c>
      <c r="O688" s="16">
        <f>ROUND(IF($L688=1,INDEX(新属性投放!I$14:I$34,卡牌属性!$M688),INDEX(新属性投放!I$40:I$60,卡牌属性!$M688))*VLOOKUP(J688,$A$4:$E$39,5),0)</f>
        <v>2626</v>
      </c>
      <c r="P688" s="31" t="s">
        <v>191</v>
      </c>
      <c r="Q688" s="16">
        <f>ROUND(IF($L688=1,INDEX(新属性投放!J$14:J$34,卡牌属性!$M688),INDEX(新属性投放!J$40:J$60,卡牌属性!$M688))*VLOOKUP(J688,$A$4:$E$39,5),0)</f>
        <v>1293</v>
      </c>
      <c r="R688" s="31" t="s">
        <v>192</v>
      </c>
      <c r="S688" s="16">
        <f>ROUND(IF($L688=1,INDEX(新属性投放!K$14:K$34,卡牌属性!$M688),INDEX(新属性投放!K$40:K$60,卡牌属性!$M688))*VLOOKUP(J688,$A$4:$E$39,5),0)</f>
        <v>12880</v>
      </c>
      <c r="T688" s="31" t="s">
        <v>190</v>
      </c>
      <c r="U688" s="16">
        <f>ROUND(IF($L688=1,INDEX(新属性投放!C$14:C$34,卡牌属性!$M688),INDEX(新属性投放!C$40:C$60,卡牌属性!$M688))*VLOOKUP(J688,$A$4:$E$39,5),0)</f>
        <v>58</v>
      </c>
      <c r="V688" s="31" t="s">
        <v>191</v>
      </c>
      <c r="W688" s="16">
        <f>ROUND(IF($L688=1,INDEX(新属性投放!D$14:D$34,卡牌属性!$M688),INDEX(新属性投放!D$40:D$60,卡牌属性!$M688))*VLOOKUP(J688,$A$4:$E$39,5),0)</f>
        <v>29</v>
      </c>
      <c r="X688" s="31" t="s">
        <v>192</v>
      </c>
      <c r="Y688" s="16">
        <f>ROUND(IF($L688=1,INDEX(新属性投放!E$14:E$34,卡牌属性!$M688),INDEX(新属性投放!E$40:E$60,卡牌属性!$M688))*VLOOKUP(J688,$A$4:$E$39,5),0)</f>
        <v>290</v>
      </c>
    </row>
    <row r="689" spans="9:25" ht="16.5" x14ac:dyDescent="0.2">
      <c r="I689" s="15">
        <v>686</v>
      </c>
      <c r="J689" s="16">
        <f t="shared" si="141"/>
        <v>1102018</v>
      </c>
      <c r="K689" s="31" t="s">
        <v>703</v>
      </c>
      <c r="L689" s="16">
        <f t="shared" si="143"/>
        <v>2</v>
      </c>
      <c r="M689" s="16">
        <f t="shared" si="142"/>
        <v>14</v>
      </c>
      <c r="N689" s="16" t="s">
        <v>51</v>
      </c>
      <c r="O689" s="16">
        <f>ROUND(IF($L689=1,INDEX(新属性投放!I$14:I$34,卡牌属性!$M689),INDEX(新属性投放!I$40:I$60,卡牌属性!$M689))*VLOOKUP(J689,$A$4:$E$39,5),0)</f>
        <v>2980</v>
      </c>
      <c r="P689" s="31" t="s">
        <v>191</v>
      </c>
      <c r="Q689" s="16">
        <f>ROUND(IF($L689=1,INDEX(新属性投放!J$14:J$34,卡牌属性!$M689),INDEX(新属性投放!J$40:J$60,卡牌属性!$M689))*VLOOKUP(J689,$A$4:$E$39,5),0)</f>
        <v>1470</v>
      </c>
      <c r="R689" s="31" t="s">
        <v>192</v>
      </c>
      <c r="S689" s="16">
        <f>ROUND(IF($L689=1,INDEX(新属性投放!K$14:K$34,卡牌属性!$M689),INDEX(新属性投放!K$40:K$60,卡牌属性!$M689))*VLOOKUP(J689,$A$4:$E$39,5),0)</f>
        <v>14650</v>
      </c>
      <c r="T689" s="31" t="s">
        <v>190</v>
      </c>
      <c r="U689" s="16">
        <f>ROUND(IF($L689=1,INDEX(新属性投放!C$14:C$34,卡牌属性!$M689),INDEX(新属性投放!C$40:C$60,卡牌属性!$M689))*VLOOKUP(J689,$A$4:$E$39,5),0)</f>
        <v>64</v>
      </c>
      <c r="V689" s="31" t="s">
        <v>191</v>
      </c>
      <c r="W689" s="16">
        <f>ROUND(IF($L689=1,INDEX(新属性投放!D$14:D$34,卡牌属性!$M689),INDEX(新属性投放!D$40:D$60,卡牌属性!$M689))*VLOOKUP(J689,$A$4:$E$39,5),0)</f>
        <v>32</v>
      </c>
      <c r="X689" s="31" t="s">
        <v>192</v>
      </c>
      <c r="Y689" s="16">
        <f>ROUND(IF($L689=1,INDEX(新属性投放!E$14:E$34,卡牌属性!$M689),INDEX(新属性投放!E$40:E$60,卡牌属性!$M689))*VLOOKUP(J689,$A$4:$E$39,5),0)</f>
        <v>320</v>
      </c>
    </row>
    <row r="690" spans="9:25" ht="16.5" x14ac:dyDescent="0.2">
      <c r="I690" s="15">
        <v>687</v>
      </c>
      <c r="J690" s="16">
        <f t="shared" si="141"/>
        <v>1102018</v>
      </c>
      <c r="K690" s="31" t="s">
        <v>703</v>
      </c>
      <c r="L690" s="16">
        <f t="shared" si="143"/>
        <v>2</v>
      </c>
      <c r="M690" s="16">
        <f t="shared" si="142"/>
        <v>15</v>
      </c>
      <c r="N690" s="16" t="s">
        <v>51</v>
      </c>
      <c r="O690" s="16">
        <f>ROUND(IF($L690=1,INDEX(新属性投放!I$14:I$34,卡牌属性!$M690),INDEX(新属性投放!I$40:I$60,卡牌属性!$M690))*VLOOKUP(J690,$A$4:$E$39,5),0)</f>
        <v>3370</v>
      </c>
      <c r="P690" s="31" t="s">
        <v>191</v>
      </c>
      <c r="Q690" s="16">
        <f>ROUND(IF($L690=1,INDEX(新属性投放!J$14:J$34,卡牌属性!$M690),INDEX(新属性投放!J$40:J$60,卡牌属性!$M690))*VLOOKUP(J690,$A$4:$E$39,5),0)</f>
        <v>1665</v>
      </c>
      <c r="R690" s="31" t="s">
        <v>192</v>
      </c>
      <c r="S690" s="16">
        <f>ROUND(IF($L690=1,INDEX(新属性投放!K$14:K$34,卡牌属性!$M690),INDEX(新属性投放!K$40:K$60,卡牌属性!$M690))*VLOOKUP(J690,$A$4:$E$39,5),0)</f>
        <v>16600</v>
      </c>
      <c r="T690" s="31" t="s">
        <v>190</v>
      </c>
      <c r="U690" s="16">
        <f>ROUND(IF($L690=1,INDEX(新属性投放!C$14:C$34,卡牌属性!$M690),INDEX(新属性投放!C$40:C$60,卡牌属性!$M690))*VLOOKUP(J690,$A$4:$E$39,5),0)</f>
        <v>70</v>
      </c>
      <c r="V690" s="31" t="s">
        <v>191</v>
      </c>
      <c r="W690" s="16">
        <f>ROUND(IF($L690=1,INDEX(新属性投放!D$14:D$34,卡牌属性!$M690),INDEX(新属性投放!D$40:D$60,卡牌属性!$M690))*VLOOKUP(J690,$A$4:$E$39,5),0)</f>
        <v>35</v>
      </c>
      <c r="X690" s="31" t="s">
        <v>192</v>
      </c>
      <c r="Y690" s="16">
        <f>ROUND(IF($L690=1,INDEX(新属性投放!E$14:E$34,卡牌属性!$M690),INDEX(新属性投放!E$40:E$60,卡牌属性!$M690))*VLOOKUP(J690,$A$4:$E$39,5),0)</f>
        <v>350</v>
      </c>
    </row>
    <row r="691" spans="9:25" ht="16.5" x14ac:dyDescent="0.2">
      <c r="I691" s="15">
        <v>688</v>
      </c>
      <c r="J691" s="16">
        <f t="shared" si="141"/>
        <v>1102018</v>
      </c>
      <c r="K691" s="31" t="s">
        <v>703</v>
      </c>
      <c r="L691" s="16">
        <f t="shared" si="143"/>
        <v>2</v>
      </c>
      <c r="M691" s="16">
        <f t="shared" si="142"/>
        <v>16</v>
      </c>
      <c r="N691" s="16" t="s">
        <v>51</v>
      </c>
      <c r="O691" s="16">
        <f>ROUND(IF($L691=1,INDEX(新属性投放!I$14:I$34,卡牌属性!$M691),INDEX(新属性投放!I$40:I$60,卡牌属性!$M691))*VLOOKUP(J691,$A$4:$E$39,5),0)</f>
        <v>3800</v>
      </c>
      <c r="P691" s="31" t="s">
        <v>191</v>
      </c>
      <c r="Q691" s="16">
        <f>ROUND(IF($L691=1,INDEX(新属性投放!J$14:J$34,卡牌属性!$M691),INDEX(新属性投放!J$40:J$60,卡牌属性!$M691))*VLOOKUP(J691,$A$4:$E$39,5),0)</f>
        <v>1880</v>
      </c>
      <c r="R691" s="31" t="s">
        <v>192</v>
      </c>
      <c r="S691" s="16">
        <f>ROUND(IF($L691=1,INDEX(新属性投放!K$14:K$34,卡牌属性!$M691),INDEX(新属性投放!K$40:K$60,卡牌属性!$M691))*VLOOKUP(J691,$A$4:$E$39,5),0)</f>
        <v>18750</v>
      </c>
      <c r="T691" s="31" t="s">
        <v>190</v>
      </c>
      <c r="U691" s="16">
        <f>ROUND(IF($L691=1,INDEX(新属性投放!C$14:C$34,卡牌属性!$M691),INDEX(新属性投放!C$40:C$60,卡牌属性!$M691))*VLOOKUP(J691,$A$4:$E$39,5),0)</f>
        <v>80</v>
      </c>
      <c r="V691" s="31" t="s">
        <v>191</v>
      </c>
      <c r="W691" s="16">
        <f>ROUND(IF($L691=1,INDEX(新属性投放!D$14:D$34,卡牌属性!$M691),INDEX(新属性投放!D$40:D$60,卡牌属性!$M691))*VLOOKUP(J691,$A$4:$E$39,5),0)</f>
        <v>40</v>
      </c>
      <c r="X691" s="31" t="s">
        <v>192</v>
      </c>
      <c r="Y691" s="16">
        <f>ROUND(IF($L691=1,INDEX(新属性投放!E$14:E$34,卡牌属性!$M691),INDEX(新属性投放!E$40:E$60,卡牌属性!$M691))*VLOOKUP(J691,$A$4:$E$39,5),0)</f>
        <v>400</v>
      </c>
    </row>
    <row r="692" spans="9:25" ht="16.5" x14ac:dyDescent="0.2">
      <c r="I692" s="15">
        <v>689</v>
      </c>
      <c r="J692" s="16">
        <f t="shared" si="141"/>
        <v>1102018</v>
      </c>
      <c r="K692" s="31" t="s">
        <v>703</v>
      </c>
      <c r="L692" s="16">
        <f t="shared" si="143"/>
        <v>2</v>
      </c>
      <c r="M692" s="16">
        <f t="shared" si="142"/>
        <v>17</v>
      </c>
      <c r="N692" s="16" t="s">
        <v>51</v>
      </c>
      <c r="O692" s="16">
        <f>ROUND(IF($L692=1,INDEX(新属性投放!I$14:I$34,卡牌属性!$M692),INDEX(新属性投放!I$40:I$60,卡牌属性!$M692))*VLOOKUP(J692,$A$4:$E$39,5),0)</f>
        <v>4290</v>
      </c>
      <c r="P692" s="31" t="s">
        <v>191</v>
      </c>
      <c r="Q692" s="16">
        <f>ROUND(IF($L692=1,INDEX(新属性投放!J$14:J$34,卡牌属性!$M692),INDEX(新属性投放!J$40:J$60,卡牌属性!$M692))*VLOOKUP(J692,$A$4:$E$39,5),0)</f>
        <v>2125</v>
      </c>
      <c r="R692" s="31" t="s">
        <v>192</v>
      </c>
      <c r="S692" s="16">
        <f>ROUND(IF($L692=1,INDEX(新属性投放!K$14:K$34,卡牌属性!$M692),INDEX(新属性投放!K$40:K$60,卡牌属性!$M692))*VLOOKUP(J692,$A$4:$E$39,5),0)</f>
        <v>21200</v>
      </c>
      <c r="T692" s="31" t="s">
        <v>190</v>
      </c>
      <c r="U692" s="16">
        <f>ROUND(IF($L692=1,INDEX(新属性投放!C$14:C$34,卡牌属性!$M692),INDEX(新属性投放!C$40:C$60,卡牌属性!$M692))*VLOOKUP(J692,$A$4:$E$39,5),0)</f>
        <v>90</v>
      </c>
      <c r="V692" s="31" t="s">
        <v>191</v>
      </c>
      <c r="W692" s="16">
        <f>ROUND(IF($L692=1,INDEX(新属性投放!D$14:D$34,卡牌属性!$M692),INDEX(新属性投放!D$40:D$60,卡牌属性!$M692))*VLOOKUP(J692,$A$4:$E$39,5),0)</f>
        <v>45</v>
      </c>
      <c r="X692" s="31" t="s">
        <v>192</v>
      </c>
      <c r="Y692" s="16">
        <f>ROUND(IF($L692=1,INDEX(新属性投放!E$14:E$34,卡牌属性!$M692),INDEX(新属性投放!E$40:E$60,卡牌属性!$M692))*VLOOKUP(J692,$A$4:$E$39,5),0)</f>
        <v>450</v>
      </c>
    </row>
    <row r="693" spans="9:25" ht="16.5" x14ac:dyDescent="0.2">
      <c r="I693" s="15">
        <v>690</v>
      </c>
      <c r="J693" s="16">
        <f t="shared" si="141"/>
        <v>1102018</v>
      </c>
      <c r="K693" s="31" t="s">
        <v>703</v>
      </c>
      <c r="L693" s="16">
        <f t="shared" si="143"/>
        <v>2</v>
      </c>
      <c r="M693" s="16">
        <f t="shared" si="142"/>
        <v>18</v>
      </c>
      <c r="N693" s="16" t="s">
        <v>51</v>
      </c>
      <c r="O693" s="16">
        <f>ROUND(IF($L693=1,INDEX(新属性投放!I$14:I$34,卡牌属性!$M693),INDEX(新属性投放!I$40:I$60,卡牌属性!$M693))*VLOOKUP(J693,$A$4:$E$39,5),0)</f>
        <v>4840</v>
      </c>
      <c r="P693" s="31" t="s">
        <v>191</v>
      </c>
      <c r="Q693" s="16">
        <f>ROUND(IF($L693=1,INDEX(新属性投放!J$14:J$34,卡牌属性!$M693),INDEX(新属性投放!J$40:J$60,卡牌属性!$M693))*VLOOKUP(J693,$A$4:$E$39,5),0)</f>
        <v>2400</v>
      </c>
      <c r="R693" s="31" t="s">
        <v>192</v>
      </c>
      <c r="S693" s="16">
        <f>ROUND(IF($L693=1,INDEX(新属性投放!K$14:K$34,卡牌属性!$M693),INDEX(新属性投放!K$40:K$60,卡牌属性!$M693))*VLOOKUP(J693,$A$4:$E$39,5),0)</f>
        <v>23950</v>
      </c>
      <c r="T693" s="31" t="s">
        <v>190</v>
      </c>
      <c r="U693" s="16">
        <f>ROUND(IF($L693=1,INDEX(新属性投放!C$14:C$34,卡牌属性!$M693),INDEX(新属性投放!C$40:C$60,卡牌属性!$M693))*VLOOKUP(J693,$A$4:$E$39,5),0)</f>
        <v>100</v>
      </c>
      <c r="V693" s="31" t="s">
        <v>191</v>
      </c>
      <c r="W693" s="16">
        <f>ROUND(IF($L693=1,INDEX(新属性投放!D$14:D$34,卡牌属性!$M693),INDEX(新属性投放!D$40:D$60,卡牌属性!$M693))*VLOOKUP(J693,$A$4:$E$39,5),0)</f>
        <v>50</v>
      </c>
      <c r="X693" s="31" t="s">
        <v>192</v>
      </c>
      <c r="Y693" s="16">
        <f>ROUND(IF($L693=1,INDEX(新属性投放!E$14:E$34,卡牌属性!$M693),INDEX(新属性投放!E$40:E$60,卡牌属性!$M693))*VLOOKUP(J693,$A$4:$E$39,5),0)</f>
        <v>500</v>
      </c>
    </row>
    <row r="694" spans="9:25" ht="16.5" x14ac:dyDescent="0.2">
      <c r="I694" s="15">
        <v>691</v>
      </c>
      <c r="J694" s="16">
        <f t="shared" si="141"/>
        <v>1102018</v>
      </c>
      <c r="K694" s="31" t="s">
        <v>703</v>
      </c>
      <c r="L694" s="16">
        <f t="shared" si="143"/>
        <v>2</v>
      </c>
      <c r="M694" s="16">
        <f t="shared" si="142"/>
        <v>19</v>
      </c>
      <c r="N694" s="16" t="s">
        <v>51</v>
      </c>
      <c r="O694" s="16">
        <f>ROUND(IF($L694=1,INDEX(新属性投放!I$14:I$34,卡牌属性!$M694),INDEX(新属性投放!I$40:I$60,卡牌属性!$M694))*VLOOKUP(J694,$A$4:$E$39,5),0)</f>
        <v>5450</v>
      </c>
      <c r="P694" s="31" t="s">
        <v>191</v>
      </c>
      <c r="Q694" s="16">
        <f>ROUND(IF($L694=1,INDEX(新属性投放!J$14:J$34,卡牌属性!$M694),INDEX(新属性投放!J$40:J$60,卡牌属性!$M694))*VLOOKUP(J694,$A$4:$E$39,5),0)</f>
        <v>2705</v>
      </c>
      <c r="R694" s="31" t="s">
        <v>192</v>
      </c>
      <c r="S694" s="16">
        <f>ROUND(IF($L694=1,INDEX(新属性投放!K$14:K$34,卡牌属性!$M694),INDEX(新属性投放!K$40:K$60,卡牌属性!$M694))*VLOOKUP(J694,$A$4:$E$39,5),0)</f>
        <v>27000</v>
      </c>
      <c r="T694" s="31" t="s">
        <v>190</v>
      </c>
      <c r="U694" s="16">
        <f>ROUND(IF($L694=1,INDEX(新属性投放!C$14:C$34,卡牌属性!$M694),INDEX(新属性投放!C$40:C$60,卡牌属性!$M694))*VLOOKUP(J694,$A$4:$E$39,5),0)</f>
        <v>110</v>
      </c>
      <c r="V694" s="31" t="s">
        <v>191</v>
      </c>
      <c r="W694" s="16">
        <f>ROUND(IF($L694=1,INDEX(新属性投放!D$14:D$34,卡牌属性!$M694),INDEX(新属性投放!D$40:D$60,卡牌属性!$M694))*VLOOKUP(J694,$A$4:$E$39,5),0)</f>
        <v>55</v>
      </c>
      <c r="X694" s="31" t="s">
        <v>192</v>
      </c>
      <c r="Y694" s="16">
        <f>ROUND(IF($L694=1,INDEX(新属性投放!E$14:E$34,卡牌属性!$M694),INDEX(新属性投放!E$40:E$60,卡牌属性!$M694))*VLOOKUP(J694,$A$4:$E$39,5),0)</f>
        <v>550</v>
      </c>
    </row>
    <row r="695" spans="9:25" ht="16.5" x14ac:dyDescent="0.2">
      <c r="I695" s="15">
        <v>692</v>
      </c>
      <c r="J695" s="16">
        <f t="shared" si="141"/>
        <v>1102018</v>
      </c>
      <c r="K695" s="31" t="s">
        <v>703</v>
      </c>
      <c r="L695" s="16">
        <f t="shared" si="143"/>
        <v>2</v>
      </c>
      <c r="M695" s="16">
        <f t="shared" si="142"/>
        <v>20</v>
      </c>
      <c r="N695" s="16" t="s">
        <v>51</v>
      </c>
      <c r="O695" s="16">
        <f>ROUND(IF($L695=1,INDEX(新属性投放!I$14:I$34,卡牌属性!$M695),INDEX(新属性投放!I$40:I$60,卡牌属性!$M695))*VLOOKUP(J695,$A$4:$E$39,5),0)</f>
        <v>6120</v>
      </c>
      <c r="P695" s="31" t="s">
        <v>191</v>
      </c>
      <c r="Q695" s="16">
        <f>ROUND(IF($L695=1,INDEX(新属性投放!J$14:J$34,卡牌属性!$M695),INDEX(新属性投放!J$40:J$60,卡牌属性!$M695))*VLOOKUP(J695,$A$4:$E$39,5),0)</f>
        <v>3040</v>
      </c>
      <c r="R695" s="31" t="s">
        <v>192</v>
      </c>
      <c r="S695" s="16">
        <f>ROUND(IF($L695=1,INDEX(新属性投放!K$14:K$34,卡牌属性!$M695),INDEX(新属性投放!K$40:K$60,卡牌属性!$M695))*VLOOKUP(J695,$A$4:$E$39,5),0)</f>
        <v>30350</v>
      </c>
      <c r="T695" s="31" t="s">
        <v>190</v>
      </c>
      <c r="U695" s="16">
        <f>ROUND(IF($L695=1,INDEX(新属性投放!C$14:C$34,卡牌属性!$M695),INDEX(新属性投放!C$40:C$60,卡牌属性!$M695))*VLOOKUP(J695,$A$4:$E$39,5),0)</f>
        <v>120</v>
      </c>
      <c r="V695" s="31" t="s">
        <v>191</v>
      </c>
      <c r="W695" s="16">
        <f>ROUND(IF($L695=1,INDEX(新属性投放!D$14:D$34,卡牌属性!$M695),INDEX(新属性投放!D$40:D$60,卡牌属性!$M695))*VLOOKUP(J695,$A$4:$E$39,5),0)</f>
        <v>60</v>
      </c>
      <c r="X695" s="31" t="s">
        <v>192</v>
      </c>
      <c r="Y695" s="16">
        <f>ROUND(IF($L695=1,INDEX(新属性投放!E$14:E$34,卡牌属性!$M695),INDEX(新属性投放!E$40:E$60,卡牌属性!$M695))*VLOOKUP(J695,$A$4:$E$39,5),0)</f>
        <v>600</v>
      </c>
    </row>
    <row r="696" spans="9:25" ht="16.5" x14ac:dyDescent="0.2">
      <c r="I696" s="15">
        <v>693</v>
      </c>
      <c r="J696" s="16">
        <f t="shared" si="141"/>
        <v>1102018</v>
      </c>
      <c r="K696" s="31" t="s">
        <v>703</v>
      </c>
      <c r="L696" s="16">
        <f t="shared" si="143"/>
        <v>2</v>
      </c>
      <c r="M696" s="16">
        <f t="shared" si="142"/>
        <v>21</v>
      </c>
      <c r="N696" s="16" t="s">
        <v>51</v>
      </c>
      <c r="O696" s="16">
        <f>ROUND(IF($L696=1,INDEX(新属性投放!I$14:I$34,卡牌属性!$M696),INDEX(新属性投放!I$40:I$60,卡牌属性!$M696))*VLOOKUP(J696,$A$4:$E$39,5),0)</f>
        <v>7000</v>
      </c>
      <c r="P696" s="31" t="s">
        <v>191</v>
      </c>
      <c r="Q696" s="16">
        <f>ROUND(IF($L696=1,INDEX(新属性投放!J$14:J$34,卡牌属性!$M696),INDEX(新属性投放!J$40:J$60,卡牌属性!$M696))*VLOOKUP(J696,$A$4:$E$39,5),0)</f>
        <v>3480</v>
      </c>
      <c r="R696" s="31" t="s">
        <v>192</v>
      </c>
      <c r="S696" s="16">
        <f>ROUND(IF($L696=1,INDEX(新属性投放!K$14:K$34,卡牌属性!$M696),INDEX(新属性投放!K$40:K$60,卡牌属性!$M696))*VLOOKUP(J696,$A$4:$E$39,5),0)</f>
        <v>34750</v>
      </c>
      <c r="T696" s="31" t="s">
        <v>190</v>
      </c>
      <c r="U696" s="16">
        <f>ROUND(IF($L696=1,INDEX(新属性投放!C$14:C$34,卡牌属性!$M696),INDEX(新属性投放!C$40:C$60,卡牌属性!$M696))*VLOOKUP(J696,$A$4:$E$39,5),0)</f>
        <v>140</v>
      </c>
      <c r="V696" s="31" t="s">
        <v>191</v>
      </c>
      <c r="W696" s="16">
        <f>ROUND(IF($L696=1,INDEX(新属性投放!D$14:D$34,卡牌属性!$M696),INDEX(新属性投放!D$40:D$60,卡牌属性!$M696))*VLOOKUP(J696,$A$4:$E$39,5),0)</f>
        <v>70</v>
      </c>
      <c r="X696" s="31" t="s">
        <v>192</v>
      </c>
      <c r="Y696" s="16">
        <f>ROUND(IF($L696=1,INDEX(新属性投放!E$14:E$34,卡牌属性!$M696),INDEX(新属性投放!E$40:E$60,卡牌属性!$M696))*VLOOKUP(J696,$A$4:$E$39,5),0)</f>
        <v>700</v>
      </c>
    </row>
    <row r="697" spans="9:25" ht="16.5" x14ac:dyDescent="0.2">
      <c r="I697" s="15">
        <v>694</v>
      </c>
      <c r="J697" s="16">
        <f t="shared" si="141"/>
        <v>1102019</v>
      </c>
      <c r="K697" s="31" t="s">
        <v>703</v>
      </c>
      <c r="L697" s="16">
        <f t="shared" si="143"/>
        <v>2</v>
      </c>
      <c r="M697" s="16">
        <f t="shared" si="142"/>
        <v>1</v>
      </c>
      <c r="N697" s="16" t="s">
        <v>51</v>
      </c>
      <c r="O697" s="16">
        <f>ROUND(IF($L697=1,INDEX(新属性投放!I$14:I$34,卡牌属性!$M697),INDEX(新属性投放!I$40:I$60,卡牌属性!$M697))*VLOOKUP(J697,$A$4:$E$39,5),0)</f>
        <v>80</v>
      </c>
      <c r="P697" s="31" t="s">
        <v>191</v>
      </c>
      <c r="Q697" s="16">
        <f>ROUND(IF($L697=1,INDEX(新属性投放!J$14:J$34,卡牌属性!$M697),INDEX(新属性投放!J$40:J$60,卡牌属性!$M697))*VLOOKUP(J697,$A$4:$E$39,5),0)</f>
        <v>20</v>
      </c>
      <c r="R697" s="31" t="s">
        <v>192</v>
      </c>
      <c r="S697" s="16">
        <f>ROUND(IF($L697=1,INDEX(新属性投放!K$14:K$34,卡牌属性!$M697),INDEX(新属性投放!K$40:K$60,卡牌属性!$M697))*VLOOKUP(J697,$A$4:$E$39,5),0)</f>
        <v>150</v>
      </c>
      <c r="T697" s="31" t="s">
        <v>190</v>
      </c>
      <c r="U697" s="16">
        <f>ROUND(IF($L697=1,INDEX(新属性投放!C$14:C$34,卡牌属性!$M697),INDEX(新属性投放!C$40:C$60,卡牌属性!$M697))*VLOOKUP(J697,$A$4:$E$39,5),0)</f>
        <v>4</v>
      </c>
      <c r="V697" s="31" t="s">
        <v>191</v>
      </c>
      <c r="W697" s="16">
        <f>ROUND(IF($L697=1,INDEX(新属性投放!D$14:D$34,卡牌属性!$M697),INDEX(新属性投放!D$40:D$60,卡牌属性!$M697))*VLOOKUP(J697,$A$4:$E$39,5),0)</f>
        <v>2</v>
      </c>
      <c r="X697" s="31" t="s">
        <v>192</v>
      </c>
      <c r="Y697" s="16">
        <f>ROUND(IF($L697=1,INDEX(新属性投放!E$14:E$34,卡牌属性!$M697),INDEX(新属性投放!E$40:E$60,卡牌属性!$M697))*VLOOKUP(J697,$A$4:$E$39,5),0)</f>
        <v>20</v>
      </c>
    </row>
    <row r="698" spans="9:25" ht="16.5" x14ac:dyDescent="0.2">
      <c r="I698" s="15">
        <v>695</v>
      </c>
      <c r="J698" s="16">
        <f t="shared" si="141"/>
        <v>1102019</v>
      </c>
      <c r="K698" s="31" t="s">
        <v>703</v>
      </c>
      <c r="L698" s="16">
        <f t="shared" si="143"/>
        <v>2</v>
      </c>
      <c r="M698" s="16">
        <f t="shared" si="142"/>
        <v>2</v>
      </c>
      <c r="N698" s="16" t="s">
        <v>51</v>
      </c>
      <c r="O698" s="16">
        <f>ROUND(IF($L698=1,INDEX(新属性投放!I$14:I$34,卡牌属性!$M698),INDEX(新属性投放!I$40:I$60,卡牌属性!$M698))*VLOOKUP(J698,$A$4:$E$39,5),0)</f>
        <v>108</v>
      </c>
      <c r="P698" s="31" t="s">
        <v>191</v>
      </c>
      <c r="Q698" s="16">
        <f>ROUND(IF($L698=1,INDEX(新属性投放!J$14:J$34,卡牌属性!$M698),INDEX(新属性投放!J$40:J$60,卡牌属性!$M698))*VLOOKUP(J698,$A$4:$E$39,5),0)</f>
        <v>34</v>
      </c>
      <c r="R698" s="31" t="s">
        <v>192</v>
      </c>
      <c r="S698" s="16">
        <f>ROUND(IF($L698=1,INDEX(新属性投放!K$14:K$34,卡牌属性!$M698),INDEX(新属性投放!K$40:K$60,卡牌属性!$M698))*VLOOKUP(J698,$A$4:$E$39,5),0)</f>
        <v>290</v>
      </c>
      <c r="T698" s="31" t="s">
        <v>190</v>
      </c>
      <c r="U698" s="16">
        <f>ROUND(IF($L698=1,INDEX(新属性投放!C$14:C$34,卡牌属性!$M698),INDEX(新属性投放!C$40:C$60,卡牌属性!$M698))*VLOOKUP(J698,$A$4:$E$39,5),0)</f>
        <v>6</v>
      </c>
      <c r="V698" s="31" t="s">
        <v>191</v>
      </c>
      <c r="W698" s="16">
        <f>ROUND(IF($L698=1,INDEX(新属性投放!D$14:D$34,卡牌属性!$M698),INDEX(新属性投放!D$40:D$60,卡牌属性!$M698))*VLOOKUP(J698,$A$4:$E$39,5),0)</f>
        <v>3</v>
      </c>
      <c r="X698" s="31" t="s">
        <v>192</v>
      </c>
      <c r="Y698" s="16">
        <f>ROUND(IF($L698=1,INDEX(新属性投放!E$14:E$34,卡牌属性!$M698),INDEX(新属性投放!E$40:E$60,卡牌属性!$M698))*VLOOKUP(J698,$A$4:$E$39,5),0)</f>
        <v>30</v>
      </c>
    </row>
    <row r="699" spans="9:25" ht="16.5" x14ac:dyDescent="0.2">
      <c r="I699" s="15">
        <v>696</v>
      </c>
      <c r="J699" s="16">
        <f t="shared" si="141"/>
        <v>1102019</v>
      </c>
      <c r="K699" s="31" t="s">
        <v>703</v>
      </c>
      <c r="L699" s="16">
        <f t="shared" si="143"/>
        <v>2</v>
      </c>
      <c r="M699" s="16">
        <f t="shared" si="142"/>
        <v>3</v>
      </c>
      <c r="N699" s="16" t="s">
        <v>51</v>
      </c>
      <c r="O699" s="16">
        <f>ROUND(IF($L699=1,INDEX(新属性投放!I$14:I$34,卡牌属性!$M699),INDEX(新属性投放!I$40:I$60,卡牌属性!$M699))*VLOOKUP(J699,$A$4:$E$39,5),0)</f>
        <v>192</v>
      </c>
      <c r="P699" s="31" t="s">
        <v>191</v>
      </c>
      <c r="Q699" s="16">
        <f>ROUND(IF($L699=1,INDEX(新属性投放!J$14:J$34,卡牌属性!$M699),INDEX(新属性投放!J$40:J$60,卡牌属性!$M699))*VLOOKUP(J699,$A$4:$E$39,5),0)</f>
        <v>76</v>
      </c>
      <c r="R699" s="31" t="s">
        <v>192</v>
      </c>
      <c r="S699" s="16">
        <f>ROUND(IF($L699=1,INDEX(新属性投放!K$14:K$34,卡牌属性!$M699),INDEX(新属性投放!K$40:K$60,卡牌属性!$M699))*VLOOKUP(J699,$A$4:$E$39,5),0)</f>
        <v>710</v>
      </c>
      <c r="T699" s="31" t="s">
        <v>190</v>
      </c>
      <c r="U699" s="16">
        <f>ROUND(IF($L699=1,INDEX(新属性投放!C$14:C$34,卡牌属性!$M699),INDEX(新属性投放!C$40:C$60,卡牌属性!$M699))*VLOOKUP(J699,$A$4:$E$39,5),0)</f>
        <v>8</v>
      </c>
      <c r="V699" s="31" t="s">
        <v>191</v>
      </c>
      <c r="W699" s="16">
        <f>ROUND(IF($L699=1,INDEX(新属性投放!D$14:D$34,卡牌属性!$M699),INDEX(新属性投放!D$40:D$60,卡牌属性!$M699))*VLOOKUP(J699,$A$4:$E$39,5),0)</f>
        <v>4</v>
      </c>
      <c r="X699" s="31" t="s">
        <v>192</v>
      </c>
      <c r="Y699" s="16">
        <f>ROUND(IF($L699=1,INDEX(新属性投放!E$14:E$34,卡牌属性!$M699),INDEX(新属性投放!E$40:E$60,卡牌属性!$M699))*VLOOKUP(J699,$A$4:$E$39,5),0)</f>
        <v>40</v>
      </c>
    </row>
    <row r="700" spans="9:25" ht="16.5" x14ac:dyDescent="0.2">
      <c r="I700" s="15">
        <v>697</v>
      </c>
      <c r="J700" s="16">
        <f t="shared" si="141"/>
        <v>1102019</v>
      </c>
      <c r="K700" s="31" t="s">
        <v>703</v>
      </c>
      <c r="L700" s="16">
        <f t="shared" si="143"/>
        <v>2</v>
      </c>
      <c r="M700" s="16">
        <f t="shared" si="142"/>
        <v>4</v>
      </c>
      <c r="N700" s="16" t="s">
        <v>51</v>
      </c>
      <c r="O700" s="16">
        <f>ROUND(IF($L700=1,INDEX(新属性投放!I$14:I$34,卡牌属性!$M700),INDEX(新属性投放!I$40:I$60,卡牌属性!$M700))*VLOOKUP(J700,$A$4:$E$39,5),0)</f>
        <v>336</v>
      </c>
      <c r="P700" s="31" t="s">
        <v>191</v>
      </c>
      <c r="Q700" s="16">
        <f>ROUND(IF($L700=1,INDEX(新属性投放!J$14:J$34,卡牌属性!$M700),INDEX(新属性投放!J$40:J$60,卡牌属性!$M700))*VLOOKUP(J700,$A$4:$E$39,5),0)</f>
        <v>148</v>
      </c>
      <c r="R700" s="31" t="s">
        <v>192</v>
      </c>
      <c r="S700" s="16">
        <f>ROUND(IF($L700=1,INDEX(新属性投放!K$14:K$34,卡牌属性!$M700),INDEX(新属性投放!K$40:K$60,卡牌属性!$M700))*VLOOKUP(J700,$A$4:$E$39,5),0)</f>
        <v>1430</v>
      </c>
      <c r="T700" s="31" t="s">
        <v>190</v>
      </c>
      <c r="U700" s="16">
        <f>ROUND(IF($L700=1,INDEX(新属性投放!C$14:C$34,卡牌属性!$M700),INDEX(新属性投放!C$40:C$60,卡牌属性!$M700))*VLOOKUP(J700,$A$4:$E$39,5),0)</f>
        <v>12</v>
      </c>
      <c r="V700" s="31" t="s">
        <v>191</v>
      </c>
      <c r="W700" s="16">
        <f>ROUND(IF($L700=1,INDEX(新属性投放!D$14:D$34,卡牌属性!$M700),INDEX(新属性投放!D$40:D$60,卡牌属性!$M700))*VLOOKUP(J700,$A$4:$E$39,5),0)</f>
        <v>6</v>
      </c>
      <c r="X700" s="31" t="s">
        <v>192</v>
      </c>
      <c r="Y700" s="16">
        <f>ROUND(IF($L700=1,INDEX(新属性投放!E$14:E$34,卡牌属性!$M700),INDEX(新属性投放!E$40:E$60,卡牌属性!$M700))*VLOOKUP(J700,$A$4:$E$39,5),0)</f>
        <v>60</v>
      </c>
    </row>
    <row r="701" spans="9:25" ht="16.5" x14ac:dyDescent="0.2">
      <c r="I701" s="15">
        <v>698</v>
      </c>
      <c r="J701" s="16">
        <f t="shared" si="141"/>
        <v>1102019</v>
      </c>
      <c r="K701" s="31" t="s">
        <v>703</v>
      </c>
      <c r="L701" s="16">
        <f t="shared" si="143"/>
        <v>2</v>
      </c>
      <c r="M701" s="16">
        <f t="shared" si="142"/>
        <v>5</v>
      </c>
      <c r="N701" s="16" t="s">
        <v>51</v>
      </c>
      <c r="O701" s="16">
        <f>ROUND(IF($L701=1,INDEX(新属性投放!I$14:I$34,卡牌属性!$M701),INDEX(新属性投放!I$40:I$60,卡牌属性!$M701))*VLOOKUP(J701,$A$4:$E$39,5),0)</f>
        <v>488</v>
      </c>
      <c r="P701" s="31" t="s">
        <v>191</v>
      </c>
      <c r="Q701" s="16">
        <f>ROUND(IF($L701=1,INDEX(新属性投放!J$14:J$34,卡牌属性!$M701),INDEX(新属性投放!J$40:J$60,卡牌属性!$M701))*VLOOKUP(J701,$A$4:$E$39,5),0)</f>
        <v>224</v>
      </c>
      <c r="R701" s="31" t="s">
        <v>192</v>
      </c>
      <c r="S701" s="16">
        <f>ROUND(IF($L701=1,INDEX(新属性投放!K$14:K$34,卡牌属性!$M701),INDEX(新属性投放!K$40:K$60,卡牌属性!$M701))*VLOOKUP(J701,$A$4:$E$39,5),0)</f>
        <v>2190</v>
      </c>
      <c r="T701" s="31" t="s">
        <v>190</v>
      </c>
      <c r="U701" s="16">
        <f>ROUND(IF($L701=1,INDEX(新属性投放!C$14:C$34,卡牌属性!$M701),INDEX(新属性投放!C$40:C$60,卡牌属性!$M701))*VLOOKUP(J701,$A$4:$E$39,5),0)</f>
        <v>16</v>
      </c>
      <c r="V701" s="31" t="s">
        <v>191</v>
      </c>
      <c r="W701" s="16">
        <f>ROUND(IF($L701=1,INDEX(新属性投放!D$14:D$34,卡牌属性!$M701),INDEX(新属性投放!D$40:D$60,卡牌属性!$M701))*VLOOKUP(J701,$A$4:$E$39,5),0)</f>
        <v>8</v>
      </c>
      <c r="X701" s="31" t="s">
        <v>192</v>
      </c>
      <c r="Y701" s="16">
        <f>ROUND(IF($L701=1,INDEX(新属性投放!E$14:E$34,卡牌属性!$M701),INDEX(新属性投放!E$40:E$60,卡牌属性!$M701))*VLOOKUP(J701,$A$4:$E$39,5),0)</f>
        <v>80</v>
      </c>
    </row>
    <row r="702" spans="9:25" ht="16.5" x14ac:dyDescent="0.2">
      <c r="I702" s="15">
        <v>699</v>
      </c>
      <c r="J702" s="16">
        <f t="shared" si="141"/>
        <v>1102019</v>
      </c>
      <c r="K702" s="31" t="s">
        <v>703</v>
      </c>
      <c r="L702" s="16">
        <f t="shared" si="143"/>
        <v>2</v>
      </c>
      <c r="M702" s="16">
        <f t="shared" si="142"/>
        <v>6</v>
      </c>
      <c r="N702" s="16" t="s">
        <v>51</v>
      </c>
      <c r="O702" s="16">
        <f>ROUND(IF($L702=1,INDEX(新属性投放!I$14:I$34,卡牌属性!$M702),INDEX(新属性投放!I$40:I$60,卡牌属性!$M702))*VLOOKUP(J702,$A$4:$E$39,5),0)</f>
        <v>688</v>
      </c>
      <c r="P702" s="31" t="s">
        <v>191</v>
      </c>
      <c r="Q702" s="16">
        <f>ROUND(IF($L702=1,INDEX(新属性投放!J$14:J$34,卡牌属性!$M702),INDEX(新属性投放!J$40:J$60,卡牌属性!$M702))*VLOOKUP(J702,$A$4:$E$39,5),0)</f>
        <v>324</v>
      </c>
      <c r="R702" s="31" t="s">
        <v>192</v>
      </c>
      <c r="S702" s="16">
        <f>ROUND(IF($L702=1,INDEX(新属性投放!K$14:K$34,卡牌属性!$M702),INDEX(新属性投放!K$40:K$60,卡牌属性!$M702))*VLOOKUP(J702,$A$4:$E$39,5),0)</f>
        <v>3190</v>
      </c>
      <c r="T702" s="31" t="s">
        <v>190</v>
      </c>
      <c r="U702" s="16">
        <f>ROUND(IF($L702=1,INDEX(新属性投放!C$14:C$34,卡牌属性!$M702),INDEX(新属性投放!C$40:C$60,卡牌属性!$M702))*VLOOKUP(J702,$A$4:$E$39,5),0)</f>
        <v>20</v>
      </c>
      <c r="V702" s="31" t="s">
        <v>191</v>
      </c>
      <c r="W702" s="16">
        <f>ROUND(IF($L702=1,INDEX(新属性投放!D$14:D$34,卡牌属性!$M702),INDEX(新属性投放!D$40:D$60,卡牌属性!$M702))*VLOOKUP(J702,$A$4:$E$39,5),0)</f>
        <v>10</v>
      </c>
      <c r="X702" s="31" t="s">
        <v>192</v>
      </c>
      <c r="Y702" s="16">
        <f>ROUND(IF($L702=1,INDEX(新属性投放!E$14:E$34,卡牌属性!$M702),INDEX(新属性投放!E$40:E$60,卡牌属性!$M702))*VLOOKUP(J702,$A$4:$E$39,5),0)</f>
        <v>100</v>
      </c>
    </row>
    <row r="703" spans="9:25" ht="16.5" x14ac:dyDescent="0.2">
      <c r="I703" s="15">
        <v>700</v>
      </c>
      <c r="J703" s="16">
        <f t="shared" si="141"/>
        <v>1102019</v>
      </c>
      <c r="K703" s="31" t="s">
        <v>703</v>
      </c>
      <c r="L703" s="16">
        <f t="shared" si="143"/>
        <v>2</v>
      </c>
      <c r="M703" s="16">
        <f t="shared" si="142"/>
        <v>7</v>
      </c>
      <c r="N703" s="16" t="s">
        <v>51</v>
      </c>
      <c r="O703" s="16">
        <f>ROUND(IF($L703=1,INDEX(新属性投放!I$14:I$34,卡牌属性!$M703),INDEX(新属性投放!I$40:I$60,卡牌属性!$M703))*VLOOKUP(J703,$A$4:$E$39,5),0)</f>
        <v>936</v>
      </c>
      <c r="P703" s="31" t="s">
        <v>191</v>
      </c>
      <c r="Q703" s="16">
        <f>ROUND(IF($L703=1,INDEX(新属性投放!J$14:J$34,卡牌属性!$M703),INDEX(新属性投放!J$40:J$60,卡牌属性!$M703))*VLOOKUP(J703,$A$4:$E$39,5),0)</f>
        <v>448</v>
      </c>
      <c r="R703" s="31" t="s">
        <v>192</v>
      </c>
      <c r="S703" s="16">
        <f>ROUND(IF($L703=1,INDEX(新属性投放!K$14:K$34,卡牌属性!$M703),INDEX(新属性投放!K$40:K$60,卡牌属性!$M703))*VLOOKUP(J703,$A$4:$E$39,5),0)</f>
        <v>4430</v>
      </c>
      <c r="T703" s="31" t="s">
        <v>190</v>
      </c>
      <c r="U703" s="16">
        <f>ROUND(IF($L703=1,INDEX(新属性投放!C$14:C$34,卡牌属性!$M703),INDEX(新属性投放!C$40:C$60,卡牌属性!$M703))*VLOOKUP(J703,$A$4:$E$39,5),0)</f>
        <v>24</v>
      </c>
      <c r="V703" s="31" t="s">
        <v>191</v>
      </c>
      <c r="W703" s="16">
        <f>ROUND(IF($L703=1,INDEX(新属性投放!D$14:D$34,卡牌属性!$M703),INDEX(新属性投放!D$40:D$60,卡牌属性!$M703))*VLOOKUP(J703,$A$4:$E$39,5),0)</f>
        <v>12</v>
      </c>
      <c r="X703" s="31" t="s">
        <v>192</v>
      </c>
      <c r="Y703" s="16">
        <f>ROUND(IF($L703=1,INDEX(新属性投放!E$14:E$34,卡牌属性!$M703),INDEX(新属性投放!E$40:E$60,卡牌属性!$M703))*VLOOKUP(J703,$A$4:$E$39,5),0)</f>
        <v>120</v>
      </c>
    </row>
    <row r="704" spans="9:25" ht="16.5" x14ac:dyDescent="0.2">
      <c r="I704" s="15">
        <v>701</v>
      </c>
      <c r="J704" s="16">
        <f t="shared" si="141"/>
        <v>1102019</v>
      </c>
      <c r="K704" s="31" t="s">
        <v>703</v>
      </c>
      <c r="L704" s="16">
        <f t="shared" si="143"/>
        <v>2</v>
      </c>
      <c r="M704" s="16">
        <f t="shared" si="142"/>
        <v>8</v>
      </c>
      <c r="N704" s="16" t="s">
        <v>51</v>
      </c>
      <c r="O704" s="16">
        <f>ROUND(IF($L704=1,INDEX(新属性投放!I$14:I$34,卡牌属性!$M704),INDEX(新属性投放!I$40:I$60,卡牌属性!$M704))*VLOOKUP(J704,$A$4:$E$39,5),0)</f>
        <v>1236</v>
      </c>
      <c r="P704" s="31" t="s">
        <v>191</v>
      </c>
      <c r="Q704" s="16">
        <f>ROUND(IF($L704=1,INDEX(新属性投放!J$14:J$34,卡牌属性!$M704),INDEX(新属性投放!J$40:J$60,卡牌属性!$M704))*VLOOKUP(J704,$A$4:$E$39,5),0)</f>
        <v>598</v>
      </c>
      <c r="R704" s="31" t="s">
        <v>192</v>
      </c>
      <c r="S704" s="16">
        <f>ROUND(IF($L704=1,INDEX(新属性投放!K$14:K$34,卡牌属性!$M704),INDEX(新属性投放!K$40:K$60,卡牌属性!$M704))*VLOOKUP(J704,$A$4:$E$39,5),0)</f>
        <v>5930</v>
      </c>
      <c r="T704" s="31" t="s">
        <v>190</v>
      </c>
      <c r="U704" s="16">
        <f>ROUND(IF($L704=1,INDEX(新属性投放!C$14:C$34,卡牌属性!$M704),INDEX(新属性投放!C$40:C$60,卡牌属性!$M704))*VLOOKUP(J704,$A$4:$E$39,5),0)</f>
        <v>30</v>
      </c>
      <c r="V704" s="31" t="s">
        <v>191</v>
      </c>
      <c r="W704" s="16">
        <f>ROUND(IF($L704=1,INDEX(新属性投放!D$14:D$34,卡牌属性!$M704),INDEX(新属性投放!D$40:D$60,卡牌属性!$M704))*VLOOKUP(J704,$A$4:$E$39,5),0)</f>
        <v>15</v>
      </c>
      <c r="X704" s="31" t="s">
        <v>192</v>
      </c>
      <c r="Y704" s="16">
        <f>ROUND(IF($L704=1,INDEX(新属性投放!E$14:E$34,卡牌属性!$M704),INDEX(新属性投放!E$40:E$60,卡牌属性!$M704))*VLOOKUP(J704,$A$4:$E$39,5),0)</f>
        <v>150</v>
      </c>
    </row>
    <row r="705" spans="9:25" ht="16.5" x14ac:dyDescent="0.2">
      <c r="I705" s="15">
        <v>702</v>
      </c>
      <c r="J705" s="16">
        <f t="shared" si="141"/>
        <v>1102019</v>
      </c>
      <c r="K705" s="31" t="s">
        <v>703</v>
      </c>
      <c r="L705" s="16">
        <f t="shared" si="143"/>
        <v>2</v>
      </c>
      <c r="M705" s="16">
        <f t="shared" si="142"/>
        <v>9</v>
      </c>
      <c r="N705" s="16" t="s">
        <v>51</v>
      </c>
      <c r="O705" s="16">
        <f>ROUND(IF($L705=1,INDEX(新属性投放!I$14:I$34,卡牌属性!$M705),INDEX(新属性投放!I$40:I$60,卡牌属性!$M705))*VLOOKUP(J705,$A$4:$E$39,5),0)</f>
        <v>1570</v>
      </c>
      <c r="P705" s="31" t="s">
        <v>191</v>
      </c>
      <c r="Q705" s="16">
        <f>ROUND(IF($L705=1,INDEX(新属性投放!J$14:J$34,卡牌属性!$M705),INDEX(新属性投放!J$40:J$60,卡牌属性!$M705))*VLOOKUP(J705,$A$4:$E$39,5),0)</f>
        <v>765</v>
      </c>
      <c r="R705" s="31" t="s">
        <v>192</v>
      </c>
      <c r="S705" s="16">
        <f>ROUND(IF($L705=1,INDEX(新属性投放!K$14:K$34,卡牌属性!$M705),INDEX(新属性投放!K$40:K$60,卡牌属性!$M705))*VLOOKUP(J705,$A$4:$E$39,5),0)</f>
        <v>7600</v>
      </c>
      <c r="T705" s="31" t="s">
        <v>190</v>
      </c>
      <c r="U705" s="16">
        <f>ROUND(IF($L705=1,INDEX(新属性投放!C$14:C$34,卡牌属性!$M705),INDEX(新属性投放!C$40:C$60,卡牌属性!$M705))*VLOOKUP(J705,$A$4:$E$39,5),0)</f>
        <v>34</v>
      </c>
      <c r="V705" s="31" t="s">
        <v>191</v>
      </c>
      <c r="W705" s="16">
        <f>ROUND(IF($L705=1,INDEX(新属性投放!D$14:D$34,卡牌属性!$M705),INDEX(新属性投放!D$40:D$60,卡牌属性!$M705))*VLOOKUP(J705,$A$4:$E$39,5),0)</f>
        <v>17</v>
      </c>
      <c r="X705" s="31" t="s">
        <v>192</v>
      </c>
      <c r="Y705" s="16">
        <f>ROUND(IF($L705=1,INDEX(新属性投放!E$14:E$34,卡牌属性!$M705),INDEX(新属性投放!E$40:E$60,卡牌属性!$M705))*VLOOKUP(J705,$A$4:$E$39,5),0)</f>
        <v>170</v>
      </c>
    </row>
    <row r="706" spans="9:25" ht="16.5" x14ac:dyDescent="0.2">
      <c r="I706" s="15">
        <v>703</v>
      </c>
      <c r="J706" s="16">
        <f t="shared" si="141"/>
        <v>1102019</v>
      </c>
      <c r="K706" s="31" t="s">
        <v>703</v>
      </c>
      <c r="L706" s="16">
        <f t="shared" si="143"/>
        <v>2</v>
      </c>
      <c r="M706" s="16">
        <f t="shared" si="142"/>
        <v>10</v>
      </c>
      <c r="N706" s="16" t="s">
        <v>51</v>
      </c>
      <c r="O706" s="16">
        <f>ROUND(IF($L706=1,INDEX(新属性投放!I$14:I$34,卡牌属性!$M706),INDEX(新属性投放!I$40:I$60,卡牌属性!$M706))*VLOOKUP(J706,$A$4:$E$39,5),0)</f>
        <v>1780</v>
      </c>
      <c r="P706" s="31" t="s">
        <v>191</v>
      </c>
      <c r="Q706" s="16">
        <f>ROUND(IF($L706=1,INDEX(新属性投放!J$14:J$34,卡牌属性!$M706),INDEX(新属性投放!J$40:J$60,卡牌属性!$M706))*VLOOKUP(J706,$A$4:$E$39,5),0)</f>
        <v>870</v>
      </c>
      <c r="R706" s="31" t="s">
        <v>192</v>
      </c>
      <c r="S706" s="16">
        <f>ROUND(IF($L706=1,INDEX(新属性投放!K$14:K$34,卡牌属性!$M706),INDEX(新属性投放!K$40:K$60,卡牌属性!$M706))*VLOOKUP(J706,$A$4:$E$39,5),0)</f>
        <v>8650</v>
      </c>
      <c r="T706" s="31" t="s">
        <v>190</v>
      </c>
      <c r="U706" s="16">
        <f>ROUND(IF($L706=1,INDEX(新属性投放!C$14:C$34,卡牌属性!$M706),INDEX(新属性投放!C$40:C$60,卡牌属性!$M706))*VLOOKUP(J706,$A$4:$E$39,5),0)</f>
        <v>40</v>
      </c>
      <c r="V706" s="31" t="s">
        <v>191</v>
      </c>
      <c r="W706" s="16">
        <f>ROUND(IF($L706=1,INDEX(新属性投放!D$14:D$34,卡牌属性!$M706),INDEX(新属性投放!D$40:D$60,卡牌属性!$M706))*VLOOKUP(J706,$A$4:$E$39,5),0)</f>
        <v>20</v>
      </c>
      <c r="X706" s="31" t="s">
        <v>192</v>
      </c>
      <c r="Y706" s="16">
        <f>ROUND(IF($L706=1,INDEX(新属性投放!E$14:E$34,卡牌属性!$M706),INDEX(新属性投放!E$40:E$60,卡牌属性!$M706))*VLOOKUP(J706,$A$4:$E$39,5),0)</f>
        <v>200</v>
      </c>
    </row>
    <row r="707" spans="9:25" ht="16.5" x14ac:dyDescent="0.2">
      <c r="I707" s="15">
        <v>704</v>
      </c>
      <c r="J707" s="16">
        <f t="shared" si="141"/>
        <v>1102019</v>
      </c>
      <c r="K707" s="31" t="s">
        <v>703</v>
      </c>
      <c r="L707" s="16">
        <f t="shared" si="143"/>
        <v>2</v>
      </c>
      <c r="M707" s="16">
        <f t="shared" si="142"/>
        <v>11</v>
      </c>
      <c r="N707" s="16" t="s">
        <v>51</v>
      </c>
      <c r="O707" s="16">
        <f>ROUND(IF($L707=1,INDEX(新属性投放!I$14:I$34,卡牌属性!$M707),INDEX(新属性投放!I$40:I$60,卡牌属性!$M707))*VLOOKUP(J707,$A$4:$E$39,5),0)</f>
        <v>2026</v>
      </c>
      <c r="P707" s="31" t="s">
        <v>191</v>
      </c>
      <c r="Q707" s="16">
        <f>ROUND(IF($L707=1,INDEX(新属性投放!J$14:J$34,卡牌属性!$M707),INDEX(新属性投放!J$40:J$60,卡牌属性!$M707))*VLOOKUP(J707,$A$4:$E$39,5),0)</f>
        <v>993</v>
      </c>
      <c r="R707" s="31" t="s">
        <v>192</v>
      </c>
      <c r="S707" s="16">
        <f>ROUND(IF($L707=1,INDEX(新属性投放!K$14:K$34,卡牌属性!$M707),INDEX(新属性投放!K$40:K$60,卡牌属性!$M707))*VLOOKUP(J707,$A$4:$E$39,5),0)</f>
        <v>9880</v>
      </c>
      <c r="T707" s="31" t="s">
        <v>190</v>
      </c>
      <c r="U707" s="16">
        <f>ROUND(IF($L707=1,INDEX(新属性投放!C$14:C$34,卡牌属性!$M707),INDEX(新属性投放!C$40:C$60,卡牌属性!$M707))*VLOOKUP(J707,$A$4:$E$39,5),0)</f>
        <v>46</v>
      </c>
      <c r="V707" s="31" t="s">
        <v>191</v>
      </c>
      <c r="W707" s="16">
        <f>ROUND(IF($L707=1,INDEX(新属性投放!D$14:D$34,卡牌属性!$M707),INDEX(新属性投放!D$40:D$60,卡牌属性!$M707))*VLOOKUP(J707,$A$4:$E$39,5),0)</f>
        <v>23</v>
      </c>
      <c r="X707" s="31" t="s">
        <v>192</v>
      </c>
      <c r="Y707" s="16">
        <f>ROUND(IF($L707=1,INDEX(新属性投放!E$14:E$34,卡牌属性!$M707),INDEX(新属性投放!E$40:E$60,卡牌属性!$M707))*VLOOKUP(J707,$A$4:$E$39,5),0)</f>
        <v>230</v>
      </c>
    </row>
    <row r="708" spans="9:25" ht="16.5" x14ac:dyDescent="0.2">
      <c r="I708" s="15">
        <v>705</v>
      </c>
      <c r="J708" s="16">
        <f t="shared" si="141"/>
        <v>1102019</v>
      </c>
      <c r="K708" s="31" t="s">
        <v>703</v>
      </c>
      <c r="L708" s="16">
        <f t="shared" si="143"/>
        <v>2</v>
      </c>
      <c r="M708" s="16">
        <f t="shared" si="142"/>
        <v>12</v>
      </c>
      <c r="N708" s="16" t="s">
        <v>51</v>
      </c>
      <c r="O708" s="16">
        <f>ROUND(IF($L708=1,INDEX(新属性投放!I$14:I$34,卡牌属性!$M708),INDEX(新属性投放!I$40:I$60,卡牌属性!$M708))*VLOOKUP(J708,$A$4:$E$39,5),0)</f>
        <v>2308</v>
      </c>
      <c r="P708" s="31" t="s">
        <v>191</v>
      </c>
      <c r="Q708" s="16">
        <f>ROUND(IF($L708=1,INDEX(新属性投放!J$14:J$34,卡牌属性!$M708),INDEX(新属性投放!J$40:J$60,卡牌属性!$M708))*VLOOKUP(J708,$A$4:$E$39,5),0)</f>
        <v>1134</v>
      </c>
      <c r="R708" s="31" t="s">
        <v>192</v>
      </c>
      <c r="S708" s="16">
        <f>ROUND(IF($L708=1,INDEX(新属性投放!K$14:K$34,卡牌属性!$M708),INDEX(新属性投放!K$40:K$60,卡牌属性!$M708))*VLOOKUP(J708,$A$4:$E$39,5),0)</f>
        <v>11290</v>
      </c>
      <c r="T708" s="31" t="s">
        <v>190</v>
      </c>
      <c r="U708" s="16">
        <f>ROUND(IF($L708=1,INDEX(新属性投放!C$14:C$34,卡牌属性!$M708),INDEX(新属性投放!C$40:C$60,卡牌属性!$M708))*VLOOKUP(J708,$A$4:$E$39,5),0)</f>
        <v>52</v>
      </c>
      <c r="V708" s="31" t="s">
        <v>191</v>
      </c>
      <c r="W708" s="16">
        <f>ROUND(IF($L708=1,INDEX(新属性投放!D$14:D$34,卡牌属性!$M708),INDEX(新属性投放!D$40:D$60,卡牌属性!$M708))*VLOOKUP(J708,$A$4:$E$39,5),0)</f>
        <v>26</v>
      </c>
      <c r="X708" s="31" t="s">
        <v>192</v>
      </c>
      <c r="Y708" s="16">
        <f>ROUND(IF($L708=1,INDEX(新属性投放!E$14:E$34,卡牌属性!$M708),INDEX(新属性投放!E$40:E$60,卡牌属性!$M708))*VLOOKUP(J708,$A$4:$E$39,5),0)</f>
        <v>260</v>
      </c>
    </row>
    <row r="709" spans="9:25" ht="16.5" x14ac:dyDescent="0.2">
      <c r="I709" s="15">
        <v>706</v>
      </c>
      <c r="J709" s="16">
        <f t="shared" ref="J709:J759" si="144">INDEX($A$4:$A$39,INT((I709-1)/21)+1)</f>
        <v>1102019</v>
      </c>
      <c r="K709" s="31" t="s">
        <v>703</v>
      </c>
      <c r="L709" s="16">
        <f t="shared" si="143"/>
        <v>2</v>
      </c>
      <c r="M709" s="16">
        <f t="shared" ref="M709:M723" si="145">MOD(I709-1,21)+1</f>
        <v>13</v>
      </c>
      <c r="N709" s="16" t="s">
        <v>51</v>
      </c>
      <c r="O709" s="16">
        <f>ROUND(IF($L709=1,INDEX(新属性投放!I$14:I$34,卡牌属性!$M709),INDEX(新属性投放!I$40:I$60,卡牌属性!$M709))*VLOOKUP(J709,$A$4:$E$39,5),0)</f>
        <v>2626</v>
      </c>
      <c r="P709" s="31" t="s">
        <v>191</v>
      </c>
      <c r="Q709" s="16">
        <f>ROUND(IF($L709=1,INDEX(新属性投放!J$14:J$34,卡牌属性!$M709),INDEX(新属性投放!J$40:J$60,卡牌属性!$M709))*VLOOKUP(J709,$A$4:$E$39,5),0)</f>
        <v>1293</v>
      </c>
      <c r="R709" s="31" t="s">
        <v>192</v>
      </c>
      <c r="S709" s="16">
        <f>ROUND(IF($L709=1,INDEX(新属性投放!K$14:K$34,卡牌属性!$M709),INDEX(新属性投放!K$40:K$60,卡牌属性!$M709))*VLOOKUP(J709,$A$4:$E$39,5),0)</f>
        <v>12880</v>
      </c>
      <c r="T709" s="31" t="s">
        <v>190</v>
      </c>
      <c r="U709" s="16">
        <f>ROUND(IF($L709=1,INDEX(新属性投放!C$14:C$34,卡牌属性!$M709),INDEX(新属性投放!C$40:C$60,卡牌属性!$M709))*VLOOKUP(J709,$A$4:$E$39,5),0)</f>
        <v>58</v>
      </c>
      <c r="V709" s="31" t="s">
        <v>191</v>
      </c>
      <c r="W709" s="16">
        <f>ROUND(IF($L709=1,INDEX(新属性投放!D$14:D$34,卡牌属性!$M709),INDEX(新属性投放!D$40:D$60,卡牌属性!$M709))*VLOOKUP(J709,$A$4:$E$39,5),0)</f>
        <v>29</v>
      </c>
      <c r="X709" s="31" t="s">
        <v>192</v>
      </c>
      <c r="Y709" s="16">
        <f>ROUND(IF($L709=1,INDEX(新属性投放!E$14:E$34,卡牌属性!$M709),INDEX(新属性投放!E$40:E$60,卡牌属性!$M709))*VLOOKUP(J709,$A$4:$E$39,5),0)</f>
        <v>290</v>
      </c>
    </row>
    <row r="710" spans="9:25" ht="16.5" x14ac:dyDescent="0.2">
      <c r="I710" s="15">
        <v>707</v>
      </c>
      <c r="J710" s="16">
        <f t="shared" si="144"/>
        <v>1102019</v>
      </c>
      <c r="K710" s="31" t="s">
        <v>703</v>
      </c>
      <c r="L710" s="16">
        <f t="shared" si="143"/>
        <v>2</v>
      </c>
      <c r="M710" s="16">
        <f t="shared" si="145"/>
        <v>14</v>
      </c>
      <c r="N710" s="16" t="s">
        <v>51</v>
      </c>
      <c r="O710" s="16">
        <f>ROUND(IF($L710=1,INDEX(新属性投放!I$14:I$34,卡牌属性!$M710),INDEX(新属性投放!I$40:I$60,卡牌属性!$M710))*VLOOKUP(J710,$A$4:$E$39,5),0)</f>
        <v>2980</v>
      </c>
      <c r="P710" s="31" t="s">
        <v>191</v>
      </c>
      <c r="Q710" s="16">
        <f>ROUND(IF($L710=1,INDEX(新属性投放!J$14:J$34,卡牌属性!$M710),INDEX(新属性投放!J$40:J$60,卡牌属性!$M710))*VLOOKUP(J710,$A$4:$E$39,5),0)</f>
        <v>1470</v>
      </c>
      <c r="R710" s="31" t="s">
        <v>192</v>
      </c>
      <c r="S710" s="16">
        <f>ROUND(IF($L710=1,INDEX(新属性投放!K$14:K$34,卡牌属性!$M710),INDEX(新属性投放!K$40:K$60,卡牌属性!$M710))*VLOOKUP(J710,$A$4:$E$39,5),0)</f>
        <v>14650</v>
      </c>
      <c r="T710" s="31" t="s">
        <v>190</v>
      </c>
      <c r="U710" s="16">
        <f>ROUND(IF($L710=1,INDEX(新属性投放!C$14:C$34,卡牌属性!$M710),INDEX(新属性投放!C$40:C$60,卡牌属性!$M710))*VLOOKUP(J710,$A$4:$E$39,5),0)</f>
        <v>64</v>
      </c>
      <c r="V710" s="31" t="s">
        <v>191</v>
      </c>
      <c r="W710" s="16">
        <f>ROUND(IF($L710=1,INDEX(新属性投放!D$14:D$34,卡牌属性!$M710),INDEX(新属性投放!D$40:D$60,卡牌属性!$M710))*VLOOKUP(J710,$A$4:$E$39,5),0)</f>
        <v>32</v>
      </c>
      <c r="X710" s="31" t="s">
        <v>192</v>
      </c>
      <c r="Y710" s="16">
        <f>ROUND(IF($L710=1,INDEX(新属性投放!E$14:E$34,卡牌属性!$M710),INDEX(新属性投放!E$40:E$60,卡牌属性!$M710))*VLOOKUP(J710,$A$4:$E$39,5),0)</f>
        <v>320</v>
      </c>
    </row>
    <row r="711" spans="9:25" ht="16.5" x14ac:dyDescent="0.2">
      <c r="I711" s="15">
        <v>708</v>
      </c>
      <c r="J711" s="16">
        <f t="shared" si="144"/>
        <v>1102019</v>
      </c>
      <c r="K711" s="31" t="s">
        <v>703</v>
      </c>
      <c r="L711" s="16">
        <f t="shared" si="143"/>
        <v>2</v>
      </c>
      <c r="M711" s="16">
        <f t="shared" si="145"/>
        <v>15</v>
      </c>
      <c r="N711" s="16" t="s">
        <v>51</v>
      </c>
      <c r="O711" s="16">
        <f>ROUND(IF($L711=1,INDEX(新属性投放!I$14:I$34,卡牌属性!$M711),INDEX(新属性投放!I$40:I$60,卡牌属性!$M711))*VLOOKUP(J711,$A$4:$E$39,5),0)</f>
        <v>3370</v>
      </c>
      <c r="P711" s="31" t="s">
        <v>191</v>
      </c>
      <c r="Q711" s="16">
        <f>ROUND(IF($L711=1,INDEX(新属性投放!J$14:J$34,卡牌属性!$M711),INDEX(新属性投放!J$40:J$60,卡牌属性!$M711))*VLOOKUP(J711,$A$4:$E$39,5),0)</f>
        <v>1665</v>
      </c>
      <c r="R711" s="31" t="s">
        <v>192</v>
      </c>
      <c r="S711" s="16">
        <f>ROUND(IF($L711=1,INDEX(新属性投放!K$14:K$34,卡牌属性!$M711),INDEX(新属性投放!K$40:K$60,卡牌属性!$M711))*VLOOKUP(J711,$A$4:$E$39,5),0)</f>
        <v>16600</v>
      </c>
      <c r="T711" s="31" t="s">
        <v>190</v>
      </c>
      <c r="U711" s="16">
        <f>ROUND(IF($L711=1,INDEX(新属性投放!C$14:C$34,卡牌属性!$M711),INDEX(新属性投放!C$40:C$60,卡牌属性!$M711))*VLOOKUP(J711,$A$4:$E$39,5),0)</f>
        <v>70</v>
      </c>
      <c r="V711" s="31" t="s">
        <v>191</v>
      </c>
      <c r="W711" s="16">
        <f>ROUND(IF($L711=1,INDEX(新属性投放!D$14:D$34,卡牌属性!$M711),INDEX(新属性投放!D$40:D$60,卡牌属性!$M711))*VLOOKUP(J711,$A$4:$E$39,5),0)</f>
        <v>35</v>
      </c>
      <c r="X711" s="31" t="s">
        <v>192</v>
      </c>
      <c r="Y711" s="16">
        <f>ROUND(IF($L711=1,INDEX(新属性投放!E$14:E$34,卡牌属性!$M711),INDEX(新属性投放!E$40:E$60,卡牌属性!$M711))*VLOOKUP(J711,$A$4:$E$39,5),0)</f>
        <v>350</v>
      </c>
    </row>
    <row r="712" spans="9:25" ht="16.5" x14ac:dyDescent="0.2">
      <c r="I712" s="15">
        <v>709</v>
      </c>
      <c r="J712" s="16">
        <f t="shared" si="144"/>
        <v>1102019</v>
      </c>
      <c r="K712" s="31" t="s">
        <v>703</v>
      </c>
      <c r="L712" s="16">
        <f t="shared" si="143"/>
        <v>2</v>
      </c>
      <c r="M712" s="16">
        <f t="shared" si="145"/>
        <v>16</v>
      </c>
      <c r="N712" s="16" t="s">
        <v>51</v>
      </c>
      <c r="O712" s="16">
        <f>ROUND(IF($L712=1,INDEX(新属性投放!I$14:I$34,卡牌属性!$M712),INDEX(新属性投放!I$40:I$60,卡牌属性!$M712))*VLOOKUP(J712,$A$4:$E$39,5),0)</f>
        <v>3800</v>
      </c>
      <c r="P712" s="31" t="s">
        <v>191</v>
      </c>
      <c r="Q712" s="16">
        <f>ROUND(IF($L712=1,INDEX(新属性投放!J$14:J$34,卡牌属性!$M712),INDEX(新属性投放!J$40:J$60,卡牌属性!$M712))*VLOOKUP(J712,$A$4:$E$39,5),0)</f>
        <v>1880</v>
      </c>
      <c r="R712" s="31" t="s">
        <v>192</v>
      </c>
      <c r="S712" s="16">
        <f>ROUND(IF($L712=1,INDEX(新属性投放!K$14:K$34,卡牌属性!$M712),INDEX(新属性投放!K$40:K$60,卡牌属性!$M712))*VLOOKUP(J712,$A$4:$E$39,5),0)</f>
        <v>18750</v>
      </c>
      <c r="T712" s="31" t="s">
        <v>190</v>
      </c>
      <c r="U712" s="16">
        <f>ROUND(IF($L712=1,INDEX(新属性投放!C$14:C$34,卡牌属性!$M712),INDEX(新属性投放!C$40:C$60,卡牌属性!$M712))*VLOOKUP(J712,$A$4:$E$39,5),0)</f>
        <v>80</v>
      </c>
      <c r="V712" s="31" t="s">
        <v>191</v>
      </c>
      <c r="W712" s="16">
        <f>ROUND(IF($L712=1,INDEX(新属性投放!D$14:D$34,卡牌属性!$M712),INDEX(新属性投放!D$40:D$60,卡牌属性!$M712))*VLOOKUP(J712,$A$4:$E$39,5),0)</f>
        <v>40</v>
      </c>
      <c r="X712" s="31" t="s">
        <v>192</v>
      </c>
      <c r="Y712" s="16">
        <f>ROUND(IF($L712=1,INDEX(新属性投放!E$14:E$34,卡牌属性!$M712),INDEX(新属性投放!E$40:E$60,卡牌属性!$M712))*VLOOKUP(J712,$A$4:$E$39,5),0)</f>
        <v>400</v>
      </c>
    </row>
    <row r="713" spans="9:25" ht="16.5" x14ac:dyDescent="0.2">
      <c r="I713" s="15">
        <v>710</v>
      </c>
      <c r="J713" s="16">
        <f t="shared" si="144"/>
        <v>1102019</v>
      </c>
      <c r="K713" s="31" t="s">
        <v>703</v>
      </c>
      <c r="L713" s="16">
        <f t="shared" si="143"/>
        <v>2</v>
      </c>
      <c r="M713" s="16">
        <f t="shared" si="145"/>
        <v>17</v>
      </c>
      <c r="N713" s="16" t="s">
        <v>51</v>
      </c>
      <c r="O713" s="16">
        <f>ROUND(IF($L713=1,INDEX(新属性投放!I$14:I$34,卡牌属性!$M713),INDEX(新属性投放!I$40:I$60,卡牌属性!$M713))*VLOOKUP(J713,$A$4:$E$39,5),0)</f>
        <v>4290</v>
      </c>
      <c r="P713" s="31" t="s">
        <v>191</v>
      </c>
      <c r="Q713" s="16">
        <f>ROUND(IF($L713=1,INDEX(新属性投放!J$14:J$34,卡牌属性!$M713),INDEX(新属性投放!J$40:J$60,卡牌属性!$M713))*VLOOKUP(J713,$A$4:$E$39,5),0)</f>
        <v>2125</v>
      </c>
      <c r="R713" s="31" t="s">
        <v>192</v>
      </c>
      <c r="S713" s="16">
        <f>ROUND(IF($L713=1,INDEX(新属性投放!K$14:K$34,卡牌属性!$M713),INDEX(新属性投放!K$40:K$60,卡牌属性!$M713))*VLOOKUP(J713,$A$4:$E$39,5),0)</f>
        <v>21200</v>
      </c>
      <c r="T713" s="31" t="s">
        <v>190</v>
      </c>
      <c r="U713" s="16">
        <f>ROUND(IF($L713=1,INDEX(新属性投放!C$14:C$34,卡牌属性!$M713),INDEX(新属性投放!C$40:C$60,卡牌属性!$M713))*VLOOKUP(J713,$A$4:$E$39,5),0)</f>
        <v>90</v>
      </c>
      <c r="V713" s="31" t="s">
        <v>191</v>
      </c>
      <c r="W713" s="16">
        <f>ROUND(IF($L713=1,INDEX(新属性投放!D$14:D$34,卡牌属性!$M713),INDEX(新属性投放!D$40:D$60,卡牌属性!$M713))*VLOOKUP(J713,$A$4:$E$39,5),0)</f>
        <v>45</v>
      </c>
      <c r="X713" s="31" t="s">
        <v>192</v>
      </c>
      <c r="Y713" s="16">
        <f>ROUND(IF($L713=1,INDEX(新属性投放!E$14:E$34,卡牌属性!$M713),INDEX(新属性投放!E$40:E$60,卡牌属性!$M713))*VLOOKUP(J713,$A$4:$E$39,5),0)</f>
        <v>450</v>
      </c>
    </row>
    <row r="714" spans="9:25" ht="16.5" x14ac:dyDescent="0.2">
      <c r="I714" s="15">
        <v>711</v>
      </c>
      <c r="J714" s="16">
        <f t="shared" si="144"/>
        <v>1102019</v>
      </c>
      <c r="K714" s="31" t="s">
        <v>703</v>
      </c>
      <c r="L714" s="16">
        <f t="shared" si="143"/>
        <v>2</v>
      </c>
      <c r="M714" s="16">
        <f t="shared" si="145"/>
        <v>18</v>
      </c>
      <c r="N714" s="16" t="s">
        <v>51</v>
      </c>
      <c r="O714" s="16">
        <f>ROUND(IF($L714=1,INDEX(新属性投放!I$14:I$34,卡牌属性!$M714),INDEX(新属性投放!I$40:I$60,卡牌属性!$M714))*VLOOKUP(J714,$A$4:$E$39,5),0)</f>
        <v>4840</v>
      </c>
      <c r="P714" s="31" t="s">
        <v>191</v>
      </c>
      <c r="Q714" s="16">
        <f>ROUND(IF($L714=1,INDEX(新属性投放!J$14:J$34,卡牌属性!$M714),INDEX(新属性投放!J$40:J$60,卡牌属性!$M714))*VLOOKUP(J714,$A$4:$E$39,5),0)</f>
        <v>2400</v>
      </c>
      <c r="R714" s="31" t="s">
        <v>192</v>
      </c>
      <c r="S714" s="16">
        <f>ROUND(IF($L714=1,INDEX(新属性投放!K$14:K$34,卡牌属性!$M714),INDEX(新属性投放!K$40:K$60,卡牌属性!$M714))*VLOOKUP(J714,$A$4:$E$39,5),0)</f>
        <v>23950</v>
      </c>
      <c r="T714" s="31" t="s">
        <v>190</v>
      </c>
      <c r="U714" s="16">
        <f>ROUND(IF($L714=1,INDEX(新属性投放!C$14:C$34,卡牌属性!$M714),INDEX(新属性投放!C$40:C$60,卡牌属性!$M714))*VLOOKUP(J714,$A$4:$E$39,5),0)</f>
        <v>100</v>
      </c>
      <c r="V714" s="31" t="s">
        <v>191</v>
      </c>
      <c r="W714" s="16">
        <f>ROUND(IF($L714=1,INDEX(新属性投放!D$14:D$34,卡牌属性!$M714),INDEX(新属性投放!D$40:D$60,卡牌属性!$M714))*VLOOKUP(J714,$A$4:$E$39,5),0)</f>
        <v>50</v>
      </c>
      <c r="X714" s="31" t="s">
        <v>192</v>
      </c>
      <c r="Y714" s="16">
        <f>ROUND(IF($L714=1,INDEX(新属性投放!E$14:E$34,卡牌属性!$M714),INDEX(新属性投放!E$40:E$60,卡牌属性!$M714))*VLOOKUP(J714,$A$4:$E$39,5),0)</f>
        <v>500</v>
      </c>
    </row>
    <row r="715" spans="9:25" ht="16.5" x14ac:dyDescent="0.2">
      <c r="I715" s="15">
        <v>712</v>
      </c>
      <c r="J715" s="16">
        <f t="shared" si="144"/>
        <v>1102019</v>
      </c>
      <c r="K715" s="31" t="s">
        <v>703</v>
      </c>
      <c r="L715" s="16">
        <f t="shared" si="143"/>
        <v>2</v>
      </c>
      <c r="M715" s="16">
        <f t="shared" si="145"/>
        <v>19</v>
      </c>
      <c r="N715" s="16" t="s">
        <v>51</v>
      </c>
      <c r="O715" s="16">
        <f>ROUND(IF($L715=1,INDEX(新属性投放!I$14:I$34,卡牌属性!$M715),INDEX(新属性投放!I$40:I$60,卡牌属性!$M715))*VLOOKUP(J715,$A$4:$E$39,5),0)</f>
        <v>5450</v>
      </c>
      <c r="P715" s="31" t="s">
        <v>191</v>
      </c>
      <c r="Q715" s="16">
        <f>ROUND(IF($L715=1,INDEX(新属性投放!J$14:J$34,卡牌属性!$M715),INDEX(新属性投放!J$40:J$60,卡牌属性!$M715))*VLOOKUP(J715,$A$4:$E$39,5),0)</f>
        <v>2705</v>
      </c>
      <c r="R715" s="31" t="s">
        <v>192</v>
      </c>
      <c r="S715" s="16">
        <f>ROUND(IF($L715=1,INDEX(新属性投放!K$14:K$34,卡牌属性!$M715),INDEX(新属性投放!K$40:K$60,卡牌属性!$M715))*VLOOKUP(J715,$A$4:$E$39,5),0)</f>
        <v>27000</v>
      </c>
      <c r="T715" s="31" t="s">
        <v>190</v>
      </c>
      <c r="U715" s="16">
        <f>ROUND(IF($L715=1,INDEX(新属性投放!C$14:C$34,卡牌属性!$M715),INDEX(新属性投放!C$40:C$60,卡牌属性!$M715))*VLOOKUP(J715,$A$4:$E$39,5),0)</f>
        <v>110</v>
      </c>
      <c r="V715" s="31" t="s">
        <v>191</v>
      </c>
      <c r="W715" s="16">
        <f>ROUND(IF($L715=1,INDEX(新属性投放!D$14:D$34,卡牌属性!$M715),INDEX(新属性投放!D$40:D$60,卡牌属性!$M715))*VLOOKUP(J715,$A$4:$E$39,5),0)</f>
        <v>55</v>
      </c>
      <c r="X715" s="31" t="s">
        <v>192</v>
      </c>
      <c r="Y715" s="16">
        <f>ROUND(IF($L715=1,INDEX(新属性投放!E$14:E$34,卡牌属性!$M715),INDEX(新属性投放!E$40:E$60,卡牌属性!$M715))*VLOOKUP(J715,$A$4:$E$39,5),0)</f>
        <v>550</v>
      </c>
    </row>
    <row r="716" spans="9:25" ht="16.5" x14ac:dyDescent="0.2">
      <c r="I716" s="15">
        <v>713</v>
      </c>
      <c r="J716" s="16">
        <f t="shared" si="144"/>
        <v>1102019</v>
      </c>
      <c r="K716" s="31" t="s">
        <v>703</v>
      </c>
      <c r="L716" s="16">
        <f t="shared" si="143"/>
        <v>2</v>
      </c>
      <c r="M716" s="16">
        <f t="shared" si="145"/>
        <v>20</v>
      </c>
      <c r="N716" s="16" t="s">
        <v>51</v>
      </c>
      <c r="O716" s="16">
        <f>ROUND(IF($L716=1,INDEX(新属性投放!I$14:I$34,卡牌属性!$M716),INDEX(新属性投放!I$40:I$60,卡牌属性!$M716))*VLOOKUP(J716,$A$4:$E$39,5),0)</f>
        <v>6120</v>
      </c>
      <c r="P716" s="31" t="s">
        <v>191</v>
      </c>
      <c r="Q716" s="16">
        <f>ROUND(IF($L716=1,INDEX(新属性投放!J$14:J$34,卡牌属性!$M716),INDEX(新属性投放!J$40:J$60,卡牌属性!$M716))*VLOOKUP(J716,$A$4:$E$39,5),0)</f>
        <v>3040</v>
      </c>
      <c r="R716" s="31" t="s">
        <v>192</v>
      </c>
      <c r="S716" s="16">
        <f>ROUND(IF($L716=1,INDEX(新属性投放!K$14:K$34,卡牌属性!$M716),INDEX(新属性投放!K$40:K$60,卡牌属性!$M716))*VLOOKUP(J716,$A$4:$E$39,5),0)</f>
        <v>30350</v>
      </c>
      <c r="T716" s="31" t="s">
        <v>190</v>
      </c>
      <c r="U716" s="16">
        <f>ROUND(IF($L716=1,INDEX(新属性投放!C$14:C$34,卡牌属性!$M716),INDEX(新属性投放!C$40:C$60,卡牌属性!$M716))*VLOOKUP(J716,$A$4:$E$39,5),0)</f>
        <v>120</v>
      </c>
      <c r="V716" s="31" t="s">
        <v>191</v>
      </c>
      <c r="W716" s="16">
        <f>ROUND(IF($L716=1,INDEX(新属性投放!D$14:D$34,卡牌属性!$M716),INDEX(新属性投放!D$40:D$60,卡牌属性!$M716))*VLOOKUP(J716,$A$4:$E$39,5),0)</f>
        <v>60</v>
      </c>
      <c r="X716" s="31" t="s">
        <v>192</v>
      </c>
      <c r="Y716" s="16">
        <f>ROUND(IF($L716=1,INDEX(新属性投放!E$14:E$34,卡牌属性!$M716),INDEX(新属性投放!E$40:E$60,卡牌属性!$M716))*VLOOKUP(J716,$A$4:$E$39,5),0)</f>
        <v>600</v>
      </c>
    </row>
    <row r="717" spans="9:25" ht="16.5" x14ac:dyDescent="0.2">
      <c r="I717" s="15">
        <v>714</v>
      </c>
      <c r="J717" s="16">
        <f t="shared" si="144"/>
        <v>1102019</v>
      </c>
      <c r="K717" s="31" t="s">
        <v>703</v>
      </c>
      <c r="L717" s="16">
        <f t="shared" si="143"/>
        <v>2</v>
      </c>
      <c r="M717" s="16">
        <f t="shared" si="145"/>
        <v>21</v>
      </c>
      <c r="N717" s="16" t="s">
        <v>51</v>
      </c>
      <c r="O717" s="16">
        <f>ROUND(IF($L717=1,INDEX(新属性投放!I$14:I$34,卡牌属性!$M717),INDEX(新属性投放!I$40:I$60,卡牌属性!$M717))*VLOOKUP(J717,$A$4:$E$39,5),0)</f>
        <v>7000</v>
      </c>
      <c r="P717" s="31" t="s">
        <v>191</v>
      </c>
      <c r="Q717" s="16">
        <f>ROUND(IF($L717=1,INDEX(新属性投放!J$14:J$34,卡牌属性!$M717),INDEX(新属性投放!J$40:J$60,卡牌属性!$M717))*VLOOKUP(J717,$A$4:$E$39,5),0)</f>
        <v>3480</v>
      </c>
      <c r="R717" s="31" t="s">
        <v>192</v>
      </c>
      <c r="S717" s="16">
        <f>ROUND(IF($L717=1,INDEX(新属性投放!K$14:K$34,卡牌属性!$M717),INDEX(新属性投放!K$40:K$60,卡牌属性!$M717))*VLOOKUP(J717,$A$4:$E$39,5),0)</f>
        <v>34750</v>
      </c>
      <c r="T717" s="31" t="s">
        <v>190</v>
      </c>
      <c r="U717" s="16">
        <f>ROUND(IF($L717=1,INDEX(新属性投放!C$14:C$34,卡牌属性!$M717),INDEX(新属性投放!C$40:C$60,卡牌属性!$M717))*VLOOKUP(J717,$A$4:$E$39,5),0)</f>
        <v>140</v>
      </c>
      <c r="V717" s="31" t="s">
        <v>191</v>
      </c>
      <c r="W717" s="16">
        <f>ROUND(IF($L717=1,INDEX(新属性投放!D$14:D$34,卡牌属性!$M717),INDEX(新属性投放!D$40:D$60,卡牌属性!$M717))*VLOOKUP(J717,$A$4:$E$39,5),0)</f>
        <v>70</v>
      </c>
      <c r="X717" s="31" t="s">
        <v>192</v>
      </c>
      <c r="Y717" s="16">
        <f>ROUND(IF($L717=1,INDEX(新属性投放!E$14:E$34,卡牌属性!$M717),INDEX(新属性投放!E$40:E$60,卡牌属性!$M717))*VLOOKUP(J717,$A$4:$E$39,5),0)</f>
        <v>700</v>
      </c>
    </row>
    <row r="718" spans="9:25" ht="16.5" x14ac:dyDescent="0.2">
      <c r="I718" s="15">
        <v>715</v>
      </c>
      <c r="J718" s="16">
        <f t="shared" si="144"/>
        <v>1102020</v>
      </c>
      <c r="K718" s="31" t="s">
        <v>703</v>
      </c>
      <c r="L718" s="16">
        <f t="shared" si="143"/>
        <v>2</v>
      </c>
      <c r="M718" s="16">
        <f t="shared" si="145"/>
        <v>1</v>
      </c>
      <c r="N718" s="16" t="s">
        <v>51</v>
      </c>
      <c r="O718" s="16">
        <f>ROUND(IF($L718=1,INDEX(新属性投放!I$14:I$34,卡牌属性!$M718),INDEX(新属性投放!I$40:I$60,卡牌属性!$M718))*VLOOKUP(J718,$A$4:$E$39,5),0)</f>
        <v>88</v>
      </c>
      <c r="P718" s="31" t="s">
        <v>191</v>
      </c>
      <c r="Q718" s="16">
        <f>ROUND(IF($L718=1,INDEX(新属性投放!J$14:J$34,卡牌属性!$M718),INDEX(新属性投放!J$40:J$60,卡牌属性!$M718))*VLOOKUP(J718,$A$4:$E$39,5),0)</f>
        <v>22</v>
      </c>
      <c r="R718" s="31" t="s">
        <v>192</v>
      </c>
      <c r="S718" s="16">
        <f>ROUND(IF($L718=1,INDEX(新属性投放!K$14:K$34,卡牌属性!$M718),INDEX(新属性投放!K$40:K$60,卡牌属性!$M718))*VLOOKUP(J718,$A$4:$E$39,5),0)</f>
        <v>165</v>
      </c>
      <c r="T718" s="31" t="s">
        <v>190</v>
      </c>
      <c r="U718" s="16">
        <f>ROUND(IF($L718=1,INDEX(新属性投放!C$14:C$34,卡牌属性!$M718),INDEX(新属性投放!C$40:C$60,卡牌属性!$M718))*VLOOKUP(J718,$A$4:$E$39,5),0)</f>
        <v>4</v>
      </c>
      <c r="V718" s="31" t="s">
        <v>191</v>
      </c>
      <c r="W718" s="16">
        <f>ROUND(IF($L718=1,INDEX(新属性投放!D$14:D$34,卡牌属性!$M718),INDEX(新属性投放!D$40:D$60,卡牌属性!$M718))*VLOOKUP(J718,$A$4:$E$39,5),0)</f>
        <v>2</v>
      </c>
      <c r="X718" s="31" t="s">
        <v>192</v>
      </c>
      <c r="Y718" s="16">
        <f>ROUND(IF($L718=1,INDEX(新属性投放!E$14:E$34,卡牌属性!$M718),INDEX(新属性投放!E$40:E$60,卡牌属性!$M718))*VLOOKUP(J718,$A$4:$E$39,5),0)</f>
        <v>22</v>
      </c>
    </row>
    <row r="719" spans="9:25" ht="16.5" x14ac:dyDescent="0.2">
      <c r="I719" s="15">
        <v>716</v>
      </c>
      <c r="J719" s="16">
        <f t="shared" si="144"/>
        <v>1102020</v>
      </c>
      <c r="K719" s="31" t="s">
        <v>703</v>
      </c>
      <c r="L719" s="16">
        <f t="shared" si="143"/>
        <v>2</v>
      </c>
      <c r="M719" s="16">
        <f t="shared" si="145"/>
        <v>2</v>
      </c>
      <c r="N719" s="16" t="s">
        <v>51</v>
      </c>
      <c r="O719" s="16">
        <f>ROUND(IF($L719=1,INDEX(新属性投放!I$14:I$34,卡牌属性!$M719),INDEX(新属性投放!I$40:I$60,卡牌属性!$M719))*VLOOKUP(J719,$A$4:$E$39,5),0)</f>
        <v>119</v>
      </c>
      <c r="P719" s="31" t="s">
        <v>191</v>
      </c>
      <c r="Q719" s="16">
        <f>ROUND(IF($L719=1,INDEX(新属性投放!J$14:J$34,卡牌属性!$M719),INDEX(新属性投放!J$40:J$60,卡牌属性!$M719))*VLOOKUP(J719,$A$4:$E$39,5),0)</f>
        <v>37</v>
      </c>
      <c r="R719" s="31" t="s">
        <v>192</v>
      </c>
      <c r="S719" s="16">
        <f>ROUND(IF($L719=1,INDEX(新属性投放!K$14:K$34,卡牌属性!$M719),INDEX(新属性投放!K$40:K$60,卡牌属性!$M719))*VLOOKUP(J719,$A$4:$E$39,5),0)</f>
        <v>319</v>
      </c>
      <c r="T719" s="31" t="s">
        <v>190</v>
      </c>
      <c r="U719" s="16">
        <f>ROUND(IF($L719=1,INDEX(新属性投放!C$14:C$34,卡牌属性!$M719),INDEX(新属性投放!C$40:C$60,卡牌属性!$M719))*VLOOKUP(J719,$A$4:$E$39,5),0)</f>
        <v>7</v>
      </c>
      <c r="V719" s="31" t="s">
        <v>191</v>
      </c>
      <c r="W719" s="16">
        <f>ROUND(IF($L719=1,INDEX(新属性投放!D$14:D$34,卡牌属性!$M719),INDEX(新属性投放!D$40:D$60,卡牌属性!$M719))*VLOOKUP(J719,$A$4:$E$39,5),0)</f>
        <v>3</v>
      </c>
      <c r="X719" s="31" t="s">
        <v>192</v>
      </c>
      <c r="Y719" s="16">
        <f>ROUND(IF($L719=1,INDEX(新属性投放!E$14:E$34,卡牌属性!$M719),INDEX(新属性投放!E$40:E$60,卡牌属性!$M719))*VLOOKUP(J719,$A$4:$E$39,5),0)</f>
        <v>33</v>
      </c>
    </row>
    <row r="720" spans="9:25" ht="16.5" x14ac:dyDescent="0.2">
      <c r="I720" s="15">
        <v>717</v>
      </c>
      <c r="J720" s="16">
        <f t="shared" si="144"/>
        <v>1102020</v>
      </c>
      <c r="K720" s="31" t="s">
        <v>703</v>
      </c>
      <c r="L720" s="16">
        <f t="shared" si="143"/>
        <v>2</v>
      </c>
      <c r="M720" s="16">
        <f t="shared" si="145"/>
        <v>3</v>
      </c>
      <c r="N720" s="16" t="s">
        <v>51</v>
      </c>
      <c r="O720" s="16">
        <f>ROUND(IF($L720=1,INDEX(新属性投放!I$14:I$34,卡牌属性!$M720),INDEX(新属性投放!I$40:I$60,卡牌属性!$M720))*VLOOKUP(J720,$A$4:$E$39,5),0)</f>
        <v>211</v>
      </c>
      <c r="P720" s="31" t="s">
        <v>191</v>
      </c>
      <c r="Q720" s="16">
        <f>ROUND(IF($L720=1,INDEX(新属性投放!J$14:J$34,卡牌属性!$M720),INDEX(新属性投放!J$40:J$60,卡牌属性!$M720))*VLOOKUP(J720,$A$4:$E$39,5),0)</f>
        <v>84</v>
      </c>
      <c r="R720" s="31" t="s">
        <v>192</v>
      </c>
      <c r="S720" s="16">
        <f>ROUND(IF($L720=1,INDEX(新属性投放!K$14:K$34,卡牌属性!$M720),INDEX(新属性投放!K$40:K$60,卡牌属性!$M720))*VLOOKUP(J720,$A$4:$E$39,5),0)</f>
        <v>781</v>
      </c>
      <c r="T720" s="31" t="s">
        <v>190</v>
      </c>
      <c r="U720" s="16">
        <f>ROUND(IF($L720=1,INDEX(新属性投放!C$14:C$34,卡牌属性!$M720),INDEX(新属性投放!C$40:C$60,卡牌属性!$M720))*VLOOKUP(J720,$A$4:$E$39,5),0)</f>
        <v>9</v>
      </c>
      <c r="V720" s="31" t="s">
        <v>191</v>
      </c>
      <c r="W720" s="16">
        <f>ROUND(IF($L720=1,INDEX(新属性投放!D$14:D$34,卡牌属性!$M720),INDEX(新属性投放!D$40:D$60,卡牌属性!$M720))*VLOOKUP(J720,$A$4:$E$39,5),0)</f>
        <v>4</v>
      </c>
      <c r="X720" s="31" t="s">
        <v>192</v>
      </c>
      <c r="Y720" s="16">
        <f>ROUND(IF($L720=1,INDEX(新属性投放!E$14:E$34,卡牌属性!$M720),INDEX(新属性投放!E$40:E$60,卡牌属性!$M720))*VLOOKUP(J720,$A$4:$E$39,5),0)</f>
        <v>44</v>
      </c>
    </row>
    <row r="721" spans="9:25" ht="16.5" x14ac:dyDescent="0.2">
      <c r="I721" s="15">
        <v>718</v>
      </c>
      <c r="J721" s="16">
        <f t="shared" si="144"/>
        <v>1102020</v>
      </c>
      <c r="K721" s="31" t="s">
        <v>703</v>
      </c>
      <c r="L721" s="16">
        <f t="shared" si="143"/>
        <v>2</v>
      </c>
      <c r="M721" s="16">
        <f t="shared" si="145"/>
        <v>4</v>
      </c>
      <c r="N721" s="16" t="s">
        <v>51</v>
      </c>
      <c r="O721" s="16">
        <f>ROUND(IF($L721=1,INDEX(新属性投放!I$14:I$34,卡牌属性!$M721),INDEX(新属性投放!I$40:I$60,卡牌属性!$M721))*VLOOKUP(J721,$A$4:$E$39,5),0)</f>
        <v>370</v>
      </c>
      <c r="P721" s="31" t="s">
        <v>191</v>
      </c>
      <c r="Q721" s="16">
        <f>ROUND(IF($L721=1,INDEX(新属性投放!J$14:J$34,卡牌属性!$M721),INDEX(新属性投放!J$40:J$60,卡牌属性!$M721))*VLOOKUP(J721,$A$4:$E$39,5),0)</f>
        <v>163</v>
      </c>
      <c r="R721" s="31" t="s">
        <v>192</v>
      </c>
      <c r="S721" s="16">
        <f>ROUND(IF($L721=1,INDEX(新属性投放!K$14:K$34,卡牌属性!$M721),INDEX(新属性投放!K$40:K$60,卡牌属性!$M721))*VLOOKUP(J721,$A$4:$E$39,5),0)</f>
        <v>1573</v>
      </c>
      <c r="T721" s="31" t="s">
        <v>190</v>
      </c>
      <c r="U721" s="16">
        <f>ROUND(IF($L721=1,INDEX(新属性投放!C$14:C$34,卡牌属性!$M721),INDEX(新属性投放!C$40:C$60,卡牌属性!$M721))*VLOOKUP(J721,$A$4:$E$39,5),0)</f>
        <v>13</v>
      </c>
      <c r="V721" s="31" t="s">
        <v>191</v>
      </c>
      <c r="W721" s="16">
        <f>ROUND(IF($L721=1,INDEX(新属性投放!D$14:D$34,卡牌属性!$M721),INDEX(新属性投放!D$40:D$60,卡牌属性!$M721))*VLOOKUP(J721,$A$4:$E$39,5),0)</f>
        <v>7</v>
      </c>
      <c r="X721" s="31" t="s">
        <v>192</v>
      </c>
      <c r="Y721" s="16">
        <f>ROUND(IF($L721=1,INDEX(新属性投放!E$14:E$34,卡牌属性!$M721),INDEX(新属性投放!E$40:E$60,卡牌属性!$M721))*VLOOKUP(J721,$A$4:$E$39,5),0)</f>
        <v>66</v>
      </c>
    </row>
    <row r="722" spans="9:25" ht="16.5" x14ac:dyDescent="0.2">
      <c r="I722" s="15">
        <v>719</v>
      </c>
      <c r="J722" s="16">
        <f t="shared" si="144"/>
        <v>1102020</v>
      </c>
      <c r="K722" s="31" t="s">
        <v>703</v>
      </c>
      <c r="L722" s="16">
        <f t="shared" si="143"/>
        <v>2</v>
      </c>
      <c r="M722" s="16">
        <f t="shared" si="145"/>
        <v>5</v>
      </c>
      <c r="N722" s="16" t="s">
        <v>51</v>
      </c>
      <c r="O722" s="16">
        <f>ROUND(IF($L722=1,INDEX(新属性投放!I$14:I$34,卡牌属性!$M722),INDEX(新属性投放!I$40:I$60,卡牌属性!$M722))*VLOOKUP(J722,$A$4:$E$39,5),0)</f>
        <v>537</v>
      </c>
      <c r="P722" s="31" t="s">
        <v>191</v>
      </c>
      <c r="Q722" s="16">
        <f>ROUND(IF($L722=1,INDEX(新属性投放!J$14:J$34,卡牌属性!$M722),INDEX(新属性投放!J$40:J$60,卡牌属性!$M722))*VLOOKUP(J722,$A$4:$E$39,5),0)</f>
        <v>246</v>
      </c>
      <c r="R722" s="31" t="s">
        <v>192</v>
      </c>
      <c r="S722" s="16">
        <f>ROUND(IF($L722=1,INDEX(新属性投放!K$14:K$34,卡牌属性!$M722),INDEX(新属性投放!K$40:K$60,卡牌属性!$M722))*VLOOKUP(J722,$A$4:$E$39,5),0)</f>
        <v>2409</v>
      </c>
      <c r="T722" s="31" t="s">
        <v>190</v>
      </c>
      <c r="U722" s="16">
        <f>ROUND(IF($L722=1,INDEX(新属性投放!C$14:C$34,卡牌属性!$M722),INDEX(新属性投放!C$40:C$60,卡牌属性!$M722))*VLOOKUP(J722,$A$4:$E$39,5),0)</f>
        <v>18</v>
      </c>
      <c r="V722" s="31" t="s">
        <v>191</v>
      </c>
      <c r="W722" s="16">
        <f>ROUND(IF($L722=1,INDEX(新属性投放!D$14:D$34,卡牌属性!$M722),INDEX(新属性投放!D$40:D$60,卡牌属性!$M722))*VLOOKUP(J722,$A$4:$E$39,5),0)</f>
        <v>9</v>
      </c>
      <c r="X722" s="31" t="s">
        <v>192</v>
      </c>
      <c r="Y722" s="16">
        <f>ROUND(IF($L722=1,INDEX(新属性投放!E$14:E$34,卡牌属性!$M722),INDEX(新属性投放!E$40:E$60,卡牌属性!$M722))*VLOOKUP(J722,$A$4:$E$39,5),0)</f>
        <v>88</v>
      </c>
    </row>
    <row r="723" spans="9:25" ht="16.5" x14ac:dyDescent="0.2">
      <c r="I723" s="15">
        <v>720</v>
      </c>
      <c r="J723" s="16">
        <f t="shared" si="144"/>
        <v>1102020</v>
      </c>
      <c r="K723" s="31" t="s">
        <v>703</v>
      </c>
      <c r="L723" s="16">
        <f t="shared" si="143"/>
        <v>2</v>
      </c>
      <c r="M723" s="16">
        <f t="shared" si="145"/>
        <v>6</v>
      </c>
      <c r="N723" s="16" t="s">
        <v>51</v>
      </c>
      <c r="O723" s="16">
        <f>ROUND(IF($L723=1,INDEX(新属性投放!I$14:I$34,卡牌属性!$M723),INDEX(新属性投放!I$40:I$60,卡牌属性!$M723))*VLOOKUP(J723,$A$4:$E$39,5),0)</f>
        <v>757</v>
      </c>
      <c r="P723" s="31" t="s">
        <v>191</v>
      </c>
      <c r="Q723" s="16">
        <f>ROUND(IF($L723=1,INDEX(新属性投放!J$14:J$34,卡牌属性!$M723),INDEX(新属性投放!J$40:J$60,卡牌属性!$M723))*VLOOKUP(J723,$A$4:$E$39,5),0)</f>
        <v>356</v>
      </c>
      <c r="R723" s="31" t="s">
        <v>192</v>
      </c>
      <c r="S723" s="16">
        <f>ROUND(IF($L723=1,INDEX(新属性投放!K$14:K$34,卡牌属性!$M723),INDEX(新属性投放!K$40:K$60,卡牌属性!$M723))*VLOOKUP(J723,$A$4:$E$39,5),0)</f>
        <v>3509</v>
      </c>
      <c r="T723" s="31" t="s">
        <v>190</v>
      </c>
      <c r="U723" s="16">
        <f>ROUND(IF($L723=1,INDEX(新属性投放!C$14:C$34,卡牌属性!$M723),INDEX(新属性投放!C$40:C$60,卡牌属性!$M723))*VLOOKUP(J723,$A$4:$E$39,5),0)</f>
        <v>22</v>
      </c>
      <c r="V723" s="31" t="s">
        <v>191</v>
      </c>
      <c r="W723" s="16">
        <f>ROUND(IF($L723=1,INDEX(新属性投放!D$14:D$34,卡牌属性!$M723),INDEX(新属性投放!D$40:D$60,卡牌属性!$M723))*VLOOKUP(J723,$A$4:$E$39,5),0)</f>
        <v>11</v>
      </c>
      <c r="X723" s="31" t="s">
        <v>192</v>
      </c>
      <c r="Y723" s="16">
        <f>ROUND(IF($L723=1,INDEX(新属性投放!E$14:E$34,卡牌属性!$M723),INDEX(新属性投放!E$40:E$60,卡牌属性!$M723))*VLOOKUP(J723,$A$4:$E$39,5),0)</f>
        <v>110</v>
      </c>
    </row>
    <row r="724" spans="9:25" ht="16.5" x14ac:dyDescent="0.2">
      <c r="I724" s="15">
        <v>721</v>
      </c>
      <c r="J724" s="16">
        <f t="shared" si="144"/>
        <v>1102020</v>
      </c>
      <c r="K724" s="31" t="s">
        <v>703</v>
      </c>
      <c r="L724" s="16">
        <f t="shared" ref="L724:L759" si="146">VLOOKUP(J724,$A$4:$C$39,3,TRUE)</f>
        <v>2</v>
      </c>
      <c r="M724" s="16">
        <f t="shared" ref="M724:M759" si="147">MOD(I724-1,21)+1</f>
        <v>7</v>
      </c>
      <c r="N724" s="16" t="s">
        <v>51</v>
      </c>
      <c r="O724" s="16">
        <f>ROUND(IF($L724=1,INDEX(新属性投放!I$14:I$34,卡牌属性!$M724),INDEX(新属性投放!I$40:I$60,卡牌属性!$M724))*VLOOKUP(J724,$A$4:$E$39,5),0)</f>
        <v>1030</v>
      </c>
      <c r="P724" s="31" t="s">
        <v>191</v>
      </c>
      <c r="Q724" s="16">
        <f>ROUND(IF($L724=1,INDEX(新属性投放!J$14:J$34,卡牌属性!$M724),INDEX(新属性投放!J$40:J$60,卡牌属性!$M724))*VLOOKUP(J724,$A$4:$E$39,5),0)</f>
        <v>493</v>
      </c>
      <c r="R724" s="31" t="s">
        <v>192</v>
      </c>
      <c r="S724" s="16">
        <f>ROUND(IF($L724=1,INDEX(新属性投放!K$14:K$34,卡牌属性!$M724),INDEX(新属性投放!K$40:K$60,卡牌属性!$M724))*VLOOKUP(J724,$A$4:$E$39,5),0)</f>
        <v>4873</v>
      </c>
      <c r="T724" s="31" t="s">
        <v>190</v>
      </c>
      <c r="U724" s="16">
        <f>ROUND(IF($L724=1,INDEX(新属性投放!C$14:C$34,卡牌属性!$M724),INDEX(新属性投放!C$40:C$60,卡牌属性!$M724))*VLOOKUP(J724,$A$4:$E$39,5),0)</f>
        <v>26</v>
      </c>
      <c r="V724" s="31" t="s">
        <v>191</v>
      </c>
      <c r="W724" s="16">
        <f>ROUND(IF($L724=1,INDEX(新属性投放!D$14:D$34,卡牌属性!$M724),INDEX(新属性投放!D$40:D$60,卡牌属性!$M724))*VLOOKUP(J724,$A$4:$E$39,5),0)</f>
        <v>13</v>
      </c>
      <c r="X724" s="31" t="s">
        <v>192</v>
      </c>
      <c r="Y724" s="16">
        <f>ROUND(IF($L724=1,INDEX(新属性投放!E$14:E$34,卡牌属性!$M724),INDEX(新属性投放!E$40:E$60,卡牌属性!$M724))*VLOOKUP(J724,$A$4:$E$39,5),0)</f>
        <v>132</v>
      </c>
    </row>
    <row r="725" spans="9:25" ht="16.5" x14ac:dyDescent="0.2">
      <c r="I725" s="15">
        <v>722</v>
      </c>
      <c r="J725" s="16">
        <f t="shared" si="144"/>
        <v>1102020</v>
      </c>
      <c r="K725" s="31" t="s">
        <v>703</v>
      </c>
      <c r="L725" s="16">
        <f t="shared" si="146"/>
        <v>2</v>
      </c>
      <c r="M725" s="16">
        <f t="shared" si="147"/>
        <v>8</v>
      </c>
      <c r="N725" s="16" t="s">
        <v>51</v>
      </c>
      <c r="O725" s="16">
        <f>ROUND(IF($L725=1,INDEX(新属性投放!I$14:I$34,卡牌属性!$M725),INDEX(新属性投放!I$40:I$60,卡牌属性!$M725))*VLOOKUP(J725,$A$4:$E$39,5),0)</f>
        <v>1360</v>
      </c>
      <c r="P725" s="31" t="s">
        <v>191</v>
      </c>
      <c r="Q725" s="16">
        <f>ROUND(IF($L725=1,INDEX(新属性投放!J$14:J$34,卡牌属性!$M725),INDEX(新属性投放!J$40:J$60,卡牌属性!$M725))*VLOOKUP(J725,$A$4:$E$39,5),0)</f>
        <v>658</v>
      </c>
      <c r="R725" s="31" t="s">
        <v>192</v>
      </c>
      <c r="S725" s="16">
        <f>ROUND(IF($L725=1,INDEX(新属性投放!K$14:K$34,卡牌属性!$M725),INDEX(新属性投放!K$40:K$60,卡牌属性!$M725))*VLOOKUP(J725,$A$4:$E$39,5),0)</f>
        <v>6523</v>
      </c>
      <c r="T725" s="31" t="s">
        <v>190</v>
      </c>
      <c r="U725" s="16">
        <f>ROUND(IF($L725=1,INDEX(新属性投放!C$14:C$34,卡牌属性!$M725),INDEX(新属性投放!C$40:C$60,卡牌属性!$M725))*VLOOKUP(J725,$A$4:$E$39,5),0)</f>
        <v>33</v>
      </c>
      <c r="V725" s="31" t="s">
        <v>191</v>
      </c>
      <c r="W725" s="16">
        <f>ROUND(IF($L725=1,INDEX(新属性投放!D$14:D$34,卡牌属性!$M725),INDEX(新属性投放!D$40:D$60,卡牌属性!$M725))*VLOOKUP(J725,$A$4:$E$39,5),0)</f>
        <v>17</v>
      </c>
      <c r="X725" s="31" t="s">
        <v>192</v>
      </c>
      <c r="Y725" s="16">
        <f>ROUND(IF($L725=1,INDEX(新属性投放!E$14:E$34,卡牌属性!$M725),INDEX(新属性投放!E$40:E$60,卡牌属性!$M725))*VLOOKUP(J725,$A$4:$E$39,5),0)</f>
        <v>165</v>
      </c>
    </row>
    <row r="726" spans="9:25" ht="16.5" x14ac:dyDescent="0.2">
      <c r="I726" s="15">
        <v>723</v>
      </c>
      <c r="J726" s="16">
        <f t="shared" si="144"/>
        <v>1102020</v>
      </c>
      <c r="K726" s="31" t="s">
        <v>703</v>
      </c>
      <c r="L726" s="16">
        <f t="shared" si="146"/>
        <v>2</v>
      </c>
      <c r="M726" s="16">
        <f t="shared" si="147"/>
        <v>9</v>
      </c>
      <c r="N726" s="16" t="s">
        <v>51</v>
      </c>
      <c r="O726" s="16">
        <f>ROUND(IF($L726=1,INDEX(新属性投放!I$14:I$34,卡牌属性!$M726),INDEX(新属性投放!I$40:I$60,卡牌属性!$M726))*VLOOKUP(J726,$A$4:$E$39,5),0)</f>
        <v>1727</v>
      </c>
      <c r="P726" s="31" t="s">
        <v>191</v>
      </c>
      <c r="Q726" s="16">
        <f>ROUND(IF($L726=1,INDEX(新属性投放!J$14:J$34,卡牌属性!$M726),INDEX(新属性投放!J$40:J$60,卡牌属性!$M726))*VLOOKUP(J726,$A$4:$E$39,5),0)</f>
        <v>842</v>
      </c>
      <c r="R726" s="31" t="s">
        <v>192</v>
      </c>
      <c r="S726" s="16">
        <f>ROUND(IF($L726=1,INDEX(新属性投放!K$14:K$34,卡牌属性!$M726),INDEX(新属性投放!K$40:K$60,卡牌属性!$M726))*VLOOKUP(J726,$A$4:$E$39,5),0)</f>
        <v>8360</v>
      </c>
      <c r="T726" s="31" t="s">
        <v>190</v>
      </c>
      <c r="U726" s="16">
        <f>ROUND(IF($L726=1,INDEX(新属性投放!C$14:C$34,卡牌属性!$M726),INDEX(新属性投放!C$40:C$60,卡牌属性!$M726))*VLOOKUP(J726,$A$4:$E$39,5),0)</f>
        <v>37</v>
      </c>
      <c r="V726" s="31" t="s">
        <v>191</v>
      </c>
      <c r="W726" s="16">
        <f>ROUND(IF($L726=1,INDEX(新属性投放!D$14:D$34,卡牌属性!$M726),INDEX(新属性投放!D$40:D$60,卡牌属性!$M726))*VLOOKUP(J726,$A$4:$E$39,5),0)</f>
        <v>19</v>
      </c>
      <c r="X726" s="31" t="s">
        <v>192</v>
      </c>
      <c r="Y726" s="16">
        <f>ROUND(IF($L726=1,INDEX(新属性投放!E$14:E$34,卡牌属性!$M726),INDEX(新属性投放!E$40:E$60,卡牌属性!$M726))*VLOOKUP(J726,$A$4:$E$39,5),0)</f>
        <v>187</v>
      </c>
    </row>
    <row r="727" spans="9:25" ht="16.5" x14ac:dyDescent="0.2">
      <c r="I727" s="15">
        <v>724</v>
      </c>
      <c r="J727" s="16">
        <f t="shared" si="144"/>
        <v>1102020</v>
      </c>
      <c r="K727" s="31" t="s">
        <v>703</v>
      </c>
      <c r="L727" s="16">
        <f t="shared" si="146"/>
        <v>2</v>
      </c>
      <c r="M727" s="16">
        <f t="shared" si="147"/>
        <v>10</v>
      </c>
      <c r="N727" s="16" t="s">
        <v>51</v>
      </c>
      <c r="O727" s="16">
        <f>ROUND(IF($L727=1,INDEX(新属性投放!I$14:I$34,卡牌属性!$M727),INDEX(新属性投放!I$40:I$60,卡牌属性!$M727))*VLOOKUP(J727,$A$4:$E$39,5),0)</f>
        <v>1958</v>
      </c>
      <c r="P727" s="31" t="s">
        <v>191</v>
      </c>
      <c r="Q727" s="16">
        <f>ROUND(IF($L727=1,INDEX(新属性投放!J$14:J$34,卡牌属性!$M727),INDEX(新属性投放!J$40:J$60,卡牌属性!$M727))*VLOOKUP(J727,$A$4:$E$39,5),0)</f>
        <v>957</v>
      </c>
      <c r="R727" s="31" t="s">
        <v>192</v>
      </c>
      <c r="S727" s="16">
        <f>ROUND(IF($L727=1,INDEX(新属性投放!K$14:K$34,卡牌属性!$M727),INDEX(新属性投放!K$40:K$60,卡牌属性!$M727))*VLOOKUP(J727,$A$4:$E$39,5),0)</f>
        <v>9515</v>
      </c>
      <c r="T727" s="31" t="s">
        <v>190</v>
      </c>
      <c r="U727" s="16">
        <f>ROUND(IF($L727=1,INDEX(新属性投放!C$14:C$34,卡牌属性!$M727),INDEX(新属性投放!C$40:C$60,卡牌属性!$M727))*VLOOKUP(J727,$A$4:$E$39,5),0)</f>
        <v>44</v>
      </c>
      <c r="V727" s="31" t="s">
        <v>191</v>
      </c>
      <c r="W727" s="16">
        <f>ROUND(IF($L727=1,INDEX(新属性投放!D$14:D$34,卡牌属性!$M727),INDEX(新属性投放!D$40:D$60,卡牌属性!$M727))*VLOOKUP(J727,$A$4:$E$39,5),0)</f>
        <v>22</v>
      </c>
      <c r="X727" s="31" t="s">
        <v>192</v>
      </c>
      <c r="Y727" s="16">
        <f>ROUND(IF($L727=1,INDEX(新属性投放!E$14:E$34,卡牌属性!$M727),INDEX(新属性投放!E$40:E$60,卡牌属性!$M727))*VLOOKUP(J727,$A$4:$E$39,5),0)</f>
        <v>220</v>
      </c>
    </row>
    <row r="728" spans="9:25" ht="16.5" x14ac:dyDescent="0.2">
      <c r="I728" s="15">
        <v>725</v>
      </c>
      <c r="J728" s="16">
        <f t="shared" si="144"/>
        <v>1102020</v>
      </c>
      <c r="K728" s="31" t="s">
        <v>703</v>
      </c>
      <c r="L728" s="16">
        <f t="shared" si="146"/>
        <v>2</v>
      </c>
      <c r="M728" s="16">
        <f t="shared" si="147"/>
        <v>11</v>
      </c>
      <c r="N728" s="16" t="s">
        <v>51</v>
      </c>
      <c r="O728" s="16">
        <f>ROUND(IF($L728=1,INDEX(新属性投放!I$14:I$34,卡牌属性!$M728),INDEX(新属性投放!I$40:I$60,卡牌属性!$M728))*VLOOKUP(J728,$A$4:$E$39,5),0)</f>
        <v>2229</v>
      </c>
      <c r="P728" s="31" t="s">
        <v>191</v>
      </c>
      <c r="Q728" s="16">
        <f>ROUND(IF($L728=1,INDEX(新属性投放!J$14:J$34,卡牌属性!$M728),INDEX(新属性投放!J$40:J$60,卡牌属性!$M728))*VLOOKUP(J728,$A$4:$E$39,5),0)</f>
        <v>1092</v>
      </c>
      <c r="R728" s="31" t="s">
        <v>192</v>
      </c>
      <c r="S728" s="16">
        <f>ROUND(IF($L728=1,INDEX(新属性投放!K$14:K$34,卡牌属性!$M728),INDEX(新属性投放!K$40:K$60,卡牌属性!$M728))*VLOOKUP(J728,$A$4:$E$39,5),0)</f>
        <v>10868</v>
      </c>
      <c r="T728" s="31" t="s">
        <v>190</v>
      </c>
      <c r="U728" s="16">
        <f>ROUND(IF($L728=1,INDEX(新属性投放!C$14:C$34,卡牌属性!$M728),INDEX(新属性投放!C$40:C$60,卡牌属性!$M728))*VLOOKUP(J728,$A$4:$E$39,5),0)</f>
        <v>51</v>
      </c>
      <c r="V728" s="31" t="s">
        <v>191</v>
      </c>
      <c r="W728" s="16">
        <f>ROUND(IF($L728=1,INDEX(新属性投放!D$14:D$34,卡牌属性!$M728),INDEX(新属性投放!D$40:D$60,卡牌属性!$M728))*VLOOKUP(J728,$A$4:$E$39,5),0)</f>
        <v>25</v>
      </c>
      <c r="X728" s="31" t="s">
        <v>192</v>
      </c>
      <c r="Y728" s="16">
        <f>ROUND(IF($L728=1,INDEX(新属性投放!E$14:E$34,卡牌属性!$M728),INDEX(新属性投放!E$40:E$60,卡牌属性!$M728))*VLOOKUP(J728,$A$4:$E$39,5),0)</f>
        <v>253</v>
      </c>
    </row>
    <row r="729" spans="9:25" ht="16.5" x14ac:dyDescent="0.2">
      <c r="I729" s="15">
        <v>726</v>
      </c>
      <c r="J729" s="16">
        <f t="shared" si="144"/>
        <v>1102020</v>
      </c>
      <c r="K729" s="31" t="s">
        <v>703</v>
      </c>
      <c r="L729" s="16">
        <f t="shared" si="146"/>
        <v>2</v>
      </c>
      <c r="M729" s="16">
        <f t="shared" si="147"/>
        <v>12</v>
      </c>
      <c r="N729" s="16" t="s">
        <v>51</v>
      </c>
      <c r="O729" s="16">
        <f>ROUND(IF($L729=1,INDEX(新属性投放!I$14:I$34,卡牌属性!$M729),INDEX(新属性投放!I$40:I$60,卡牌属性!$M729))*VLOOKUP(J729,$A$4:$E$39,5),0)</f>
        <v>2539</v>
      </c>
      <c r="P729" s="31" t="s">
        <v>191</v>
      </c>
      <c r="Q729" s="16">
        <f>ROUND(IF($L729=1,INDEX(新属性投放!J$14:J$34,卡牌属性!$M729),INDEX(新属性投放!J$40:J$60,卡牌属性!$M729))*VLOOKUP(J729,$A$4:$E$39,5),0)</f>
        <v>1247</v>
      </c>
      <c r="R729" s="31" t="s">
        <v>192</v>
      </c>
      <c r="S729" s="16">
        <f>ROUND(IF($L729=1,INDEX(新属性投放!K$14:K$34,卡牌属性!$M729),INDEX(新属性投放!K$40:K$60,卡牌属性!$M729))*VLOOKUP(J729,$A$4:$E$39,5),0)</f>
        <v>12419</v>
      </c>
      <c r="T729" s="31" t="s">
        <v>190</v>
      </c>
      <c r="U729" s="16">
        <f>ROUND(IF($L729=1,INDEX(新属性投放!C$14:C$34,卡牌属性!$M729),INDEX(新属性投放!C$40:C$60,卡牌属性!$M729))*VLOOKUP(J729,$A$4:$E$39,5),0)</f>
        <v>57</v>
      </c>
      <c r="V729" s="31" t="s">
        <v>191</v>
      </c>
      <c r="W729" s="16">
        <f>ROUND(IF($L729=1,INDEX(新属性投放!D$14:D$34,卡牌属性!$M729),INDEX(新属性投放!D$40:D$60,卡牌属性!$M729))*VLOOKUP(J729,$A$4:$E$39,5),0)</f>
        <v>29</v>
      </c>
      <c r="X729" s="31" t="s">
        <v>192</v>
      </c>
      <c r="Y729" s="16">
        <f>ROUND(IF($L729=1,INDEX(新属性投放!E$14:E$34,卡牌属性!$M729),INDEX(新属性投放!E$40:E$60,卡牌属性!$M729))*VLOOKUP(J729,$A$4:$E$39,5),0)</f>
        <v>286</v>
      </c>
    </row>
    <row r="730" spans="9:25" ht="16.5" x14ac:dyDescent="0.2">
      <c r="I730" s="15">
        <v>727</v>
      </c>
      <c r="J730" s="16">
        <f t="shared" si="144"/>
        <v>1102020</v>
      </c>
      <c r="K730" s="31" t="s">
        <v>703</v>
      </c>
      <c r="L730" s="16">
        <f t="shared" si="146"/>
        <v>2</v>
      </c>
      <c r="M730" s="16">
        <f t="shared" si="147"/>
        <v>13</v>
      </c>
      <c r="N730" s="16" t="s">
        <v>51</v>
      </c>
      <c r="O730" s="16">
        <f>ROUND(IF($L730=1,INDEX(新属性投放!I$14:I$34,卡牌属性!$M730),INDEX(新属性投放!I$40:I$60,卡牌属性!$M730))*VLOOKUP(J730,$A$4:$E$39,5),0)</f>
        <v>2889</v>
      </c>
      <c r="P730" s="31" t="s">
        <v>191</v>
      </c>
      <c r="Q730" s="16">
        <f>ROUND(IF($L730=1,INDEX(新属性投放!J$14:J$34,卡牌属性!$M730),INDEX(新属性投放!J$40:J$60,卡牌属性!$M730))*VLOOKUP(J730,$A$4:$E$39,5),0)</f>
        <v>1422</v>
      </c>
      <c r="R730" s="31" t="s">
        <v>192</v>
      </c>
      <c r="S730" s="16">
        <f>ROUND(IF($L730=1,INDEX(新属性投放!K$14:K$34,卡牌属性!$M730),INDEX(新属性投放!K$40:K$60,卡牌属性!$M730))*VLOOKUP(J730,$A$4:$E$39,5),0)</f>
        <v>14168</v>
      </c>
      <c r="T730" s="31" t="s">
        <v>190</v>
      </c>
      <c r="U730" s="16">
        <f>ROUND(IF($L730=1,INDEX(新属性投放!C$14:C$34,卡牌属性!$M730),INDEX(新属性投放!C$40:C$60,卡牌属性!$M730))*VLOOKUP(J730,$A$4:$E$39,5),0)</f>
        <v>64</v>
      </c>
      <c r="V730" s="31" t="s">
        <v>191</v>
      </c>
      <c r="W730" s="16">
        <f>ROUND(IF($L730=1,INDEX(新属性投放!D$14:D$34,卡牌属性!$M730),INDEX(新属性投放!D$40:D$60,卡牌属性!$M730))*VLOOKUP(J730,$A$4:$E$39,5),0)</f>
        <v>32</v>
      </c>
      <c r="X730" s="31" t="s">
        <v>192</v>
      </c>
      <c r="Y730" s="16">
        <f>ROUND(IF($L730=1,INDEX(新属性投放!E$14:E$34,卡牌属性!$M730),INDEX(新属性投放!E$40:E$60,卡牌属性!$M730))*VLOOKUP(J730,$A$4:$E$39,5),0)</f>
        <v>319</v>
      </c>
    </row>
    <row r="731" spans="9:25" ht="16.5" x14ac:dyDescent="0.2">
      <c r="I731" s="15">
        <v>728</v>
      </c>
      <c r="J731" s="16">
        <f t="shared" si="144"/>
        <v>1102020</v>
      </c>
      <c r="K731" s="31" t="s">
        <v>703</v>
      </c>
      <c r="L731" s="16">
        <f t="shared" si="146"/>
        <v>2</v>
      </c>
      <c r="M731" s="16">
        <f t="shared" si="147"/>
        <v>14</v>
      </c>
      <c r="N731" s="16" t="s">
        <v>51</v>
      </c>
      <c r="O731" s="16">
        <f>ROUND(IF($L731=1,INDEX(新属性投放!I$14:I$34,卡牌属性!$M731),INDEX(新属性投放!I$40:I$60,卡牌属性!$M731))*VLOOKUP(J731,$A$4:$E$39,5),0)</f>
        <v>3278</v>
      </c>
      <c r="P731" s="31" t="s">
        <v>191</v>
      </c>
      <c r="Q731" s="16">
        <f>ROUND(IF($L731=1,INDEX(新属性投放!J$14:J$34,卡牌属性!$M731),INDEX(新属性投放!J$40:J$60,卡牌属性!$M731))*VLOOKUP(J731,$A$4:$E$39,5),0)</f>
        <v>1617</v>
      </c>
      <c r="R731" s="31" t="s">
        <v>192</v>
      </c>
      <c r="S731" s="16">
        <f>ROUND(IF($L731=1,INDEX(新属性投放!K$14:K$34,卡牌属性!$M731),INDEX(新属性投放!K$40:K$60,卡牌属性!$M731))*VLOOKUP(J731,$A$4:$E$39,5),0)</f>
        <v>16115</v>
      </c>
      <c r="T731" s="31" t="s">
        <v>190</v>
      </c>
      <c r="U731" s="16">
        <f>ROUND(IF($L731=1,INDEX(新属性投放!C$14:C$34,卡牌属性!$M731),INDEX(新属性投放!C$40:C$60,卡牌属性!$M731))*VLOOKUP(J731,$A$4:$E$39,5),0)</f>
        <v>70</v>
      </c>
      <c r="V731" s="31" t="s">
        <v>191</v>
      </c>
      <c r="W731" s="16">
        <f>ROUND(IF($L731=1,INDEX(新属性投放!D$14:D$34,卡牌属性!$M731),INDEX(新属性投放!D$40:D$60,卡牌属性!$M731))*VLOOKUP(J731,$A$4:$E$39,5),0)</f>
        <v>35</v>
      </c>
      <c r="X731" s="31" t="s">
        <v>192</v>
      </c>
      <c r="Y731" s="16">
        <f>ROUND(IF($L731=1,INDEX(新属性投放!E$14:E$34,卡牌属性!$M731),INDEX(新属性投放!E$40:E$60,卡牌属性!$M731))*VLOOKUP(J731,$A$4:$E$39,5),0)</f>
        <v>352</v>
      </c>
    </row>
    <row r="732" spans="9:25" ht="16.5" x14ac:dyDescent="0.2">
      <c r="I732" s="15">
        <v>729</v>
      </c>
      <c r="J732" s="16">
        <f t="shared" si="144"/>
        <v>1102020</v>
      </c>
      <c r="K732" s="31" t="s">
        <v>703</v>
      </c>
      <c r="L732" s="16">
        <f t="shared" si="146"/>
        <v>2</v>
      </c>
      <c r="M732" s="16">
        <f t="shared" si="147"/>
        <v>15</v>
      </c>
      <c r="N732" s="16" t="s">
        <v>51</v>
      </c>
      <c r="O732" s="16">
        <f>ROUND(IF($L732=1,INDEX(新属性投放!I$14:I$34,卡牌属性!$M732),INDEX(新属性投放!I$40:I$60,卡牌属性!$M732))*VLOOKUP(J732,$A$4:$E$39,5),0)</f>
        <v>3707</v>
      </c>
      <c r="P732" s="31" t="s">
        <v>191</v>
      </c>
      <c r="Q732" s="16">
        <f>ROUND(IF($L732=1,INDEX(新属性投放!J$14:J$34,卡牌属性!$M732),INDEX(新属性投放!J$40:J$60,卡牌属性!$M732))*VLOOKUP(J732,$A$4:$E$39,5),0)</f>
        <v>1832</v>
      </c>
      <c r="R732" s="31" t="s">
        <v>192</v>
      </c>
      <c r="S732" s="16">
        <f>ROUND(IF($L732=1,INDEX(新属性投放!K$14:K$34,卡牌属性!$M732),INDEX(新属性投放!K$40:K$60,卡牌属性!$M732))*VLOOKUP(J732,$A$4:$E$39,5),0)</f>
        <v>18260</v>
      </c>
      <c r="T732" s="31" t="s">
        <v>190</v>
      </c>
      <c r="U732" s="16">
        <f>ROUND(IF($L732=1,INDEX(新属性投放!C$14:C$34,卡牌属性!$M732),INDEX(新属性投放!C$40:C$60,卡牌属性!$M732))*VLOOKUP(J732,$A$4:$E$39,5),0)</f>
        <v>77</v>
      </c>
      <c r="V732" s="31" t="s">
        <v>191</v>
      </c>
      <c r="W732" s="16">
        <f>ROUND(IF($L732=1,INDEX(新属性投放!D$14:D$34,卡牌属性!$M732),INDEX(新属性投放!D$40:D$60,卡牌属性!$M732))*VLOOKUP(J732,$A$4:$E$39,5),0)</f>
        <v>39</v>
      </c>
      <c r="X732" s="31" t="s">
        <v>192</v>
      </c>
      <c r="Y732" s="16">
        <f>ROUND(IF($L732=1,INDEX(新属性投放!E$14:E$34,卡牌属性!$M732),INDEX(新属性投放!E$40:E$60,卡牌属性!$M732))*VLOOKUP(J732,$A$4:$E$39,5),0)</f>
        <v>385</v>
      </c>
    </row>
    <row r="733" spans="9:25" ht="16.5" x14ac:dyDescent="0.2">
      <c r="I733" s="15">
        <v>730</v>
      </c>
      <c r="J733" s="16">
        <f t="shared" si="144"/>
        <v>1102020</v>
      </c>
      <c r="K733" s="31" t="s">
        <v>703</v>
      </c>
      <c r="L733" s="16">
        <f t="shared" si="146"/>
        <v>2</v>
      </c>
      <c r="M733" s="16">
        <f t="shared" si="147"/>
        <v>16</v>
      </c>
      <c r="N733" s="16" t="s">
        <v>51</v>
      </c>
      <c r="O733" s="16">
        <f>ROUND(IF($L733=1,INDEX(新属性投放!I$14:I$34,卡牌属性!$M733),INDEX(新属性投放!I$40:I$60,卡牌属性!$M733))*VLOOKUP(J733,$A$4:$E$39,5),0)</f>
        <v>4180</v>
      </c>
      <c r="P733" s="31" t="s">
        <v>191</v>
      </c>
      <c r="Q733" s="16">
        <f>ROUND(IF($L733=1,INDEX(新属性投放!J$14:J$34,卡牌属性!$M733),INDEX(新属性投放!J$40:J$60,卡牌属性!$M733))*VLOOKUP(J733,$A$4:$E$39,5),0)</f>
        <v>2068</v>
      </c>
      <c r="R733" s="31" t="s">
        <v>192</v>
      </c>
      <c r="S733" s="16">
        <f>ROUND(IF($L733=1,INDEX(新属性投放!K$14:K$34,卡牌属性!$M733),INDEX(新属性投放!K$40:K$60,卡牌属性!$M733))*VLOOKUP(J733,$A$4:$E$39,5),0)</f>
        <v>20625</v>
      </c>
      <c r="T733" s="31" t="s">
        <v>190</v>
      </c>
      <c r="U733" s="16">
        <f>ROUND(IF($L733=1,INDEX(新属性投放!C$14:C$34,卡牌属性!$M733),INDEX(新属性投放!C$40:C$60,卡牌属性!$M733))*VLOOKUP(J733,$A$4:$E$39,5),0)</f>
        <v>88</v>
      </c>
      <c r="V733" s="31" t="s">
        <v>191</v>
      </c>
      <c r="W733" s="16">
        <f>ROUND(IF($L733=1,INDEX(新属性投放!D$14:D$34,卡牌属性!$M733),INDEX(新属性投放!D$40:D$60,卡牌属性!$M733))*VLOOKUP(J733,$A$4:$E$39,5),0)</f>
        <v>44</v>
      </c>
      <c r="X733" s="31" t="s">
        <v>192</v>
      </c>
      <c r="Y733" s="16">
        <f>ROUND(IF($L733=1,INDEX(新属性投放!E$14:E$34,卡牌属性!$M733),INDEX(新属性投放!E$40:E$60,卡牌属性!$M733))*VLOOKUP(J733,$A$4:$E$39,5),0)</f>
        <v>440</v>
      </c>
    </row>
    <row r="734" spans="9:25" ht="16.5" x14ac:dyDescent="0.2">
      <c r="I734" s="15">
        <v>731</v>
      </c>
      <c r="J734" s="16">
        <f t="shared" si="144"/>
        <v>1102020</v>
      </c>
      <c r="K734" s="31" t="s">
        <v>703</v>
      </c>
      <c r="L734" s="16">
        <f t="shared" si="146"/>
        <v>2</v>
      </c>
      <c r="M734" s="16">
        <f t="shared" si="147"/>
        <v>17</v>
      </c>
      <c r="N734" s="16" t="s">
        <v>51</v>
      </c>
      <c r="O734" s="16">
        <f>ROUND(IF($L734=1,INDEX(新属性投放!I$14:I$34,卡牌属性!$M734),INDEX(新属性投放!I$40:I$60,卡牌属性!$M734))*VLOOKUP(J734,$A$4:$E$39,5),0)</f>
        <v>4719</v>
      </c>
      <c r="P734" s="31" t="s">
        <v>191</v>
      </c>
      <c r="Q734" s="16">
        <f>ROUND(IF($L734=1,INDEX(新属性投放!J$14:J$34,卡牌属性!$M734),INDEX(新属性投放!J$40:J$60,卡牌属性!$M734))*VLOOKUP(J734,$A$4:$E$39,5),0)</f>
        <v>2338</v>
      </c>
      <c r="R734" s="31" t="s">
        <v>192</v>
      </c>
      <c r="S734" s="16">
        <f>ROUND(IF($L734=1,INDEX(新属性投放!K$14:K$34,卡牌属性!$M734),INDEX(新属性投放!K$40:K$60,卡牌属性!$M734))*VLOOKUP(J734,$A$4:$E$39,5),0)</f>
        <v>23320</v>
      </c>
      <c r="T734" s="31" t="s">
        <v>190</v>
      </c>
      <c r="U734" s="16">
        <f>ROUND(IF($L734=1,INDEX(新属性投放!C$14:C$34,卡牌属性!$M734),INDEX(新属性投放!C$40:C$60,卡牌属性!$M734))*VLOOKUP(J734,$A$4:$E$39,5),0)</f>
        <v>99</v>
      </c>
      <c r="V734" s="31" t="s">
        <v>191</v>
      </c>
      <c r="W734" s="16">
        <f>ROUND(IF($L734=1,INDEX(新属性投放!D$14:D$34,卡牌属性!$M734),INDEX(新属性投放!D$40:D$60,卡牌属性!$M734))*VLOOKUP(J734,$A$4:$E$39,5),0)</f>
        <v>50</v>
      </c>
      <c r="X734" s="31" t="s">
        <v>192</v>
      </c>
      <c r="Y734" s="16">
        <f>ROUND(IF($L734=1,INDEX(新属性投放!E$14:E$34,卡牌属性!$M734),INDEX(新属性投放!E$40:E$60,卡牌属性!$M734))*VLOOKUP(J734,$A$4:$E$39,5),0)</f>
        <v>495</v>
      </c>
    </row>
    <row r="735" spans="9:25" ht="16.5" x14ac:dyDescent="0.2">
      <c r="I735" s="15">
        <v>732</v>
      </c>
      <c r="J735" s="16">
        <f t="shared" si="144"/>
        <v>1102020</v>
      </c>
      <c r="K735" s="31" t="s">
        <v>703</v>
      </c>
      <c r="L735" s="16">
        <f t="shared" si="146"/>
        <v>2</v>
      </c>
      <c r="M735" s="16">
        <f t="shared" si="147"/>
        <v>18</v>
      </c>
      <c r="N735" s="16" t="s">
        <v>51</v>
      </c>
      <c r="O735" s="16">
        <f>ROUND(IF($L735=1,INDEX(新属性投放!I$14:I$34,卡牌属性!$M735),INDEX(新属性投放!I$40:I$60,卡牌属性!$M735))*VLOOKUP(J735,$A$4:$E$39,5),0)</f>
        <v>5324</v>
      </c>
      <c r="P735" s="31" t="s">
        <v>191</v>
      </c>
      <c r="Q735" s="16">
        <f>ROUND(IF($L735=1,INDEX(新属性投放!J$14:J$34,卡牌属性!$M735),INDEX(新属性投放!J$40:J$60,卡牌属性!$M735))*VLOOKUP(J735,$A$4:$E$39,5),0)</f>
        <v>2640</v>
      </c>
      <c r="R735" s="31" t="s">
        <v>192</v>
      </c>
      <c r="S735" s="16">
        <f>ROUND(IF($L735=1,INDEX(新属性投放!K$14:K$34,卡牌属性!$M735),INDEX(新属性投放!K$40:K$60,卡牌属性!$M735))*VLOOKUP(J735,$A$4:$E$39,5),0)</f>
        <v>26345</v>
      </c>
      <c r="T735" s="31" t="s">
        <v>190</v>
      </c>
      <c r="U735" s="16">
        <f>ROUND(IF($L735=1,INDEX(新属性投放!C$14:C$34,卡牌属性!$M735),INDEX(新属性投放!C$40:C$60,卡牌属性!$M735))*VLOOKUP(J735,$A$4:$E$39,5),0)</f>
        <v>110</v>
      </c>
      <c r="V735" s="31" t="s">
        <v>191</v>
      </c>
      <c r="W735" s="16">
        <f>ROUND(IF($L735=1,INDEX(新属性投放!D$14:D$34,卡牌属性!$M735),INDEX(新属性投放!D$40:D$60,卡牌属性!$M735))*VLOOKUP(J735,$A$4:$E$39,5),0)</f>
        <v>55</v>
      </c>
      <c r="X735" s="31" t="s">
        <v>192</v>
      </c>
      <c r="Y735" s="16">
        <f>ROUND(IF($L735=1,INDEX(新属性投放!E$14:E$34,卡牌属性!$M735),INDEX(新属性投放!E$40:E$60,卡牌属性!$M735))*VLOOKUP(J735,$A$4:$E$39,5),0)</f>
        <v>550</v>
      </c>
    </row>
    <row r="736" spans="9:25" ht="16.5" x14ac:dyDescent="0.2">
      <c r="I736" s="15">
        <v>733</v>
      </c>
      <c r="J736" s="16">
        <f t="shared" si="144"/>
        <v>1102020</v>
      </c>
      <c r="K736" s="31" t="s">
        <v>703</v>
      </c>
      <c r="L736" s="16">
        <f t="shared" si="146"/>
        <v>2</v>
      </c>
      <c r="M736" s="16">
        <f t="shared" si="147"/>
        <v>19</v>
      </c>
      <c r="N736" s="16" t="s">
        <v>51</v>
      </c>
      <c r="O736" s="16">
        <f>ROUND(IF($L736=1,INDEX(新属性投放!I$14:I$34,卡牌属性!$M736),INDEX(新属性投放!I$40:I$60,卡牌属性!$M736))*VLOOKUP(J736,$A$4:$E$39,5),0)</f>
        <v>5995</v>
      </c>
      <c r="P736" s="31" t="s">
        <v>191</v>
      </c>
      <c r="Q736" s="16">
        <f>ROUND(IF($L736=1,INDEX(新属性投放!J$14:J$34,卡牌属性!$M736),INDEX(新属性投放!J$40:J$60,卡牌属性!$M736))*VLOOKUP(J736,$A$4:$E$39,5),0)</f>
        <v>2976</v>
      </c>
      <c r="R736" s="31" t="s">
        <v>192</v>
      </c>
      <c r="S736" s="16">
        <f>ROUND(IF($L736=1,INDEX(新属性投放!K$14:K$34,卡牌属性!$M736),INDEX(新属性投放!K$40:K$60,卡牌属性!$M736))*VLOOKUP(J736,$A$4:$E$39,5),0)</f>
        <v>29700</v>
      </c>
      <c r="T736" s="31" t="s">
        <v>190</v>
      </c>
      <c r="U736" s="16">
        <f>ROUND(IF($L736=1,INDEX(新属性投放!C$14:C$34,卡牌属性!$M736),INDEX(新属性投放!C$40:C$60,卡牌属性!$M736))*VLOOKUP(J736,$A$4:$E$39,5),0)</f>
        <v>121</v>
      </c>
      <c r="V736" s="31" t="s">
        <v>191</v>
      </c>
      <c r="W736" s="16">
        <f>ROUND(IF($L736=1,INDEX(新属性投放!D$14:D$34,卡牌属性!$M736),INDEX(新属性投放!D$40:D$60,卡牌属性!$M736))*VLOOKUP(J736,$A$4:$E$39,5),0)</f>
        <v>61</v>
      </c>
      <c r="X736" s="31" t="s">
        <v>192</v>
      </c>
      <c r="Y736" s="16">
        <f>ROUND(IF($L736=1,INDEX(新属性投放!E$14:E$34,卡牌属性!$M736),INDEX(新属性投放!E$40:E$60,卡牌属性!$M736))*VLOOKUP(J736,$A$4:$E$39,5),0)</f>
        <v>605</v>
      </c>
    </row>
    <row r="737" spans="9:25" ht="16.5" x14ac:dyDescent="0.2">
      <c r="I737" s="15">
        <v>734</v>
      </c>
      <c r="J737" s="16">
        <f t="shared" si="144"/>
        <v>1102020</v>
      </c>
      <c r="K737" s="31" t="s">
        <v>703</v>
      </c>
      <c r="L737" s="16">
        <f t="shared" si="146"/>
        <v>2</v>
      </c>
      <c r="M737" s="16">
        <f t="shared" si="147"/>
        <v>20</v>
      </c>
      <c r="N737" s="16" t="s">
        <v>51</v>
      </c>
      <c r="O737" s="16">
        <f>ROUND(IF($L737=1,INDEX(新属性投放!I$14:I$34,卡牌属性!$M737),INDEX(新属性投放!I$40:I$60,卡牌属性!$M737))*VLOOKUP(J737,$A$4:$E$39,5),0)</f>
        <v>6732</v>
      </c>
      <c r="P737" s="31" t="s">
        <v>191</v>
      </c>
      <c r="Q737" s="16">
        <f>ROUND(IF($L737=1,INDEX(新属性投放!J$14:J$34,卡牌属性!$M737),INDEX(新属性投放!J$40:J$60,卡牌属性!$M737))*VLOOKUP(J737,$A$4:$E$39,5),0)</f>
        <v>3344</v>
      </c>
      <c r="R737" s="31" t="s">
        <v>192</v>
      </c>
      <c r="S737" s="16">
        <f>ROUND(IF($L737=1,INDEX(新属性投放!K$14:K$34,卡牌属性!$M737),INDEX(新属性投放!K$40:K$60,卡牌属性!$M737))*VLOOKUP(J737,$A$4:$E$39,5),0)</f>
        <v>33385</v>
      </c>
      <c r="T737" s="31" t="s">
        <v>190</v>
      </c>
      <c r="U737" s="16">
        <f>ROUND(IF($L737=1,INDEX(新属性投放!C$14:C$34,卡牌属性!$M737),INDEX(新属性投放!C$40:C$60,卡牌属性!$M737))*VLOOKUP(J737,$A$4:$E$39,5),0)</f>
        <v>132</v>
      </c>
      <c r="V737" s="31" t="s">
        <v>191</v>
      </c>
      <c r="W737" s="16">
        <f>ROUND(IF($L737=1,INDEX(新属性投放!D$14:D$34,卡牌属性!$M737),INDEX(新属性投放!D$40:D$60,卡牌属性!$M737))*VLOOKUP(J737,$A$4:$E$39,5),0)</f>
        <v>66</v>
      </c>
      <c r="X737" s="31" t="s">
        <v>192</v>
      </c>
      <c r="Y737" s="16">
        <f>ROUND(IF($L737=1,INDEX(新属性投放!E$14:E$34,卡牌属性!$M737),INDEX(新属性投放!E$40:E$60,卡牌属性!$M737))*VLOOKUP(J737,$A$4:$E$39,5),0)</f>
        <v>660</v>
      </c>
    </row>
    <row r="738" spans="9:25" ht="16.5" x14ac:dyDescent="0.2">
      <c r="I738" s="15">
        <v>735</v>
      </c>
      <c r="J738" s="16">
        <f t="shared" si="144"/>
        <v>1102020</v>
      </c>
      <c r="K738" s="31" t="s">
        <v>703</v>
      </c>
      <c r="L738" s="16">
        <f t="shared" si="146"/>
        <v>2</v>
      </c>
      <c r="M738" s="16">
        <f t="shared" si="147"/>
        <v>21</v>
      </c>
      <c r="N738" s="16" t="s">
        <v>51</v>
      </c>
      <c r="O738" s="16">
        <f>ROUND(IF($L738=1,INDEX(新属性投放!I$14:I$34,卡牌属性!$M738),INDEX(新属性投放!I$40:I$60,卡牌属性!$M738))*VLOOKUP(J738,$A$4:$E$39,5),0)</f>
        <v>7700</v>
      </c>
      <c r="P738" s="31" t="s">
        <v>191</v>
      </c>
      <c r="Q738" s="16">
        <f>ROUND(IF($L738=1,INDEX(新属性投放!J$14:J$34,卡牌属性!$M738),INDEX(新属性投放!J$40:J$60,卡牌属性!$M738))*VLOOKUP(J738,$A$4:$E$39,5),0)</f>
        <v>3828</v>
      </c>
      <c r="R738" s="31" t="s">
        <v>192</v>
      </c>
      <c r="S738" s="16">
        <f>ROUND(IF($L738=1,INDEX(新属性投放!K$14:K$34,卡牌属性!$M738),INDEX(新属性投放!K$40:K$60,卡牌属性!$M738))*VLOOKUP(J738,$A$4:$E$39,5),0)</f>
        <v>38225</v>
      </c>
      <c r="T738" s="31" t="s">
        <v>190</v>
      </c>
      <c r="U738" s="16">
        <f>ROUND(IF($L738=1,INDEX(新属性投放!C$14:C$34,卡牌属性!$M738),INDEX(新属性投放!C$40:C$60,卡牌属性!$M738))*VLOOKUP(J738,$A$4:$E$39,5),0)</f>
        <v>154</v>
      </c>
      <c r="V738" s="31" t="s">
        <v>191</v>
      </c>
      <c r="W738" s="16">
        <f>ROUND(IF($L738=1,INDEX(新属性投放!D$14:D$34,卡牌属性!$M738),INDEX(新属性投放!D$40:D$60,卡牌属性!$M738))*VLOOKUP(J738,$A$4:$E$39,5),0)</f>
        <v>77</v>
      </c>
      <c r="X738" s="31" t="s">
        <v>192</v>
      </c>
      <c r="Y738" s="16">
        <f>ROUND(IF($L738=1,INDEX(新属性投放!E$14:E$34,卡牌属性!$M738),INDEX(新属性投放!E$40:E$60,卡牌属性!$M738))*VLOOKUP(J738,$A$4:$E$39,5),0)</f>
        <v>770</v>
      </c>
    </row>
    <row r="739" spans="9:25" ht="16.5" x14ac:dyDescent="0.2">
      <c r="I739" s="15">
        <v>736</v>
      </c>
      <c r="J739" s="16">
        <f t="shared" si="144"/>
        <v>1102021</v>
      </c>
      <c r="K739" s="31" t="s">
        <v>703</v>
      </c>
      <c r="L739" s="16">
        <f t="shared" si="146"/>
        <v>2</v>
      </c>
      <c r="M739" s="16">
        <f t="shared" si="147"/>
        <v>1</v>
      </c>
      <c r="N739" s="16" t="s">
        <v>51</v>
      </c>
      <c r="O739" s="16">
        <f>ROUND(IF($L739=1,INDEX(新属性投放!I$14:I$34,卡牌属性!$M739),INDEX(新属性投放!I$40:I$60,卡牌属性!$M739))*VLOOKUP(J739,$A$4:$E$39,5),0)</f>
        <v>80</v>
      </c>
      <c r="P739" s="31" t="s">
        <v>191</v>
      </c>
      <c r="Q739" s="16">
        <f>ROUND(IF($L739=1,INDEX(新属性投放!J$14:J$34,卡牌属性!$M739),INDEX(新属性投放!J$40:J$60,卡牌属性!$M739))*VLOOKUP(J739,$A$4:$E$39,5),0)</f>
        <v>20</v>
      </c>
      <c r="R739" s="31" t="s">
        <v>192</v>
      </c>
      <c r="S739" s="16">
        <f>ROUND(IF($L739=1,INDEX(新属性投放!K$14:K$34,卡牌属性!$M739),INDEX(新属性投放!K$40:K$60,卡牌属性!$M739))*VLOOKUP(J739,$A$4:$E$39,5),0)</f>
        <v>150</v>
      </c>
      <c r="T739" s="31" t="s">
        <v>190</v>
      </c>
      <c r="U739" s="16">
        <f>ROUND(IF($L739=1,INDEX(新属性投放!C$14:C$34,卡牌属性!$M739),INDEX(新属性投放!C$40:C$60,卡牌属性!$M739))*VLOOKUP(J739,$A$4:$E$39,5),0)</f>
        <v>4</v>
      </c>
      <c r="V739" s="31" t="s">
        <v>191</v>
      </c>
      <c r="W739" s="16">
        <f>ROUND(IF($L739=1,INDEX(新属性投放!D$14:D$34,卡牌属性!$M739),INDEX(新属性投放!D$40:D$60,卡牌属性!$M739))*VLOOKUP(J739,$A$4:$E$39,5),0)</f>
        <v>2</v>
      </c>
      <c r="X739" s="31" t="s">
        <v>192</v>
      </c>
      <c r="Y739" s="16">
        <f>ROUND(IF($L739=1,INDEX(新属性投放!E$14:E$34,卡牌属性!$M739),INDEX(新属性投放!E$40:E$60,卡牌属性!$M739))*VLOOKUP(J739,$A$4:$E$39,5),0)</f>
        <v>20</v>
      </c>
    </row>
    <row r="740" spans="9:25" ht="16.5" x14ac:dyDescent="0.2">
      <c r="I740" s="15">
        <v>737</v>
      </c>
      <c r="J740" s="16">
        <f t="shared" si="144"/>
        <v>1102021</v>
      </c>
      <c r="K740" s="31" t="s">
        <v>703</v>
      </c>
      <c r="L740" s="16">
        <f t="shared" si="146"/>
        <v>2</v>
      </c>
      <c r="M740" s="16">
        <f t="shared" si="147"/>
        <v>2</v>
      </c>
      <c r="N740" s="16" t="s">
        <v>51</v>
      </c>
      <c r="O740" s="16">
        <f>ROUND(IF($L740=1,INDEX(新属性投放!I$14:I$34,卡牌属性!$M740),INDEX(新属性投放!I$40:I$60,卡牌属性!$M740))*VLOOKUP(J740,$A$4:$E$39,5),0)</f>
        <v>108</v>
      </c>
      <c r="P740" s="31" t="s">
        <v>191</v>
      </c>
      <c r="Q740" s="16">
        <f>ROUND(IF($L740=1,INDEX(新属性投放!J$14:J$34,卡牌属性!$M740),INDEX(新属性投放!J$40:J$60,卡牌属性!$M740))*VLOOKUP(J740,$A$4:$E$39,5),0)</f>
        <v>34</v>
      </c>
      <c r="R740" s="31" t="s">
        <v>192</v>
      </c>
      <c r="S740" s="16">
        <f>ROUND(IF($L740=1,INDEX(新属性投放!K$14:K$34,卡牌属性!$M740),INDEX(新属性投放!K$40:K$60,卡牌属性!$M740))*VLOOKUP(J740,$A$4:$E$39,5),0)</f>
        <v>290</v>
      </c>
      <c r="T740" s="31" t="s">
        <v>190</v>
      </c>
      <c r="U740" s="16">
        <f>ROUND(IF($L740=1,INDEX(新属性投放!C$14:C$34,卡牌属性!$M740),INDEX(新属性投放!C$40:C$60,卡牌属性!$M740))*VLOOKUP(J740,$A$4:$E$39,5),0)</f>
        <v>6</v>
      </c>
      <c r="V740" s="31" t="s">
        <v>191</v>
      </c>
      <c r="W740" s="16">
        <f>ROUND(IF($L740=1,INDEX(新属性投放!D$14:D$34,卡牌属性!$M740),INDEX(新属性投放!D$40:D$60,卡牌属性!$M740))*VLOOKUP(J740,$A$4:$E$39,5),0)</f>
        <v>3</v>
      </c>
      <c r="X740" s="31" t="s">
        <v>192</v>
      </c>
      <c r="Y740" s="16">
        <f>ROUND(IF($L740=1,INDEX(新属性投放!E$14:E$34,卡牌属性!$M740),INDEX(新属性投放!E$40:E$60,卡牌属性!$M740))*VLOOKUP(J740,$A$4:$E$39,5),0)</f>
        <v>30</v>
      </c>
    </row>
    <row r="741" spans="9:25" ht="16.5" x14ac:dyDescent="0.2">
      <c r="I741" s="15">
        <v>738</v>
      </c>
      <c r="J741" s="16">
        <f t="shared" si="144"/>
        <v>1102021</v>
      </c>
      <c r="K741" s="31" t="s">
        <v>703</v>
      </c>
      <c r="L741" s="16">
        <f t="shared" si="146"/>
        <v>2</v>
      </c>
      <c r="M741" s="16">
        <f t="shared" si="147"/>
        <v>3</v>
      </c>
      <c r="N741" s="16" t="s">
        <v>51</v>
      </c>
      <c r="O741" s="16">
        <f>ROUND(IF($L741=1,INDEX(新属性投放!I$14:I$34,卡牌属性!$M741),INDEX(新属性投放!I$40:I$60,卡牌属性!$M741))*VLOOKUP(J741,$A$4:$E$39,5),0)</f>
        <v>192</v>
      </c>
      <c r="P741" s="31" t="s">
        <v>191</v>
      </c>
      <c r="Q741" s="16">
        <f>ROUND(IF($L741=1,INDEX(新属性投放!J$14:J$34,卡牌属性!$M741),INDEX(新属性投放!J$40:J$60,卡牌属性!$M741))*VLOOKUP(J741,$A$4:$E$39,5),0)</f>
        <v>76</v>
      </c>
      <c r="R741" s="31" t="s">
        <v>192</v>
      </c>
      <c r="S741" s="16">
        <f>ROUND(IF($L741=1,INDEX(新属性投放!K$14:K$34,卡牌属性!$M741),INDEX(新属性投放!K$40:K$60,卡牌属性!$M741))*VLOOKUP(J741,$A$4:$E$39,5),0)</f>
        <v>710</v>
      </c>
      <c r="T741" s="31" t="s">
        <v>190</v>
      </c>
      <c r="U741" s="16">
        <f>ROUND(IF($L741=1,INDEX(新属性投放!C$14:C$34,卡牌属性!$M741),INDEX(新属性投放!C$40:C$60,卡牌属性!$M741))*VLOOKUP(J741,$A$4:$E$39,5),0)</f>
        <v>8</v>
      </c>
      <c r="V741" s="31" t="s">
        <v>191</v>
      </c>
      <c r="W741" s="16">
        <f>ROUND(IF($L741=1,INDEX(新属性投放!D$14:D$34,卡牌属性!$M741),INDEX(新属性投放!D$40:D$60,卡牌属性!$M741))*VLOOKUP(J741,$A$4:$E$39,5),0)</f>
        <v>4</v>
      </c>
      <c r="X741" s="31" t="s">
        <v>192</v>
      </c>
      <c r="Y741" s="16">
        <f>ROUND(IF($L741=1,INDEX(新属性投放!E$14:E$34,卡牌属性!$M741),INDEX(新属性投放!E$40:E$60,卡牌属性!$M741))*VLOOKUP(J741,$A$4:$E$39,5),0)</f>
        <v>40</v>
      </c>
    </row>
    <row r="742" spans="9:25" ht="16.5" x14ac:dyDescent="0.2">
      <c r="I742" s="15">
        <v>739</v>
      </c>
      <c r="J742" s="16">
        <f t="shared" si="144"/>
        <v>1102021</v>
      </c>
      <c r="K742" s="31" t="s">
        <v>703</v>
      </c>
      <c r="L742" s="16">
        <f t="shared" si="146"/>
        <v>2</v>
      </c>
      <c r="M742" s="16">
        <f t="shared" si="147"/>
        <v>4</v>
      </c>
      <c r="N742" s="16" t="s">
        <v>51</v>
      </c>
      <c r="O742" s="16">
        <f>ROUND(IF($L742=1,INDEX(新属性投放!I$14:I$34,卡牌属性!$M742),INDEX(新属性投放!I$40:I$60,卡牌属性!$M742))*VLOOKUP(J742,$A$4:$E$39,5),0)</f>
        <v>336</v>
      </c>
      <c r="P742" s="31" t="s">
        <v>191</v>
      </c>
      <c r="Q742" s="16">
        <f>ROUND(IF($L742=1,INDEX(新属性投放!J$14:J$34,卡牌属性!$M742),INDEX(新属性投放!J$40:J$60,卡牌属性!$M742))*VLOOKUP(J742,$A$4:$E$39,5),0)</f>
        <v>148</v>
      </c>
      <c r="R742" s="31" t="s">
        <v>192</v>
      </c>
      <c r="S742" s="16">
        <f>ROUND(IF($L742=1,INDEX(新属性投放!K$14:K$34,卡牌属性!$M742),INDEX(新属性投放!K$40:K$60,卡牌属性!$M742))*VLOOKUP(J742,$A$4:$E$39,5),0)</f>
        <v>1430</v>
      </c>
      <c r="T742" s="31" t="s">
        <v>190</v>
      </c>
      <c r="U742" s="16">
        <f>ROUND(IF($L742=1,INDEX(新属性投放!C$14:C$34,卡牌属性!$M742),INDEX(新属性投放!C$40:C$60,卡牌属性!$M742))*VLOOKUP(J742,$A$4:$E$39,5),0)</f>
        <v>12</v>
      </c>
      <c r="V742" s="31" t="s">
        <v>191</v>
      </c>
      <c r="W742" s="16">
        <f>ROUND(IF($L742=1,INDEX(新属性投放!D$14:D$34,卡牌属性!$M742),INDEX(新属性投放!D$40:D$60,卡牌属性!$M742))*VLOOKUP(J742,$A$4:$E$39,5),0)</f>
        <v>6</v>
      </c>
      <c r="X742" s="31" t="s">
        <v>192</v>
      </c>
      <c r="Y742" s="16">
        <f>ROUND(IF($L742=1,INDEX(新属性投放!E$14:E$34,卡牌属性!$M742),INDEX(新属性投放!E$40:E$60,卡牌属性!$M742))*VLOOKUP(J742,$A$4:$E$39,5),0)</f>
        <v>60</v>
      </c>
    </row>
    <row r="743" spans="9:25" ht="16.5" x14ac:dyDescent="0.2">
      <c r="I743" s="15">
        <v>740</v>
      </c>
      <c r="J743" s="16">
        <f t="shared" si="144"/>
        <v>1102021</v>
      </c>
      <c r="K743" s="31" t="s">
        <v>703</v>
      </c>
      <c r="L743" s="16">
        <f t="shared" si="146"/>
        <v>2</v>
      </c>
      <c r="M743" s="16">
        <f t="shared" si="147"/>
        <v>5</v>
      </c>
      <c r="N743" s="16" t="s">
        <v>51</v>
      </c>
      <c r="O743" s="16">
        <f>ROUND(IF($L743=1,INDEX(新属性投放!I$14:I$34,卡牌属性!$M743),INDEX(新属性投放!I$40:I$60,卡牌属性!$M743))*VLOOKUP(J743,$A$4:$E$39,5),0)</f>
        <v>488</v>
      </c>
      <c r="P743" s="31" t="s">
        <v>191</v>
      </c>
      <c r="Q743" s="16">
        <f>ROUND(IF($L743=1,INDEX(新属性投放!J$14:J$34,卡牌属性!$M743),INDEX(新属性投放!J$40:J$60,卡牌属性!$M743))*VLOOKUP(J743,$A$4:$E$39,5),0)</f>
        <v>224</v>
      </c>
      <c r="R743" s="31" t="s">
        <v>192</v>
      </c>
      <c r="S743" s="16">
        <f>ROUND(IF($L743=1,INDEX(新属性投放!K$14:K$34,卡牌属性!$M743),INDEX(新属性投放!K$40:K$60,卡牌属性!$M743))*VLOOKUP(J743,$A$4:$E$39,5),0)</f>
        <v>2190</v>
      </c>
      <c r="T743" s="31" t="s">
        <v>190</v>
      </c>
      <c r="U743" s="16">
        <f>ROUND(IF($L743=1,INDEX(新属性投放!C$14:C$34,卡牌属性!$M743),INDEX(新属性投放!C$40:C$60,卡牌属性!$M743))*VLOOKUP(J743,$A$4:$E$39,5),0)</f>
        <v>16</v>
      </c>
      <c r="V743" s="31" t="s">
        <v>191</v>
      </c>
      <c r="W743" s="16">
        <f>ROUND(IF($L743=1,INDEX(新属性投放!D$14:D$34,卡牌属性!$M743),INDEX(新属性投放!D$40:D$60,卡牌属性!$M743))*VLOOKUP(J743,$A$4:$E$39,5),0)</f>
        <v>8</v>
      </c>
      <c r="X743" s="31" t="s">
        <v>192</v>
      </c>
      <c r="Y743" s="16">
        <f>ROUND(IF($L743=1,INDEX(新属性投放!E$14:E$34,卡牌属性!$M743),INDEX(新属性投放!E$40:E$60,卡牌属性!$M743))*VLOOKUP(J743,$A$4:$E$39,5),0)</f>
        <v>80</v>
      </c>
    </row>
    <row r="744" spans="9:25" ht="16.5" x14ac:dyDescent="0.2">
      <c r="I744" s="15">
        <v>741</v>
      </c>
      <c r="J744" s="16">
        <f t="shared" si="144"/>
        <v>1102021</v>
      </c>
      <c r="K744" s="31" t="s">
        <v>703</v>
      </c>
      <c r="L744" s="16">
        <f t="shared" si="146"/>
        <v>2</v>
      </c>
      <c r="M744" s="16">
        <f t="shared" si="147"/>
        <v>6</v>
      </c>
      <c r="N744" s="16" t="s">
        <v>51</v>
      </c>
      <c r="O744" s="16">
        <f>ROUND(IF($L744=1,INDEX(新属性投放!I$14:I$34,卡牌属性!$M744),INDEX(新属性投放!I$40:I$60,卡牌属性!$M744))*VLOOKUP(J744,$A$4:$E$39,5),0)</f>
        <v>688</v>
      </c>
      <c r="P744" s="31" t="s">
        <v>191</v>
      </c>
      <c r="Q744" s="16">
        <f>ROUND(IF($L744=1,INDEX(新属性投放!J$14:J$34,卡牌属性!$M744),INDEX(新属性投放!J$40:J$60,卡牌属性!$M744))*VLOOKUP(J744,$A$4:$E$39,5),0)</f>
        <v>324</v>
      </c>
      <c r="R744" s="31" t="s">
        <v>192</v>
      </c>
      <c r="S744" s="16">
        <f>ROUND(IF($L744=1,INDEX(新属性投放!K$14:K$34,卡牌属性!$M744),INDEX(新属性投放!K$40:K$60,卡牌属性!$M744))*VLOOKUP(J744,$A$4:$E$39,5),0)</f>
        <v>3190</v>
      </c>
      <c r="T744" s="31" t="s">
        <v>190</v>
      </c>
      <c r="U744" s="16">
        <f>ROUND(IF($L744=1,INDEX(新属性投放!C$14:C$34,卡牌属性!$M744),INDEX(新属性投放!C$40:C$60,卡牌属性!$M744))*VLOOKUP(J744,$A$4:$E$39,5),0)</f>
        <v>20</v>
      </c>
      <c r="V744" s="31" t="s">
        <v>191</v>
      </c>
      <c r="W744" s="16">
        <f>ROUND(IF($L744=1,INDEX(新属性投放!D$14:D$34,卡牌属性!$M744),INDEX(新属性投放!D$40:D$60,卡牌属性!$M744))*VLOOKUP(J744,$A$4:$E$39,5),0)</f>
        <v>10</v>
      </c>
      <c r="X744" s="31" t="s">
        <v>192</v>
      </c>
      <c r="Y744" s="16">
        <f>ROUND(IF($L744=1,INDEX(新属性投放!E$14:E$34,卡牌属性!$M744),INDEX(新属性投放!E$40:E$60,卡牌属性!$M744))*VLOOKUP(J744,$A$4:$E$39,5),0)</f>
        <v>100</v>
      </c>
    </row>
    <row r="745" spans="9:25" ht="16.5" x14ac:dyDescent="0.2">
      <c r="I745" s="15">
        <v>742</v>
      </c>
      <c r="J745" s="16">
        <f t="shared" si="144"/>
        <v>1102021</v>
      </c>
      <c r="K745" s="31" t="s">
        <v>703</v>
      </c>
      <c r="L745" s="16">
        <f t="shared" si="146"/>
        <v>2</v>
      </c>
      <c r="M745" s="16">
        <f t="shared" si="147"/>
        <v>7</v>
      </c>
      <c r="N745" s="16" t="s">
        <v>51</v>
      </c>
      <c r="O745" s="16">
        <f>ROUND(IF($L745=1,INDEX(新属性投放!I$14:I$34,卡牌属性!$M745),INDEX(新属性投放!I$40:I$60,卡牌属性!$M745))*VLOOKUP(J745,$A$4:$E$39,5),0)</f>
        <v>936</v>
      </c>
      <c r="P745" s="31" t="s">
        <v>191</v>
      </c>
      <c r="Q745" s="16">
        <f>ROUND(IF($L745=1,INDEX(新属性投放!J$14:J$34,卡牌属性!$M745),INDEX(新属性投放!J$40:J$60,卡牌属性!$M745))*VLOOKUP(J745,$A$4:$E$39,5),0)</f>
        <v>448</v>
      </c>
      <c r="R745" s="31" t="s">
        <v>192</v>
      </c>
      <c r="S745" s="16">
        <f>ROUND(IF($L745=1,INDEX(新属性投放!K$14:K$34,卡牌属性!$M745),INDEX(新属性投放!K$40:K$60,卡牌属性!$M745))*VLOOKUP(J745,$A$4:$E$39,5),0)</f>
        <v>4430</v>
      </c>
      <c r="T745" s="31" t="s">
        <v>190</v>
      </c>
      <c r="U745" s="16">
        <f>ROUND(IF($L745=1,INDEX(新属性投放!C$14:C$34,卡牌属性!$M745),INDEX(新属性投放!C$40:C$60,卡牌属性!$M745))*VLOOKUP(J745,$A$4:$E$39,5),0)</f>
        <v>24</v>
      </c>
      <c r="V745" s="31" t="s">
        <v>191</v>
      </c>
      <c r="W745" s="16">
        <f>ROUND(IF($L745=1,INDEX(新属性投放!D$14:D$34,卡牌属性!$M745),INDEX(新属性投放!D$40:D$60,卡牌属性!$M745))*VLOOKUP(J745,$A$4:$E$39,5),0)</f>
        <v>12</v>
      </c>
      <c r="X745" s="31" t="s">
        <v>192</v>
      </c>
      <c r="Y745" s="16">
        <f>ROUND(IF($L745=1,INDEX(新属性投放!E$14:E$34,卡牌属性!$M745),INDEX(新属性投放!E$40:E$60,卡牌属性!$M745))*VLOOKUP(J745,$A$4:$E$39,5),0)</f>
        <v>120</v>
      </c>
    </row>
    <row r="746" spans="9:25" ht="16.5" x14ac:dyDescent="0.2">
      <c r="I746" s="15">
        <v>743</v>
      </c>
      <c r="J746" s="16">
        <f t="shared" si="144"/>
        <v>1102021</v>
      </c>
      <c r="K746" s="31" t="s">
        <v>703</v>
      </c>
      <c r="L746" s="16">
        <f t="shared" si="146"/>
        <v>2</v>
      </c>
      <c r="M746" s="16">
        <f t="shared" si="147"/>
        <v>8</v>
      </c>
      <c r="N746" s="16" t="s">
        <v>51</v>
      </c>
      <c r="O746" s="16">
        <f>ROUND(IF($L746=1,INDEX(新属性投放!I$14:I$34,卡牌属性!$M746),INDEX(新属性投放!I$40:I$60,卡牌属性!$M746))*VLOOKUP(J746,$A$4:$E$39,5),0)</f>
        <v>1236</v>
      </c>
      <c r="P746" s="31" t="s">
        <v>191</v>
      </c>
      <c r="Q746" s="16">
        <f>ROUND(IF($L746=1,INDEX(新属性投放!J$14:J$34,卡牌属性!$M746),INDEX(新属性投放!J$40:J$60,卡牌属性!$M746))*VLOOKUP(J746,$A$4:$E$39,5),0)</f>
        <v>598</v>
      </c>
      <c r="R746" s="31" t="s">
        <v>192</v>
      </c>
      <c r="S746" s="16">
        <f>ROUND(IF($L746=1,INDEX(新属性投放!K$14:K$34,卡牌属性!$M746),INDEX(新属性投放!K$40:K$60,卡牌属性!$M746))*VLOOKUP(J746,$A$4:$E$39,5),0)</f>
        <v>5930</v>
      </c>
      <c r="T746" s="31" t="s">
        <v>190</v>
      </c>
      <c r="U746" s="16">
        <f>ROUND(IF($L746=1,INDEX(新属性投放!C$14:C$34,卡牌属性!$M746),INDEX(新属性投放!C$40:C$60,卡牌属性!$M746))*VLOOKUP(J746,$A$4:$E$39,5),0)</f>
        <v>30</v>
      </c>
      <c r="V746" s="31" t="s">
        <v>191</v>
      </c>
      <c r="W746" s="16">
        <f>ROUND(IF($L746=1,INDEX(新属性投放!D$14:D$34,卡牌属性!$M746),INDEX(新属性投放!D$40:D$60,卡牌属性!$M746))*VLOOKUP(J746,$A$4:$E$39,5),0)</f>
        <v>15</v>
      </c>
      <c r="X746" s="31" t="s">
        <v>192</v>
      </c>
      <c r="Y746" s="16">
        <f>ROUND(IF($L746=1,INDEX(新属性投放!E$14:E$34,卡牌属性!$M746),INDEX(新属性投放!E$40:E$60,卡牌属性!$M746))*VLOOKUP(J746,$A$4:$E$39,5),0)</f>
        <v>150</v>
      </c>
    </row>
    <row r="747" spans="9:25" ht="16.5" x14ac:dyDescent="0.2">
      <c r="I747" s="15">
        <v>744</v>
      </c>
      <c r="J747" s="16">
        <f t="shared" si="144"/>
        <v>1102021</v>
      </c>
      <c r="K747" s="31" t="s">
        <v>703</v>
      </c>
      <c r="L747" s="16">
        <f t="shared" si="146"/>
        <v>2</v>
      </c>
      <c r="M747" s="16">
        <f t="shared" si="147"/>
        <v>9</v>
      </c>
      <c r="N747" s="16" t="s">
        <v>51</v>
      </c>
      <c r="O747" s="16">
        <f>ROUND(IF($L747=1,INDEX(新属性投放!I$14:I$34,卡牌属性!$M747),INDEX(新属性投放!I$40:I$60,卡牌属性!$M747))*VLOOKUP(J747,$A$4:$E$39,5),0)</f>
        <v>1570</v>
      </c>
      <c r="P747" s="31" t="s">
        <v>191</v>
      </c>
      <c r="Q747" s="16">
        <f>ROUND(IF($L747=1,INDEX(新属性投放!J$14:J$34,卡牌属性!$M747),INDEX(新属性投放!J$40:J$60,卡牌属性!$M747))*VLOOKUP(J747,$A$4:$E$39,5),0)</f>
        <v>765</v>
      </c>
      <c r="R747" s="31" t="s">
        <v>192</v>
      </c>
      <c r="S747" s="16">
        <f>ROUND(IF($L747=1,INDEX(新属性投放!K$14:K$34,卡牌属性!$M747),INDEX(新属性投放!K$40:K$60,卡牌属性!$M747))*VLOOKUP(J747,$A$4:$E$39,5),0)</f>
        <v>7600</v>
      </c>
      <c r="T747" s="31" t="s">
        <v>190</v>
      </c>
      <c r="U747" s="16">
        <f>ROUND(IF($L747=1,INDEX(新属性投放!C$14:C$34,卡牌属性!$M747),INDEX(新属性投放!C$40:C$60,卡牌属性!$M747))*VLOOKUP(J747,$A$4:$E$39,5),0)</f>
        <v>34</v>
      </c>
      <c r="V747" s="31" t="s">
        <v>191</v>
      </c>
      <c r="W747" s="16">
        <f>ROUND(IF($L747=1,INDEX(新属性投放!D$14:D$34,卡牌属性!$M747),INDEX(新属性投放!D$40:D$60,卡牌属性!$M747))*VLOOKUP(J747,$A$4:$E$39,5),0)</f>
        <v>17</v>
      </c>
      <c r="X747" s="31" t="s">
        <v>192</v>
      </c>
      <c r="Y747" s="16">
        <f>ROUND(IF($L747=1,INDEX(新属性投放!E$14:E$34,卡牌属性!$M747),INDEX(新属性投放!E$40:E$60,卡牌属性!$M747))*VLOOKUP(J747,$A$4:$E$39,5),0)</f>
        <v>170</v>
      </c>
    </row>
    <row r="748" spans="9:25" ht="16.5" x14ac:dyDescent="0.2">
      <c r="I748" s="15">
        <v>745</v>
      </c>
      <c r="J748" s="16">
        <f t="shared" si="144"/>
        <v>1102021</v>
      </c>
      <c r="K748" s="31" t="s">
        <v>703</v>
      </c>
      <c r="L748" s="16">
        <f t="shared" si="146"/>
        <v>2</v>
      </c>
      <c r="M748" s="16">
        <f t="shared" si="147"/>
        <v>10</v>
      </c>
      <c r="N748" s="16" t="s">
        <v>51</v>
      </c>
      <c r="O748" s="16">
        <f>ROUND(IF($L748=1,INDEX(新属性投放!I$14:I$34,卡牌属性!$M748),INDEX(新属性投放!I$40:I$60,卡牌属性!$M748))*VLOOKUP(J748,$A$4:$E$39,5),0)</f>
        <v>1780</v>
      </c>
      <c r="P748" s="31" t="s">
        <v>191</v>
      </c>
      <c r="Q748" s="16">
        <f>ROUND(IF($L748=1,INDEX(新属性投放!J$14:J$34,卡牌属性!$M748),INDEX(新属性投放!J$40:J$60,卡牌属性!$M748))*VLOOKUP(J748,$A$4:$E$39,5),0)</f>
        <v>870</v>
      </c>
      <c r="R748" s="31" t="s">
        <v>192</v>
      </c>
      <c r="S748" s="16">
        <f>ROUND(IF($L748=1,INDEX(新属性投放!K$14:K$34,卡牌属性!$M748),INDEX(新属性投放!K$40:K$60,卡牌属性!$M748))*VLOOKUP(J748,$A$4:$E$39,5),0)</f>
        <v>8650</v>
      </c>
      <c r="T748" s="31" t="s">
        <v>190</v>
      </c>
      <c r="U748" s="16">
        <f>ROUND(IF($L748=1,INDEX(新属性投放!C$14:C$34,卡牌属性!$M748),INDEX(新属性投放!C$40:C$60,卡牌属性!$M748))*VLOOKUP(J748,$A$4:$E$39,5),0)</f>
        <v>40</v>
      </c>
      <c r="V748" s="31" t="s">
        <v>191</v>
      </c>
      <c r="W748" s="16">
        <f>ROUND(IF($L748=1,INDEX(新属性投放!D$14:D$34,卡牌属性!$M748),INDEX(新属性投放!D$40:D$60,卡牌属性!$M748))*VLOOKUP(J748,$A$4:$E$39,5),0)</f>
        <v>20</v>
      </c>
      <c r="X748" s="31" t="s">
        <v>192</v>
      </c>
      <c r="Y748" s="16">
        <f>ROUND(IF($L748=1,INDEX(新属性投放!E$14:E$34,卡牌属性!$M748),INDEX(新属性投放!E$40:E$60,卡牌属性!$M748))*VLOOKUP(J748,$A$4:$E$39,5),0)</f>
        <v>200</v>
      </c>
    </row>
    <row r="749" spans="9:25" ht="16.5" x14ac:dyDescent="0.2">
      <c r="I749" s="15">
        <v>746</v>
      </c>
      <c r="J749" s="16">
        <f t="shared" si="144"/>
        <v>1102021</v>
      </c>
      <c r="K749" s="31" t="s">
        <v>703</v>
      </c>
      <c r="L749" s="16">
        <f t="shared" si="146"/>
        <v>2</v>
      </c>
      <c r="M749" s="16">
        <f t="shared" si="147"/>
        <v>11</v>
      </c>
      <c r="N749" s="16" t="s">
        <v>51</v>
      </c>
      <c r="O749" s="16">
        <f>ROUND(IF($L749=1,INDEX(新属性投放!I$14:I$34,卡牌属性!$M749),INDEX(新属性投放!I$40:I$60,卡牌属性!$M749))*VLOOKUP(J749,$A$4:$E$39,5),0)</f>
        <v>2026</v>
      </c>
      <c r="P749" s="31" t="s">
        <v>191</v>
      </c>
      <c r="Q749" s="16">
        <f>ROUND(IF($L749=1,INDEX(新属性投放!J$14:J$34,卡牌属性!$M749),INDEX(新属性投放!J$40:J$60,卡牌属性!$M749))*VLOOKUP(J749,$A$4:$E$39,5),0)</f>
        <v>993</v>
      </c>
      <c r="R749" s="31" t="s">
        <v>192</v>
      </c>
      <c r="S749" s="16">
        <f>ROUND(IF($L749=1,INDEX(新属性投放!K$14:K$34,卡牌属性!$M749),INDEX(新属性投放!K$40:K$60,卡牌属性!$M749))*VLOOKUP(J749,$A$4:$E$39,5),0)</f>
        <v>9880</v>
      </c>
      <c r="T749" s="31" t="s">
        <v>190</v>
      </c>
      <c r="U749" s="16">
        <f>ROUND(IF($L749=1,INDEX(新属性投放!C$14:C$34,卡牌属性!$M749),INDEX(新属性投放!C$40:C$60,卡牌属性!$M749))*VLOOKUP(J749,$A$4:$E$39,5),0)</f>
        <v>46</v>
      </c>
      <c r="V749" s="31" t="s">
        <v>191</v>
      </c>
      <c r="W749" s="16">
        <f>ROUND(IF($L749=1,INDEX(新属性投放!D$14:D$34,卡牌属性!$M749),INDEX(新属性投放!D$40:D$60,卡牌属性!$M749))*VLOOKUP(J749,$A$4:$E$39,5),0)</f>
        <v>23</v>
      </c>
      <c r="X749" s="31" t="s">
        <v>192</v>
      </c>
      <c r="Y749" s="16">
        <f>ROUND(IF($L749=1,INDEX(新属性投放!E$14:E$34,卡牌属性!$M749),INDEX(新属性投放!E$40:E$60,卡牌属性!$M749))*VLOOKUP(J749,$A$4:$E$39,5),0)</f>
        <v>230</v>
      </c>
    </row>
    <row r="750" spans="9:25" ht="16.5" x14ac:dyDescent="0.2">
      <c r="I750" s="15">
        <v>747</v>
      </c>
      <c r="J750" s="16">
        <f t="shared" si="144"/>
        <v>1102021</v>
      </c>
      <c r="K750" s="31" t="s">
        <v>703</v>
      </c>
      <c r="L750" s="16">
        <f t="shared" si="146"/>
        <v>2</v>
      </c>
      <c r="M750" s="16">
        <f t="shared" si="147"/>
        <v>12</v>
      </c>
      <c r="N750" s="16" t="s">
        <v>51</v>
      </c>
      <c r="O750" s="16">
        <f>ROUND(IF($L750=1,INDEX(新属性投放!I$14:I$34,卡牌属性!$M750),INDEX(新属性投放!I$40:I$60,卡牌属性!$M750))*VLOOKUP(J750,$A$4:$E$39,5),0)</f>
        <v>2308</v>
      </c>
      <c r="P750" s="31" t="s">
        <v>191</v>
      </c>
      <c r="Q750" s="16">
        <f>ROUND(IF($L750=1,INDEX(新属性投放!J$14:J$34,卡牌属性!$M750),INDEX(新属性投放!J$40:J$60,卡牌属性!$M750))*VLOOKUP(J750,$A$4:$E$39,5),0)</f>
        <v>1134</v>
      </c>
      <c r="R750" s="31" t="s">
        <v>192</v>
      </c>
      <c r="S750" s="16">
        <f>ROUND(IF($L750=1,INDEX(新属性投放!K$14:K$34,卡牌属性!$M750),INDEX(新属性投放!K$40:K$60,卡牌属性!$M750))*VLOOKUP(J750,$A$4:$E$39,5),0)</f>
        <v>11290</v>
      </c>
      <c r="T750" s="31" t="s">
        <v>190</v>
      </c>
      <c r="U750" s="16">
        <f>ROUND(IF($L750=1,INDEX(新属性投放!C$14:C$34,卡牌属性!$M750),INDEX(新属性投放!C$40:C$60,卡牌属性!$M750))*VLOOKUP(J750,$A$4:$E$39,5),0)</f>
        <v>52</v>
      </c>
      <c r="V750" s="31" t="s">
        <v>191</v>
      </c>
      <c r="W750" s="16">
        <f>ROUND(IF($L750=1,INDEX(新属性投放!D$14:D$34,卡牌属性!$M750),INDEX(新属性投放!D$40:D$60,卡牌属性!$M750))*VLOOKUP(J750,$A$4:$E$39,5),0)</f>
        <v>26</v>
      </c>
      <c r="X750" s="31" t="s">
        <v>192</v>
      </c>
      <c r="Y750" s="16">
        <f>ROUND(IF($L750=1,INDEX(新属性投放!E$14:E$34,卡牌属性!$M750),INDEX(新属性投放!E$40:E$60,卡牌属性!$M750))*VLOOKUP(J750,$A$4:$E$39,5),0)</f>
        <v>260</v>
      </c>
    </row>
    <row r="751" spans="9:25" ht="16.5" x14ac:dyDescent="0.2">
      <c r="I751" s="15">
        <v>748</v>
      </c>
      <c r="J751" s="16">
        <f t="shared" si="144"/>
        <v>1102021</v>
      </c>
      <c r="K751" s="31" t="s">
        <v>703</v>
      </c>
      <c r="L751" s="16">
        <f t="shared" si="146"/>
        <v>2</v>
      </c>
      <c r="M751" s="16">
        <f t="shared" si="147"/>
        <v>13</v>
      </c>
      <c r="N751" s="16" t="s">
        <v>51</v>
      </c>
      <c r="O751" s="16">
        <f>ROUND(IF($L751=1,INDEX(新属性投放!I$14:I$34,卡牌属性!$M751),INDEX(新属性投放!I$40:I$60,卡牌属性!$M751))*VLOOKUP(J751,$A$4:$E$39,5),0)</f>
        <v>2626</v>
      </c>
      <c r="P751" s="31" t="s">
        <v>191</v>
      </c>
      <c r="Q751" s="16">
        <f>ROUND(IF($L751=1,INDEX(新属性投放!J$14:J$34,卡牌属性!$M751),INDEX(新属性投放!J$40:J$60,卡牌属性!$M751))*VLOOKUP(J751,$A$4:$E$39,5),0)</f>
        <v>1293</v>
      </c>
      <c r="R751" s="31" t="s">
        <v>192</v>
      </c>
      <c r="S751" s="16">
        <f>ROUND(IF($L751=1,INDEX(新属性投放!K$14:K$34,卡牌属性!$M751),INDEX(新属性投放!K$40:K$60,卡牌属性!$M751))*VLOOKUP(J751,$A$4:$E$39,5),0)</f>
        <v>12880</v>
      </c>
      <c r="T751" s="31" t="s">
        <v>190</v>
      </c>
      <c r="U751" s="16">
        <f>ROUND(IF($L751=1,INDEX(新属性投放!C$14:C$34,卡牌属性!$M751),INDEX(新属性投放!C$40:C$60,卡牌属性!$M751))*VLOOKUP(J751,$A$4:$E$39,5),0)</f>
        <v>58</v>
      </c>
      <c r="V751" s="31" t="s">
        <v>191</v>
      </c>
      <c r="W751" s="16">
        <f>ROUND(IF($L751=1,INDEX(新属性投放!D$14:D$34,卡牌属性!$M751),INDEX(新属性投放!D$40:D$60,卡牌属性!$M751))*VLOOKUP(J751,$A$4:$E$39,5),0)</f>
        <v>29</v>
      </c>
      <c r="X751" s="31" t="s">
        <v>192</v>
      </c>
      <c r="Y751" s="16">
        <f>ROUND(IF($L751=1,INDEX(新属性投放!E$14:E$34,卡牌属性!$M751),INDEX(新属性投放!E$40:E$60,卡牌属性!$M751))*VLOOKUP(J751,$A$4:$E$39,5),0)</f>
        <v>290</v>
      </c>
    </row>
    <row r="752" spans="9:25" ht="16.5" x14ac:dyDescent="0.2">
      <c r="I752" s="15">
        <v>749</v>
      </c>
      <c r="J752" s="16">
        <f t="shared" si="144"/>
        <v>1102021</v>
      </c>
      <c r="K752" s="31" t="s">
        <v>703</v>
      </c>
      <c r="L752" s="16">
        <f t="shared" si="146"/>
        <v>2</v>
      </c>
      <c r="M752" s="16">
        <f t="shared" si="147"/>
        <v>14</v>
      </c>
      <c r="N752" s="16" t="s">
        <v>51</v>
      </c>
      <c r="O752" s="16">
        <f>ROUND(IF($L752=1,INDEX(新属性投放!I$14:I$34,卡牌属性!$M752),INDEX(新属性投放!I$40:I$60,卡牌属性!$M752))*VLOOKUP(J752,$A$4:$E$39,5),0)</f>
        <v>2980</v>
      </c>
      <c r="P752" s="31" t="s">
        <v>191</v>
      </c>
      <c r="Q752" s="16">
        <f>ROUND(IF($L752=1,INDEX(新属性投放!J$14:J$34,卡牌属性!$M752),INDEX(新属性投放!J$40:J$60,卡牌属性!$M752))*VLOOKUP(J752,$A$4:$E$39,5),0)</f>
        <v>1470</v>
      </c>
      <c r="R752" s="31" t="s">
        <v>192</v>
      </c>
      <c r="S752" s="16">
        <f>ROUND(IF($L752=1,INDEX(新属性投放!K$14:K$34,卡牌属性!$M752),INDEX(新属性投放!K$40:K$60,卡牌属性!$M752))*VLOOKUP(J752,$A$4:$E$39,5),0)</f>
        <v>14650</v>
      </c>
      <c r="T752" s="31" t="s">
        <v>190</v>
      </c>
      <c r="U752" s="16">
        <f>ROUND(IF($L752=1,INDEX(新属性投放!C$14:C$34,卡牌属性!$M752),INDEX(新属性投放!C$40:C$60,卡牌属性!$M752))*VLOOKUP(J752,$A$4:$E$39,5),0)</f>
        <v>64</v>
      </c>
      <c r="V752" s="31" t="s">
        <v>191</v>
      </c>
      <c r="W752" s="16">
        <f>ROUND(IF($L752=1,INDEX(新属性投放!D$14:D$34,卡牌属性!$M752),INDEX(新属性投放!D$40:D$60,卡牌属性!$M752))*VLOOKUP(J752,$A$4:$E$39,5),0)</f>
        <v>32</v>
      </c>
      <c r="X752" s="31" t="s">
        <v>192</v>
      </c>
      <c r="Y752" s="16">
        <f>ROUND(IF($L752=1,INDEX(新属性投放!E$14:E$34,卡牌属性!$M752),INDEX(新属性投放!E$40:E$60,卡牌属性!$M752))*VLOOKUP(J752,$A$4:$E$39,5),0)</f>
        <v>320</v>
      </c>
    </row>
    <row r="753" spans="9:25" ht="16.5" x14ac:dyDescent="0.2">
      <c r="I753" s="15">
        <v>750</v>
      </c>
      <c r="J753" s="16">
        <f t="shared" si="144"/>
        <v>1102021</v>
      </c>
      <c r="K753" s="31" t="s">
        <v>703</v>
      </c>
      <c r="L753" s="16">
        <f t="shared" si="146"/>
        <v>2</v>
      </c>
      <c r="M753" s="16">
        <f t="shared" si="147"/>
        <v>15</v>
      </c>
      <c r="N753" s="16" t="s">
        <v>51</v>
      </c>
      <c r="O753" s="16">
        <f>ROUND(IF($L753=1,INDEX(新属性投放!I$14:I$34,卡牌属性!$M753),INDEX(新属性投放!I$40:I$60,卡牌属性!$M753))*VLOOKUP(J753,$A$4:$E$39,5),0)</f>
        <v>3370</v>
      </c>
      <c r="P753" s="31" t="s">
        <v>191</v>
      </c>
      <c r="Q753" s="16">
        <f>ROUND(IF($L753=1,INDEX(新属性投放!J$14:J$34,卡牌属性!$M753),INDEX(新属性投放!J$40:J$60,卡牌属性!$M753))*VLOOKUP(J753,$A$4:$E$39,5),0)</f>
        <v>1665</v>
      </c>
      <c r="R753" s="31" t="s">
        <v>192</v>
      </c>
      <c r="S753" s="16">
        <f>ROUND(IF($L753=1,INDEX(新属性投放!K$14:K$34,卡牌属性!$M753),INDEX(新属性投放!K$40:K$60,卡牌属性!$M753))*VLOOKUP(J753,$A$4:$E$39,5),0)</f>
        <v>16600</v>
      </c>
      <c r="T753" s="31" t="s">
        <v>190</v>
      </c>
      <c r="U753" s="16">
        <f>ROUND(IF($L753=1,INDEX(新属性投放!C$14:C$34,卡牌属性!$M753),INDEX(新属性投放!C$40:C$60,卡牌属性!$M753))*VLOOKUP(J753,$A$4:$E$39,5),0)</f>
        <v>70</v>
      </c>
      <c r="V753" s="31" t="s">
        <v>191</v>
      </c>
      <c r="W753" s="16">
        <f>ROUND(IF($L753=1,INDEX(新属性投放!D$14:D$34,卡牌属性!$M753),INDEX(新属性投放!D$40:D$60,卡牌属性!$M753))*VLOOKUP(J753,$A$4:$E$39,5),0)</f>
        <v>35</v>
      </c>
      <c r="X753" s="31" t="s">
        <v>192</v>
      </c>
      <c r="Y753" s="16">
        <f>ROUND(IF($L753=1,INDEX(新属性投放!E$14:E$34,卡牌属性!$M753),INDEX(新属性投放!E$40:E$60,卡牌属性!$M753))*VLOOKUP(J753,$A$4:$E$39,5),0)</f>
        <v>350</v>
      </c>
    </row>
    <row r="754" spans="9:25" ht="16.5" x14ac:dyDescent="0.2">
      <c r="I754" s="15">
        <v>751</v>
      </c>
      <c r="J754" s="16">
        <f t="shared" si="144"/>
        <v>1102021</v>
      </c>
      <c r="K754" s="31" t="s">
        <v>703</v>
      </c>
      <c r="L754" s="16">
        <f t="shared" si="146"/>
        <v>2</v>
      </c>
      <c r="M754" s="16">
        <f t="shared" si="147"/>
        <v>16</v>
      </c>
      <c r="N754" s="16" t="s">
        <v>51</v>
      </c>
      <c r="O754" s="16">
        <f>ROUND(IF($L754=1,INDEX(新属性投放!I$14:I$34,卡牌属性!$M754),INDEX(新属性投放!I$40:I$60,卡牌属性!$M754))*VLOOKUP(J754,$A$4:$E$39,5),0)</f>
        <v>3800</v>
      </c>
      <c r="P754" s="31" t="s">
        <v>191</v>
      </c>
      <c r="Q754" s="16">
        <f>ROUND(IF($L754=1,INDEX(新属性投放!J$14:J$34,卡牌属性!$M754),INDEX(新属性投放!J$40:J$60,卡牌属性!$M754))*VLOOKUP(J754,$A$4:$E$39,5),0)</f>
        <v>1880</v>
      </c>
      <c r="R754" s="31" t="s">
        <v>192</v>
      </c>
      <c r="S754" s="16">
        <f>ROUND(IF($L754=1,INDEX(新属性投放!K$14:K$34,卡牌属性!$M754),INDEX(新属性投放!K$40:K$60,卡牌属性!$M754))*VLOOKUP(J754,$A$4:$E$39,5),0)</f>
        <v>18750</v>
      </c>
      <c r="T754" s="31" t="s">
        <v>190</v>
      </c>
      <c r="U754" s="16">
        <f>ROUND(IF($L754=1,INDEX(新属性投放!C$14:C$34,卡牌属性!$M754),INDEX(新属性投放!C$40:C$60,卡牌属性!$M754))*VLOOKUP(J754,$A$4:$E$39,5),0)</f>
        <v>80</v>
      </c>
      <c r="V754" s="31" t="s">
        <v>191</v>
      </c>
      <c r="W754" s="16">
        <f>ROUND(IF($L754=1,INDEX(新属性投放!D$14:D$34,卡牌属性!$M754),INDEX(新属性投放!D$40:D$60,卡牌属性!$M754))*VLOOKUP(J754,$A$4:$E$39,5),0)</f>
        <v>40</v>
      </c>
      <c r="X754" s="31" t="s">
        <v>192</v>
      </c>
      <c r="Y754" s="16">
        <f>ROUND(IF($L754=1,INDEX(新属性投放!E$14:E$34,卡牌属性!$M754),INDEX(新属性投放!E$40:E$60,卡牌属性!$M754))*VLOOKUP(J754,$A$4:$E$39,5),0)</f>
        <v>400</v>
      </c>
    </row>
    <row r="755" spans="9:25" ht="16.5" x14ac:dyDescent="0.2">
      <c r="I755" s="15">
        <v>752</v>
      </c>
      <c r="J755" s="16">
        <f t="shared" si="144"/>
        <v>1102021</v>
      </c>
      <c r="K755" s="31" t="s">
        <v>703</v>
      </c>
      <c r="L755" s="16">
        <f t="shared" si="146"/>
        <v>2</v>
      </c>
      <c r="M755" s="16">
        <f t="shared" si="147"/>
        <v>17</v>
      </c>
      <c r="N755" s="16" t="s">
        <v>51</v>
      </c>
      <c r="O755" s="16">
        <f>ROUND(IF($L755=1,INDEX(新属性投放!I$14:I$34,卡牌属性!$M755),INDEX(新属性投放!I$40:I$60,卡牌属性!$M755))*VLOOKUP(J755,$A$4:$E$39,5),0)</f>
        <v>4290</v>
      </c>
      <c r="P755" s="31" t="s">
        <v>191</v>
      </c>
      <c r="Q755" s="16">
        <f>ROUND(IF($L755=1,INDEX(新属性投放!J$14:J$34,卡牌属性!$M755),INDEX(新属性投放!J$40:J$60,卡牌属性!$M755))*VLOOKUP(J755,$A$4:$E$39,5),0)</f>
        <v>2125</v>
      </c>
      <c r="R755" s="31" t="s">
        <v>192</v>
      </c>
      <c r="S755" s="16">
        <f>ROUND(IF($L755=1,INDEX(新属性投放!K$14:K$34,卡牌属性!$M755),INDEX(新属性投放!K$40:K$60,卡牌属性!$M755))*VLOOKUP(J755,$A$4:$E$39,5),0)</f>
        <v>21200</v>
      </c>
      <c r="T755" s="31" t="s">
        <v>190</v>
      </c>
      <c r="U755" s="16">
        <f>ROUND(IF($L755=1,INDEX(新属性投放!C$14:C$34,卡牌属性!$M755),INDEX(新属性投放!C$40:C$60,卡牌属性!$M755))*VLOOKUP(J755,$A$4:$E$39,5),0)</f>
        <v>90</v>
      </c>
      <c r="V755" s="31" t="s">
        <v>191</v>
      </c>
      <c r="W755" s="16">
        <f>ROUND(IF($L755=1,INDEX(新属性投放!D$14:D$34,卡牌属性!$M755),INDEX(新属性投放!D$40:D$60,卡牌属性!$M755))*VLOOKUP(J755,$A$4:$E$39,5),0)</f>
        <v>45</v>
      </c>
      <c r="X755" s="31" t="s">
        <v>192</v>
      </c>
      <c r="Y755" s="16">
        <f>ROUND(IF($L755=1,INDEX(新属性投放!E$14:E$34,卡牌属性!$M755),INDEX(新属性投放!E$40:E$60,卡牌属性!$M755))*VLOOKUP(J755,$A$4:$E$39,5),0)</f>
        <v>450</v>
      </c>
    </row>
    <row r="756" spans="9:25" ht="16.5" x14ac:dyDescent="0.2">
      <c r="I756" s="15">
        <v>753</v>
      </c>
      <c r="J756" s="16">
        <f t="shared" si="144"/>
        <v>1102021</v>
      </c>
      <c r="K756" s="31" t="s">
        <v>703</v>
      </c>
      <c r="L756" s="16">
        <f t="shared" si="146"/>
        <v>2</v>
      </c>
      <c r="M756" s="16">
        <f t="shared" si="147"/>
        <v>18</v>
      </c>
      <c r="N756" s="16" t="s">
        <v>51</v>
      </c>
      <c r="O756" s="16">
        <f>ROUND(IF($L756=1,INDEX(新属性投放!I$14:I$34,卡牌属性!$M756),INDEX(新属性投放!I$40:I$60,卡牌属性!$M756))*VLOOKUP(J756,$A$4:$E$39,5),0)</f>
        <v>4840</v>
      </c>
      <c r="P756" s="31" t="s">
        <v>191</v>
      </c>
      <c r="Q756" s="16">
        <f>ROUND(IF($L756=1,INDEX(新属性投放!J$14:J$34,卡牌属性!$M756),INDEX(新属性投放!J$40:J$60,卡牌属性!$M756))*VLOOKUP(J756,$A$4:$E$39,5),0)</f>
        <v>2400</v>
      </c>
      <c r="R756" s="31" t="s">
        <v>192</v>
      </c>
      <c r="S756" s="16">
        <f>ROUND(IF($L756=1,INDEX(新属性投放!K$14:K$34,卡牌属性!$M756),INDEX(新属性投放!K$40:K$60,卡牌属性!$M756))*VLOOKUP(J756,$A$4:$E$39,5),0)</f>
        <v>23950</v>
      </c>
      <c r="T756" s="31" t="s">
        <v>190</v>
      </c>
      <c r="U756" s="16">
        <f>ROUND(IF($L756=1,INDEX(新属性投放!C$14:C$34,卡牌属性!$M756),INDEX(新属性投放!C$40:C$60,卡牌属性!$M756))*VLOOKUP(J756,$A$4:$E$39,5),0)</f>
        <v>100</v>
      </c>
      <c r="V756" s="31" t="s">
        <v>191</v>
      </c>
      <c r="W756" s="16">
        <f>ROUND(IF($L756=1,INDEX(新属性投放!D$14:D$34,卡牌属性!$M756),INDEX(新属性投放!D$40:D$60,卡牌属性!$M756))*VLOOKUP(J756,$A$4:$E$39,5),0)</f>
        <v>50</v>
      </c>
      <c r="X756" s="31" t="s">
        <v>192</v>
      </c>
      <c r="Y756" s="16">
        <f>ROUND(IF($L756=1,INDEX(新属性投放!E$14:E$34,卡牌属性!$M756),INDEX(新属性投放!E$40:E$60,卡牌属性!$M756))*VLOOKUP(J756,$A$4:$E$39,5),0)</f>
        <v>500</v>
      </c>
    </row>
    <row r="757" spans="9:25" ht="16.5" x14ac:dyDescent="0.2">
      <c r="I757" s="15">
        <v>754</v>
      </c>
      <c r="J757" s="16">
        <f t="shared" si="144"/>
        <v>1102021</v>
      </c>
      <c r="K757" s="31" t="s">
        <v>703</v>
      </c>
      <c r="L757" s="16">
        <f t="shared" si="146"/>
        <v>2</v>
      </c>
      <c r="M757" s="16">
        <f t="shared" si="147"/>
        <v>19</v>
      </c>
      <c r="N757" s="16" t="s">
        <v>51</v>
      </c>
      <c r="O757" s="16">
        <f>ROUND(IF($L757=1,INDEX(新属性投放!I$14:I$34,卡牌属性!$M757),INDEX(新属性投放!I$40:I$60,卡牌属性!$M757))*VLOOKUP(J757,$A$4:$E$39,5),0)</f>
        <v>5450</v>
      </c>
      <c r="P757" s="31" t="s">
        <v>191</v>
      </c>
      <c r="Q757" s="16">
        <f>ROUND(IF($L757=1,INDEX(新属性投放!J$14:J$34,卡牌属性!$M757),INDEX(新属性投放!J$40:J$60,卡牌属性!$M757))*VLOOKUP(J757,$A$4:$E$39,5),0)</f>
        <v>2705</v>
      </c>
      <c r="R757" s="31" t="s">
        <v>192</v>
      </c>
      <c r="S757" s="16">
        <f>ROUND(IF($L757=1,INDEX(新属性投放!K$14:K$34,卡牌属性!$M757),INDEX(新属性投放!K$40:K$60,卡牌属性!$M757))*VLOOKUP(J757,$A$4:$E$39,5),0)</f>
        <v>27000</v>
      </c>
      <c r="T757" s="31" t="s">
        <v>190</v>
      </c>
      <c r="U757" s="16">
        <f>ROUND(IF($L757=1,INDEX(新属性投放!C$14:C$34,卡牌属性!$M757),INDEX(新属性投放!C$40:C$60,卡牌属性!$M757))*VLOOKUP(J757,$A$4:$E$39,5),0)</f>
        <v>110</v>
      </c>
      <c r="V757" s="31" t="s">
        <v>191</v>
      </c>
      <c r="W757" s="16">
        <f>ROUND(IF($L757=1,INDEX(新属性投放!D$14:D$34,卡牌属性!$M757),INDEX(新属性投放!D$40:D$60,卡牌属性!$M757))*VLOOKUP(J757,$A$4:$E$39,5),0)</f>
        <v>55</v>
      </c>
      <c r="X757" s="31" t="s">
        <v>192</v>
      </c>
      <c r="Y757" s="16">
        <f>ROUND(IF($L757=1,INDEX(新属性投放!E$14:E$34,卡牌属性!$M757),INDEX(新属性投放!E$40:E$60,卡牌属性!$M757))*VLOOKUP(J757,$A$4:$E$39,5),0)</f>
        <v>550</v>
      </c>
    </row>
    <row r="758" spans="9:25" ht="16.5" x14ac:dyDescent="0.2">
      <c r="I758" s="15">
        <v>755</v>
      </c>
      <c r="J758" s="16">
        <f t="shared" si="144"/>
        <v>1102021</v>
      </c>
      <c r="K758" s="31" t="s">
        <v>703</v>
      </c>
      <c r="L758" s="16">
        <f t="shared" si="146"/>
        <v>2</v>
      </c>
      <c r="M758" s="16">
        <f t="shared" si="147"/>
        <v>20</v>
      </c>
      <c r="N758" s="16" t="s">
        <v>51</v>
      </c>
      <c r="O758" s="16">
        <f>ROUND(IF($L758=1,INDEX(新属性投放!I$14:I$34,卡牌属性!$M758),INDEX(新属性投放!I$40:I$60,卡牌属性!$M758))*VLOOKUP(J758,$A$4:$E$39,5),0)</f>
        <v>6120</v>
      </c>
      <c r="P758" s="31" t="s">
        <v>191</v>
      </c>
      <c r="Q758" s="16">
        <f>ROUND(IF($L758=1,INDEX(新属性投放!J$14:J$34,卡牌属性!$M758),INDEX(新属性投放!J$40:J$60,卡牌属性!$M758))*VLOOKUP(J758,$A$4:$E$39,5),0)</f>
        <v>3040</v>
      </c>
      <c r="R758" s="31" t="s">
        <v>192</v>
      </c>
      <c r="S758" s="16">
        <f>ROUND(IF($L758=1,INDEX(新属性投放!K$14:K$34,卡牌属性!$M758),INDEX(新属性投放!K$40:K$60,卡牌属性!$M758))*VLOOKUP(J758,$A$4:$E$39,5),0)</f>
        <v>30350</v>
      </c>
      <c r="T758" s="31" t="s">
        <v>190</v>
      </c>
      <c r="U758" s="16">
        <f>ROUND(IF($L758=1,INDEX(新属性投放!C$14:C$34,卡牌属性!$M758),INDEX(新属性投放!C$40:C$60,卡牌属性!$M758))*VLOOKUP(J758,$A$4:$E$39,5),0)</f>
        <v>120</v>
      </c>
      <c r="V758" s="31" t="s">
        <v>191</v>
      </c>
      <c r="W758" s="16">
        <f>ROUND(IF($L758=1,INDEX(新属性投放!D$14:D$34,卡牌属性!$M758),INDEX(新属性投放!D$40:D$60,卡牌属性!$M758))*VLOOKUP(J758,$A$4:$E$39,5),0)</f>
        <v>60</v>
      </c>
      <c r="X758" s="31" t="s">
        <v>192</v>
      </c>
      <c r="Y758" s="16">
        <f>ROUND(IF($L758=1,INDEX(新属性投放!E$14:E$34,卡牌属性!$M758),INDEX(新属性投放!E$40:E$60,卡牌属性!$M758))*VLOOKUP(J758,$A$4:$E$39,5),0)</f>
        <v>600</v>
      </c>
    </row>
    <row r="759" spans="9:25" ht="16.5" x14ac:dyDescent="0.2">
      <c r="I759" s="15">
        <v>756</v>
      </c>
      <c r="J759" s="16">
        <f t="shared" si="144"/>
        <v>1102021</v>
      </c>
      <c r="K759" s="31" t="s">
        <v>703</v>
      </c>
      <c r="L759" s="16">
        <f t="shared" si="146"/>
        <v>2</v>
      </c>
      <c r="M759" s="16">
        <f t="shared" si="147"/>
        <v>21</v>
      </c>
      <c r="N759" s="16" t="s">
        <v>51</v>
      </c>
      <c r="O759" s="16">
        <f>ROUND(IF($L759=1,INDEX(新属性投放!I$14:I$34,卡牌属性!$M759),INDEX(新属性投放!I$40:I$60,卡牌属性!$M759))*VLOOKUP(J759,$A$4:$E$39,5),0)</f>
        <v>7000</v>
      </c>
      <c r="P759" s="31" t="s">
        <v>191</v>
      </c>
      <c r="Q759" s="16">
        <f>ROUND(IF($L759=1,INDEX(新属性投放!J$14:J$34,卡牌属性!$M759),INDEX(新属性投放!J$40:J$60,卡牌属性!$M759))*VLOOKUP(J759,$A$4:$E$39,5),0)</f>
        <v>3480</v>
      </c>
      <c r="R759" s="31" t="s">
        <v>192</v>
      </c>
      <c r="S759" s="16">
        <f>ROUND(IF($L759=1,INDEX(新属性投放!K$14:K$34,卡牌属性!$M759),INDEX(新属性投放!K$40:K$60,卡牌属性!$M759))*VLOOKUP(J759,$A$4:$E$39,5),0)</f>
        <v>34750</v>
      </c>
      <c r="T759" s="31" t="s">
        <v>190</v>
      </c>
      <c r="U759" s="16">
        <f>ROUND(IF($L759=1,INDEX(新属性投放!C$14:C$34,卡牌属性!$M759),INDEX(新属性投放!C$40:C$60,卡牌属性!$M759))*VLOOKUP(J759,$A$4:$E$39,5),0)</f>
        <v>140</v>
      </c>
      <c r="V759" s="31" t="s">
        <v>191</v>
      </c>
      <c r="W759" s="16">
        <f>ROUND(IF($L759=1,INDEX(新属性投放!D$14:D$34,卡牌属性!$M759),INDEX(新属性投放!D$40:D$60,卡牌属性!$M759))*VLOOKUP(J759,$A$4:$E$39,5),0)</f>
        <v>70</v>
      </c>
      <c r="X759" s="31" t="s">
        <v>192</v>
      </c>
      <c r="Y759" s="16">
        <f>ROUND(IF($L759=1,INDEX(新属性投放!E$14:E$34,卡牌属性!$M759),INDEX(新属性投放!E$40:E$60,卡牌属性!$M759))*VLOOKUP(J759,$A$4:$E$39,5),0)</f>
        <v>700</v>
      </c>
    </row>
    <row r="760" spans="9:25" x14ac:dyDescent="0.2">
      <c r="I760" s="18"/>
      <c r="J760" s="18"/>
      <c r="K760" s="18"/>
    </row>
    <row r="761" spans="9:25" x14ac:dyDescent="0.2">
      <c r="I761" s="18"/>
      <c r="J761" s="18"/>
      <c r="K761" s="18"/>
    </row>
    <row r="762" spans="9:25" x14ac:dyDescent="0.2">
      <c r="I762" s="18"/>
      <c r="J762" s="18"/>
      <c r="K762" s="18"/>
    </row>
    <row r="763" spans="9:25" x14ac:dyDescent="0.2">
      <c r="I763" s="18"/>
      <c r="J763" s="18"/>
      <c r="K763" s="18"/>
    </row>
    <row r="764" spans="9:25" x14ac:dyDescent="0.2">
      <c r="I764" s="18"/>
      <c r="J764" s="18"/>
      <c r="K764" s="18"/>
    </row>
  </sheetData>
  <mergeCells count="1">
    <mergeCell ref="AQ2:AV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37"/>
  <sheetViews>
    <sheetView tabSelected="1" topLeftCell="A6" workbookViewId="0">
      <selection activeCell="H46" sqref="H46:I46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10" max="10" width="9" style="22"/>
    <col min="11" max="11" width="9.625" bestFit="1" customWidth="1"/>
    <col min="23" max="23" width="9" style="22"/>
    <col min="24" max="24" width="9.375" customWidth="1"/>
    <col min="25" max="25" width="9.625" customWidth="1"/>
    <col min="29" max="29" width="10.625" customWidth="1"/>
  </cols>
  <sheetData>
    <row r="1" spans="1:34" x14ac:dyDescent="0.2">
      <c r="X1">
        <f>SUM(X4:X33)</f>
        <v>119</v>
      </c>
    </row>
    <row r="2" spans="1:34" ht="20.25" x14ac:dyDescent="0.2">
      <c r="A2" s="124" t="s">
        <v>193</v>
      </c>
      <c r="B2" s="124"/>
      <c r="C2" s="124"/>
      <c r="D2" s="124"/>
      <c r="E2" s="124"/>
      <c r="F2" s="124"/>
      <c r="K2" s="124" t="s">
        <v>227</v>
      </c>
      <c r="L2" s="124"/>
      <c r="M2" s="124"/>
      <c r="N2" s="124"/>
      <c r="O2" s="124"/>
      <c r="P2" s="124"/>
      <c r="V2" s="124" t="s">
        <v>228</v>
      </c>
      <c r="W2" s="124"/>
      <c r="X2" s="124"/>
      <c r="Y2" s="124"/>
      <c r="Z2" s="124"/>
      <c r="AA2" s="124"/>
      <c r="AB2" s="124"/>
      <c r="AC2" s="124"/>
      <c r="AD2" s="124"/>
    </row>
    <row r="3" spans="1:34" ht="17.25" x14ac:dyDescent="0.2">
      <c r="B3" s="13" t="s">
        <v>139</v>
      </c>
      <c r="C3" s="13" t="s">
        <v>140</v>
      </c>
      <c r="D3" s="13" t="s">
        <v>78</v>
      </c>
      <c r="E3" s="13" t="s">
        <v>81</v>
      </c>
      <c r="F3" s="13" t="s">
        <v>132</v>
      </c>
      <c r="G3" s="13" t="s">
        <v>87</v>
      </c>
      <c r="K3" s="13" t="s">
        <v>194</v>
      </c>
      <c r="L3" s="13" t="s">
        <v>203</v>
      </c>
      <c r="M3" s="13" t="s">
        <v>204</v>
      </c>
      <c r="N3" s="13" t="s">
        <v>81</v>
      </c>
      <c r="O3" s="13" t="s">
        <v>224</v>
      </c>
      <c r="P3" s="13" t="s">
        <v>225</v>
      </c>
      <c r="V3" s="13" t="s">
        <v>194</v>
      </c>
      <c r="W3" s="13" t="s">
        <v>229</v>
      </c>
      <c r="X3" s="13" t="s">
        <v>203</v>
      </c>
      <c r="Y3" s="13" t="s">
        <v>204</v>
      </c>
      <c r="Z3" s="13" t="s">
        <v>81</v>
      </c>
      <c r="AA3" s="13" t="s">
        <v>132</v>
      </c>
      <c r="AB3" s="13" t="s">
        <v>87</v>
      </c>
      <c r="AC3" s="13" t="s">
        <v>232</v>
      </c>
      <c r="AD3" s="13" t="s">
        <v>233</v>
      </c>
    </row>
    <row r="4" spans="1:34" ht="16.5" x14ac:dyDescent="0.2">
      <c r="A4" s="17" t="s">
        <v>202</v>
      </c>
      <c r="B4" s="19">
        <f>新属性投放!E79</f>
        <v>0.5</v>
      </c>
      <c r="C4" s="19">
        <f>新属性投放!F79</f>
        <v>0.5</v>
      </c>
      <c r="D4" s="19">
        <f>新属性投放!G79</f>
        <v>0.5</v>
      </c>
      <c r="E4" s="29">
        <f>INT(新属性投放!H79/1.5)</f>
        <v>6949</v>
      </c>
      <c r="F4" s="29">
        <f>INT(新属性投放!I79/1.5)</f>
        <v>3466</v>
      </c>
      <c r="G4" s="29">
        <f>INT(新属性投放!J79/1.5)</f>
        <v>34791</v>
      </c>
      <c r="K4" s="15" t="s">
        <v>195</v>
      </c>
      <c r="L4" s="15"/>
      <c r="M4" s="15"/>
      <c r="N4" s="30">
        <v>1</v>
      </c>
      <c r="O4" s="30">
        <v>2</v>
      </c>
      <c r="P4" s="30">
        <v>0</v>
      </c>
      <c r="V4" s="15" t="s">
        <v>195</v>
      </c>
      <c r="W4" s="15">
        <v>1</v>
      </c>
      <c r="X4" s="15">
        <v>1</v>
      </c>
      <c r="Y4" s="33">
        <f>X4/X$1</f>
        <v>8.4033613445378148E-3</v>
      </c>
      <c r="Z4" s="30">
        <v>0.5</v>
      </c>
      <c r="AA4" s="30">
        <v>2.5</v>
      </c>
      <c r="AB4" s="15"/>
      <c r="AC4" s="15">
        <v>1</v>
      </c>
      <c r="AD4" s="15">
        <v>2</v>
      </c>
    </row>
    <row r="5" spans="1:34" ht="16.5" x14ac:dyDescent="0.2">
      <c r="A5" s="17" t="s">
        <v>205</v>
      </c>
      <c r="B5" s="15"/>
      <c r="C5" s="15"/>
      <c r="D5" s="15"/>
      <c r="E5" s="30">
        <v>0.4</v>
      </c>
      <c r="F5" s="30">
        <v>0.4</v>
      </c>
      <c r="G5" s="30">
        <v>0.4</v>
      </c>
      <c r="K5" s="15" t="s">
        <v>196</v>
      </c>
      <c r="L5" s="15"/>
      <c r="M5" s="15"/>
      <c r="N5" s="30">
        <v>1</v>
      </c>
      <c r="O5" s="30">
        <v>0</v>
      </c>
      <c r="P5" s="30">
        <v>2</v>
      </c>
      <c r="V5" s="15" t="s">
        <v>195</v>
      </c>
      <c r="W5" s="15">
        <v>2</v>
      </c>
      <c r="X5" s="15">
        <v>1</v>
      </c>
      <c r="Y5" s="33">
        <f t="shared" ref="Y5:Y33" si="0">X5/X$1</f>
        <v>8.4033613445378148E-3</v>
      </c>
      <c r="Z5" s="30">
        <v>1.5</v>
      </c>
      <c r="AA5" s="15"/>
      <c r="AB5" s="30">
        <v>1.5</v>
      </c>
      <c r="AC5" s="15">
        <v>1</v>
      </c>
      <c r="AD5" s="15">
        <v>3</v>
      </c>
    </row>
    <row r="6" spans="1:34" ht="16.5" x14ac:dyDescent="0.2">
      <c r="A6" s="17" t="s">
        <v>206</v>
      </c>
      <c r="B6" s="30">
        <v>1</v>
      </c>
      <c r="C6" s="30">
        <v>1</v>
      </c>
      <c r="D6" s="30">
        <v>1</v>
      </c>
      <c r="E6" s="15"/>
      <c r="F6" s="15"/>
      <c r="G6" s="15"/>
      <c r="K6" s="15" t="s">
        <v>197</v>
      </c>
      <c r="L6" s="15"/>
      <c r="M6" s="15"/>
      <c r="N6" s="30">
        <v>1</v>
      </c>
      <c r="O6" s="30">
        <v>2</v>
      </c>
      <c r="P6" s="30">
        <v>0</v>
      </c>
      <c r="V6" s="15" t="s">
        <v>196</v>
      </c>
      <c r="W6" s="15">
        <v>1</v>
      </c>
      <c r="X6" s="15">
        <v>1.5</v>
      </c>
      <c r="Y6" s="33">
        <f t="shared" si="0"/>
        <v>1.2605042016806723E-2</v>
      </c>
      <c r="Z6" s="30">
        <v>1.5</v>
      </c>
      <c r="AA6" s="30">
        <v>1.5</v>
      </c>
      <c r="AB6" s="15"/>
      <c r="AC6" s="15">
        <v>1</v>
      </c>
      <c r="AD6" s="15">
        <v>2</v>
      </c>
    </row>
    <row r="7" spans="1:34" s="22" customFormat="1" ht="16.5" x14ac:dyDescent="0.2">
      <c r="A7" s="17" t="s">
        <v>207</v>
      </c>
      <c r="B7" s="15"/>
      <c r="C7" s="15"/>
      <c r="D7" s="15"/>
      <c r="E7" s="30">
        <v>0.6</v>
      </c>
      <c r="F7" s="30">
        <v>0.6</v>
      </c>
      <c r="G7" s="30">
        <v>0.6</v>
      </c>
      <c r="K7" s="15" t="s">
        <v>198</v>
      </c>
      <c r="L7" s="15"/>
      <c r="M7" s="15"/>
      <c r="N7" s="30">
        <v>1</v>
      </c>
      <c r="O7" s="30">
        <v>0</v>
      </c>
      <c r="P7" s="30">
        <v>2</v>
      </c>
      <c r="V7" s="15" t="s">
        <v>196</v>
      </c>
      <c r="W7" s="15">
        <v>2</v>
      </c>
      <c r="X7" s="15">
        <v>1.5</v>
      </c>
      <c r="Y7" s="33">
        <f t="shared" si="0"/>
        <v>1.2605042016806723E-2</v>
      </c>
      <c r="Z7" s="30">
        <v>0.5</v>
      </c>
      <c r="AA7" s="15"/>
      <c r="AB7" s="30">
        <v>2.5</v>
      </c>
      <c r="AC7" s="15">
        <v>1</v>
      </c>
      <c r="AD7" s="15">
        <v>3</v>
      </c>
    </row>
    <row r="8" spans="1:34" s="22" customFormat="1" ht="16.5" x14ac:dyDescent="0.2">
      <c r="K8" s="15" t="s">
        <v>199</v>
      </c>
      <c r="L8" s="15"/>
      <c r="M8" s="15"/>
      <c r="N8" s="30">
        <v>0.85</v>
      </c>
      <c r="O8" s="30">
        <v>0.8</v>
      </c>
      <c r="P8" s="30">
        <v>1.35</v>
      </c>
      <c r="V8" s="15" t="s">
        <v>197</v>
      </c>
      <c r="W8" s="15">
        <v>1</v>
      </c>
      <c r="X8" s="15">
        <v>2.5</v>
      </c>
      <c r="Y8" s="33">
        <f t="shared" si="0"/>
        <v>2.100840336134454E-2</v>
      </c>
      <c r="Z8" s="30">
        <v>1</v>
      </c>
      <c r="AA8" s="30">
        <v>2</v>
      </c>
      <c r="AB8" s="15"/>
      <c r="AC8" s="15">
        <v>1</v>
      </c>
      <c r="AD8" s="15">
        <v>2</v>
      </c>
    </row>
    <row r="9" spans="1:34" s="22" customFormat="1" ht="16.5" x14ac:dyDescent="0.2">
      <c r="A9" s="17" t="s">
        <v>205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2779.6000000000004</v>
      </c>
      <c r="F9" s="16">
        <f t="shared" si="1"/>
        <v>1386.4</v>
      </c>
      <c r="G9" s="16">
        <f t="shared" si="1"/>
        <v>13916.400000000001</v>
      </c>
      <c r="K9" s="15" t="s">
        <v>200</v>
      </c>
      <c r="L9" s="15"/>
      <c r="M9" s="15"/>
      <c r="N9" s="30">
        <v>0.85</v>
      </c>
      <c r="O9" s="30">
        <v>1.35</v>
      </c>
      <c r="P9" s="30">
        <v>0.8</v>
      </c>
      <c r="V9" s="15" t="s">
        <v>197</v>
      </c>
      <c r="W9" s="15">
        <v>2</v>
      </c>
      <c r="X9" s="15">
        <v>2.5</v>
      </c>
      <c r="Y9" s="33">
        <f t="shared" si="0"/>
        <v>2.100840336134454E-2</v>
      </c>
      <c r="Z9" s="30"/>
      <c r="AA9" s="30">
        <v>1</v>
      </c>
      <c r="AB9" s="30">
        <v>2</v>
      </c>
      <c r="AC9" s="15">
        <v>2</v>
      </c>
      <c r="AD9" s="15">
        <v>3</v>
      </c>
    </row>
    <row r="10" spans="1:34" s="22" customFormat="1" ht="16.5" x14ac:dyDescent="0.2">
      <c r="A10" s="17" t="s">
        <v>206</v>
      </c>
      <c r="B10" s="19">
        <f t="shared" ref="B10:G11" si="2">B$4*B6</f>
        <v>0.5</v>
      </c>
      <c r="C10" s="19">
        <f t="shared" si="2"/>
        <v>0.5</v>
      </c>
      <c r="D10" s="19">
        <f t="shared" si="2"/>
        <v>0.5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K10" s="15" t="s">
        <v>201</v>
      </c>
      <c r="L10" s="15"/>
      <c r="M10" s="15"/>
      <c r="N10" s="30">
        <v>1.3</v>
      </c>
      <c r="O10" s="30">
        <v>0.85</v>
      </c>
      <c r="P10" s="30">
        <v>0.85</v>
      </c>
      <c r="V10" s="15" t="s">
        <v>197</v>
      </c>
      <c r="W10" s="15">
        <v>3</v>
      </c>
      <c r="X10" s="15">
        <v>2.5</v>
      </c>
      <c r="Y10" s="33">
        <f t="shared" si="0"/>
        <v>2.100840336134454E-2</v>
      </c>
      <c r="Z10" s="30">
        <v>1</v>
      </c>
      <c r="AA10" s="15"/>
      <c r="AB10" s="30">
        <v>2</v>
      </c>
      <c r="AC10" s="15">
        <v>1</v>
      </c>
      <c r="AD10" s="15">
        <v>3</v>
      </c>
    </row>
    <row r="11" spans="1:34" s="22" customFormat="1" ht="16.5" x14ac:dyDescent="0.2">
      <c r="A11" s="17" t="s">
        <v>207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4169.3999999999996</v>
      </c>
      <c r="F11" s="16">
        <f t="shared" si="2"/>
        <v>2079.6</v>
      </c>
      <c r="G11" s="16">
        <f t="shared" si="2"/>
        <v>20874.599999999999</v>
      </c>
      <c r="K11" s="15"/>
      <c r="L11" s="15"/>
      <c r="M11" s="15"/>
      <c r="N11" s="15"/>
      <c r="O11" s="15"/>
      <c r="P11" s="15"/>
      <c r="V11" s="15" t="s">
        <v>197</v>
      </c>
      <c r="W11" s="15">
        <v>4</v>
      </c>
      <c r="X11" s="15">
        <v>2.5</v>
      </c>
      <c r="Y11" s="33">
        <f t="shared" si="0"/>
        <v>2.100840336134454E-2</v>
      </c>
      <c r="Z11" s="30"/>
      <c r="AA11" s="30">
        <v>2</v>
      </c>
      <c r="AB11" s="30">
        <v>1</v>
      </c>
      <c r="AC11" s="15">
        <v>2</v>
      </c>
      <c r="AD11" s="15">
        <v>3</v>
      </c>
    </row>
    <row r="12" spans="1:34" s="22" customFormat="1" ht="16.5" x14ac:dyDescent="0.2">
      <c r="V12" s="15" t="s">
        <v>226</v>
      </c>
      <c r="W12" s="15">
        <v>1</v>
      </c>
      <c r="X12" s="15">
        <v>3.5</v>
      </c>
      <c r="Y12" s="33">
        <f t="shared" si="0"/>
        <v>2.9411764705882353E-2</v>
      </c>
      <c r="Z12" s="30">
        <v>2</v>
      </c>
      <c r="AA12" s="30">
        <v>1</v>
      </c>
      <c r="AB12" s="15"/>
      <c r="AC12" s="15">
        <v>1</v>
      </c>
      <c r="AD12" s="15">
        <v>2</v>
      </c>
    </row>
    <row r="13" spans="1:34" s="22" customFormat="1" ht="16.5" x14ac:dyDescent="0.2">
      <c r="B13" s="22">
        <f>SUM(B16:B22)</f>
        <v>12.5</v>
      </c>
      <c r="L13" s="22">
        <f>SUM(L16:L22)</f>
        <v>23.5</v>
      </c>
      <c r="V13" s="15" t="s">
        <v>226</v>
      </c>
      <c r="W13" s="15">
        <v>2</v>
      </c>
      <c r="X13" s="15">
        <v>3.5</v>
      </c>
      <c r="Y13" s="33">
        <f t="shared" si="0"/>
        <v>2.9411764705882353E-2</v>
      </c>
      <c r="Z13" s="30">
        <v>1</v>
      </c>
      <c r="AA13" s="15"/>
      <c r="AB13" s="30">
        <v>2</v>
      </c>
      <c r="AC13" s="15">
        <v>1</v>
      </c>
      <c r="AD13" s="15">
        <v>3</v>
      </c>
    </row>
    <row r="14" spans="1:34" ht="18" customHeight="1" x14ac:dyDescent="0.2">
      <c r="A14" s="124" t="s">
        <v>216</v>
      </c>
      <c r="B14" s="124"/>
      <c r="C14" s="124"/>
      <c r="D14" s="124"/>
      <c r="E14" s="124"/>
      <c r="F14" s="124"/>
      <c r="K14" s="124" t="s">
        <v>214</v>
      </c>
      <c r="L14" s="124"/>
      <c r="M14" s="124"/>
      <c r="N14" s="124"/>
      <c r="O14" s="124"/>
      <c r="P14" s="124"/>
      <c r="V14" s="15" t="s">
        <v>226</v>
      </c>
      <c r="W14" s="15">
        <v>3</v>
      </c>
      <c r="X14" s="15">
        <v>3.5</v>
      </c>
      <c r="Y14" s="33">
        <f t="shared" si="0"/>
        <v>2.9411764705882353E-2</v>
      </c>
      <c r="Z14" s="30">
        <v>2</v>
      </c>
      <c r="AA14" s="15"/>
      <c r="AB14" s="30">
        <v>1</v>
      </c>
      <c r="AC14" s="15">
        <v>1</v>
      </c>
      <c r="AD14" s="15">
        <v>3</v>
      </c>
    </row>
    <row r="15" spans="1:34" ht="17.25" x14ac:dyDescent="0.2">
      <c r="A15" s="13" t="s">
        <v>194</v>
      </c>
      <c r="B15" s="13" t="s">
        <v>203</v>
      </c>
      <c r="C15" s="13" t="s">
        <v>204</v>
      </c>
      <c r="D15" s="13" t="s">
        <v>139</v>
      </c>
      <c r="E15" s="13" t="s">
        <v>140</v>
      </c>
      <c r="F15" s="13" t="s">
        <v>78</v>
      </c>
      <c r="K15" s="13" t="s">
        <v>194</v>
      </c>
      <c r="L15" s="13" t="s">
        <v>203</v>
      </c>
      <c r="M15" s="13" t="s">
        <v>204</v>
      </c>
      <c r="N15" s="13" t="s">
        <v>81</v>
      </c>
      <c r="O15" s="13" t="s">
        <v>132</v>
      </c>
      <c r="P15" s="13" t="s">
        <v>87</v>
      </c>
      <c r="Q15" s="13" t="s">
        <v>694</v>
      </c>
      <c r="R15" s="13" t="s">
        <v>695</v>
      </c>
      <c r="V15" s="15" t="s">
        <v>226</v>
      </c>
      <c r="W15" s="15">
        <v>4</v>
      </c>
      <c r="X15" s="15">
        <v>3.5</v>
      </c>
      <c r="Y15" s="33">
        <f t="shared" si="0"/>
        <v>2.9411764705882353E-2</v>
      </c>
      <c r="Z15" s="30">
        <v>1</v>
      </c>
      <c r="AA15" s="30">
        <v>2</v>
      </c>
      <c r="AB15" s="15"/>
      <c r="AC15" s="15">
        <v>1</v>
      </c>
      <c r="AD15" s="15">
        <v>2</v>
      </c>
    </row>
    <row r="16" spans="1:34" ht="16.5" x14ac:dyDescent="0.2">
      <c r="A16" s="15" t="s">
        <v>195</v>
      </c>
      <c r="B16" s="15">
        <v>1</v>
      </c>
      <c r="C16" s="19">
        <f>B16/B$13</f>
        <v>0.08</v>
      </c>
      <c r="D16" s="19">
        <f>B$10*$C16</f>
        <v>0.04</v>
      </c>
      <c r="E16" s="19">
        <f>C$10*$C16</f>
        <v>0.04</v>
      </c>
      <c r="F16" s="19">
        <f>D$10*$C16</f>
        <v>0.04</v>
      </c>
      <c r="K16" s="15" t="s">
        <v>195</v>
      </c>
      <c r="L16" s="15">
        <v>1</v>
      </c>
      <c r="M16" s="19">
        <f>L16/L$13</f>
        <v>4.2553191489361701E-2</v>
      </c>
      <c r="N16" s="16">
        <f t="shared" ref="N16:P19" si="3">INT(E$9*$M16*N4)</f>
        <v>118</v>
      </c>
      <c r="O16" s="16">
        <f t="shared" si="3"/>
        <v>117</v>
      </c>
      <c r="P16" s="16">
        <f t="shared" si="3"/>
        <v>0</v>
      </c>
      <c r="Q16" s="15" t="s">
        <v>521</v>
      </c>
      <c r="R16" s="15" t="s">
        <v>522</v>
      </c>
      <c r="S16" s="15"/>
      <c r="V16" s="15" t="s">
        <v>199</v>
      </c>
      <c r="W16" s="15">
        <v>1</v>
      </c>
      <c r="X16" s="15">
        <v>5</v>
      </c>
      <c r="Y16" s="33">
        <f t="shared" si="0"/>
        <v>4.2016806722689079E-2</v>
      </c>
      <c r="Z16" s="30">
        <v>3</v>
      </c>
      <c r="AA16" s="30">
        <v>6</v>
      </c>
      <c r="AB16" s="15"/>
      <c r="AC16" s="15">
        <v>1</v>
      </c>
      <c r="AD16" s="15">
        <v>2</v>
      </c>
      <c r="AG16" s="22"/>
      <c r="AH16" s="22"/>
    </row>
    <row r="17" spans="1:34" ht="16.5" x14ac:dyDescent="0.2">
      <c r="A17" s="15" t="s">
        <v>196</v>
      </c>
      <c r="B17" s="15">
        <v>1</v>
      </c>
      <c r="C17" s="19">
        <f t="shared" ref="C17:C22" si="4">B17/B$13</f>
        <v>0.08</v>
      </c>
      <c r="D17" s="19">
        <f t="shared" ref="D17:D22" si="5">B$10*$C17</f>
        <v>0.04</v>
      </c>
      <c r="E17" s="19">
        <f t="shared" ref="E17:E22" si="6">C$10*$C17</f>
        <v>0.04</v>
      </c>
      <c r="F17" s="19">
        <f t="shared" ref="F17:F22" si="7">D$10*$C17</f>
        <v>0.04</v>
      </c>
      <c r="K17" s="15" t="s">
        <v>196</v>
      </c>
      <c r="L17" s="15">
        <v>1.5</v>
      </c>
      <c r="M17" s="19">
        <f t="shared" ref="M17:M22" si="8">L17/L$13</f>
        <v>6.3829787234042548E-2</v>
      </c>
      <c r="N17" s="16">
        <f t="shared" si="3"/>
        <v>177</v>
      </c>
      <c r="O17" s="16">
        <f t="shared" si="3"/>
        <v>0</v>
      </c>
      <c r="P17" s="16">
        <f t="shared" si="3"/>
        <v>1776</v>
      </c>
      <c r="Q17" s="15" t="s">
        <v>521</v>
      </c>
      <c r="R17" s="15" t="s">
        <v>523</v>
      </c>
      <c r="S17" s="15"/>
      <c r="V17" s="15" t="s">
        <v>199</v>
      </c>
      <c r="W17" s="15">
        <v>2</v>
      </c>
      <c r="X17" s="15">
        <v>5</v>
      </c>
      <c r="Y17" s="33">
        <f t="shared" si="0"/>
        <v>4.2016806722689079E-2</v>
      </c>
      <c r="Z17" s="30"/>
      <c r="AA17" s="30">
        <v>6</v>
      </c>
      <c r="AB17" s="30">
        <v>3</v>
      </c>
      <c r="AC17" s="15">
        <v>2</v>
      </c>
      <c r="AD17" s="15">
        <v>3</v>
      </c>
      <c r="AF17" s="22"/>
      <c r="AG17" s="22"/>
      <c r="AH17" s="22"/>
    </row>
    <row r="18" spans="1:34" ht="16.5" x14ac:dyDescent="0.2">
      <c r="A18" s="15" t="s">
        <v>197</v>
      </c>
      <c r="B18" s="15">
        <v>1.5</v>
      </c>
      <c r="C18" s="19">
        <f t="shared" si="4"/>
        <v>0.12</v>
      </c>
      <c r="D18" s="19">
        <f t="shared" si="5"/>
        <v>0.06</v>
      </c>
      <c r="E18" s="19">
        <f t="shared" si="6"/>
        <v>0.06</v>
      </c>
      <c r="F18" s="19">
        <f t="shared" si="7"/>
        <v>0.06</v>
      </c>
      <c r="K18" s="15" t="s">
        <v>197</v>
      </c>
      <c r="L18" s="15">
        <v>2.5</v>
      </c>
      <c r="M18" s="19">
        <f t="shared" si="8"/>
        <v>0.10638297872340426</v>
      </c>
      <c r="N18" s="16">
        <f t="shared" si="3"/>
        <v>295</v>
      </c>
      <c r="O18" s="16">
        <f t="shared" si="3"/>
        <v>294</v>
      </c>
      <c r="P18" s="16">
        <f t="shared" si="3"/>
        <v>0</v>
      </c>
      <c r="Q18" s="15" t="s">
        <v>521</v>
      </c>
      <c r="R18" s="15" t="s">
        <v>522</v>
      </c>
      <c r="S18" s="15"/>
      <c r="V18" s="15" t="s">
        <v>199</v>
      </c>
      <c r="W18" s="15">
        <v>3</v>
      </c>
      <c r="X18" s="15">
        <v>5</v>
      </c>
      <c r="Y18" s="33">
        <f t="shared" si="0"/>
        <v>4.2016806722689079E-2</v>
      </c>
      <c r="Z18" s="30">
        <v>3</v>
      </c>
      <c r="AA18" s="15"/>
      <c r="AB18" s="30">
        <v>6</v>
      </c>
      <c r="AC18" s="15">
        <v>1</v>
      </c>
      <c r="AD18" s="15">
        <v>3</v>
      </c>
      <c r="AF18" s="22"/>
      <c r="AG18" s="22"/>
      <c r="AH18" s="22"/>
    </row>
    <row r="19" spans="1:34" ht="16.5" x14ac:dyDescent="0.2">
      <c r="A19" s="15" t="s">
        <v>198</v>
      </c>
      <c r="B19" s="15">
        <v>1.5</v>
      </c>
      <c r="C19" s="19">
        <f t="shared" si="4"/>
        <v>0.12</v>
      </c>
      <c r="D19" s="19">
        <f t="shared" si="5"/>
        <v>0.06</v>
      </c>
      <c r="E19" s="19">
        <f t="shared" si="6"/>
        <v>0.06</v>
      </c>
      <c r="F19" s="19">
        <f t="shared" si="7"/>
        <v>0.06</v>
      </c>
      <c r="K19" s="15" t="s">
        <v>198</v>
      </c>
      <c r="L19" s="15">
        <v>3.5</v>
      </c>
      <c r="M19" s="19">
        <f t="shared" si="8"/>
        <v>0.14893617021276595</v>
      </c>
      <c r="N19" s="16">
        <f t="shared" si="3"/>
        <v>413</v>
      </c>
      <c r="O19" s="16">
        <f t="shared" si="3"/>
        <v>0</v>
      </c>
      <c r="P19" s="16">
        <f t="shared" si="3"/>
        <v>4145</v>
      </c>
      <c r="Q19" s="15" t="s">
        <v>521</v>
      </c>
      <c r="R19" s="15" t="s">
        <v>523</v>
      </c>
      <c r="S19" s="15"/>
      <c r="V19" s="15" t="s">
        <v>199</v>
      </c>
      <c r="W19" s="15">
        <v>4</v>
      </c>
      <c r="X19" s="15">
        <v>5</v>
      </c>
      <c r="Y19" s="33">
        <f t="shared" si="0"/>
        <v>4.2016806722689079E-2</v>
      </c>
      <c r="Z19" s="30"/>
      <c r="AA19" s="30">
        <v>3</v>
      </c>
      <c r="AB19" s="30">
        <v>6</v>
      </c>
      <c r="AC19" s="15">
        <v>2</v>
      </c>
      <c r="AD19" s="15">
        <v>3</v>
      </c>
      <c r="AF19" s="22"/>
      <c r="AG19" s="22"/>
      <c r="AH19" s="22"/>
    </row>
    <row r="20" spans="1:34" ht="16.5" x14ac:dyDescent="0.2">
      <c r="A20" s="15" t="s">
        <v>199</v>
      </c>
      <c r="B20" s="15">
        <v>2.5</v>
      </c>
      <c r="C20" s="19">
        <f t="shared" si="4"/>
        <v>0.2</v>
      </c>
      <c r="D20" s="19">
        <f t="shared" si="5"/>
        <v>0.1</v>
      </c>
      <c r="E20" s="19">
        <f t="shared" si="6"/>
        <v>0.1</v>
      </c>
      <c r="F20" s="19">
        <f t="shared" si="7"/>
        <v>0.1</v>
      </c>
      <c r="K20" s="15" t="s">
        <v>199</v>
      </c>
      <c r="L20" s="15">
        <v>5</v>
      </c>
      <c r="M20" s="19">
        <f t="shared" si="8"/>
        <v>0.21276595744680851</v>
      </c>
      <c r="N20" s="16">
        <f t="shared" ref="N20:P22" si="9">INT(E$9*$M20*N8*3)</f>
        <v>1508</v>
      </c>
      <c r="O20" s="16">
        <f t="shared" si="9"/>
        <v>707</v>
      </c>
      <c r="P20" s="16">
        <f t="shared" si="9"/>
        <v>11991</v>
      </c>
      <c r="Q20" s="15" t="s">
        <v>521</v>
      </c>
      <c r="R20" s="15" t="s">
        <v>522</v>
      </c>
      <c r="S20" s="15" t="s">
        <v>523</v>
      </c>
      <c r="V20" s="15" t="s">
        <v>199</v>
      </c>
      <c r="W20" s="15">
        <v>5</v>
      </c>
      <c r="X20" s="15">
        <v>5</v>
      </c>
      <c r="Y20" s="33">
        <f t="shared" si="0"/>
        <v>4.2016806722689079E-2</v>
      </c>
      <c r="Z20" s="30">
        <v>6</v>
      </c>
      <c r="AA20" s="30">
        <v>3</v>
      </c>
      <c r="AB20" s="15"/>
      <c r="AC20" s="15">
        <v>1</v>
      </c>
      <c r="AD20" s="15">
        <v>2</v>
      </c>
      <c r="AF20" s="22"/>
      <c r="AG20" s="22"/>
      <c r="AH20" s="22"/>
    </row>
    <row r="21" spans="1:34" ht="16.5" x14ac:dyDescent="0.2">
      <c r="A21" s="15" t="s">
        <v>200</v>
      </c>
      <c r="B21" s="15">
        <v>2.5</v>
      </c>
      <c r="C21" s="19">
        <f t="shared" si="4"/>
        <v>0.2</v>
      </c>
      <c r="D21" s="19">
        <f t="shared" si="5"/>
        <v>0.1</v>
      </c>
      <c r="E21" s="19">
        <f t="shared" si="6"/>
        <v>0.1</v>
      </c>
      <c r="F21" s="19">
        <f t="shared" si="7"/>
        <v>0.1</v>
      </c>
      <c r="K21" s="15" t="s">
        <v>200</v>
      </c>
      <c r="L21" s="15">
        <v>5</v>
      </c>
      <c r="M21" s="19">
        <f t="shared" si="8"/>
        <v>0.21276595744680851</v>
      </c>
      <c r="N21" s="16">
        <f t="shared" si="9"/>
        <v>1508</v>
      </c>
      <c r="O21" s="16">
        <f t="shared" si="9"/>
        <v>1194</v>
      </c>
      <c r="P21" s="16">
        <f t="shared" si="9"/>
        <v>7106</v>
      </c>
      <c r="Q21" s="15" t="s">
        <v>521</v>
      </c>
      <c r="R21" s="15" t="s">
        <v>522</v>
      </c>
      <c r="S21" s="15" t="s">
        <v>523</v>
      </c>
      <c r="V21" s="15" t="s">
        <v>199</v>
      </c>
      <c r="W21" s="15">
        <v>6</v>
      </c>
      <c r="X21" s="15">
        <v>5</v>
      </c>
      <c r="Y21" s="33">
        <f t="shared" si="0"/>
        <v>4.2016806722689079E-2</v>
      </c>
      <c r="Z21" s="30">
        <v>6</v>
      </c>
      <c r="AA21" s="15"/>
      <c r="AB21" s="30">
        <v>3</v>
      </c>
      <c r="AC21" s="15">
        <v>1</v>
      </c>
      <c r="AD21" s="15">
        <v>3</v>
      </c>
      <c r="AF21" s="22"/>
      <c r="AG21" s="22"/>
      <c r="AH21" s="22"/>
    </row>
    <row r="22" spans="1:34" ht="16.5" x14ac:dyDescent="0.2">
      <c r="A22" s="15" t="s">
        <v>201</v>
      </c>
      <c r="B22" s="15">
        <v>2.5</v>
      </c>
      <c r="C22" s="19">
        <f t="shared" si="4"/>
        <v>0.2</v>
      </c>
      <c r="D22" s="19">
        <f t="shared" si="5"/>
        <v>0.1</v>
      </c>
      <c r="E22" s="19">
        <f t="shared" si="6"/>
        <v>0.1</v>
      </c>
      <c r="F22" s="19">
        <f t="shared" si="7"/>
        <v>0.1</v>
      </c>
      <c r="K22" s="15" t="s">
        <v>201</v>
      </c>
      <c r="L22" s="15">
        <v>5</v>
      </c>
      <c r="M22" s="19">
        <f t="shared" si="8"/>
        <v>0.21276595744680851</v>
      </c>
      <c r="N22" s="16">
        <f t="shared" si="9"/>
        <v>2306</v>
      </c>
      <c r="O22" s="16">
        <f t="shared" si="9"/>
        <v>752</v>
      </c>
      <c r="P22" s="16">
        <f t="shared" si="9"/>
        <v>7550</v>
      </c>
      <c r="Q22" s="15" t="s">
        <v>521</v>
      </c>
      <c r="R22" s="15" t="s">
        <v>522</v>
      </c>
      <c r="S22" s="15" t="s">
        <v>523</v>
      </c>
      <c r="V22" s="15" t="s">
        <v>200</v>
      </c>
      <c r="W22" s="15">
        <v>1</v>
      </c>
      <c r="X22" s="15">
        <v>5</v>
      </c>
      <c r="Y22" s="33">
        <f t="shared" si="0"/>
        <v>4.2016806722689079E-2</v>
      </c>
      <c r="Z22" s="30">
        <v>3</v>
      </c>
      <c r="AA22" s="30">
        <v>6</v>
      </c>
      <c r="AB22" s="15"/>
      <c r="AC22" s="15">
        <v>1</v>
      </c>
      <c r="AD22" s="15">
        <v>2</v>
      </c>
      <c r="AF22" s="22"/>
      <c r="AG22" s="22"/>
      <c r="AH22" s="22"/>
    </row>
    <row r="23" spans="1:34" ht="16.5" x14ac:dyDescent="0.2">
      <c r="V23" s="15" t="s">
        <v>200</v>
      </c>
      <c r="W23" s="15">
        <v>2</v>
      </c>
      <c r="X23" s="15">
        <v>5</v>
      </c>
      <c r="Y23" s="33">
        <f t="shared" si="0"/>
        <v>4.2016806722689079E-2</v>
      </c>
      <c r="Z23" s="30"/>
      <c r="AA23" s="30">
        <v>6</v>
      </c>
      <c r="AB23" s="30">
        <v>3</v>
      </c>
      <c r="AC23" s="15">
        <v>2</v>
      </c>
      <c r="AD23" s="15">
        <v>3</v>
      </c>
      <c r="AF23" s="22"/>
      <c r="AG23" s="22"/>
      <c r="AH23" s="22"/>
    </row>
    <row r="24" spans="1:34" ht="16.5" x14ac:dyDescent="0.2">
      <c r="V24" s="15" t="s">
        <v>200</v>
      </c>
      <c r="W24" s="15">
        <v>3</v>
      </c>
      <c r="X24" s="15">
        <v>5</v>
      </c>
      <c r="Y24" s="33">
        <f t="shared" si="0"/>
        <v>4.2016806722689079E-2</v>
      </c>
      <c r="Z24" s="30">
        <v>3</v>
      </c>
      <c r="AA24" s="15"/>
      <c r="AB24" s="30">
        <v>6</v>
      </c>
      <c r="AC24" s="15">
        <v>1</v>
      </c>
      <c r="AD24" s="15">
        <v>3</v>
      </c>
      <c r="AF24" s="22"/>
      <c r="AG24" s="22"/>
      <c r="AH24" s="22"/>
    </row>
    <row r="25" spans="1:34" ht="20.25" x14ac:dyDescent="0.2">
      <c r="A25" s="124" t="s">
        <v>217</v>
      </c>
      <c r="B25" s="124"/>
      <c r="C25" s="124"/>
      <c r="D25" s="124"/>
      <c r="E25" s="124"/>
      <c r="F25" s="124"/>
      <c r="G25" s="124"/>
      <c r="K25" s="124" t="s">
        <v>215</v>
      </c>
      <c r="L25" s="124"/>
      <c r="M25" s="124"/>
      <c r="N25" s="124"/>
      <c r="O25" s="124"/>
      <c r="P25" s="124"/>
      <c r="Q25" s="124"/>
      <c r="R25" s="124"/>
      <c r="S25" s="124"/>
      <c r="T25" s="124"/>
      <c r="V25" s="15" t="s">
        <v>200</v>
      </c>
      <c r="W25" s="15">
        <v>4</v>
      </c>
      <c r="X25" s="15">
        <v>5</v>
      </c>
      <c r="Y25" s="33">
        <f t="shared" si="0"/>
        <v>4.2016806722689079E-2</v>
      </c>
      <c r="Z25" s="30"/>
      <c r="AA25" s="30">
        <v>3</v>
      </c>
      <c r="AB25" s="30">
        <v>6</v>
      </c>
      <c r="AC25" s="15">
        <v>2</v>
      </c>
      <c r="AD25" s="15">
        <v>3</v>
      </c>
      <c r="AF25" s="22"/>
      <c r="AG25" s="22"/>
      <c r="AH25" s="22"/>
    </row>
    <row r="26" spans="1:34" ht="17.25" x14ac:dyDescent="0.2">
      <c r="A26" s="13" t="s">
        <v>211</v>
      </c>
      <c r="B26" s="13" t="s">
        <v>212</v>
      </c>
      <c r="C26" s="13" t="s">
        <v>208</v>
      </c>
      <c r="D26" s="13" t="s">
        <v>219</v>
      </c>
      <c r="E26" s="13" t="s">
        <v>210</v>
      </c>
      <c r="F26" s="13" t="s">
        <v>209</v>
      </c>
      <c r="G26" s="13" t="s">
        <v>210</v>
      </c>
      <c r="J26" s="13" t="s">
        <v>693</v>
      </c>
      <c r="K26" s="13" t="s">
        <v>211</v>
      </c>
      <c r="L26" s="13" t="s">
        <v>212</v>
      </c>
      <c r="M26" s="13" t="s">
        <v>208</v>
      </c>
      <c r="N26" s="32" t="s">
        <v>218</v>
      </c>
      <c r="O26" s="13" t="s">
        <v>220</v>
      </c>
      <c r="P26" s="13" t="s">
        <v>222</v>
      </c>
      <c r="Q26" s="13" t="s">
        <v>221</v>
      </c>
      <c r="R26" s="13" t="s">
        <v>223</v>
      </c>
      <c r="S26" s="13" t="s">
        <v>221</v>
      </c>
      <c r="T26" s="13" t="s">
        <v>223</v>
      </c>
      <c r="V26" s="15" t="s">
        <v>200</v>
      </c>
      <c r="W26" s="15">
        <v>5</v>
      </c>
      <c r="X26" s="15">
        <v>5</v>
      </c>
      <c r="Y26" s="33">
        <f t="shared" si="0"/>
        <v>4.2016806722689079E-2</v>
      </c>
      <c r="Z26" s="30">
        <v>6</v>
      </c>
      <c r="AA26" s="30">
        <v>3</v>
      </c>
      <c r="AB26" s="15"/>
      <c r="AC26" s="15">
        <v>1</v>
      </c>
      <c r="AD26" s="15">
        <v>2</v>
      </c>
      <c r="AF26" s="22"/>
      <c r="AG26" s="22"/>
      <c r="AH26" s="22"/>
    </row>
    <row r="27" spans="1:34" ht="16.5" x14ac:dyDescent="0.2">
      <c r="A27" s="15" t="s">
        <v>195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1.6E-2</v>
      </c>
      <c r="F27" s="15" t="s">
        <v>78</v>
      </c>
      <c r="G27" s="19">
        <f>INDEX($D$16:$F$22,$B27,MATCH(F27,$D$15:$F$15,0))*0.4</f>
        <v>1.6E-2</v>
      </c>
      <c r="I27" s="101"/>
      <c r="J27" s="15">
        <v>1</v>
      </c>
      <c r="K27" s="16" t="str">
        <f>INDEX($K$4:$K$10,INT((J27-1)/40)+1)</f>
        <v>初级1</v>
      </c>
      <c r="L27" s="16">
        <f>INT((J27-1)/40)+1</f>
        <v>1</v>
      </c>
      <c r="M27" s="15">
        <f>MOD(J27-1,40)+1</f>
        <v>1</v>
      </c>
      <c r="N27" s="30">
        <f>15%+M27*4.5% + 0.001*M27*M27</f>
        <v>0.19600000000000001</v>
      </c>
      <c r="O27" s="15" t="str">
        <f>INDEX($Q$16:$Q$22,L27)</f>
        <v>AtkExt</v>
      </c>
      <c r="P27" s="16">
        <f>ROUND(INDEX($N$16:$P$22,$L27,MATCH(O27,$N$15:$P$15,0))*$N27,0)</f>
        <v>23</v>
      </c>
      <c r="Q27" s="15" t="str">
        <f>INDEX($R$16:$R$22,L27)</f>
        <v>DefExt</v>
      </c>
      <c r="R27" s="16">
        <f>ROUND(INDEX($N$16:$P$22,$L27,MATCH(Q27,$N$15:$P$15,0))*$N27,0)</f>
        <v>23</v>
      </c>
      <c r="S27" s="15"/>
      <c r="T27" s="15"/>
      <c r="V27" s="15" t="s">
        <v>200</v>
      </c>
      <c r="W27" s="15">
        <v>6</v>
      </c>
      <c r="X27" s="15">
        <v>5</v>
      </c>
      <c r="Y27" s="33">
        <f t="shared" si="0"/>
        <v>4.2016806722689079E-2</v>
      </c>
      <c r="Z27" s="30">
        <v>6</v>
      </c>
      <c r="AA27" s="15"/>
      <c r="AB27" s="30">
        <v>3</v>
      </c>
      <c r="AC27" s="15">
        <v>1</v>
      </c>
      <c r="AD27" s="15">
        <v>3</v>
      </c>
      <c r="AF27" s="22"/>
      <c r="AG27" s="22"/>
      <c r="AH27" s="22"/>
    </row>
    <row r="28" spans="1:34" ht="16.5" x14ac:dyDescent="0.2">
      <c r="A28" s="15" t="s">
        <v>195</v>
      </c>
      <c r="B28" s="15">
        <v>1</v>
      </c>
      <c r="C28" s="15">
        <v>10</v>
      </c>
      <c r="D28" s="15"/>
      <c r="E28" s="15"/>
      <c r="F28" s="15"/>
      <c r="G28" s="15"/>
      <c r="I28" s="101"/>
      <c r="J28" s="15">
        <v>2</v>
      </c>
      <c r="K28" s="16" t="str">
        <f t="shared" ref="K28:K91" si="10">INDEX($K$4:$K$10,INT((J28-1)/40)+1)</f>
        <v>初级1</v>
      </c>
      <c r="L28" s="16">
        <f t="shared" ref="L28:L91" si="11">INT((J28-1)/40)+1</f>
        <v>1</v>
      </c>
      <c r="M28" s="15">
        <f t="shared" ref="M28:M91" si="12">MOD(J28-1,40)+1</f>
        <v>2</v>
      </c>
      <c r="N28" s="30">
        <f t="shared" ref="N28:N91" si="13">15%+M28*4.5% + 0.001*M28*M28</f>
        <v>0.24399999999999999</v>
      </c>
      <c r="O28" s="15" t="str">
        <f t="shared" ref="O28:O91" si="14">INDEX($Q$16:$Q$22,L28)</f>
        <v>AtkExt</v>
      </c>
      <c r="P28" s="16">
        <f t="shared" ref="P28:P57" si="15">ROUND(INDEX($N$16:$P$22,$L28,MATCH(O28,$N$15:$P$15,0))*$N28,0)</f>
        <v>29</v>
      </c>
      <c r="Q28" s="15" t="str">
        <f t="shared" ref="Q28:Q91" si="16">INDEX($R$16:$R$22,L28)</f>
        <v>DefExt</v>
      </c>
      <c r="R28" s="16">
        <f t="shared" ref="R28:R86" si="17">ROUND(INDEX($N$16:$P$22,$L28,MATCH(Q28,$N$15:$P$15,0))*$N28,0)</f>
        <v>29</v>
      </c>
      <c r="S28" s="15"/>
      <c r="T28" s="15"/>
      <c r="V28" s="15" t="s">
        <v>201</v>
      </c>
      <c r="W28" s="15">
        <v>1</v>
      </c>
      <c r="X28" s="15">
        <v>5</v>
      </c>
      <c r="Y28" s="33">
        <f t="shared" si="0"/>
        <v>4.2016806722689079E-2</v>
      </c>
      <c r="Z28" s="30">
        <v>3</v>
      </c>
      <c r="AA28" s="30">
        <v>6</v>
      </c>
      <c r="AB28" s="15"/>
      <c r="AC28" s="15">
        <v>1</v>
      </c>
      <c r="AD28" s="15">
        <v>2</v>
      </c>
      <c r="AF28" s="22"/>
      <c r="AG28" s="22"/>
      <c r="AH28" s="22"/>
    </row>
    <row r="29" spans="1:34" ht="16.5" x14ac:dyDescent="0.2">
      <c r="A29" s="15" t="s">
        <v>195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2.4E-2</v>
      </c>
      <c r="F29" s="15" t="s">
        <v>75</v>
      </c>
      <c r="G29" s="19">
        <f>INDEX($D$16:$F$22,$B29,MATCH(F29,$D$15:$F$15,0))*0.4</f>
        <v>1.6E-2</v>
      </c>
      <c r="I29" s="101"/>
      <c r="J29" s="15">
        <v>3</v>
      </c>
      <c r="K29" s="16" t="str">
        <f t="shared" si="10"/>
        <v>初级1</v>
      </c>
      <c r="L29" s="16">
        <f t="shared" si="11"/>
        <v>1</v>
      </c>
      <c r="M29" s="15">
        <f t="shared" si="12"/>
        <v>3</v>
      </c>
      <c r="N29" s="30">
        <f t="shared" si="13"/>
        <v>0.29400000000000004</v>
      </c>
      <c r="O29" s="15" t="str">
        <f t="shared" si="14"/>
        <v>AtkExt</v>
      </c>
      <c r="P29" s="16">
        <f t="shared" si="15"/>
        <v>35</v>
      </c>
      <c r="Q29" s="15" t="str">
        <f t="shared" si="16"/>
        <v>DefExt</v>
      </c>
      <c r="R29" s="16">
        <f t="shared" si="17"/>
        <v>34</v>
      </c>
      <c r="S29" s="15"/>
      <c r="T29" s="15"/>
      <c r="V29" s="15" t="s">
        <v>201</v>
      </c>
      <c r="W29" s="15">
        <v>2</v>
      </c>
      <c r="X29" s="15">
        <v>5</v>
      </c>
      <c r="Y29" s="33">
        <f t="shared" si="0"/>
        <v>4.2016806722689079E-2</v>
      </c>
      <c r="Z29" s="30"/>
      <c r="AA29" s="30">
        <v>6</v>
      </c>
      <c r="AB29" s="30">
        <v>3</v>
      </c>
      <c r="AC29" s="15">
        <v>2</v>
      </c>
      <c r="AD29" s="15">
        <v>3</v>
      </c>
      <c r="AF29" s="22"/>
      <c r="AG29" s="22"/>
      <c r="AH29" s="22"/>
    </row>
    <row r="30" spans="1:34" ht="16.5" x14ac:dyDescent="0.2">
      <c r="A30" s="15" t="s">
        <v>195</v>
      </c>
      <c r="B30" s="15">
        <v>1</v>
      </c>
      <c r="C30" s="15">
        <v>20</v>
      </c>
      <c r="D30" s="15"/>
      <c r="E30" s="15"/>
      <c r="F30" s="15"/>
      <c r="G30" s="15"/>
      <c r="I30" s="101"/>
      <c r="J30" s="15">
        <v>4</v>
      </c>
      <c r="K30" s="16" t="str">
        <f t="shared" si="10"/>
        <v>初级1</v>
      </c>
      <c r="L30" s="16">
        <f t="shared" si="11"/>
        <v>1</v>
      </c>
      <c r="M30" s="15">
        <f t="shared" si="12"/>
        <v>4</v>
      </c>
      <c r="N30" s="30">
        <f t="shared" si="13"/>
        <v>0.34599999999999997</v>
      </c>
      <c r="O30" s="15" t="str">
        <f t="shared" si="14"/>
        <v>AtkExt</v>
      </c>
      <c r="P30" s="16">
        <f t="shared" si="15"/>
        <v>41</v>
      </c>
      <c r="Q30" s="15" t="str">
        <f t="shared" si="16"/>
        <v>DefExt</v>
      </c>
      <c r="R30" s="16">
        <f t="shared" si="17"/>
        <v>40</v>
      </c>
      <c r="S30" s="15"/>
      <c r="T30" s="15"/>
      <c r="V30" s="15" t="s">
        <v>201</v>
      </c>
      <c r="W30" s="15">
        <v>3</v>
      </c>
      <c r="X30" s="15">
        <v>5</v>
      </c>
      <c r="Y30" s="33">
        <f t="shared" si="0"/>
        <v>4.2016806722689079E-2</v>
      </c>
      <c r="Z30" s="30">
        <v>3</v>
      </c>
      <c r="AA30" s="15"/>
      <c r="AB30" s="30">
        <v>6</v>
      </c>
      <c r="AC30" s="15">
        <v>1</v>
      </c>
      <c r="AD30" s="15">
        <v>3</v>
      </c>
      <c r="AF30" s="22"/>
      <c r="AG30" s="22"/>
      <c r="AH30" s="22"/>
    </row>
    <row r="31" spans="1:34" ht="16.5" x14ac:dyDescent="0.2">
      <c r="A31" s="15" t="s">
        <v>195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2.4E-2</v>
      </c>
      <c r="F31" s="15" t="s">
        <v>78</v>
      </c>
      <c r="G31" s="19">
        <f>INDEX($D$16:$F$22,$B31,MATCH(F31,$D$15:$F$15,0))*0.6</f>
        <v>2.4E-2</v>
      </c>
      <c r="I31" s="101"/>
      <c r="J31" s="15">
        <v>5</v>
      </c>
      <c r="K31" s="16" t="str">
        <f t="shared" si="10"/>
        <v>初级1</v>
      </c>
      <c r="L31" s="16">
        <f t="shared" si="11"/>
        <v>1</v>
      </c>
      <c r="M31" s="15">
        <f t="shared" si="12"/>
        <v>5</v>
      </c>
      <c r="N31" s="30">
        <f t="shared" si="13"/>
        <v>0.4</v>
      </c>
      <c r="O31" s="15" t="str">
        <f t="shared" si="14"/>
        <v>AtkExt</v>
      </c>
      <c r="P31" s="16">
        <f t="shared" si="15"/>
        <v>47</v>
      </c>
      <c r="Q31" s="15" t="str">
        <f t="shared" si="16"/>
        <v>DefExt</v>
      </c>
      <c r="R31" s="16">
        <f t="shared" si="17"/>
        <v>47</v>
      </c>
      <c r="S31" s="15"/>
      <c r="T31" s="15"/>
      <c r="V31" s="15" t="s">
        <v>201</v>
      </c>
      <c r="W31" s="15">
        <v>4</v>
      </c>
      <c r="X31" s="15">
        <v>5</v>
      </c>
      <c r="Y31" s="33">
        <f t="shared" si="0"/>
        <v>4.2016806722689079E-2</v>
      </c>
      <c r="Z31" s="30"/>
      <c r="AA31" s="30">
        <v>3</v>
      </c>
      <c r="AB31" s="30">
        <v>6</v>
      </c>
      <c r="AC31" s="15">
        <v>2</v>
      </c>
      <c r="AD31" s="15">
        <v>3</v>
      </c>
      <c r="AF31" s="22"/>
      <c r="AG31" s="22"/>
      <c r="AH31" s="22"/>
    </row>
    <row r="32" spans="1:34" ht="16.5" x14ac:dyDescent="0.2">
      <c r="A32" s="15" t="s">
        <v>195</v>
      </c>
      <c r="B32" s="15">
        <v>1</v>
      </c>
      <c r="C32" s="15">
        <v>30</v>
      </c>
      <c r="D32" s="15"/>
      <c r="E32" s="15"/>
      <c r="F32" s="15"/>
      <c r="G32" s="15"/>
      <c r="I32" s="101"/>
      <c r="J32" s="15">
        <v>6</v>
      </c>
      <c r="K32" s="16" t="str">
        <f t="shared" si="10"/>
        <v>初级1</v>
      </c>
      <c r="L32" s="16">
        <f t="shared" si="11"/>
        <v>1</v>
      </c>
      <c r="M32" s="15">
        <f t="shared" si="12"/>
        <v>6</v>
      </c>
      <c r="N32" s="30">
        <f t="shared" si="13"/>
        <v>0.45600000000000007</v>
      </c>
      <c r="O32" s="15" t="str">
        <f t="shared" si="14"/>
        <v>AtkExt</v>
      </c>
      <c r="P32" s="16">
        <f t="shared" si="15"/>
        <v>54</v>
      </c>
      <c r="Q32" s="15" t="str">
        <f t="shared" si="16"/>
        <v>DefExt</v>
      </c>
      <c r="R32" s="16">
        <f t="shared" si="17"/>
        <v>53</v>
      </c>
      <c r="S32" s="15"/>
      <c r="T32" s="15"/>
      <c r="V32" s="15" t="s">
        <v>201</v>
      </c>
      <c r="W32" s="15">
        <v>5</v>
      </c>
      <c r="X32" s="15">
        <v>5</v>
      </c>
      <c r="Y32" s="33">
        <f t="shared" si="0"/>
        <v>4.2016806722689079E-2</v>
      </c>
      <c r="Z32" s="30">
        <v>6</v>
      </c>
      <c r="AA32" s="30">
        <v>3</v>
      </c>
      <c r="AB32" s="15"/>
      <c r="AC32" s="15">
        <v>1</v>
      </c>
      <c r="AD32" s="15">
        <v>2</v>
      </c>
      <c r="AF32" s="22"/>
      <c r="AG32" s="22"/>
      <c r="AH32" s="22"/>
    </row>
    <row r="33" spans="1:34" ht="16.5" x14ac:dyDescent="0.2">
      <c r="A33" s="15" t="s">
        <v>213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1.6E-2</v>
      </c>
      <c r="F33" s="15" t="s">
        <v>78</v>
      </c>
      <c r="G33" s="19">
        <f>INDEX($D$16:$F$22,$B33,MATCH(F33,$D$15:$F$15,0))*0.4</f>
        <v>1.6E-2</v>
      </c>
      <c r="I33" s="101"/>
      <c r="J33" s="15">
        <v>7</v>
      </c>
      <c r="K33" s="16" t="str">
        <f t="shared" si="10"/>
        <v>初级1</v>
      </c>
      <c r="L33" s="16">
        <f t="shared" si="11"/>
        <v>1</v>
      </c>
      <c r="M33" s="15">
        <f t="shared" si="12"/>
        <v>7</v>
      </c>
      <c r="N33" s="30">
        <f t="shared" si="13"/>
        <v>0.51400000000000001</v>
      </c>
      <c r="O33" s="15" t="str">
        <f t="shared" si="14"/>
        <v>AtkExt</v>
      </c>
      <c r="P33" s="16">
        <f t="shared" si="15"/>
        <v>61</v>
      </c>
      <c r="Q33" s="15" t="str">
        <f t="shared" si="16"/>
        <v>DefExt</v>
      </c>
      <c r="R33" s="16">
        <f t="shared" si="17"/>
        <v>60</v>
      </c>
      <c r="S33" s="15"/>
      <c r="T33" s="15"/>
      <c r="V33" s="15" t="s">
        <v>201</v>
      </c>
      <c r="W33" s="15">
        <v>6</v>
      </c>
      <c r="X33" s="15">
        <v>5</v>
      </c>
      <c r="Y33" s="33">
        <f t="shared" si="0"/>
        <v>4.2016806722689079E-2</v>
      </c>
      <c r="Z33" s="30">
        <v>6</v>
      </c>
      <c r="AA33" s="15"/>
      <c r="AB33" s="30">
        <v>3</v>
      </c>
      <c r="AC33" s="15">
        <v>1</v>
      </c>
      <c r="AD33" s="15">
        <v>3</v>
      </c>
      <c r="AF33" s="22"/>
      <c r="AG33" s="22"/>
      <c r="AH33" s="22"/>
    </row>
    <row r="34" spans="1:34" ht="16.5" x14ac:dyDescent="0.2">
      <c r="A34" s="15" t="s">
        <v>213</v>
      </c>
      <c r="B34" s="15">
        <v>2</v>
      </c>
      <c r="C34" s="15">
        <v>10</v>
      </c>
      <c r="D34" s="15"/>
      <c r="E34" s="15"/>
      <c r="F34" s="15"/>
      <c r="G34" s="15"/>
      <c r="I34" s="101"/>
      <c r="J34" s="15">
        <v>8</v>
      </c>
      <c r="K34" s="16" t="str">
        <f t="shared" si="10"/>
        <v>初级1</v>
      </c>
      <c r="L34" s="16">
        <f t="shared" si="11"/>
        <v>1</v>
      </c>
      <c r="M34" s="15">
        <f t="shared" si="12"/>
        <v>8</v>
      </c>
      <c r="N34" s="30">
        <f t="shared" si="13"/>
        <v>0.57400000000000007</v>
      </c>
      <c r="O34" s="15" t="str">
        <f t="shared" si="14"/>
        <v>AtkExt</v>
      </c>
      <c r="P34" s="16">
        <f t="shared" si="15"/>
        <v>68</v>
      </c>
      <c r="Q34" s="15" t="str">
        <f t="shared" si="16"/>
        <v>DefExt</v>
      </c>
      <c r="R34" s="16">
        <f t="shared" si="17"/>
        <v>67</v>
      </c>
      <c r="S34" s="15"/>
      <c r="T34" s="15"/>
    </row>
    <row r="35" spans="1:34" ht="16.5" x14ac:dyDescent="0.2">
      <c r="A35" s="15" t="s">
        <v>213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2.4E-2</v>
      </c>
      <c r="F35" s="15" t="s">
        <v>75</v>
      </c>
      <c r="G35" s="19">
        <f>INDEX($D$16:$F$22,$B35,MATCH(F35,$D$15:$F$15,0))*0.4</f>
        <v>1.6E-2</v>
      </c>
      <c r="I35" s="101"/>
      <c r="J35" s="15">
        <v>9</v>
      </c>
      <c r="K35" s="16" t="str">
        <f t="shared" si="10"/>
        <v>初级1</v>
      </c>
      <c r="L35" s="16">
        <f t="shared" si="11"/>
        <v>1</v>
      </c>
      <c r="M35" s="15">
        <f t="shared" si="12"/>
        <v>9</v>
      </c>
      <c r="N35" s="30">
        <f t="shared" si="13"/>
        <v>0.6359999999999999</v>
      </c>
      <c r="O35" s="15" t="str">
        <f t="shared" si="14"/>
        <v>AtkExt</v>
      </c>
      <c r="P35" s="16">
        <f t="shared" si="15"/>
        <v>75</v>
      </c>
      <c r="Q35" s="15" t="str">
        <f t="shared" si="16"/>
        <v>DefExt</v>
      </c>
      <c r="R35" s="16">
        <f t="shared" si="17"/>
        <v>74</v>
      </c>
      <c r="S35" s="15"/>
      <c r="T35" s="15"/>
    </row>
    <row r="36" spans="1:34" ht="16.5" x14ac:dyDescent="0.2">
      <c r="A36" s="15" t="s">
        <v>213</v>
      </c>
      <c r="B36" s="15">
        <v>2</v>
      </c>
      <c r="C36" s="15">
        <v>20</v>
      </c>
      <c r="D36" s="15"/>
      <c r="E36" s="15"/>
      <c r="F36" s="15"/>
      <c r="G36" s="15"/>
      <c r="I36" s="101"/>
      <c r="J36" s="15">
        <v>10</v>
      </c>
      <c r="K36" s="16" t="str">
        <f t="shared" si="10"/>
        <v>初级1</v>
      </c>
      <c r="L36" s="16">
        <f t="shared" si="11"/>
        <v>1</v>
      </c>
      <c r="M36" s="15">
        <f t="shared" si="12"/>
        <v>10</v>
      </c>
      <c r="N36" s="30">
        <f t="shared" si="13"/>
        <v>0.7</v>
      </c>
      <c r="O36" s="15" t="str">
        <f t="shared" si="14"/>
        <v>AtkExt</v>
      </c>
      <c r="P36" s="16">
        <f t="shared" si="15"/>
        <v>83</v>
      </c>
      <c r="Q36" s="15" t="str">
        <f t="shared" si="16"/>
        <v>DefExt</v>
      </c>
      <c r="R36" s="16">
        <f t="shared" si="17"/>
        <v>82</v>
      </c>
      <c r="S36" s="15"/>
      <c r="T36" s="15"/>
    </row>
    <row r="37" spans="1:34" ht="17.25" x14ac:dyDescent="0.2">
      <c r="A37" s="15" t="s">
        <v>213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2.4E-2</v>
      </c>
      <c r="F37" s="15" t="s">
        <v>78</v>
      </c>
      <c r="G37" s="19">
        <f>INDEX($D$16:$F$22,$B37,MATCH(F37,$D$15:$F$15,0))*0.6</f>
        <v>2.4E-2</v>
      </c>
      <c r="I37" s="101"/>
      <c r="J37" s="15">
        <v>11</v>
      </c>
      <c r="K37" s="16" t="str">
        <f t="shared" si="10"/>
        <v>初级1</v>
      </c>
      <c r="L37" s="16">
        <f t="shared" si="11"/>
        <v>1</v>
      </c>
      <c r="M37" s="15">
        <f t="shared" si="12"/>
        <v>11</v>
      </c>
      <c r="N37" s="30">
        <f t="shared" si="13"/>
        <v>0.76600000000000001</v>
      </c>
      <c r="O37" s="15" t="str">
        <f t="shared" si="14"/>
        <v>AtkExt</v>
      </c>
      <c r="P37" s="16">
        <f t="shared" si="15"/>
        <v>90</v>
      </c>
      <c r="Q37" s="15" t="str">
        <f t="shared" si="16"/>
        <v>DefExt</v>
      </c>
      <c r="R37" s="16">
        <f t="shared" si="17"/>
        <v>90</v>
      </c>
      <c r="S37" s="15"/>
      <c r="T37" s="15"/>
      <c r="V37" s="13" t="s">
        <v>231</v>
      </c>
      <c r="W37" s="13" t="s">
        <v>234</v>
      </c>
      <c r="X37" s="13" t="s">
        <v>194</v>
      </c>
      <c r="Y37" s="13" t="s">
        <v>229</v>
      </c>
      <c r="Z37" s="13" t="s">
        <v>230</v>
      </c>
      <c r="AA37" s="13" t="s">
        <v>218</v>
      </c>
      <c r="AB37" s="13" t="s">
        <v>209</v>
      </c>
      <c r="AC37" s="13" t="s">
        <v>210</v>
      </c>
      <c r="AD37" s="13" t="s">
        <v>209</v>
      </c>
      <c r="AE37" s="13" t="s">
        <v>210</v>
      </c>
      <c r="AF37" s="13" t="s">
        <v>209</v>
      </c>
      <c r="AG37" s="13" t="s">
        <v>210</v>
      </c>
    </row>
    <row r="38" spans="1:34" ht="16.5" x14ac:dyDescent="0.2">
      <c r="A38" s="15" t="s">
        <v>213</v>
      </c>
      <c r="B38" s="15">
        <v>2</v>
      </c>
      <c r="C38" s="15">
        <v>30</v>
      </c>
      <c r="D38" s="15"/>
      <c r="E38" s="15"/>
      <c r="F38" s="15"/>
      <c r="G38" s="15"/>
      <c r="I38" s="101"/>
      <c r="J38" s="15">
        <v>12</v>
      </c>
      <c r="K38" s="16" t="str">
        <f t="shared" si="10"/>
        <v>初级1</v>
      </c>
      <c r="L38" s="16">
        <f t="shared" si="11"/>
        <v>1</v>
      </c>
      <c r="M38" s="15">
        <f t="shared" si="12"/>
        <v>12</v>
      </c>
      <c r="N38" s="30">
        <f t="shared" si="13"/>
        <v>0.83400000000000007</v>
      </c>
      <c r="O38" s="15" t="str">
        <f t="shared" si="14"/>
        <v>AtkExt</v>
      </c>
      <c r="P38" s="16">
        <f t="shared" si="15"/>
        <v>98</v>
      </c>
      <c r="Q38" s="15" t="str">
        <f t="shared" si="16"/>
        <v>DefExt</v>
      </c>
      <c r="R38" s="16">
        <f t="shared" si="17"/>
        <v>98</v>
      </c>
      <c r="S38" s="15"/>
      <c r="T38" s="15"/>
      <c r="V38" s="15">
        <v>1</v>
      </c>
      <c r="W38" s="16">
        <f>INT((V38-1)/40)+1</f>
        <v>1</v>
      </c>
      <c r="X38" s="16" t="str">
        <f>INDEX($V$4:$V$33,W38)</f>
        <v>初级1</v>
      </c>
      <c r="Y38" s="16">
        <f>INDEX($W$4:$W$33,INT((V38-1)/40)+1)</f>
        <v>1</v>
      </c>
      <c r="Z38" s="16">
        <f>MOD(V38-1,40)+1</f>
        <v>1</v>
      </c>
      <c r="AA38" s="102">
        <f>Z38*15%+5%</f>
        <v>0.2</v>
      </c>
      <c r="AB38" s="16" t="str">
        <f>INDEX($Z$3:$AB$3,INDEX($AC$4:$AC$33,W38))</f>
        <v>AtkExt</v>
      </c>
      <c r="AC38" s="29">
        <f>ROUND(INDEX($Z$4:$AB$33,$W38,MATCH(AB38,$Z$3:$AB$3,0))*INDEX($Y$4:$Y$33,W38)*$AA38*INDEX($E$11:$G$11,MATCH(AB38,$Z$3:$AB$3,0)),0)</f>
        <v>4</v>
      </c>
      <c r="AD38" s="16" t="str">
        <f>INDEX($Z$3:$AB$3,INDEX($AD$4:$AD$33,W38))</f>
        <v>DefExt</v>
      </c>
      <c r="AE38" s="29">
        <f>ROUND(INDEX($Z$4:$AB$33,$W38,MATCH(AD38,$Z$3:$AB$3,0))*INDEX($Y$4:$Y$33,Y38)*$AA38*INDEX($E$11:$G$11,MATCH(AD38,$Z$3:$AB$3,0)),0)</f>
        <v>9</v>
      </c>
      <c r="AF38" s="16"/>
      <c r="AG38" s="16"/>
    </row>
    <row r="39" spans="1:34" ht="16.5" x14ac:dyDescent="0.2">
      <c r="A39" s="15" t="s">
        <v>197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2.4E-2</v>
      </c>
      <c r="F39" s="15" t="s">
        <v>78</v>
      </c>
      <c r="G39" s="19">
        <f>INDEX($D$16:$F$22,$B39,MATCH(F39,$D$15:$F$15,0))*0.4</f>
        <v>2.4E-2</v>
      </c>
      <c r="I39" s="101"/>
      <c r="J39" s="15">
        <v>13</v>
      </c>
      <c r="K39" s="16" t="str">
        <f t="shared" si="10"/>
        <v>初级1</v>
      </c>
      <c r="L39" s="16">
        <f t="shared" si="11"/>
        <v>1</v>
      </c>
      <c r="M39" s="15">
        <f t="shared" si="12"/>
        <v>13</v>
      </c>
      <c r="N39" s="30">
        <f t="shared" si="13"/>
        <v>0.90400000000000003</v>
      </c>
      <c r="O39" s="15" t="str">
        <f t="shared" si="14"/>
        <v>AtkExt</v>
      </c>
      <c r="P39" s="16">
        <f t="shared" si="15"/>
        <v>107</v>
      </c>
      <c r="Q39" s="15" t="str">
        <f t="shared" si="16"/>
        <v>DefExt</v>
      </c>
      <c r="R39" s="16">
        <f t="shared" si="17"/>
        <v>106</v>
      </c>
      <c r="S39" s="15"/>
      <c r="T39" s="15"/>
      <c r="V39" s="15">
        <v>2</v>
      </c>
      <c r="W39" s="16">
        <f t="shared" ref="W39:W102" si="18">INT((V39-1)/40)+1</f>
        <v>1</v>
      </c>
      <c r="X39" s="16" t="str">
        <f t="shared" ref="X39:X102" si="19">INDEX($V$4:$V$33,W39)</f>
        <v>初级1</v>
      </c>
      <c r="Y39" s="16">
        <f t="shared" ref="Y39:Y102" si="20">INDEX($W$4:$W$33,INT((V39-1)/40)+1)</f>
        <v>1</v>
      </c>
      <c r="Z39" s="16">
        <f t="shared" ref="Z39:Z102" si="21">MOD(V39-1,40)+1</f>
        <v>2</v>
      </c>
      <c r="AA39" s="102">
        <f t="shared" ref="AA39:AA102" si="22">Z39*15%+5%</f>
        <v>0.35</v>
      </c>
      <c r="AB39" s="16" t="str">
        <f t="shared" ref="AB39:AB102" si="23">INDEX($Z$3:$AB$3,INDEX($AC$4:$AC$33,W39))</f>
        <v>AtkExt</v>
      </c>
      <c r="AC39" s="29">
        <f t="shared" ref="AC39:AC102" si="24">ROUND(INDEX($Z$4:$AB$33,$W39,MATCH(AB39,$Z$3:$AB$3,0))*INDEX($Y$4:$Y$33,W39)*$AA39*INDEX($E$11:$G$11,MATCH(AB39,$Z$3:$AB$3,0)),0)</f>
        <v>6</v>
      </c>
      <c r="AD39" s="16" t="str">
        <f t="shared" ref="AD39:AD102" si="25">INDEX($Z$3:$AB$3,INDEX($AD$4:$AD$33,W39))</f>
        <v>DefExt</v>
      </c>
      <c r="AE39" s="29">
        <f t="shared" ref="AE39:AE102" si="26">ROUND(INDEX($Z$4:$AB$33,$W39,MATCH(AD39,$Z$3:$AB$3,0))*INDEX($Y$4:$Y$33,Y39)*$AA39*INDEX($E$11:$G$11,MATCH(AD39,$Z$3:$AB$3,0)),0)</f>
        <v>15</v>
      </c>
    </row>
    <row r="40" spans="1:34" ht="16.5" x14ac:dyDescent="0.2">
      <c r="A40" s="15" t="s">
        <v>197</v>
      </c>
      <c r="B40" s="15">
        <v>3</v>
      </c>
      <c r="C40" s="15">
        <v>10</v>
      </c>
      <c r="D40" s="15"/>
      <c r="E40" s="15"/>
      <c r="F40" s="15"/>
      <c r="G40" s="15"/>
      <c r="I40" s="101"/>
      <c r="J40" s="15">
        <v>14</v>
      </c>
      <c r="K40" s="16" t="str">
        <f t="shared" si="10"/>
        <v>初级1</v>
      </c>
      <c r="L40" s="16">
        <f t="shared" si="11"/>
        <v>1</v>
      </c>
      <c r="M40" s="15">
        <f t="shared" si="12"/>
        <v>14</v>
      </c>
      <c r="N40" s="30">
        <f t="shared" si="13"/>
        <v>0.97599999999999998</v>
      </c>
      <c r="O40" s="15" t="str">
        <f t="shared" si="14"/>
        <v>AtkExt</v>
      </c>
      <c r="P40" s="16">
        <f t="shared" si="15"/>
        <v>115</v>
      </c>
      <c r="Q40" s="15" t="str">
        <f t="shared" si="16"/>
        <v>DefExt</v>
      </c>
      <c r="R40" s="16">
        <f t="shared" si="17"/>
        <v>114</v>
      </c>
      <c r="S40" s="15"/>
      <c r="T40" s="15"/>
      <c r="V40" s="15">
        <v>3</v>
      </c>
      <c r="W40" s="16">
        <f t="shared" si="18"/>
        <v>1</v>
      </c>
      <c r="X40" s="16" t="str">
        <f t="shared" si="19"/>
        <v>初级1</v>
      </c>
      <c r="Y40" s="16">
        <f t="shared" si="20"/>
        <v>1</v>
      </c>
      <c r="Z40" s="16">
        <f t="shared" si="21"/>
        <v>3</v>
      </c>
      <c r="AA40" s="102">
        <f t="shared" si="22"/>
        <v>0.49999999999999994</v>
      </c>
      <c r="AB40" s="16" t="str">
        <f t="shared" si="23"/>
        <v>AtkExt</v>
      </c>
      <c r="AC40" s="29">
        <f t="shared" si="24"/>
        <v>9</v>
      </c>
      <c r="AD40" s="16" t="str">
        <f t="shared" si="25"/>
        <v>DefExt</v>
      </c>
      <c r="AE40" s="29">
        <f t="shared" si="26"/>
        <v>22</v>
      </c>
    </row>
    <row r="41" spans="1:34" ht="16.5" x14ac:dyDescent="0.2">
      <c r="A41" s="15" t="s">
        <v>197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3.5999999999999997E-2</v>
      </c>
      <c r="F41" s="15" t="s">
        <v>75</v>
      </c>
      <c r="G41" s="19">
        <f>INDEX($D$16:$F$22,$B41,MATCH(F41,$D$15:$F$15,0))*0.4</f>
        <v>2.4E-2</v>
      </c>
      <c r="I41" s="101"/>
      <c r="J41" s="15">
        <v>15</v>
      </c>
      <c r="K41" s="16" t="str">
        <f t="shared" si="10"/>
        <v>初级1</v>
      </c>
      <c r="L41" s="16">
        <f t="shared" si="11"/>
        <v>1</v>
      </c>
      <c r="M41" s="15">
        <f t="shared" si="12"/>
        <v>15</v>
      </c>
      <c r="N41" s="30">
        <f t="shared" si="13"/>
        <v>1.0499999999999998</v>
      </c>
      <c r="O41" s="15" t="str">
        <f t="shared" si="14"/>
        <v>AtkExt</v>
      </c>
      <c r="P41" s="16">
        <f t="shared" si="15"/>
        <v>124</v>
      </c>
      <c r="Q41" s="15" t="str">
        <f t="shared" si="16"/>
        <v>DefExt</v>
      </c>
      <c r="R41" s="16">
        <f t="shared" si="17"/>
        <v>123</v>
      </c>
      <c r="S41" s="15"/>
      <c r="T41" s="15"/>
      <c r="V41" s="15">
        <v>4</v>
      </c>
      <c r="W41" s="16">
        <f t="shared" si="18"/>
        <v>1</v>
      </c>
      <c r="X41" s="16" t="str">
        <f t="shared" si="19"/>
        <v>初级1</v>
      </c>
      <c r="Y41" s="16">
        <f t="shared" si="20"/>
        <v>1</v>
      </c>
      <c r="Z41" s="16">
        <f t="shared" si="21"/>
        <v>4</v>
      </c>
      <c r="AA41" s="102">
        <f t="shared" si="22"/>
        <v>0.65</v>
      </c>
      <c r="AB41" s="16" t="str">
        <f t="shared" si="23"/>
        <v>AtkExt</v>
      </c>
      <c r="AC41" s="29">
        <f t="shared" si="24"/>
        <v>11</v>
      </c>
      <c r="AD41" s="16" t="str">
        <f t="shared" si="25"/>
        <v>DefExt</v>
      </c>
      <c r="AE41" s="29">
        <f t="shared" si="26"/>
        <v>28</v>
      </c>
    </row>
    <row r="42" spans="1:34" ht="16.5" x14ac:dyDescent="0.2">
      <c r="A42" s="15" t="s">
        <v>197</v>
      </c>
      <c r="B42" s="15">
        <v>3</v>
      </c>
      <c r="C42" s="15">
        <v>20</v>
      </c>
      <c r="D42" s="15"/>
      <c r="E42" s="15"/>
      <c r="F42" s="15"/>
      <c r="G42" s="15"/>
      <c r="I42" s="101"/>
      <c r="J42" s="15">
        <v>16</v>
      </c>
      <c r="K42" s="16" t="str">
        <f t="shared" si="10"/>
        <v>初级1</v>
      </c>
      <c r="L42" s="16">
        <f t="shared" si="11"/>
        <v>1</v>
      </c>
      <c r="M42" s="15">
        <f t="shared" si="12"/>
        <v>16</v>
      </c>
      <c r="N42" s="30">
        <f t="shared" si="13"/>
        <v>1.1259999999999999</v>
      </c>
      <c r="O42" s="15" t="str">
        <f t="shared" si="14"/>
        <v>AtkExt</v>
      </c>
      <c r="P42" s="16">
        <f t="shared" si="15"/>
        <v>133</v>
      </c>
      <c r="Q42" s="15" t="str">
        <f t="shared" si="16"/>
        <v>DefExt</v>
      </c>
      <c r="R42" s="16">
        <f t="shared" si="17"/>
        <v>132</v>
      </c>
      <c r="S42" s="15"/>
      <c r="T42" s="15"/>
      <c r="V42" s="15">
        <v>5</v>
      </c>
      <c r="W42" s="16">
        <f t="shared" si="18"/>
        <v>1</v>
      </c>
      <c r="X42" s="16" t="str">
        <f t="shared" si="19"/>
        <v>初级1</v>
      </c>
      <c r="Y42" s="16">
        <f t="shared" si="20"/>
        <v>1</v>
      </c>
      <c r="Z42" s="16">
        <f t="shared" si="21"/>
        <v>5</v>
      </c>
      <c r="AA42" s="102">
        <f t="shared" si="22"/>
        <v>0.8</v>
      </c>
      <c r="AB42" s="16" t="str">
        <f t="shared" si="23"/>
        <v>AtkExt</v>
      </c>
      <c r="AC42" s="29">
        <f t="shared" si="24"/>
        <v>14</v>
      </c>
      <c r="AD42" s="16" t="str">
        <f t="shared" si="25"/>
        <v>DefExt</v>
      </c>
      <c r="AE42" s="29">
        <f t="shared" si="26"/>
        <v>35</v>
      </c>
    </row>
    <row r="43" spans="1:34" ht="16.5" x14ac:dyDescent="0.2">
      <c r="A43" s="15" t="s">
        <v>197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3.5999999999999997E-2</v>
      </c>
      <c r="F43" s="15" t="s">
        <v>78</v>
      </c>
      <c r="G43" s="19">
        <f>INDEX($D$16:$F$22,$B43,MATCH(F43,$D$15:$F$15,0))*0.6</f>
        <v>3.5999999999999997E-2</v>
      </c>
      <c r="I43" s="101"/>
      <c r="J43" s="15">
        <v>17</v>
      </c>
      <c r="K43" s="16" t="str">
        <f t="shared" si="10"/>
        <v>初级1</v>
      </c>
      <c r="L43" s="16">
        <f t="shared" si="11"/>
        <v>1</v>
      </c>
      <c r="M43" s="15">
        <f t="shared" si="12"/>
        <v>17</v>
      </c>
      <c r="N43" s="30">
        <f t="shared" si="13"/>
        <v>1.2040000000000002</v>
      </c>
      <c r="O43" s="15" t="str">
        <f t="shared" si="14"/>
        <v>AtkExt</v>
      </c>
      <c r="P43" s="16">
        <f t="shared" si="15"/>
        <v>142</v>
      </c>
      <c r="Q43" s="15" t="str">
        <f t="shared" si="16"/>
        <v>DefExt</v>
      </c>
      <c r="R43" s="16">
        <f t="shared" si="17"/>
        <v>141</v>
      </c>
      <c r="S43" s="15"/>
      <c r="T43" s="15"/>
      <c r="V43" s="15">
        <v>6</v>
      </c>
      <c r="W43" s="16">
        <f t="shared" si="18"/>
        <v>1</v>
      </c>
      <c r="X43" s="16" t="str">
        <f t="shared" si="19"/>
        <v>初级1</v>
      </c>
      <c r="Y43" s="16">
        <f t="shared" si="20"/>
        <v>1</v>
      </c>
      <c r="Z43" s="16">
        <f t="shared" si="21"/>
        <v>6</v>
      </c>
      <c r="AA43" s="102">
        <f t="shared" si="22"/>
        <v>0.95</v>
      </c>
      <c r="AB43" s="16" t="str">
        <f t="shared" si="23"/>
        <v>AtkExt</v>
      </c>
      <c r="AC43" s="29">
        <f t="shared" si="24"/>
        <v>17</v>
      </c>
      <c r="AD43" s="16" t="str">
        <f t="shared" si="25"/>
        <v>DefExt</v>
      </c>
      <c r="AE43" s="29">
        <f t="shared" si="26"/>
        <v>42</v>
      </c>
    </row>
    <row r="44" spans="1:34" ht="16.5" x14ac:dyDescent="0.2">
      <c r="A44" s="15" t="s">
        <v>197</v>
      </c>
      <c r="B44" s="15">
        <v>3</v>
      </c>
      <c r="C44" s="15">
        <v>30</v>
      </c>
      <c r="D44" s="15"/>
      <c r="E44" s="15"/>
      <c r="F44" s="15"/>
      <c r="G44" s="15"/>
      <c r="I44" s="101"/>
      <c r="J44" s="15">
        <v>18</v>
      </c>
      <c r="K44" s="16" t="str">
        <f t="shared" si="10"/>
        <v>初级1</v>
      </c>
      <c r="L44" s="16">
        <f t="shared" si="11"/>
        <v>1</v>
      </c>
      <c r="M44" s="15">
        <f t="shared" si="12"/>
        <v>18</v>
      </c>
      <c r="N44" s="30">
        <f t="shared" si="13"/>
        <v>1.284</v>
      </c>
      <c r="O44" s="15" t="str">
        <f t="shared" si="14"/>
        <v>AtkExt</v>
      </c>
      <c r="P44" s="16">
        <f t="shared" si="15"/>
        <v>152</v>
      </c>
      <c r="Q44" s="15" t="str">
        <f t="shared" si="16"/>
        <v>DefExt</v>
      </c>
      <c r="R44" s="16">
        <f t="shared" si="17"/>
        <v>150</v>
      </c>
      <c r="S44" s="15"/>
      <c r="T44" s="15"/>
      <c r="V44" s="15">
        <v>7</v>
      </c>
      <c r="W44" s="16">
        <f t="shared" si="18"/>
        <v>1</v>
      </c>
      <c r="X44" s="16" t="str">
        <f t="shared" si="19"/>
        <v>初级1</v>
      </c>
      <c r="Y44" s="16">
        <f t="shared" si="20"/>
        <v>1</v>
      </c>
      <c r="Z44" s="16">
        <f t="shared" si="21"/>
        <v>7</v>
      </c>
      <c r="AA44" s="102">
        <f t="shared" si="22"/>
        <v>1.1000000000000001</v>
      </c>
      <c r="AB44" s="16" t="str">
        <f t="shared" si="23"/>
        <v>AtkExt</v>
      </c>
      <c r="AC44" s="29">
        <f t="shared" si="24"/>
        <v>19</v>
      </c>
      <c r="AD44" s="16" t="str">
        <f t="shared" si="25"/>
        <v>DefExt</v>
      </c>
      <c r="AE44" s="29">
        <f t="shared" si="26"/>
        <v>48</v>
      </c>
    </row>
    <row r="45" spans="1:34" ht="16.5" x14ac:dyDescent="0.2">
      <c r="A45" s="15" t="s">
        <v>198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2.4E-2</v>
      </c>
      <c r="F45" s="15" t="s">
        <v>78</v>
      </c>
      <c r="G45" s="19">
        <f>INDEX($D$16:$F$22,$B45,MATCH(F45,$D$15:$F$15,0))*0.4</f>
        <v>2.4E-2</v>
      </c>
      <c r="I45" s="101"/>
      <c r="J45" s="15">
        <v>19</v>
      </c>
      <c r="K45" s="16" t="str">
        <f t="shared" si="10"/>
        <v>初级1</v>
      </c>
      <c r="L45" s="16">
        <f t="shared" si="11"/>
        <v>1</v>
      </c>
      <c r="M45" s="15">
        <f t="shared" si="12"/>
        <v>19</v>
      </c>
      <c r="N45" s="30">
        <f t="shared" si="13"/>
        <v>1.3659999999999999</v>
      </c>
      <c r="O45" s="15" t="str">
        <f t="shared" si="14"/>
        <v>AtkExt</v>
      </c>
      <c r="P45" s="16">
        <f t="shared" si="15"/>
        <v>161</v>
      </c>
      <c r="Q45" s="15" t="str">
        <f t="shared" si="16"/>
        <v>DefExt</v>
      </c>
      <c r="R45" s="16">
        <f t="shared" si="17"/>
        <v>160</v>
      </c>
      <c r="S45" s="15"/>
      <c r="T45" s="15"/>
      <c r="V45" s="15">
        <v>8</v>
      </c>
      <c r="W45" s="16">
        <f t="shared" si="18"/>
        <v>1</v>
      </c>
      <c r="X45" s="16" t="str">
        <f t="shared" si="19"/>
        <v>初级1</v>
      </c>
      <c r="Y45" s="16">
        <f t="shared" si="20"/>
        <v>1</v>
      </c>
      <c r="Z45" s="16">
        <f t="shared" si="21"/>
        <v>8</v>
      </c>
      <c r="AA45" s="102">
        <f t="shared" si="22"/>
        <v>1.25</v>
      </c>
      <c r="AB45" s="16" t="str">
        <f t="shared" si="23"/>
        <v>AtkExt</v>
      </c>
      <c r="AC45" s="29">
        <f t="shared" si="24"/>
        <v>22</v>
      </c>
      <c r="AD45" s="16" t="str">
        <f t="shared" si="25"/>
        <v>DefExt</v>
      </c>
      <c r="AE45" s="29">
        <f t="shared" si="26"/>
        <v>55</v>
      </c>
    </row>
    <row r="46" spans="1:34" ht="16.5" x14ac:dyDescent="0.2">
      <c r="A46" s="15" t="s">
        <v>198</v>
      </c>
      <c r="B46" s="15">
        <v>4</v>
      </c>
      <c r="C46" s="15">
        <v>10</v>
      </c>
      <c r="D46" s="15"/>
      <c r="E46" s="15"/>
      <c r="F46" s="15"/>
      <c r="G46" s="15"/>
      <c r="I46" s="101"/>
      <c r="J46" s="15">
        <v>20</v>
      </c>
      <c r="K46" s="16" t="str">
        <f t="shared" si="10"/>
        <v>初级1</v>
      </c>
      <c r="L46" s="16">
        <f t="shared" si="11"/>
        <v>1</v>
      </c>
      <c r="M46" s="15">
        <f t="shared" si="12"/>
        <v>20</v>
      </c>
      <c r="N46" s="30">
        <f t="shared" si="13"/>
        <v>1.4499999999999997</v>
      </c>
      <c r="O46" s="15" t="str">
        <f t="shared" si="14"/>
        <v>AtkExt</v>
      </c>
      <c r="P46" s="16">
        <f t="shared" si="15"/>
        <v>171</v>
      </c>
      <c r="Q46" s="15" t="str">
        <f t="shared" si="16"/>
        <v>DefExt</v>
      </c>
      <c r="R46" s="16">
        <f t="shared" si="17"/>
        <v>170</v>
      </c>
      <c r="S46" s="15"/>
      <c r="T46" s="15"/>
      <c r="V46" s="15">
        <v>9</v>
      </c>
      <c r="W46" s="16">
        <f t="shared" si="18"/>
        <v>1</v>
      </c>
      <c r="X46" s="16" t="str">
        <f t="shared" si="19"/>
        <v>初级1</v>
      </c>
      <c r="Y46" s="16">
        <f t="shared" si="20"/>
        <v>1</v>
      </c>
      <c r="Z46" s="16">
        <f t="shared" si="21"/>
        <v>9</v>
      </c>
      <c r="AA46" s="102">
        <f t="shared" si="22"/>
        <v>1.4</v>
      </c>
      <c r="AB46" s="16" t="str">
        <f t="shared" si="23"/>
        <v>AtkExt</v>
      </c>
      <c r="AC46" s="29">
        <f t="shared" si="24"/>
        <v>25</v>
      </c>
      <c r="AD46" s="16" t="str">
        <f t="shared" si="25"/>
        <v>DefExt</v>
      </c>
      <c r="AE46" s="29">
        <f t="shared" si="26"/>
        <v>61</v>
      </c>
    </row>
    <row r="47" spans="1:34" ht="16.5" x14ac:dyDescent="0.2">
      <c r="A47" s="15" t="s">
        <v>198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3.5999999999999997E-2</v>
      </c>
      <c r="F47" s="15" t="s">
        <v>75</v>
      </c>
      <c r="G47" s="19">
        <f>INDEX($D$16:$F$22,$B47,MATCH(F47,$D$15:$F$15,0))*0.4</f>
        <v>2.4E-2</v>
      </c>
      <c r="I47" s="101"/>
      <c r="J47" s="15">
        <v>21</v>
      </c>
      <c r="K47" s="16" t="str">
        <f t="shared" si="10"/>
        <v>初级1</v>
      </c>
      <c r="L47" s="16">
        <f t="shared" si="11"/>
        <v>1</v>
      </c>
      <c r="M47" s="15">
        <f t="shared" si="12"/>
        <v>21</v>
      </c>
      <c r="N47" s="30">
        <f t="shared" si="13"/>
        <v>1.536</v>
      </c>
      <c r="O47" s="15" t="str">
        <f t="shared" si="14"/>
        <v>AtkExt</v>
      </c>
      <c r="P47" s="16">
        <f t="shared" si="15"/>
        <v>181</v>
      </c>
      <c r="Q47" s="15" t="str">
        <f t="shared" si="16"/>
        <v>DefExt</v>
      </c>
      <c r="R47" s="16">
        <f t="shared" si="17"/>
        <v>180</v>
      </c>
      <c r="S47" s="15"/>
      <c r="T47" s="15"/>
      <c r="V47" s="15">
        <v>10</v>
      </c>
      <c r="W47" s="16">
        <f t="shared" si="18"/>
        <v>1</v>
      </c>
      <c r="X47" s="16" t="str">
        <f t="shared" si="19"/>
        <v>初级1</v>
      </c>
      <c r="Y47" s="16">
        <f t="shared" si="20"/>
        <v>1</v>
      </c>
      <c r="Z47" s="16">
        <f t="shared" si="21"/>
        <v>10</v>
      </c>
      <c r="AA47" s="102">
        <f t="shared" si="22"/>
        <v>1.55</v>
      </c>
      <c r="AB47" s="16" t="str">
        <f t="shared" si="23"/>
        <v>AtkExt</v>
      </c>
      <c r="AC47" s="29">
        <f t="shared" si="24"/>
        <v>27</v>
      </c>
      <c r="AD47" s="16" t="str">
        <f t="shared" si="25"/>
        <v>DefExt</v>
      </c>
      <c r="AE47" s="29">
        <f t="shared" si="26"/>
        <v>68</v>
      </c>
    </row>
    <row r="48" spans="1:34" ht="16.5" x14ac:dyDescent="0.2">
      <c r="A48" s="15" t="s">
        <v>198</v>
      </c>
      <c r="B48" s="15">
        <v>4</v>
      </c>
      <c r="C48" s="15">
        <v>20</v>
      </c>
      <c r="D48" s="15"/>
      <c r="E48" s="15"/>
      <c r="F48" s="15"/>
      <c r="G48" s="15"/>
      <c r="I48" s="101"/>
      <c r="J48" s="15">
        <v>22</v>
      </c>
      <c r="K48" s="16" t="str">
        <f t="shared" si="10"/>
        <v>初级1</v>
      </c>
      <c r="L48" s="16">
        <f t="shared" si="11"/>
        <v>1</v>
      </c>
      <c r="M48" s="15">
        <f t="shared" si="12"/>
        <v>22</v>
      </c>
      <c r="N48" s="30">
        <f t="shared" si="13"/>
        <v>1.6239999999999999</v>
      </c>
      <c r="O48" s="15" t="str">
        <f t="shared" si="14"/>
        <v>AtkExt</v>
      </c>
      <c r="P48" s="16">
        <f t="shared" si="15"/>
        <v>192</v>
      </c>
      <c r="Q48" s="15" t="str">
        <f t="shared" si="16"/>
        <v>DefExt</v>
      </c>
      <c r="R48" s="16">
        <f t="shared" si="17"/>
        <v>190</v>
      </c>
      <c r="S48" s="15"/>
      <c r="T48" s="15"/>
      <c r="V48" s="15">
        <v>11</v>
      </c>
      <c r="W48" s="16">
        <f t="shared" si="18"/>
        <v>1</v>
      </c>
      <c r="X48" s="16" t="str">
        <f t="shared" si="19"/>
        <v>初级1</v>
      </c>
      <c r="Y48" s="16">
        <f t="shared" si="20"/>
        <v>1</v>
      </c>
      <c r="Z48" s="16">
        <f t="shared" si="21"/>
        <v>11</v>
      </c>
      <c r="AA48" s="102">
        <f t="shared" si="22"/>
        <v>1.7</v>
      </c>
      <c r="AB48" s="16" t="str">
        <f t="shared" si="23"/>
        <v>AtkExt</v>
      </c>
      <c r="AC48" s="29">
        <f t="shared" si="24"/>
        <v>30</v>
      </c>
      <c r="AD48" s="16" t="str">
        <f t="shared" si="25"/>
        <v>DefExt</v>
      </c>
      <c r="AE48" s="29">
        <f t="shared" si="26"/>
        <v>74</v>
      </c>
    </row>
    <row r="49" spans="1:31" ht="16.5" x14ac:dyDescent="0.2">
      <c r="A49" s="15" t="s">
        <v>198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3.5999999999999997E-2</v>
      </c>
      <c r="F49" s="15" t="s">
        <v>78</v>
      </c>
      <c r="G49" s="19">
        <f>INDEX($D$16:$F$22,$B49,MATCH(F49,$D$15:$F$15,0))*0.6</f>
        <v>3.5999999999999997E-2</v>
      </c>
      <c r="I49" s="101"/>
      <c r="J49" s="15">
        <v>23</v>
      </c>
      <c r="K49" s="16" t="str">
        <f t="shared" si="10"/>
        <v>初级1</v>
      </c>
      <c r="L49" s="16">
        <f t="shared" si="11"/>
        <v>1</v>
      </c>
      <c r="M49" s="15">
        <f t="shared" si="12"/>
        <v>23</v>
      </c>
      <c r="N49" s="30">
        <f t="shared" si="13"/>
        <v>1.714</v>
      </c>
      <c r="O49" s="15" t="str">
        <f t="shared" si="14"/>
        <v>AtkExt</v>
      </c>
      <c r="P49" s="16">
        <f t="shared" si="15"/>
        <v>202</v>
      </c>
      <c r="Q49" s="15" t="str">
        <f t="shared" si="16"/>
        <v>DefExt</v>
      </c>
      <c r="R49" s="16">
        <f t="shared" si="17"/>
        <v>201</v>
      </c>
      <c r="S49" s="15"/>
      <c r="T49" s="15"/>
      <c r="V49" s="15">
        <v>12</v>
      </c>
      <c r="W49" s="16">
        <f t="shared" si="18"/>
        <v>1</v>
      </c>
      <c r="X49" s="16" t="str">
        <f t="shared" si="19"/>
        <v>初级1</v>
      </c>
      <c r="Y49" s="16">
        <f t="shared" si="20"/>
        <v>1</v>
      </c>
      <c r="Z49" s="16">
        <f t="shared" si="21"/>
        <v>12</v>
      </c>
      <c r="AA49" s="102">
        <f t="shared" si="22"/>
        <v>1.8499999999999999</v>
      </c>
      <c r="AB49" s="16" t="str">
        <f t="shared" si="23"/>
        <v>AtkExt</v>
      </c>
      <c r="AC49" s="29">
        <f t="shared" si="24"/>
        <v>32</v>
      </c>
      <c r="AD49" s="16" t="str">
        <f t="shared" si="25"/>
        <v>DefExt</v>
      </c>
      <c r="AE49" s="29">
        <f t="shared" si="26"/>
        <v>81</v>
      </c>
    </row>
    <row r="50" spans="1:31" ht="16.5" x14ac:dyDescent="0.2">
      <c r="A50" s="15" t="s">
        <v>198</v>
      </c>
      <c r="B50" s="15">
        <v>4</v>
      </c>
      <c r="C50" s="15">
        <v>30</v>
      </c>
      <c r="D50" s="15"/>
      <c r="E50" s="15"/>
      <c r="F50" s="15"/>
      <c r="G50" s="15"/>
      <c r="I50" s="101"/>
      <c r="J50" s="15">
        <v>24</v>
      </c>
      <c r="K50" s="16" t="str">
        <f t="shared" si="10"/>
        <v>初级1</v>
      </c>
      <c r="L50" s="16">
        <f t="shared" si="11"/>
        <v>1</v>
      </c>
      <c r="M50" s="15">
        <f t="shared" si="12"/>
        <v>24</v>
      </c>
      <c r="N50" s="30">
        <f t="shared" si="13"/>
        <v>1.806</v>
      </c>
      <c r="O50" s="15" t="str">
        <f t="shared" si="14"/>
        <v>AtkExt</v>
      </c>
      <c r="P50" s="16">
        <f t="shared" si="15"/>
        <v>213</v>
      </c>
      <c r="Q50" s="15" t="str">
        <f t="shared" si="16"/>
        <v>DefExt</v>
      </c>
      <c r="R50" s="16">
        <f t="shared" si="17"/>
        <v>211</v>
      </c>
      <c r="S50" s="15"/>
      <c r="T50" s="15"/>
      <c r="V50" s="15">
        <v>13</v>
      </c>
      <c r="W50" s="16">
        <f t="shared" si="18"/>
        <v>1</v>
      </c>
      <c r="X50" s="16" t="str">
        <f t="shared" si="19"/>
        <v>初级1</v>
      </c>
      <c r="Y50" s="16">
        <f t="shared" si="20"/>
        <v>1</v>
      </c>
      <c r="Z50" s="16">
        <f t="shared" si="21"/>
        <v>13</v>
      </c>
      <c r="AA50" s="102">
        <f t="shared" si="22"/>
        <v>2</v>
      </c>
      <c r="AB50" s="16" t="str">
        <f t="shared" si="23"/>
        <v>AtkExt</v>
      </c>
      <c r="AC50" s="29">
        <f t="shared" si="24"/>
        <v>35</v>
      </c>
      <c r="AD50" s="16" t="str">
        <f t="shared" si="25"/>
        <v>DefExt</v>
      </c>
      <c r="AE50" s="29">
        <f t="shared" si="26"/>
        <v>87</v>
      </c>
    </row>
    <row r="51" spans="1:31" ht="16.5" x14ac:dyDescent="0.2">
      <c r="A51" s="15" t="s">
        <v>199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0.12000000000000002</v>
      </c>
      <c r="F51" s="15" t="s">
        <v>78</v>
      </c>
      <c r="G51" s="19">
        <f>INDEX($D$16:$F$22,$B51,MATCH(F51,$D$15:$F$15,0))*0.4*3</f>
        <v>0.12000000000000002</v>
      </c>
      <c r="I51" s="101"/>
      <c r="J51" s="15">
        <v>25</v>
      </c>
      <c r="K51" s="16" t="str">
        <f t="shared" si="10"/>
        <v>初级1</v>
      </c>
      <c r="L51" s="16">
        <f t="shared" si="11"/>
        <v>1</v>
      </c>
      <c r="M51" s="15">
        <f t="shared" si="12"/>
        <v>25</v>
      </c>
      <c r="N51" s="30">
        <f t="shared" si="13"/>
        <v>1.9</v>
      </c>
      <c r="O51" s="15" t="str">
        <f t="shared" si="14"/>
        <v>AtkExt</v>
      </c>
      <c r="P51" s="16">
        <f t="shared" si="15"/>
        <v>224</v>
      </c>
      <c r="Q51" s="15" t="str">
        <f t="shared" si="16"/>
        <v>DefExt</v>
      </c>
      <c r="R51" s="16">
        <f t="shared" si="17"/>
        <v>222</v>
      </c>
      <c r="S51" s="15"/>
      <c r="T51" s="15"/>
      <c r="V51" s="15">
        <v>14</v>
      </c>
      <c r="W51" s="16">
        <f t="shared" si="18"/>
        <v>1</v>
      </c>
      <c r="X51" s="16" t="str">
        <f t="shared" si="19"/>
        <v>初级1</v>
      </c>
      <c r="Y51" s="16">
        <f t="shared" si="20"/>
        <v>1</v>
      </c>
      <c r="Z51" s="16">
        <f t="shared" si="21"/>
        <v>14</v>
      </c>
      <c r="AA51" s="102">
        <f t="shared" si="22"/>
        <v>2.15</v>
      </c>
      <c r="AB51" s="16" t="str">
        <f t="shared" si="23"/>
        <v>AtkExt</v>
      </c>
      <c r="AC51" s="29">
        <f t="shared" si="24"/>
        <v>38</v>
      </c>
      <c r="AD51" s="16" t="str">
        <f t="shared" si="25"/>
        <v>DefExt</v>
      </c>
      <c r="AE51" s="29">
        <f t="shared" si="26"/>
        <v>94</v>
      </c>
    </row>
    <row r="52" spans="1:31" ht="16.5" x14ac:dyDescent="0.2">
      <c r="A52" s="15" t="s">
        <v>199</v>
      </c>
      <c r="B52" s="15">
        <v>5</v>
      </c>
      <c r="C52" s="15">
        <v>10</v>
      </c>
      <c r="D52" s="15"/>
      <c r="E52" s="15"/>
      <c r="F52" s="15"/>
      <c r="G52" s="15"/>
      <c r="I52" s="101"/>
      <c r="J52" s="15">
        <v>26</v>
      </c>
      <c r="K52" s="16" t="str">
        <f t="shared" si="10"/>
        <v>初级1</v>
      </c>
      <c r="L52" s="16">
        <f t="shared" si="11"/>
        <v>1</v>
      </c>
      <c r="M52" s="15">
        <f t="shared" si="12"/>
        <v>26</v>
      </c>
      <c r="N52" s="30">
        <f t="shared" si="13"/>
        <v>1.996</v>
      </c>
      <c r="O52" s="15" t="str">
        <f t="shared" si="14"/>
        <v>AtkExt</v>
      </c>
      <c r="P52" s="16">
        <f t="shared" si="15"/>
        <v>236</v>
      </c>
      <c r="Q52" s="15" t="str">
        <f t="shared" si="16"/>
        <v>DefExt</v>
      </c>
      <c r="R52" s="16">
        <f t="shared" si="17"/>
        <v>234</v>
      </c>
      <c r="S52" s="15"/>
      <c r="T52" s="15"/>
      <c r="V52" s="15">
        <v>15</v>
      </c>
      <c r="W52" s="16">
        <f t="shared" si="18"/>
        <v>1</v>
      </c>
      <c r="X52" s="16" t="str">
        <f t="shared" si="19"/>
        <v>初级1</v>
      </c>
      <c r="Y52" s="16">
        <f t="shared" si="20"/>
        <v>1</v>
      </c>
      <c r="Z52" s="16">
        <f t="shared" si="21"/>
        <v>15</v>
      </c>
      <c r="AA52" s="102">
        <f t="shared" si="22"/>
        <v>2.2999999999999998</v>
      </c>
      <c r="AB52" s="16" t="str">
        <f t="shared" si="23"/>
        <v>AtkExt</v>
      </c>
      <c r="AC52" s="29">
        <f t="shared" si="24"/>
        <v>40</v>
      </c>
      <c r="AD52" s="16" t="str">
        <f t="shared" si="25"/>
        <v>DefExt</v>
      </c>
      <c r="AE52" s="29">
        <f t="shared" si="26"/>
        <v>100</v>
      </c>
    </row>
    <row r="53" spans="1:31" ht="16.5" x14ac:dyDescent="0.2">
      <c r="A53" s="15" t="s">
        <v>199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0.18</v>
      </c>
      <c r="F53" s="15" t="s">
        <v>75</v>
      </c>
      <c r="G53" s="19">
        <f>INDEX($D$16:$F$22,$B53,MATCH(F53,$D$15:$F$15,0))*0.4*3</f>
        <v>0.12000000000000002</v>
      </c>
      <c r="I53" s="101"/>
      <c r="J53" s="15">
        <v>27</v>
      </c>
      <c r="K53" s="16" t="str">
        <f t="shared" si="10"/>
        <v>初级1</v>
      </c>
      <c r="L53" s="16">
        <f t="shared" si="11"/>
        <v>1</v>
      </c>
      <c r="M53" s="15">
        <f t="shared" si="12"/>
        <v>27</v>
      </c>
      <c r="N53" s="30">
        <f t="shared" si="13"/>
        <v>2.0939999999999999</v>
      </c>
      <c r="O53" s="15" t="str">
        <f t="shared" si="14"/>
        <v>AtkExt</v>
      </c>
      <c r="P53" s="16">
        <f t="shared" si="15"/>
        <v>247</v>
      </c>
      <c r="Q53" s="15" t="str">
        <f t="shared" si="16"/>
        <v>DefExt</v>
      </c>
      <c r="R53" s="16">
        <f t="shared" si="17"/>
        <v>245</v>
      </c>
      <c r="S53" s="15"/>
      <c r="T53" s="15"/>
      <c r="V53" s="15">
        <v>16</v>
      </c>
      <c r="W53" s="16">
        <f t="shared" si="18"/>
        <v>1</v>
      </c>
      <c r="X53" s="16" t="str">
        <f t="shared" si="19"/>
        <v>初级1</v>
      </c>
      <c r="Y53" s="16">
        <f t="shared" si="20"/>
        <v>1</v>
      </c>
      <c r="Z53" s="16">
        <f t="shared" si="21"/>
        <v>16</v>
      </c>
      <c r="AA53" s="102">
        <f t="shared" si="22"/>
        <v>2.4499999999999997</v>
      </c>
      <c r="AB53" s="16" t="str">
        <f t="shared" si="23"/>
        <v>AtkExt</v>
      </c>
      <c r="AC53" s="29">
        <f t="shared" si="24"/>
        <v>43</v>
      </c>
      <c r="AD53" s="16" t="str">
        <f t="shared" si="25"/>
        <v>DefExt</v>
      </c>
      <c r="AE53" s="29">
        <f t="shared" si="26"/>
        <v>107</v>
      </c>
    </row>
    <row r="54" spans="1:31" ht="16.5" x14ac:dyDescent="0.2">
      <c r="A54" s="15" t="s">
        <v>199</v>
      </c>
      <c r="B54" s="15">
        <v>5</v>
      </c>
      <c r="C54" s="15">
        <v>20</v>
      </c>
      <c r="D54" s="15"/>
      <c r="E54" s="15"/>
      <c r="F54" s="15"/>
      <c r="G54" s="15"/>
      <c r="I54" s="101"/>
      <c r="J54" s="15">
        <v>28</v>
      </c>
      <c r="K54" s="16" t="str">
        <f t="shared" si="10"/>
        <v>初级1</v>
      </c>
      <c r="L54" s="16">
        <f t="shared" si="11"/>
        <v>1</v>
      </c>
      <c r="M54" s="15">
        <f t="shared" si="12"/>
        <v>28</v>
      </c>
      <c r="N54" s="30">
        <f t="shared" si="13"/>
        <v>2.194</v>
      </c>
      <c r="O54" s="15" t="str">
        <f t="shared" si="14"/>
        <v>AtkExt</v>
      </c>
      <c r="P54" s="16">
        <f t="shared" si="15"/>
        <v>259</v>
      </c>
      <c r="Q54" s="15" t="str">
        <f t="shared" si="16"/>
        <v>DefExt</v>
      </c>
      <c r="R54" s="16">
        <f t="shared" si="17"/>
        <v>257</v>
      </c>
      <c r="S54" s="15"/>
      <c r="T54" s="15"/>
      <c r="V54" s="15">
        <v>17</v>
      </c>
      <c r="W54" s="16">
        <f t="shared" si="18"/>
        <v>1</v>
      </c>
      <c r="X54" s="16" t="str">
        <f t="shared" si="19"/>
        <v>初级1</v>
      </c>
      <c r="Y54" s="16">
        <f t="shared" si="20"/>
        <v>1</v>
      </c>
      <c r="Z54" s="16">
        <f t="shared" si="21"/>
        <v>17</v>
      </c>
      <c r="AA54" s="102">
        <f t="shared" si="22"/>
        <v>2.5999999999999996</v>
      </c>
      <c r="AB54" s="16" t="str">
        <f t="shared" si="23"/>
        <v>AtkExt</v>
      </c>
      <c r="AC54" s="29">
        <f t="shared" si="24"/>
        <v>46</v>
      </c>
      <c r="AD54" s="16" t="str">
        <f t="shared" si="25"/>
        <v>DefExt</v>
      </c>
      <c r="AE54" s="29">
        <f t="shared" si="26"/>
        <v>114</v>
      </c>
    </row>
    <row r="55" spans="1:31" ht="16.5" x14ac:dyDescent="0.2">
      <c r="A55" s="15" t="s">
        <v>199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0.18</v>
      </c>
      <c r="F55" s="15" t="s">
        <v>78</v>
      </c>
      <c r="G55" s="19">
        <f>INDEX($D$16:$F$22,$B55,MATCH(F55,$D$15:$F$15,0))*0.6*3</f>
        <v>0.18</v>
      </c>
      <c r="I55" s="101"/>
      <c r="J55" s="15">
        <v>29</v>
      </c>
      <c r="K55" s="16" t="str">
        <f t="shared" si="10"/>
        <v>初级1</v>
      </c>
      <c r="L55" s="16">
        <f t="shared" si="11"/>
        <v>1</v>
      </c>
      <c r="M55" s="15">
        <f t="shared" si="12"/>
        <v>29</v>
      </c>
      <c r="N55" s="30">
        <f t="shared" si="13"/>
        <v>2.2959999999999998</v>
      </c>
      <c r="O55" s="15" t="str">
        <f t="shared" si="14"/>
        <v>AtkExt</v>
      </c>
      <c r="P55" s="16">
        <f t="shared" si="15"/>
        <v>271</v>
      </c>
      <c r="Q55" s="15" t="str">
        <f t="shared" si="16"/>
        <v>DefExt</v>
      </c>
      <c r="R55" s="16">
        <f t="shared" si="17"/>
        <v>269</v>
      </c>
      <c r="S55" s="15"/>
      <c r="T55" s="15"/>
      <c r="V55" s="15">
        <v>18</v>
      </c>
      <c r="W55" s="16">
        <f t="shared" si="18"/>
        <v>1</v>
      </c>
      <c r="X55" s="16" t="str">
        <f t="shared" si="19"/>
        <v>初级1</v>
      </c>
      <c r="Y55" s="16">
        <f t="shared" si="20"/>
        <v>1</v>
      </c>
      <c r="Z55" s="16">
        <f t="shared" si="21"/>
        <v>18</v>
      </c>
      <c r="AA55" s="102">
        <f t="shared" si="22"/>
        <v>2.7499999999999996</v>
      </c>
      <c r="AB55" s="16" t="str">
        <f t="shared" si="23"/>
        <v>AtkExt</v>
      </c>
      <c r="AC55" s="29">
        <f t="shared" si="24"/>
        <v>48</v>
      </c>
      <c r="AD55" s="16" t="str">
        <f t="shared" si="25"/>
        <v>DefExt</v>
      </c>
      <c r="AE55" s="29">
        <f t="shared" si="26"/>
        <v>120</v>
      </c>
    </row>
    <row r="56" spans="1:31" ht="16.5" x14ac:dyDescent="0.2">
      <c r="A56" s="15" t="s">
        <v>199</v>
      </c>
      <c r="B56" s="15">
        <v>5</v>
      </c>
      <c r="C56" s="15">
        <v>30</v>
      </c>
      <c r="D56" s="15"/>
      <c r="E56" s="15"/>
      <c r="F56" s="15"/>
      <c r="G56" s="15"/>
      <c r="I56" s="101"/>
      <c r="J56" s="15">
        <v>30</v>
      </c>
      <c r="K56" s="16" t="str">
        <f t="shared" si="10"/>
        <v>初级1</v>
      </c>
      <c r="L56" s="16">
        <f t="shared" si="11"/>
        <v>1</v>
      </c>
      <c r="M56" s="15">
        <f t="shared" si="12"/>
        <v>30</v>
      </c>
      <c r="N56" s="30">
        <f t="shared" si="13"/>
        <v>2.3999999999999995</v>
      </c>
      <c r="O56" s="15" t="str">
        <f t="shared" si="14"/>
        <v>AtkExt</v>
      </c>
      <c r="P56" s="16">
        <f t="shared" si="15"/>
        <v>283</v>
      </c>
      <c r="Q56" s="15" t="str">
        <f t="shared" si="16"/>
        <v>DefExt</v>
      </c>
      <c r="R56" s="16">
        <f t="shared" si="17"/>
        <v>281</v>
      </c>
      <c r="S56" s="15"/>
      <c r="T56" s="15"/>
      <c r="V56" s="15">
        <v>19</v>
      </c>
      <c r="W56" s="16">
        <f t="shared" si="18"/>
        <v>1</v>
      </c>
      <c r="X56" s="16" t="str">
        <f t="shared" si="19"/>
        <v>初级1</v>
      </c>
      <c r="Y56" s="16">
        <f t="shared" si="20"/>
        <v>1</v>
      </c>
      <c r="Z56" s="16">
        <f t="shared" si="21"/>
        <v>19</v>
      </c>
      <c r="AA56" s="102">
        <f t="shared" si="22"/>
        <v>2.9</v>
      </c>
      <c r="AB56" s="16" t="str">
        <f t="shared" si="23"/>
        <v>AtkExt</v>
      </c>
      <c r="AC56" s="29">
        <f t="shared" si="24"/>
        <v>51</v>
      </c>
      <c r="AD56" s="16" t="str">
        <f t="shared" si="25"/>
        <v>DefExt</v>
      </c>
      <c r="AE56" s="29">
        <f t="shared" si="26"/>
        <v>127</v>
      </c>
    </row>
    <row r="57" spans="1:31" ht="16.5" x14ac:dyDescent="0.2">
      <c r="A57" s="15" t="s">
        <v>200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0.12000000000000002</v>
      </c>
      <c r="F57" s="15" t="s">
        <v>78</v>
      </c>
      <c r="G57" s="19">
        <f>INDEX($D$16:$F$22,$B57,MATCH(F57,$D$15:$F$15,0))*0.4*3</f>
        <v>0.12000000000000002</v>
      </c>
      <c r="I57" s="101"/>
      <c r="J57" s="15">
        <v>31</v>
      </c>
      <c r="K57" s="16" t="str">
        <f t="shared" si="10"/>
        <v>初级1</v>
      </c>
      <c r="L57" s="16">
        <f t="shared" si="11"/>
        <v>1</v>
      </c>
      <c r="M57" s="15">
        <f t="shared" si="12"/>
        <v>31</v>
      </c>
      <c r="N57" s="30">
        <f t="shared" si="13"/>
        <v>2.5059999999999998</v>
      </c>
      <c r="O57" s="15" t="str">
        <f t="shared" si="14"/>
        <v>AtkExt</v>
      </c>
      <c r="P57" s="16">
        <f t="shared" si="15"/>
        <v>296</v>
      </c>
      <c r="Q57" s="15" t="str">
        <f t="shared" si="16"/>
        <v>DefExt</v>
      </c>
      <c r="R57" s="16">
        <f t="shared" si="17"/>
        <v>293</v>
      </c>
      <c r="S57" s="15"/>
      <c r="T57" s="15"/>
      <c r="V57" s="15">
        <v>20</v>
      </c>
      <c r="W57" s="16">
        <f t="shared" si="18"/>
        <v>1</v>
      </c>
      <c r="X57" s="16" t="str">
        <f t="shared" si="19"/>
        <v>初级1</v>
      </c>
      <c r="Y57" s="16">
        <f t="shared" si="20"/>
        <v>1</v>
      </c>
      <c r="Z57" s="16">
        <f t="shared" si="21"/>
        <v>20</v>
      </c>
      <c r="AA57" s="102">
        <f t="shared" si="22"/>
        <v>3.05</v>
      </c>
      <c r="AB57" s="16" t="str">
        <f t="shared" si="23"/>
        <v>AtkExt</v>
      </c>
      <c r="AC57" s="29">
        <f t="shared" si="24"/>
        <v>53</v>
      </c>
      <c r="AD57" s="16" t="str">
        <f t="shared" si="25"/>
        <v>DefExt</v>
      </c>
      <c r="AE57" s="29">
        <f t="shared" si="26"/>
        <v>133</v>
      </c>
    </row>
    <row r="58" spans="1:31" ht="16.5" x14ac:dyDescent="0.2">
      <c r="A58" s="15" t="s">
        <v>200</v>
      </c>
      <c r="B58" s="15">
        <v>6</v>
      </c>
      <c r="C58" s="15">
        <v>10</v>
      </c>
      <c r="D58" s="15"/>
      <c r="E58" s="15"/>
      <c r="F58" s="15"/>
      <c r="G58" s="15"/>
      <c r="I58" s="101"/>
      <c r="J58" s="15">
        <v>32</v>
      </c>
      <c r="K58" s="16" t="str">
        <f t="shared" si="10"/>
        <v>初级1</v>
      </c>
      <c r="L58" s="16">
        <f t="shared" si="11"/>
        <v>1</v>
      </c>
      <c r="M58" s="15">
        <f t="shared" si="12"/>
        <v>32</v>
      </c>
      <c r="N58" s="30">
        <f t="shared" si="13"/>
        <v>2.6139999999999999</v>
      </c>
      <c r="O58" s="15" t="str">
        <f t="shared" si="14"/>
        <v>AtkExt</v>
      </c>
      <c r="P58" s="16">
        <f t="shared" ref="P58:P87" si="27">ROUND(INDEX($N$16:$P$22,$L58,MATCH(O58,$N$15:$P$15,0))*$N58,0)</f>
        <v>308</v>
      </c>
      <c r="Q58" s="15" t="str">
        <f t="shared" si="16"/>
        <v>DefExt</v>
      </c>
      <c r="R58" s="16">
        <f t="shared" si="17"/>
        <v>306</v>
      </c>
      <c r="S58" s="15"/>
      <c r="T58" s="15"/>
      <c r="V58" s="15">
        <v>21</v>
      </c>
      <c r="W58" s="16">
        <f t="shared" si="18"/>
        <v>1</v>
      </c>
      <c r="X58" s="16" t="str">
        <f t="shared" si="19"/>
        <v>初级1</v>
      </c>
      <c r="Y58" s="16">
        <f t="shared" si="20"/>
        <v>1</v>
      </c>
      <c r="Z58" s="16">
        <f t="shared" si="21"/>
        <v>21</v>
      </c>
      <c r="AA58" s="102">
        <f t="shared" si="22"/>
        <v>3.1999999999999997</v>
      </c>
      <c r="AB58" s="16" t="str">
        <f t="shared" si="23"/>
        <v>AtkExt</v>
      </c>
      <c r="AC58" s="29">
        <f t="shared" si="24"/>
        <v>56</v>
      </c>
      <c r="AD58" s="16" t="str">
        <f t="shared" si="25"/>
        <v>DefExt</v>
      </c>
      <c r="AE58" s="29">
        <f t="shared" si="26"/>
        <v>140</v>
      </c>
    </row>
    <row r="59" spans="1:31" ht="16.5" x14ac:dyDescent="0.2">
      <c r="A59" s="15" t="s">
        <v>200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0.18</v>
      </c>
      <c r="F59" s="15" t="s">
        <v>75</v>
      </c>
      <c r="G59" s="19">
        <f>INDEX($D$16:$F$22,$B59,MATCH(F59,$D$15:$F$15,0))*0.4*3</f>
        <v>0.12000000000000002</v>
      </c>
      <c r="I59" s="101"/>
      <c r="J59" s="15">
        <v>33</v>
      </c>
      <c r="K59" s="16" t="str">
        <f t="shared" si="10"/>
        <v>初级1</v>
      </c>
      <c r="L59" s="16">
        <f t="shared" si="11"/>
        <v>1</v>
      </c>
      <c r="M59" s="15">
        <f t="shared" si="12"/>
        <v>33</v>
      </c>
      <c r="N59" s="30">
        <f t="shared" si="13"/>
        <v>2.7239999999999998</v>
      </c>
      <c r="O59" s="15" t="str">
        <f t="shared" si="14"/>
        <v>AtkExt</v>
      </c>
      <c r="P59" s="16">
        <f t="shared" si="27"/>
        <v>321</v>
      </c>
      <c r="Q59" s="15" t="str">
        <f t="shared" si="16"/>
        <v>DefExt</v>
      </c>
      <c r="R59" s="16">
        <f t="shared" si="17"/>
        <v>319</v>
      </c>
      <c r="S59" s="15"/>
      <c r="T59" s="15"/>
      <c r="V59" s="15">
        <v>22</v>
      </c>
      <c r="W59" s="16">
        <f t="shared" si="18"/>
        <v>1</v>
      </c>
      <c r="X59" s="16" t="str">
        <f t="shared" si="19"/>
        <v>初级1</v>
      </c>
      <c r="Y59" s="16">
        <f t="shared" si="20"/>
        <v>1</v>
      </c>
      <c r="Z59" s="16">
        <f t="shared" si="21"/>
        <v>22</v>
      </c>
      <c r="AA59" s="102">
        <f t="shared" si="22"/>
        <v>3.3499999999999996</v>
      </c>
      <c r="AB59" s="16" t="str">
        <f t="shared" si="23"/>
        <v>AtkExt</v>
      </c>
      <c r="AC59" s="29">
        <f t="shared" si="24"/>
        <v>59</v>
      </c>
      <c r="AD59" s="16" t="str">
        <f t="shared" si="25"/>
        <v>DefExt</v>
      </c>
      <c r="AE59" s="29">
        <f t="shared" si="26"/>
        <v>146</v>
      </c>
    </row>
    <row r="60" spans="1:31" ht="16.5" x14ac:dyDescent="0.2">
      <c r="A60" s="15" t="s">
        <v>200</v>
      </c>
      <c r="B60" s="15">
        <v>6</v>
      </c>
      <c r="C60" s="15">
        <v>20</v>
      </c>
      <c r="D60" s="15"/>
      <c r="E60" s="15"/>
      <c r="F60" s="15"/>
      <c r="G60" s="15"/>
      <c r="I60" s="101"/>
      <c r="J60" s="15">
        <v>34</v>
      </c>
      <c r="K60" s="16" t="str">
        <f t="shared" si="10"/>
        <v>初级1</v>
      </c>
      <c r="L60" s="16">
        <f t="shared" si="11"/>
        <v>1</v>
      </c>
      <c r="M60" s="15">
        <f t="shared" si="12"/>
        <v>34</v>
      </c>
      <c r="N60" s="30">
        <f t="shared" si="13"/>
        <v>2.8360000000000003</v>
      </c>
      <c r="O60" s="15" t="str">
        <f t="shared" si="14"/>
        <v>AtkExt</v>
      </c>
      <c r="P60" s="16">
        <f t="shared" si="27"/>
        <v>335</v>
      </c>
      <c r="Q60" s="15" t="str">
        <f t="shared" si="16"/>
        <v>DefExt</v>
      </c>
      <c r="R60" s="16">
        <f t="shared" si="17"/>
        <v>332</v>
      </c>
      <c r="S60" s="15"/>
      <c r="T60" s="15"/>
      <c r="V60" s="15">
        <v>23</v>
      </c>
      <c r="W60" s="16">
        <f t="shared" si="18"/>
        <v>1</v>
      </c>
      <c r="X60" s="16" t="str">
        <f t="shared" si="19"/>
        <v>初级1</v>
      </c>
      <c r="Y60" s="16">
        <f t="shared" si="20"/>
        <v>1</v>
      </c>
      <c r="Z60" s="16">
        <f t="shared" si="21"/>
        <v>23</v>
      </c>
      <c r="AA60" s="102">
        <f t="shared" si="22"/>
        <v>3.4999999999999996</v>
      </c>
      <c r="AB60" s="16" t="str">
        <f t="shared" si="23"/>
        <v>AtkExt</v>
      </c>
      <c r="AC60" s="29">
        <f t="shared" si="24"/>
        <v>61</v>
      </c>
      <c r="AD60" s="16" t="str">
        <f t="shared" si="25"/>
        <v>DefExt</v>
      </c>
      <c r="AE60" s="29">
        <f t="shared" si="26"/>
        <v>153</v>
      </c>
    </row>
    <row r="61" spans="1:31" ht="16.5" x14ac:dyDescent="0.2">
      <c r="A61" s="15" t="s">
        <v>200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0.18</v>
      </c>
      <c r="F61" s="15" t="s">
        <v>78</v>
      </c>
      <c r="G61" s="19">
        <f>INDEX($D$16:$F$22,$B61,MATCH(F61,$D$15:$F$15,0))*0.6*3</f>
        <v>0.18</v>
      </c>
      <c r="I61" s="101"/>
      <c r="J61" s="15">
        <v>35</v>
      </c>
      <c r="K61" s="16" t="str">
        <f t="shared" si="10"/>
        <v>初级1</v>
      </c>
      <c r="L61" s="16">
        <f t="shared" si="11"/>
        <v>1</v>
      </c>
      <c r="M61" s="15">
        <f t="shared" si="12"/>
        <v>35</v>
      </c>
      <c r="N61" s="30">
        <f t="shared" si="13"/>
        <v>2.95</v>
      </c>
      <c r="O61" s="15" t="str">
        <f t="shared" si="14"/>
        <v>AtkExt</v>
      </c>
      <c r="P61" s="16">
        <f t="shared" si="27"/>
        <v>348</v>
      </c>
      <c r="Q61" s="15" t="str">
        <f t="shared" si="16"/>
        <v>DefExt</v>
      </c>
      <c r="R61" s="16">
        <f t="shared" si="17"/>
        <v>345</v>
      </c>
      <c r="S61" s="15"/>
      <c r="T61" s="15"/>
      <c r="V61" s="15">
        <v>24</v>
      </c>
      <c r="W61" s="16">
        <f t="shared" si="18"/>
        <v>1</v>
      </c>
      <c r="X61" s="16" t="str">
        <f t="shared" si="19"/>
        <v>初级1</v>
      </c>
      <c r="Y61" s="16">
        <f t="shared" si="20"/>
        <v>1</v>
      </c>
      <c r="Z61" s="16">
        <f t="shared" si="21"/>
        <v>24</v>
      </c>
      <c r="AA61" s="102">
        <f t="shared" si="22"/>
        <v>3.6499999999999995</v>
      </c>
      <c r="AB61" s="16" t="str">
        <f t="shared" si="23"/>
        <v>AtkExt</v>
      </c>
      <c r="AC61" s="29">
        <f t="shared" si="24"/>
        <v>64</v>
      </c>
      <c r="AD61" s="16" t="str">
        <f t="shared" si="25"/>
        <v>DefExt</v>
      </c>
      <c r="AE61" s="29">
        <f t="shared" si="26"/>
        <v>159</v>
      </c>
    </row>
    <row r="62" spans="1:31" ht="16.5" x14ac:dyDescent="0.2">
      <c r="A62" s="15" t="s">
        <v>200</v>
      </c>
      <c r="B62" s="15">
        <v>6</v>
      </c>
      <c r="C62" s="15">
        <v>30</v>
      </c>
      <c r="D62" s="15"/>
      <c r="E62" s="15"/>
      <c r="F62" s="15"/>
      <c r="G62" s="15"/>
      <c r="I62" s="101"/>
      <c r="J62" s="15">
        <v>36</v>
      </c>
      <c r="K62" s="16" t="str">
        <f t="shared" si="10"/>
        <v>初级1</v>
      </c>
      <c r="L62" s="16">
        <f t="shared" si="11"/>
        <v>1</v>
      </c>
      <c r="M62" s="15">
        <f t="shared" si="12"/>
        <v>36</v>
      </c>
      <c r="N62" s="30">
        <f t="shared" si="13"/>
        <v>3.0659999999999998</v>
      </c>
      <c r="O62" s="15" t="str">
        <f t="shared" si="14"/>
        <v>AtkExt</v>
      </c>
      <c r="P62" s="16">
        <f t="shared" si="27"/>
        <v>362</v>
      </c>
      <c r="Q62" s="15" t="str">
        <f t="shared" si="16"/>
        <v>DefExt</v>
      </c>
      <c r="R62" s="16">
        <f t="shared" si="17"/>
        <v>359</v>
      </c>
      <c r="S62" s="15"/>
      <c r="T62" s="15"/>
      <c r="V62" s="15">
        <v>25</v>
      </c>
      <c r="W62" s="16">
        <f t="shared" si="18"/>
        <v>1</v>
      </c>
      <c r="X62" s="16" t="str">
        <f t="shared" si="19"/>
        <v>初级1</v>
      </c>
      <c r="Y62" s="16">
        <f t="shared" si="20"/>
        <v>1</v>
      </c>
      <c r="Z62" s="16">
        <f t="shared" si="21"/>
        <v>25</v>
      </c>
      <c r="AA62" s="102">
        <f t="shared" si="22"/>
        <v>3.8</v>
      </c>
      <c r="AB62" s="16" t="str">
        <f t="shared" si="23"/>
        <v>AtkExt</v>
      </c>
      <c r="AC62" s="29">
        <f t="shared" si="24"/>
        <v>67</v>
      </c>
      <c r="AD62" s="16" t="str">
        <f t="shared" si="25"/>
        <v>DefExt</v>
      </c>
      <c r="AE62" s="29">
        <f t="shared" si="26"/>
        <v>166</v>
      </c>
    </row>
    <row r="63" spans="1:31" ht="16.5" x14ac:dyDescent="0.2">
      <c r="A63" s="15" t="s">
        <v>201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0.12000000000000002</v>
      </c>
      <c r="F63" s="15" t="s">
        <v>78</v>
      </c>
      <c r="G63" s="19">
        <f>INDEX($D$16:$F$22,$B63,MATCH(F63,$D$15:$F$15,0))*0.4*3</f>
        <v>0.12000000000000002</v>
      </c>
      <c r="I63" s="101"/>
      <c r="J63" s="15">
        <v>37</v>
      </c>
      <c r="K63" s="16" t="str">
        <f t="shared" si="10"/>
        <v>初级1</v>
      </c>
      <c r="L63" s="16">
        <f t="shared" si="11"/>
        <v>1</v>
      </c>
      <c r="M63" s="15">
        <f t="shared" si="12"/>
        <v>37</v>
      </c>
      <c r="N63" s="30">
        <f t="shared" si="13"/>
        <v>3.1840000000000002</v>
      </c>
      <c r="O63" s="15" t="str">
        <f t="shared" si="14"/>
        <v>AtkExt</v>
      </c>
      <c r="P63" s="16">
        <f t="shared" si="27"/>
        <v>376</v>
      </c>
      <c r="Q63" s="15" t="str">
        <f t="shared" si="16"/>
        <v>DefExt</v>
      </c>
      <c r="R63" s="16">
        <f t="shared" si="17"/>
        <v>373</v>
      </c>
      <c r="S63" s="15"/>
      <c r="T63" s="15"/>
      <c r="V63" s="15">
        <v>26</v>
      </c>
      <c r="W63" s="16">
        <f t="shared" si="18"/>
        <v>1</v>
      </c>
      <c r="X63" s="16" t="str">
        <f t="shared" si="19"/>
        <v>初级1</v>
      </c>
      <c r="Y63" s="16">
        <f t="shared" si="20"/>
        <v>1</v>
      </c>
      <c r="Z63" s="16">
        <f t="shared" si="21"/>
        <v>26</v>
      </c>
      <c r="AA63" s="102">
        <f t="shared" si="22"/>
        <v>3.9499999999999997</v>
      </c>
      <c r="AB63" s="16" t="str">
        <f t="shared" si="23"/>
        <v>AtkExt</v>
      </c>
      <c r="AC63" s="29">
        <f t="shared" si="24"/>
        <v>69</v>
      </c>
      <c r="AD63" s="16" t="str">
        <f t="shared" si="25"/>
        <v>DefExt</v>
      </c>
      <c r="AE63" s="29">
        <f t="shared" si="26"/>
        <v>173</v>
      </c>
    </row>
    <row r="64" spans="1:31" ht="16.5" x14ac:dyDescent="0.2">
      <c r="A64" s="15" t="s">
        <v>201</v>
      </c>
      <c r="B64" s="15">
        <v>7</v>
      </c>
      <c r="C64" s="15">
        <v>10</v>
      </c>
      <c r="D64" s="15"/>
      <c r="E64" s="15"/>
      <c r="F64" s="15"/>
      <c r="G64" s="15"/>
      <c r="I64" s="101"/>
      <c r="J64" s="15">
        <v>38</v>
      </c>
      <c r="K64" s="16" t="str">
        <f t="shared" si="10"/>
        <v>初级1</v>
      </c>
      <c r="L64" s="16">
        <f t="shared" si="11"/>
        <v>1</v>
      </c>
      <c r="M64" s="15">
        <f t="shared" si="12"/>
        <v>38</v>
      </c>
      <c r="N64" s="30">
        <f t="shared" si="13"/>
        <v>3.3039999999999998</v>
      </c>
      <c r="O64" s="15" t="str">
        <f t="shared" si="14"/>
        <v>AtkExt</v>
      </c>
      <c r="P64" s="16">
        <f t="shared" si="27"/>
        <v>390</v>
      </c>
      <c r="Q64" s="15" t="str">
        <f t="shared" si="16"/>
        <v>DefExt</v>
      </c>
      <c r="R64" s="16">
        <f t="shared" si="17"/>
        <v>387</v>
      </c>
      <c r="S64" s="15"/>
      <c r="T64" s="15"/>
      <c r="V64" s="15">
        <v>27</v>
      </c>
      <c r="W64" s="16">
        <f t="shared" si="18"/>
        <v>1</v>
      </c>
      <c r="X64" s="16" t="str">
        <f t="shared" si="19"/>
        <v>初级1</v>
      </c>
      <c r="Y64" s="16">
        <f t="shared" si="20"/>
        <v>1</v>
      </c>
      <c r="Z64" s="16">
        <f t="shared" si="21"/>
        <v>27</v>
      </c>
      <c r="AA64" s="102">
        <f t="shared" si="22"/>
        <v>4.0999999999999996</v>
      </c>
      <c r="AB64" s="16" t="str">
        <f t="shared" si="23"/>
        <v>AtkExt</v>
      </c>
      <c r="AC64" s="29">
        <f t="shared" si="24"/>
        <v>72</v>
      </c>
      <c r="AD64" s="16" t="str">
        <f t="shared" si="25"/>
        <v>DefExt</v>
      </c>
      <c r="AE64" s="29">
        <f t="shared" si="26"/>
        <v>179</v>
      </c>
    </row>
    <row r="65" spans="1:31" ht="16.5" x14ac:dyDescent="0.2">
      <c r="A65" s="15" t="s">
        <v>201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0.18</v>
      </c>
      <c r="F65" s="15" t="s">
        <v>75</v>
      </c>
      <c r="G65" s="19">
        <f>INDEX($D$16:$F$22,$B65,MATCH(F65,$D$15:$F$15,0))*0.4*3</f>
        <v>0.12000000000000002</v>
      </c>
      <c r="I65" s="101"/>
      <c r="J65" s="15">
        <v>39</v>
      </c>
      <c r="K65" s="16" t="str">
        <f t="shared" si="10"/>
        <v>初级1</v>
      </c>
      <c r="L65" s="16">
        <f t="shared" si="11"/>
        <v>1</v>
      </c>
      <c r="M65" s="15">
        <f t="shared" si="12"/>
        <v>39</v>
      </c>
      <c r="N65" s="30">
        <f t="shared" si="13"/>
        <v>3.4259999999999997</v>
      </c>
      <c r="O65" s="15" t="str">
        <f t="shared" si="14"/>
        <v>AtkExt</v>
      </c>
      <c r="P65" s="16">
        <f t="shared" si="27"/>
        <v>404</v>
      </c>
      <c r="Q65" s="15" t="str">
        <f t="shared" si="16"/>
        <v>DefExt</v>
      </c>
      <c r="R65" s="16">
        <f t="shared" si="17"/>
        <v>401</v>
      </c>
      <c r="S65" s="15"/>
      <c r="T65" s="15"/>
      <c r="V65" s="15">
        <v>28</v>
      </c>
      <c r="W65" s="16">
        <f t="shared" si="18"/>
        <v>1</v>
      </c>
      <c r="X65" s="16" t="str">
        <f t="shared" si="19"/>
        <v>初级1</v>
      </c>
      <c r="Y65" s="16">
        <f t="shared" si="20"/>
        <v>1</v>
      </c>
      <c r="Z65" s="16">
        <f t="shared" si="21"/>
        <v>28</v>
      </c>
      <c r="AA65" s="102">
        <f t="shared" si="22"/>
        <v>4.25</v>
      </c>
      <c r="AB65" s="16" t="str">
        <f t="shared" si="23"/>
        <v>AtkExt</v>
      </c>
      <c r="AC65" s="29">
        <f t="shared" si="24"/>
        <v>74</v>
      </c>
      <c r="AD65" s="16" t="str">
        <f t="shared" si="25"/>
        <v>DefExt</v>
      </c>
      <c r="AE65" s="29">
        <f t="shared" si="26"/>
        <v>186</v>
      </c>
    </row>
    <row r="66" spans="1:31" ht="16.5" x14ac:dyDescent="0.2">
      <c r="A66" s="15" t="s">
        <v>201</v>
      </c>
      <c r="B66" s="15">
        <v>7</v>
      </c>
      <c r="C66" s="15">
        <v>20</v>
      </c>
      <c r="D66" s="15"/>
      <c r="E66" s="15"/>
      <c r="F66" s="15"/>
      <c r="G66" s="15"/>
      <c r="I66" s="101"/>
      <c r="J66" s="15">
        <v>40</v>
      </c>
      <c r="K66" s="16" t="str">
        <f t="shared" si="10"/>
        <v>初级1</v>
      </c>
      <c r="L66" s="16">
        <f t="shared" si="11"/>
        <v>1</v>
      </c>
      <c r="M66" s="15">
        <f t="shared" si="12"/>
        <v>40</v>
      </c>
      <c r="N66" s="30">
        <f t="shared" si="13"/>
        <v>3.55</v>
      </c>
      <c r="O66" s="15" t="str">
        <f t="shared" si="14"/>
        <v>AtkExt</v>
      </c>
      <c r="P66" s="16">
        <f t="shared" si="27"/>
        <v>419</v>
      </c>
      <c r="Q66" s="15" t="str">
        <f t="shared" si="16"/>
        <v>DefExt</v>
      </c>
      <c r="R66" s="16">
        <f t="shared" si="17"/>
        <v>415</v>
      </c>
      <c r="S66" s="15"/>
      <c r="T66" s="15"/>
      <c r="V66" s="15">
        <v>29</v>
      </c>
      <c r="W66" s="16">
        <f t="shared" si="18"/>
        <v>1</v>
      </c>
      <c r="X66" s="16" t="str">
        <f t="shared" si="19"/>
        <v>初级1</v>
      </c>
      <c r="Y66" s="16">
        <f t="shared" si="20"/>
        <v>1</v>
      </c>
      <c r="Z66" s="16">
        <f t="shared" si="21"/>
        <v>29</v>
      </c>
      <c r="AA66" s="102">
        <f t="shared" si="22"/>
        <v>4.3999999999999995</v>
      </c>
      <c r="AB66" s="16" t="str">
        <f t="shared" si="23"/>
        <v>AtkExt</v>
      </c>
      <c r="AC66" s="29">
        <f t="shared" si="24"/>
        <v>77</v>
      </c>
      <c r="AD66" s="16" t="str">
        <f t="shared" si="25"/>
        <v>DefExt</v>
      </c>
      <c r="AE66" s="29">
        <f t="shared" si="26"/>
        <v>192</v>
      </c>
    </row>
    <row r="67" spans="1:31" ht="16.5" x14ac:dyDescent="0.2">
      <c r="A67" s="15" t="s">
        <v>201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0.18</v>
      </c>
      <c r="F67" s="15" t="s">
        <v>78</v>
      </c>
      <c r="G67" s="19">
        <f>INDEX($D$16:$F$22,$B67,MATCH(F67,$D$15:$F$15,0))*0.6*3</f>
        <v>0.18</v>
      </c>
      <c r="I67" s="101"/>
      <c r="J67" s="15">
        <v>41</v>
      </c>
      <c r="K67" s="16" t="str">
        <f t="shared" si="10"/>
        <v>初级2</v>
      </c>
      <c r="L67" s="16">
        <f t="shared" si="11"/>
        <v>2</v>
      </c>
      <c r="M67" s="15">
        <f t="shared" si="12"/>
        <v>1</v>
      </c>
      <c r="N67" s="30">
        <f t="shared" si="13"/>
        <v>0.19600000000000001</v>
      </c>
      <c r="O67" s="15" t="str">
        <f t="shared" si="14"/>
        <v>AtkExt</v>
      </c>
      <c r="P67" s="16">
        <f t="shared" si="27"/>
        <v>35</v>
      </c>
      <c r="Q67" s="15" t="str">
        <f t="shared" si="16"/>
        <v>HPExt</v>
      </c>
      <c r="R67" s="16">
        <f t="shared" si="17"/>
        <v>348</v>
      </c>
      <c r="S67" s="15"/>
      <c r="T67" s="15"/>
      <c r="V67" s="15">
        <v>30</v>
      </c>
      <c r="W67" s="16">
        <f t="shared" si="18"/>
        <v>1</v>
      </c>
      <c r="X67" s="16" t="str">
        <f t="shared" si="19"/>
        <v>初级1</v>
      </c>
      <c r="Y67" s="16">
        <f t="shared" si="20"/>
        <v>1</v>
      </c>
      <c r="Z67" s="16">
        <f t="shared" si="21"/>
        <v>30</v>
      </c>
      <c r="AA67" s="102">
        <f t="shared" si="22"/>
        <v>4.55</v>
      </c>
      <c r="AB67" s="16" t="str">
        <f t="shared" si="23"/>
        <v>AtkExt</v>
      </c>
      <c r="AC67" s="29">
        <f t="shared" si="24"/>
        <v>80</v>
      </c>
      <c r="AD67" s="16" t="str">
        <f t="shared" si="25"/>
        <v>DefExt</v>
      </c>
      <c r="AE67" s="29">
        <f t="shared" si="26"/>
        <v>199</v>
      </c>
    </row>
    <row r="68" spans="1:31" ht="16.5" x14ac:dyDescent="0.2">
      <c r="A68" s="15" t="s">
        <v>201</v>
      </c>
      <c r="B68" s="15">
        <v>7</v>
      </c>
      <c r="C68" s="15">
        <v>30</v>
      </c>
      <c r="D68" s="15"/>
      <c r="E68" s="15"/>
      <c r="F68" s="15"/>
      <c r="G68" s="15"/>
      <c r="I68" s="101"/>
      <c r="J68" s="15">
        <v>42</v>
      </c>
      <c r="K68" s="16" t="str">
        <f t="shared" si="10"/>
        <v>初级2</v>
      </c>
      <c r="L68" s="16">
        <f t="shared" si="11"/>
        <v>2</v>
      </c>
      <c r="M68" s="15">
        <f t="shared" si="12"/>
        <v>2</v>
      </c>
      <c r="N68" s="30">
        <f t="shared" si="13"/>
        <v>0.24399999999999999</v>
      </c>
      <c r="O68" s="15" t="str">
        <f t="shared" si="14"/>
        <v>AtkExt</v>
      </c>
      <c r="P68" s="16">
        <f t="shared" si="27"/>
        <v>43</v>
      </c>
      <c r="Q68" s="15" t="str">
        <f t="shared" si="16"/>
        <v>HPExt</v>
      </c>
      <c r="R68" s="16">
        <f t="shared" si="17"/>
        <v>433</v>
      </c>
      <c r="S68" s="15"/>
      <c r="T68" s="15"/>
      <c r="V68" s="15">
        <v>31</v>
      </c>
      <c r="W68" s="16">
        <f t="shared" si="18"/>
        <v>1</v>
      </c>
      <c r="X68" s="16" t="str">
        <f t="shared" si="19"/>
        <v>初级1</v>
      </c>
      <c r="Y68" s="16">
        <f t="shared" si="20"/>
        <v>1</v>
      </c>
      <c r="Z68" s="16">
        <f t="shared" si="21"/>
        <v>31</v>
      </c>
      <c r="AA68" s="102">
        <f t="shared" si="22"/>
        <v>4.6999999999999993</v>
      </c>
      <c r="AB68" s="16" t="str">
        <f t="shared" si="23"/>
        <v>AtkExt</v>
      </c>
      <c r="AC68" s="29">
        <f t="shared" si="24"/>
        <v>82</v>
      </c>
      <c r="AD68" s="16" t="str">
        <f t="shared" si="25"/>
        <v>DefExt</v>
      </c>
      <c r="AE68" s="29">
        <f t="shared" si="26"/>
        <v>205</v>
      </c>
    </row>
    <row r="69" spans="1:31" ht="16.5" x14ac:dyDescent="0.2">
      <c r="I69" s="101"/>
      <c r="J69" s="15">
        <v>43</v>
      </c>
      <c r="K69" s="16" t="str">
        <f t="shared" si="10"/>
        <v>初级2</v>
      </c>
      <c r="L69" s="16">
        <f t="shared" si="11"/>
        <v>2</v>
      </c>
      <c r="M69" s="15">
        <f t="shared" si="12"/>
        <v>3</v>
      </c>
      <c r="N69" s="30">
        <f t="shared" si="13"/>
        <v>0.29400000000000004</v>
      </c>
      <c r="O69" s="15" t="str">
        <f t="shared" si="14"/>
        <v>AtkExt</v>
      </c>
      <c r="P69" s="16">
        <f t="shared" si="27"/>
        <v>52</v>
      </c>
      <c r="Q69" s="15" t="str">
        <f t="shared" si="16"/>
        <v>HPExt</v>
      </c>
      <c r="R69" s="16">
        <f t="shared" si="17"/>
        <v>522</v>
      </c>
      <c r="S69" s="15"/>
      <c r="T69" s="15"/>
      <c r="V69" s="15">
        <v>32</v>
      </c>
      <c r="W69" s="16">
        <f t="shared" si="18"/>
        <v>1</v>
      </c>
      <c r="X69" s="16" t="str">
        <f t="shared" si="19"/>
        <v>初级1</v>
      </c>
      <c r="Y69" s="16">
        <f t="shared" si="20"/>
        <v>1</v>
      </c>
      <c r="Z69" s="16">
        <f t="shared" si="21"/>
        <v>32</v>
      </c>
      <c r="AA69" s="102">
        <f t="shared" si="22"/>
        <v>4.8499999999999996</v>
      </c>
      <c r="AB69" s="16" t="str">
        <f t="shared" si="23"/>
        <v>AtkExt</v>
      </c>
      <c r="AC69" s="29">
        <f t="shared" si="24"/>
        <v>85</v>
      </c>
      <c r="AD69" s="16" t="str">
        <f t="shared" si="25"/>
        <v>DefExt</v>
      </c>
      <c r="AE69" s="29">
        <f t="shared" si="26"/>
        <v>212</v>
      </c>
    </row>
    <row r="70" spans="1:31" ht="16.5" x14ac:dyDescent="0.2">
      <c r="I70" s="101"/>
      <c r="J70" s="15">
        <v>44</v>
      </c>
      <c r="K70" s="16" t="str">
        <f t="shared" si="10"/>
        <v>初级2</v>
      </c>
      <c r="L70" s="16">
        <f t="shared" si="11"/>
        <v>2</v>
      </c>
      <c r="M70" s="15">
        <f t="shared" si="12"/>
        <v>4</v>
      </c>
      <c r="N70" s="30">
        <f t="shared" si="13"/>
        <v>0.34599999999999997</v>
      </c>
      <c r="O70" s="15" t="str">
        <f t="shared" si="14"/>
        <v>AtkExt</v>
      </c>
      <c r="P70" s="16">
        <f t="shared" si="27"/>
        <v>61</v>
      </c>
      <c r="Q70" s="15" t="str">
        <f t="shared" si="16"/>
        <v>HPExt</v>
      </c>
      <c r="R70" s="16">
        <f t="shared" si="17"/>
        <v>614</v>
      </c>
      <c r="S70" s="15"/>
      <c r="T70" s="15"/>
      <c r="V70" s="15">
        <v>33</v>
      </c>
      <c r="W70" s="16">
        <f t="shared" si="18"/>
        <v>1</v>
      </c>
      <c r="X70" s="16" t="str">
        <f t="shared" si="19"/>
        <v>初级1</v>
      </c>
      <c r="Y70" s="16">
        <f t="shared" si="20"/>
        <v>1</v>
      </c>
      <c r="Z70" s="16">
        <f t="shared" si="21"/>
        <v>33</v>
      </c>
      <c r="AA70" s="102">
        <f t="shared" si="22"/>
        <v>5</v>
      </c>
      <c r="AB70" s="16" t="str">
        <f t="shared" si="23"/>
        <v>AtkExt</v>
      </c>
      <c r="AC70" s="29">
        <f t="shared" si="24"/>
        <v>88</v>
      </c>
      <c r="AD70" s="16" t="str">
        <f t="shared" si="25"/>
        <v>DefExt</v>
      </c>
      <c r="AE70" s="29">
        <f t="shared" si="26"/>
        <v>218</v>
      </c>
    </row>
    <row r="71" spans="1:31" ht="16.5" x14ac:dyDescent="0.2">
      <c r="I71" s="101"/>
      <c r="J71" s="15">
        <v>45</v>
      </c>
      <c r="K71" s="16" t="str">
        <f t="shared" si="10"/>
        <v>初级2</v>
      </c>
      <c r="L71" s="16">
        <f t="shared" si="11"/>
        <v>2</v>
      </c>
      <c r="M71" s="15">
        <f t="shared" si="12"/>
        <v>5</v>
      </c>
      <c r="N71" s="30">
        <f t="shared" si="13"/>
        <v>0.4</v>
      </c>
      <c r="O71" s="15" t="str">
        <f t="shared" si="14"/>
        <v>AtkExt</v>
      </c>
      <c r="P71" s="16">
        <f t="shared" si="27"/>
        <v>71</v>
      </c>
      <c r="Q71" s="15" t="str">
        <f t="shared" si="16"/>
        <v>HPExt</v>
      </c>
      <c r="R71" s="16">
        <f t="shared" si="17"/>
        <v>710</v>
      </c>
      <c r="S71" s="15"/>
      <c r="T71" s="15"/>
      <c r="V71" s="15">
        <v>34</v>
      </c>
      <c r="W71" s="16">
        <f t="shared" si="18"/>
        <v>1</v>
      </c>
      <c r="X71" s="16" t="str">
        <f t="shared" si="19"/>
        <v>初级1</v>
      </c>
      <c r="Y71" s="16">
        <f t="shared" si="20"/>
        <v>1</v>
      </c>
      <c r="Z71" s="16">
        <f t="shared" si="21"/>
        <v>34</v>
      </c>
      <c r="AA71" s="102">
        <f t="shared" si="22"/>
        <v>5.1499999999999995</v>
      </c>
      <c r="AB71" s="16" t="str">
        <f t="shared" si="23"/>
        <v>AtkExt</v>
      </c>
      <c r="AC71" s="29">
        <f t="shared" si="24"/>
        <v>90</v>
      </c>
      <c r="AD71" s="16" t="str">
        <f t="shared" si="25"/>
        <v>DefExt</v>
      </c>
      <c r="AE71" s="29">
        <f t="shared" si="26"/>
        <v>225</v>
      </c>
    </row>
    <row r="72" spans="1:31" ht="16.5" x14ac:dyDescent="0.2">
      <c r="I72" s="101"/>
      <c r="J72" s="15">
        <v>46</v>
      </c>
      <c r="K72" s="16" t="str">
        <f t="shared" si="10"/>
        <v>初级2</v>
      </c>
      <c r="L72" s="16">
        <f t="shared" si="11"/>
        <v>2</v>
      </c>
      <c r="M72" s="15">
        <f t="shared" si="12"/>
        <v>6</v>
      </c>
      <c r="N72" s="30">
        <f t="shared" si="13"/>
        <v>0.45600000000000007</v>
      </c>
      <c r="O72" s="15" t="str">
        <f t="shared" si="14"/>
        <v>AtkExt</v>
      </c>
      <c r="P72" s="16">
        <f t="shared" si="27"/>
        <v>81</v>
      </c>
      <c r="Q72" s="15" t="str">
        <f t="shared" si="16"/>
        <v>HPExt</v>
      </c>
      <c r="R72" s="16">
        <f t="shared" si="17"/>
        <v>810</v>
      </c>
      <c r="S72" s="15"/>
      <c r="T72" s="15"/>
      <c r="V72" s="15">
        <v>35</v>
      </c>
      <c r="W72" s="16">
        <f t="shared" si="18"/>
        <v>1</v>
      </c>
      <c r="X72" s="16" t="str">
        <f t="shared" si="19"/>
        <v>初级1</v>
      </c>
      <c r="Y72" s="16">
        <f t="shared" si="20"/>
        <v>1</v>
      </c>
      <c r="Z72" s="16">
        <f t="shared" si="21"/>
        <v>35</v>
      </c>
      <c r="AA72" s="102">
        <f t="shared" si="22"/>
        <v>5.3</v>
      </c>
      <c r="AB72" s="16" t="str">
        <f t="shared" si="23"/>
        <v>AtkExt</v>
      </c>
      <c r="AC72" s="29">
        <f t="shared" si="24"/>
        <v>93</v>
      </c>
      <c r="AD72" s="16" t="str">
        <f t="shared" si="25"/>
        <v>DefExt</v>
      </c>
      <c r="AE72" s="29">
        <f t="shared" si="26"/>
        <v>232</v>
      </c>
    </row>
    <row r="73" spans="1:31" ht="16.5" x14ac:dyDescent="0.2">
      <c r="I73" s="101"/>
      <c r="J73" s="15">
        <v>47</v>
      </c>
      <c r="K73" s="16" t="str">
        <f t="shared" si="10"/>
        <v>初级2</v>
      </c>
      <c r="L73" s="16">
        <f t="shared" si="11"/>
        <v>2</v>
      </c>
      <c r="M73" s="15">
        <f t="shared" si="12"/>
        <v>7</v>
      </c>
      <c r="N73" s="30">
        <f t="shared" si="13"/>
        <v>0.51400000000000001</v>
      </c>
      <c r="O73" s="15" t="str">
        <f t="shared" si="14"/>
        <v>AtkExt</v>
      </c>
      <c r="P73" s="16">
        <f t="shared" si="27"/>
        <v>91</v>
      </c>
      <c r="Q73" s="15" t="str">
        <f t="shared" si="16"/>
        <v>HPExt</v>
      </c>
      <c r="R73" s="16">
        <f t="shared" si="17"/>
        <v>913</v>
      </c>
      <c r="S73" s="15"/>
      <c r="T73" s="15"/>
      <c r="V73" s="15">
        <v>36</v>
      </c>
      <c r="W73" s="16">
        <f t="shared" si="18"/>
        <v>1</v>
      </c>
      <c r="X73" s="16" t="str">
        <f t="shared" si="19"/>
        <v>初级1</v>
      </c>
      <c r="Y73" s="16">
        <f t="shared" si="20"/>
        <v>1</v>
      </c>
      <c r="Z73" s="16">
        <f t="shared" si="21"/>
        <v>36</v>
      </c>
      <c r="AA73" s="102">
        <f t="shared" si="22"/>
        <v>5.4499999999999993</v>
      </c>
      <c r="AB73" s="16" t="str">
        <f t="shared" si="23"/>
        <v>AtkExt</v>
      </c>
      <c r="AC73" s="29">
        <f t="shared" si="24"/>
        <v>95</v>
      </c>
      <c r="AD73" s="16" t="str">
        <f t="shared" si="25"/>
        <v>DefExt</v>
      </c>
      <c r="AE73" s="29">
        <f t="shared" si="26"/>
        <v>238</v>
      </c>
    </row>
    <row r="74" spans="1:31" ht="16.5" x14ac:dyDescent="0.2">
      <c r="I74" s="101"/>
      <c r="J74" s="15">
        <v>48</v>
      </c>
      <c r="K74" s="16" t="str">
        <f t="shared" si="10"/>
        <v>初级2</v>
      </c>
      <c r="L74" s="16">
        <f t="shared" si="11"/>
        <v>2</v>
      </c>
      <c r="M74" s="15">
        <f t="shared" si="12"/>
        <v>8</v>
      </c>
      <c r="N74" s="30">
        <f t="shared" si="13"/>
        <v>0.57400000000000007</v>
      </c>
      <c r="O74" s="15" t="str">
        <f t="shared" si="14"/>
        <v>AtkExt</v>
      </c>
      <c r="P74" s="16">
        <f t="shared" si="27"/>
        <v>102</v>
      </c>
      <c r="Q74" s="15" t="str">
        <f t="shared" si="16"/>
        <v>HPExt</v>
      </c>
      <c r="R74" s="16">
        <f t="shared" si="17"/>
        <v>1019</v>
      </c>
      <c r="S74" s="15"/>
      <c r="T74" s="15"/>
      <c r="V74" s="15">
        <v>37</v>
      </c>
      <c r="W74" s="16">
        <f t="shared" si="18"/>
        <v>1</v>
      </c>
      <c r="X74" s="16" t="str">
        <f t="shared" si="19"/>
        <v>初级1</v>
      </c>
      <c r="Y74" s="16">
        <f t="shared" si="20"/>
        <v>1</v>
      </c>
      <c r="Z74" s="16">
        <f t="shared" si="21"/>
        <v>37</v>
      </c>
      <c r="AA74" s="102">
        <f t="shared" si="22"/>
        <v>5.6</v>
      </c>
      <c r="AB74" s="16" t="str">
        <f t="shared" si="23"/>
        <v>AtkExt</v>
      </c>
      <c r="AC74" s="29">
        <f t="shared" si="24"/>
        <v>98</v>
      </c>
      <c r="AD74" s="16" t="str">
        <f t="shared" si="25"/>
        <v>DefExt</v>
      </c>
      <c r="AE74" s="29">
        <f t="shared" si="26"/>
        <v>245</v>
      </c>
    </row>
    <row r="75" spans="1:31" ht="16.5" x14ac:dyDescent="0.2">
      <c r="I75" s="101"/>
      <c r="J75" s="15">
        <v>49</v>
      </c>
      <c r="K75" s="16" t="str">
        <f t="shared" si="10"/>
        <v>初级2</v>
      </c>
      <c r="L75" s="16">
        <f t="shared" si="11"/>
        <v>2</v>
      </c>
      <c r="M75" s="15">
        <f t="shared" si="12"/>
        <v>9</v>
      </c>
      <c r="N75" s="30">
        <f t="shared" si="13"/>
        <v>0.6359999999999999</v>
      </c>
      <c r="O75" s="15" t="str">
        <f t="shared" si="14"/>
        <v>AtkExt</v>
      </c>
      <c r="P75" s="16">
        <f t="shared" si="27"/>
        <v>113</v>
      </c>
      <c r="Q75" s="15" t="str">
        <f t="shared" si="16"/>
        <v>HPExt</v>
      </c>
      <c r="R75" s="16">
        <f t="shared" si="17"/>
        <v>1130</v>
      </c>
      <c r="S75" s="15"/>
      <c r="T75" s="15"/>
      <c r="V75" s="15">
        <v>38</v>
      </c>
      <c r="W75" s="16">
        <f t="shared" si="18"/>
        <v>1</v>
      </c>
      <c r="X75" s="16" t="str">
        <f t="shared" si="19"/>
        <v>初级1</v>
      </c>
      <c r="Y75" s="16">
        <f t="shared" si="20"/>
        <v>1</v>
      </c>
      <c r="Z75" s="16">
        <f t="shared" si="21"/>
        <v>38</v>
      </c>
      <c r="AA75" s="102">
        <f t="shared" si="22"/>
        <v>5.75</v>
      </c>
      <c r="AB75" s="16" t="str">
        <f t="shared" si="23"/>
        <v>AtkExt</v>
      </c>
      <c r="AC75" s="29">
        <f t="shared" si="24"/>
        <v>101</v>
      </c>
      <c r="AD75" s="16" t="str">
        <f t="shared" si="25"/>
        <v>DefExt</v>
      </c>
      <c r="AE75" s="29">
        <f t="shared" si="26"/>
        <v>251</v>
      </c>
    </row>
    <row r="76" spans="1:31" ht="16.5" x14ac:dyDescent="0.2">
      <c r="I76" s="101"/>
      <c r="J76" s="15">
        <v>50</v>
      </c>
      <c r="K76" s="16" t="str">
        <f t="shared" si="10"/>
        <v>初级2</v>
      </c>
      <c r="L76" s="16">
        <f t="shared" si="11"/>
        <v>2</v>
      </c>
      <c r="M76" s="15">
        <f t="shared" si="12"/>
        <v>10</v>
      </c>
      <c r="N76" s="30">
        <f t="shared" si="13"/>
        <v>0.7</v>
      </c>
      <c r="O76" s="15" t="str">
        <f t="shared" si="14"/>
        <v>AtkExt</v>
      </c>
      <c r="P76" s="16">
        <f t="shared" si="27"/>
        <v>124</v>
      </c>
      <c r="Q76" s="15" t="str">
        <f t="shared" si="16"/>
        <v>HPExt</v>
      </c>
      <c r="R76" s="16">
        <f t="shared" si="17"/>
        <v>1243</v>
      </c>
      <c r="S76" s="15"/>
      <c r="T76" s="15"/>
      <c r="V76" s="15">
        <v>39</v>
      </c>
      <c r="W76" s="16">
        <f t="shared" si="18"/>
        <v>1</v>
      </c>
      <c r="X76" s="16" t="str">
        <f t="shared" si="19"/>
        <v>初级1</v>
      </c>
      <c r="Y76" s="16">
        <f t="shared" si="20"/>
        <v>1</v>
      </c>
      <c r="Z76" s="16">
        <f t="shared" si="21"/>
        <v>39</v>
      </c>
      <c r="AA76" s="102">
        <f t="shared" si="22"/>
        <v>5.8999999999999995</v>
      </c>
      <c r="AB76" s="16" t="str">
        <f t="shared" si="23"/>
        <v>AtkExt</v>
      </c>
      <c r="AC76" s="29">
        <f t="shared" si="24"/>
        <v>103</v>
      </c>
      <c r="AD76" s="16" t="str">
        <f t="shared" si="25"/>
        <v>DefExt</v>
      </c>
      <c r="AE76" s="29">
        <f t="shared" si="26"/>
        <v>258</v>
      </c>
    </row>
    <row r="77" spans="1:31" ht="16.5" x14ac:dyDescent="0.2">
      <c r="I77" s="101"/>
      <c r="J77" s="15">
        <v>51</v>
      </c>
      <c r="K77" s="16" t="str">
        <f t="shared" si="10"/>
        <v>初级2</v>
      </c>
      <c r="L77" s="16">
        <f t="shared" si="11"/>
        <v>2</v>
      </c>
      <c r="M77" s="15">
        <f t="shared" si="12"/>
        <v>11</v>
      </c>
      <c r="N77" s="30">
        <f t="shared" si="13"/>
        <v>0.76600000000000001</v>
      </c>
      <c r="O77" s="15" t="str">
        <f t="shared" si="14"/>
        <v>AtkExt</v>
      </c>
      <c r="P77" s="16">
        <f t="shared" si="27"/>
        <v>136</v>
      </c>
      <c r="Q77" s="15" t="str">
        <f t="shared" si="16"/>
        <v>HPExt</v>
      </c>
      <c r="R77" s="16">
        <f t="shared" si="17"/>
        <v>1360</v>
      </c>
      <c r="S77" s="15"/>
      <c r="T77" s="15"/>
      <c r="V77" s="15">
        <v>40</v>
      </c>
      <c r="W77" s="16">
        <f t="shared" si="18"/>
        <v>1</v>
      </c>
      <c r="X77" s="16" t="str">
        <f t="shared" si="19"/>
        <v>初级1</v>
      </c>
      <c r="Y77" s="16">
        <f t="shared" si="20"/>
        <v>1</v>
      </c>
      <c r="Z77" s="16">
        <f t="shared" si="21"/>
        <v>40</v>
      </c>
      <c r="AA77" s="102">
        <f t="shared" si="22"/>
        <v>6.05</v>
      </c>
      <c r="AB77" s="16" t="str">
        <f t="shared" si="23"/>
        <v>AtkExt</v>
      </c>
      <c r="AC77" s="29">
        <f t="shared" si="24"/>
        <v>106</v>
      </c>
      <c r="AD77" s="16" t="str">
        <f t="shared" si="25"/>
        <v>DefExt</v>
      </c>
      <c r="AE77" s="29">
        <f t="shared" si="26"/>
        <v>264</v>
      </c>
    </row>
    <row r="78" spans="1:31" ht="16.5" x14ac:dyDescent="0.2">
      <c r="I78" s="101"/>
      <c r="J78" s="15">
        <v>52</v>
      </c>
      <c r="K78" s="16" t="str">
        <f t="shared" si="10"/>
        <v>初级2</v>
      </c>
      <c r="L78" s="16">
        <f t="shared" si="11"/>
        <v>2</v>
      </c>
      <c r="M78" s="15">
        <f t="shared" si="12"/>
        <v>12</v>
      </c>
      <c r="N78" s="30">
        <f t="shared" si="13"/>
        <v>0.83400000000000007</v>
      </c>
      <c r="O78" s="15" t="str">
        <f t="shared" si="14"/>
        <v>AtkExt</v>
      </c>
      <c r="P78" s="16">
        <f t="shared" si="27"/>
        <v>148</v>
      </c>
      <c r="Q78" s="15" t="str">
        <f t="shared" si="16"/>
        <v>HPExt</v>
      </c>
      <c r="R78" s="16">
        <f t="shared" si="17"/>
        <v>1481</v>
      </c>
      <c r="S78" s="15"/>
      <c r="T78" s="15"/>
      <c r="V78" s="15">
        <v>41</v>
      </c>
      <c r="W78" s="16">
        <f t="shared" si="18"/>
        <v>2</v>
      </c>
      <c r="X78" s="16" t="str">
        <f t="shared" si="19"/>
        <v>初级1</v>
      </c>
      <c r="Y78" s="16">
        <f t="shared" si="20"/>
        <v>2</v>
      </c>
      <c r="Z78" s="16">
        <f t="shared" si="21"/>
        <v>1</v>
      </c>
      <c r="AA78" s="102">
        <f t="shared" si="22"/>
        <v>0.2</v>
      </c>
      <c r="AB78" s="16" t="str">
        <f t="shared" si="23"/>
        <v>AtkExt</v>
      </c>
      <c r="AC78" s="29">
        <f t="shared" si="24"/>
        <v>11</v>
      </c>
      <c r="AD78" s="16" t="str">
        <f t="shared" si="25"/>
        <v>HPExt</v>
      </c>
      <c r="AE78" s="29">
        <f t="shared" si="26"/>
        <v>53</v>
      </c>
    </row>
    <row r="79" spans="1:31" ht="16.5" x14ac:dyDescent="0.2">
      <c r="I79" s="101"/>
      <c r="J79" s="15">
        <v>53</v>
      </c>
      <c r="K79" s="16" t="str">
        <f t="shared" si="10"/>
        <v>初级2</v>
      </c>
      <c r="L79" s="16">
        <f t="shared" si="11"/>
        <v>2</v>
      </c>
      <c r="M79" s="15">
        <f t="shared" si="12"/>
        <v>13</v>
      </c>
      <c r="N79" s="30">
        <f t="shared" si="13"/>
        <v>0.90400000000000003</v>
      </c>
      <c r="O79" s="15" t="str">
        <f t="shared" si="14"/>
        <v>AtkExt</v>
      </c>
      <c r="P79" s="16">
        <f t="shared" si="27"/>
        <v>160</v>
      </c>
      <c r="Q79" s="15" t="str">
        <f t="shared" si="16"/>
        <v>HPExt</v>
      </c>
      <c r="R79" s="16">
        <f t="shared" si="17"/>
        <v>1606</v>
      </c>
      <c r="S79" s="15"/>
      <c r="T79" s="15"/>
      <c r="V79" s="15">
        <v>42</v>
      </c>
      <c r="W79" s="16">
        <f t="shared" si="18"/>
        <v>2</v>
      </c>
      <c r="X79" s="16" t="str">
        <f t="shared" si="19"/>
        <v>初级1</v>
      </c>
      <c r="Y79" s="16">
        <f t="shared" si="20"/>
        <v>2</v>
      </c>
      <c r="Z79" s="16">
        <f t="shared" si="21"/>
        <v>2</v>
      </c>
      <c r="AA79" s="102">
        <f t="shared" si="22"/>
        <v>0.35</v>
      </c>
      <c r="AB79" s="16" t="str">
        <f t="shared" si="23"/>
        <v>AtkExt</v>
      </c>
      <c r="AC79" s="29">
        <f t="shared" si="24"/>
        <v>18</v>
      </c>
      <c r="AD79" s="16" t="str">
        <f t="shared" si="25"/>
        <v>HPExt</v>
      </c>
      <c r="AE79" s="29">
        <f t="shared" si="26"/>
        <v>92</v>
      </c>
    </row>
    <row r="80" spans="1:31" ht="16.5" x14ac:dyDescent="0.2">
      <c r="I80" s="101"/>
      <c r="J80" s="15">
        <v>54</v>
      </c>
      <c r="K80" s="16" t="str">
        <f t="shared" si="10"/>
        <v>初级2</v>
      </c>
      <c r="L80" s="16">
        <f t="shared" si="11"/>
        <v>2</v>
      </c>
      <c r="M80" s="15">
        <f t="shared" si="12"/>
        <v>14</v>
      </c>
      <c r="N80" s="30">
        <f t="shared" si="13"/>
        <v>0.97599999999999998</v>
      </c>
      <c r="O80" s="15" t="str">
        <f t="shared" si="14"/>
        <v>AtkExt</v>
      </c>
      <c r="P80" s="16">
        <f t="shared" si="27"/>
        <v>173</v>
      </c>
      <c r="Q80" s="15" t="str">
        <f t="shared" si="16"/>
        <v>HPExt</v>
      </c>
      <c r="R80" s="16">
        <f t="shared" si="17"/>
        <v>1733</v>
      </c>
      <c r="S80" s="15"/>
      <c r="T80" s="15"/>
      <c r="V80" s="15">
        <v>43</v>
      </c>
      <c r="W80" s="16">
        <f t="shared" si="18"/>
        <v>2</v>
      </c>
      <c r="X80" s="16" t="str">
        <f t="shared" si="19"/>
        <v>初级1</v>
      </c>
      <c r="Y80" s="16">
        <f t="shared" si="20"/>
        <v>2</v>
      </c>
      <c r="Z80" s="16">
        <f t="shared" si="21"/>
        <v>3</v>
      </c>
      <c r="AA80" s="102">
        <f t="shared" si="22"/>
        <v>0.49999999999999994</v>
      </c>
      <c r="AB80" s="16" t="str">
        <f t="shared" si="23"/>
        <v>AtkExt</v>
      </c>
      <c r="AC80" s="29">
        <f t="shared" si="24"/>
        <v>26</v>
      </c>
      <c r="AD80" s="16" t="str">
        <f t="shared" si="25"/>
        <v>HPExt</v>
      </c>
      <c r="AE80" s="29">
        <f t="shared" si="26"/>
        <v>132</v>
      </c>
    </row>
    <row r="81" spans="9:31" ht="16.5" x14ac:dyDescent="0.2">
      <c r="I81" s="101"/>
      <c r="J81" s="15">
        <v>55</v>
      </c>
      <c r="K81" s="16" t="str">
        <f t="shared" si="10"/>
        <v>初级2</v>
      </c>
      <c r="L81" s="16">
        <f t="shared" si="11"/>
        <v>2</v>
      </c>
      <c r="M81" s="15">
        <f t="shared" si="12"/>
        <v>15</v>
      </c>
      <c r="N81" s="30">
        <f t="shared" si="13"/>
        <v>1.0499999999999998</v>
      </c>
      <c r="O81" s="15" t="str">
        <f t="shared" si="14"/>
        <v>AtkExt</v>
      </c>
      <c r="P81" s="16">
        <f t="shared" si="27"/>
        <v>186</v>
      </c>
      <c r="Q81" s="15" t="str">
        <f t="shared" si="16"/>
        <v>HPExt</v>
      </c>
      <c r="R81" s="16">
        <f t="shared" si="17"/>
        <v>1865</v>
      </c>
      <c r="S81" s="15"/>
      <c r="T81" s="15"/>
      <c r="V81" s="15">
        <v>44</v>
      </c>
      <c r="W81" s="16">
        <f t="shared" si="18"/>
        <v>2</v>
      </c>
      <c r="X81" s="16" t="str">
        <f t="shared" si="19"/>
        <v>初级1</v>
      </c>
      <c r="Y81" s="16">
        <f t="shared" si="20"/>
        <v>2</v>
      </c>
      <c r="Z81" s="16">
        <f t="shared" si="21"/>
        <v>4</v>
      </c>
      <c r="AA81" s="102">
        <f t="shared" si="22"/>
        <v>0.65</v>
      </c>
      <c r="AB81" s="16" t="str">
        <f t="shared" si="23"/>
        <v>AtkExt</v>
      </c>
      <c r="AC81" s="29">
        <f t="shared" si="24"/>
        <v>34</v>
      </c>
      <c r="AD81" s="16" t="str">
        <f t="shared" si="25"/>
        <v>HPExt</v>
      </c>
      <c r="AE81" s="29">
        <f t="shared" si="26"/>
        <v>171</v>
      </c>
    </row>
    <row r="82" spans="9:31" ht="16.5" x14ac:dyDescent="0.2">
      <c r="I82" s="101"/>
      <c r="J82" s="15">
        <v>56</v>
      </c>
      <c r="K82" s="16" t="str">
        <f t="shared" si="10"/>
        <v>初级2</v>
      </c>
      <c r="L82" s="16">
        <f t="shared" si="11"/>
        <v>2</v>
      </c>
      <c r="M82" s="15">
        <f t="shared" si="12"/>
        <v>16</v>
      </c>
      <c r="N82" s="30">
        <f t="shared" si="13"/>
        <v>1.1259999999999999</v>
      </c>
      <c r="O82" s="15" t="str">
        <f t="shared" si="14"/>
        <v>AtkExt</v>
      </c>
      <c r="P82" s="16">
        <f t="shared" si="27"/>
        <v>199</v>
      </c>
      <c r="Q82" s="15" t="str">
        <f t="shared" si="16"/>
        <v>HPExt</v>
      </c>
      <c r="R82" s="16">
        <f t="shared" si="17"/>
        <v>2000</v>
      </c>
      <c r="S82" s="15"/>
      <c r="T82" s="15"/>
      <c r="V82" s="15">
        <v>45</v>
      </c>
      <c r="W82" s="16">
        <f t="shared" si="18"/>
        <v>2</v>
      </c>
      <c r="X82" s="16" t="str">
        <f t="shared" si="19"/>
        <v>初级1</v>
      </c>
      <c r="Y82" s="16">
        <f t="shared" si="20"/>
        <v>2</v>
      </c>
      <c r="Z82" s="16">
        <f t="shared" si="21"/>
        <v>5</v>
      </c>
      <c r="AA82" s="102">
        <f t="shared" si="22"/>
        <v>0.8</v>
      </c>
      <c r="AB82" s="16" t="str">
        <f t="shared" si="23"/>
        <v>AtkExt</v>
      </c>
      <c r="AC82" s="29">
        <f t="shared" si="24"/>
        <v>42</v>
      </c>
      <c r="AD82" s="16" t="str">
        <f t="shared" si="25"/>
        <v>HPExt</v>
      </c>
      <c r="AE82" s="29">
        <f t="shared" si="26"/>
        <v>211</v>
      </c>
    </row>
    <row r="83" spans="9:31" ht="16.5" x14ac:dyDescent="0.2">
      <c r="I83" s="101"/>
      <c r="J83" s="15">
        <v>57</v>
      </c>
      <c r="K83" s="16" t="str">
        <f t="shared" si="10"/>
        <v>初级2</v>
      </c>
      <c r="L83" s="16">
        <f t="shared" si="11"/>
        <v>2</v>
      </c>
      <c r="M83" s="15">
        <f t="shared" si="12"/>
        <v>17</v>
      </c>
      <c r="N83" s="30">
        <f t="shared" si="13"/>
        <v>1.2040000000000002</v>
      </c>
      <c r="O83" s="15" t="str">
        <f t="shared" si="14"/>
        <v>AtkExt</v>
      </c>
      <c r="P83" s="16">
        <f t="shared" si="27"/>
        <v>213</v>
      </c>
      <c r="Q83" s="15" t="str">
        <f t="shared" si="16"/>
        <v>HPExt</v>
      </c>
      <c r="R83" s="16">
        <f t="shared" si="17"/>
        <v>2138</v>
      </c>
      <c r="S83" s="15"/>
      <c r="T83" s="15"/>
      <c r="V83" s="15">
        <v>46</v>
      </c>
      <c r="W83" s="16">
        <f t="shared" si="18"/>
        <v>2</v>
      </c>
      <c r="X83" s="16" t="str">
        <f t="shared" si="19"/>
        <v>初级1</v>
      </c>
      <c r="Y83" s="16">
        <f t="shared" si="20"/>
        <v>2</v>
      </c>
      <c r="Z83" s="16">
        <f t="shared" si="21"/>
        <v>6</v>
      </c>
      <c r="AA83" s="102">
        <f t="shared" si="22"/>
        <v>0.95</v>
      </c>
      <c r="AB83" s="16" t="str">
        <f t="shared" si="23"/>
        <v>AtkExt</v>
      </c>
      <c r="AC83" s="29">
        <f t="shared" si="24"/>
        <v>50</v>
      </c>
      <c r="AD83" s="16" t="str">
        <f t="shared" si="25"/>
        <v>HPExt</v>
      </c>
      <c r="AE83" s="29">
        <f t="shared" si="26"/>
        <v>250</v>
      </c>
    </row>
    <row r="84" spans="9:31" ht="16.5" x14ac:dyDescent="0.2">
      <c r="I84" s="101"/>
      <c r="J84" s="15">
        <v>58</v>
      </c>
      <c r="K84" s="16" t="str">
        <f t="shared" si="10"/>
        <v>初级2</v>
      </c>
      <c r="L84" s="16">
        <f t="shared" si="11"/>
        <v>2</v>
      </c>
      <c r="M84" s="15">
        <f t="shared" si="12"/>
        <v>18</v>
      </c>
      <c r="N84" s="30">
        <f t="shared" si="13"/>
        <v>1.284</v>
      </c>
      <c r="O84" s="15" t="str">
        <f t="shared" si="14"/>
        <v>AtkExt</v>
      </c>
      <c r="P84" s="16">
        <f t="shared" si="27"/>
        <v>227</v>
      </c>
      <c r="Q84" s="15" t="str">
        <f t="shared" si="16"/>
        <v>HPExt</v>
      </c>
      <c r="R84" s="16">
        <f t="shared" si="17"/>
        <v>2280</v>
      </c>
      <c r="S84" s="15"/>
      <c r="T84" s="15"/>
      <c r="V84" s="15">
        <v>47</v>
      </c>
      <c r="W84" s="16">
        <f t="shared" si="18"/>
        <v>2</v>
      </c>
      <c r="X84" s="16" t="str">
        <f t="shared" si="19"/>
        <v>初级1</v>
      </c>
      <c r="Y84" s="16">
        <f t="shared" si="20"/>
        <v>2</v>
      </c>
      <c r="Z84" s="16">
        <f t="shared" si="21"/>
        <v>7</v>
      </c>
      <c r="AA84" s="102">
        <f t="shared" si="22"/>
        <v>1.1000000000000001</v>
      </c>
      <c r="AB84" s="16" t="str">
        <f t="shared" si="23"/>
        <v>AtkExt</v>
      </c>
      <c r="AC84" s="29">
        <f t="shared" si="24"/>
        <v>58</v>
      </c>
      <c r="AD84" s="16" t="str">
        <f t="shared" si="25"/>
        <v>HPExt</v>
      </c>
      <c r="AE84" s="29">
        <f t="shared" si="26"/>
        <v>289</v>
      </c>
    </row>
    <row r="85" spans="9:31" ht="16.5" x14ac:dyDescent="0.2">
      <c r="I85" s="101"/>
      <c r="J85" s="15">
        <v>59</v>
      </c>
      <c r="K85" s="16" t="str">
        <f t="shared" si="10"/>
        <v>初级2</v>
      </c>
      <c r="L85" s="16">
        <f t="shared" si="11"/>
        <v>2</v>
      </c>
      <c r="M85" s="15">
        <f t="shared" si="12"/>
        <v>19</v>
      </c>
      <c r="N85" s="30">
        <f t="shared" si="13"/>
        <v>1.3659999999999999</v>
      </c>
      <c r="O85" s="15" t="str">
        <f t="shared" si="14"/>
        <v>AtkExt</v>
      </c>
      <c r="P85" s="16">
        <f t="shared" si="27"/>
        <v>242</v>
      </c>
      <c r="Q85" s="15" t="str">
        <f t="shared" si="16"/>
        <v>HPExt</v>
      </c>
      <c r="R85" s="16">
        <f t="shared" si="17"/>
        <v>2426</v>
      </c>
      <c r="S85" s="15"/>
      <c r="T85" s="15"/>
      <c r="V85" s="15">
        <v>48</v>
      </c>
      <c r="W85" s="16">
        <f t="shared" si="18"/>
        <v>2</v>
      </c>
      <c r="X85" s="16" t="str">
        <f t="shared" si="19"/>
        <v>初级1</v>
      </c>
      <c r="Y85" s="16">
        <f t="shared" si="20"/>
        <v>2</v>
      </c>
      <c r="Z85" s="16">
        <f t="shared" si="21"/>
        <v>8</v>
      </c>
      <c r="AA85" s="102">
        <f t="shared" si="22"/>
        <v>1.25</v>
      </c>
      <c r="AB85" s="16" t="str">
        <f t="shared" si="23"/>
        <v>AtkExt</v>
      </c>
      <c r="AC85" s="29">
        <f t="shared" si="24"/>
        <v>66</v>
      </c>
      <c r="AD85" s="16" t="str">
        <f t="shared" si="25"/>
        <v>HPExt</v>
      </c>
      <c r="AE85" s="29">
        <f t="shared" si="26"/>
        <v>329</v>
      </c>
    </row>
    <row r="86" spans="9:31" ht="16.5" x14ac:dyDescent="0.2">
      <c r="I86" s="101"/>
      <c r="J86" s="15">
        <v>60</v>
      </c>
      <c r="K86" s="16" t="str">
        <f t="shared" si="10"/>
        <v>初级2</v>
      </c>
      <c r="L86" s="16">
        <f t="shared" si="11"/>
        <v>2</v>
      </c>
      <c r="M86" s="15">
        <f t="shared" si="12"/>
        <v>20</v>
      </c>
      <c r="N86" s="30">
        <f t="shared" si="13"/>
        <v>1.4499999999999997</v>
      </c>
      <c r="O86" s="15" t="str">
        <f t="shared" si="14"/>
        <v>AtkExt</v>
      </c>
      <c r="P86" s="16">
        <f t="shared" si="27"/>
        <v>257</v>
      </c>
      <c r="Q86" s="15" t="str">
        <f t="shared" si="16"/>
        <v>HPExt</v>
      </c>
      <c r="R86" s="16">
        <f t="shared" si="17"/>
        <v>2575</v>
      </c>
      <c r="S86" s="15"/>
      <c r="T86" s="15"/>
      <c r="V86" s="15">
        <v>49</v>
      </c>
      <c r="W86" s="16">
        <f t="shared" si="18"/>
        <v>2</v>
      </c>
      <c r="X86" s="16" t="str">
        <f t="shared" si="19"/>
        <v>初级1</v>
      </c>
      <c r="Y86" s="16">
        <f t="shared" si="20"/>
        <v>2</v>
      </c>
      <c r="Z86" s="16">
        <f t="shared" si="21"/>
        <v>9</v>
      </c>
      <c r="AA86" s="102">
        <f t="shared" si="22"/>
        <v>1.4</v>
      </c>
      <c r="AB86" s="16" t="str">
        <f t="shared" si="23"/>
        <v>AtkExt</v>
      </c>
      <c r="AC86" s="29">
        <f t="shared" si="24"/>
        <v>74</v>
      </c>
      <c r="AD86" s="16" t="str">
        <f t="shared" si="25"/>
        <v>HPExt</v>
      </c>
      <c r="AE86" s="29">
        <f t="shared" si="26"/>
        <v>368</v>
      </c>
    </row>
    <row r="87" spans="9:31" ht="16.5" x14ac:dyDescent="0.2">
      <c r="I87" s="101"/>
      <c r="J87" s="15">
        <v>61</v>
      </c>
      <c r="K87" s="16" t="str">
        <f t="shared" si="10"/>
        <v>初级2</v>
      </c>
      <c r="L87" s="16">
        <f t="shared" si="11"/>
        <v>2</v>
      </c>
      <c r="M87" s="15">
        <f t="shared" si="12"/>
        <v>21</v>
      </c>
      <c r="N87" s="30">
        <f t="shared" si="13"/>
        <v>1.536</v>
      </c>
      <c r="O87" s="15" t="str">
        <f t="shared" si="14"/>
        <v>AtkExt</v>
      </c>
      <c r="P87" s="16">
        <f t="shared" si="27"/>
        <v>272</v>
      </c>
      <c r="Q87" s="15" t="str">
        <f t="shared" si="16"/>
        <v>HPExt</v>
      </c>
      <c r="R87" s="16">
        <f>ROUND(INDEX($N$16:$P$22,$L87,MATCH(Q87,$N$15:$P$15,0))*$N87,0)</f>
        <v>2728</v>
      </c>
      <c r="S87" s="15"/>
      <c r="T87" s="15"/>
      <c r="V87" s="15">
        <v>50</v>
      </c>
      <c r="W87" s="16">
        <f t="shared" si="18"/>
        <v>2</v>
      </c>
      <c r="X87" s="16" t="str">
        <f t="shared" si="19"/>
        <v>初级1</v>
      </c>
      <c r="Y87" s="16">
        <f t="shared" si="20"/>
        <v>2</v>
      </c>
      <c r="Z87" s="16">
        <f t="shared" si="21"/>
        <v>10</v>
      </c>
      <c r="AA87" s="102">
        <f t="shared" si="22"/>
        <v>1.55</v>
      </c>
      <c r="AB87" s="16" t="str">
        <f t="shared" si="23"/>
        <v>AtkExt</v>
      </c>
      <c r="AC87" s="29">
        <f t="shared" si="24"/>
        <v>81</v>
      </c>
      <c r="AD87" s="16" t="str">
        <f t="shared" si="25"/>
        <v>HPExt</v>
      </c>
      <c r="AE87" s="29">
        <f t="shared" si="26"/>
        <v>408</v>
      </c>
    </row>
    <row r="88" spans="9:31" ht="16.5" x14ac:dyDescent="0.2">
      <c r="I88" s="101"/>
      <c r="J88" s="15">
        <v>62</v>
      </c>
      <c r="K88" s="16" t="str">
        <f t="shared" si="10"/>
        <v>初级2</v>
      </c>
      <c r="L88" s="16">
        <f t="shared" si="11"/>
        <v>2</v>
      </c>
      <c r="M88" s="15">
        <f t="shared" si="12"/>
        <v>22</v>
      </c>
      <c r="N88" s="30">
        <f t="shared" si="13"/>
        <v>1.6239999999999999</v>
      </c>
      <c r="O88" s="15" t="str">
        <f t="shared" si="14"/>
        <v>AtkExt</v>
      </c>
      <c r="P88" s="16">
        <f t="shared" ref="P88:P116" si="28">ROUND(INDEX($N$16:$P$22,$L88,MATCH(O88,$N$15:$P$15,0))*$N88,0)</f>
        <v>287</v>
      </c>
      <c r="Q88" s="15" t="str">
        <f t="shared" si="16"/>
        <v>HPExt</v>
      </c>
      <c r="R88" s="16">
        <f t="shared" ref="R88:R116" si="29">ROUND(INDEX($N$16:$P$22,$L88,MATCH(Q88,$N$15:$P$15,0))*$N88,0)</f>
        <v>2884</v>
      </c>
      <c r="S88" s="15"/>
      <c r="T88" s="15"/>
      <c r="V88" s="15">
        <v>51</v>
      </c>
      <c r="W88" s="16">
        <f t="shared" si="18"/>
        <v>2</v>
      </c>
      <c r="X88" s="16" t="str">
        <f t="shared" si="19"/>
        <v>初级1</v>
      </c>
      <c r="Y88" s="16">
        <f t="shared" si="20"/>
        <v>2</v>
      </c>
      <c r="Z88" s="16">
        <f t="shared" si="21"/>
        <v>11</v>
      </c>
      <c r="AA88" s="102">
        <f t="shared" si="22"/>
        <v>1.7</v>
      </c>
      <c r="AB88" s="16" t="str">
        <f t="shared" si="23"/>
        <v>AtkExt</v>
      </c>
      <c r="AC88" s="29">
        <f t="shared" si="24"/>
        <v>89</v>
      </c>
      <c r="AD88" s="16" t="str">
        <f t="shared" si="25"/>
        <v>HPExt</v>
      </c>
      <c r="AE88" s="29">
        <f t="shared" si="26"/>
        <v>447</v>
      </c>
    </row>
    <row r="89" spans="9:31" ht="16.5" x14ac:dyDescent="0.2">
      <c r="I89" s="101"/>
      <c r="J89" s="15">
        <v>63</v>
      </c>
      <c r="K89" s="16" t="str">
        <f t="shared" si="10"/>
        <v>初级2</v>
      </c>
      <c r="L89" s="16">
        <f t="shared" si="11"/>
        <v>2</v>
      </c>
      <c r="M89" s="15">
        <f t="shared" si="12"/>
        <v>23</v>
      </c>
      <c r="N89" s="30">
        <f t="shared" si="13"/>
        <v>1.714</v>
      </c>
      <c r="O89" s="15" t="str">
        <f t="shared" si="14"/>
        <v>AtkExt</v>
      </c>
      <c r="P89" s="16">
        <f t="shared" si="28"/>
        <v>303</v>
      </c>
      <c r="Q89" s="15" t="str">
        <f t="shared" si="16"/>
        <v>HPExt</v>
      </c>
      <c r="R89" s="16">
        <f t="shared" si="29"/>
        <v>3044</v>
      </c>
      <c r="S89" s="15"/>
      <c r="T89" s="15"/>
      <c r="V89" s="15">
        <v>52</v>
      </c>
      <c r="W89" s="16">
        <f t="shared" si="18"/>
        <v>2</v>
      </c>
      <c r="X89" s="16" t="str">
        <f t="shared" si="19"/>
        <v>初级1</v>
      </c>
      <c r="Y89" s="16">
        <f t="shared" si="20"/>
        <v>2</v>
      </c>
      <c r="Z89" s="16">
        <f t="shared" si="21"/>
        <v>12</v>
      </c>
      <c r="AA89" s="102">
        <f t="shared" si="22"/>
        <v>1.8499999999999999</v>
      </c>
      <c r="AB89" s="16" t="str">
        <f t="shared" si="23"/>
        <v>AtkExt</v>
      </c>
      <c r="AC89" s="29">
        <f t="shared" si="24"/>
        <v>97</v>
      </c>
      <c r="AD89" s="16" t="str">
        <f t="shared" si="25"/>
        <v>HPExt</v>
      </c>
      <c r="AE89" s="29">
        <f t="shared" si="26"/>
        <v>487</v>
      </c>
    </row>
    <row r="90" spans="9:31" ht="16.5" x14ac:dyDescent="0.2">
      <c r="I90" s="101"/>
      <c r="J90" s="15">
        <v>64</v>
      </c>
      <c r="K90" s="16" t="str">
        <f t="shared" si="10"/>
        <v>初级2</v>
      </c>
      <c r="L90" s="16">
        <f t="shared" si="11"/>
        <v>2</v>
      </c>
      <c r="M90" s="15">
        <f t="shared" si="12"/>
        <v>24</v>
      </c>
      <c r="N90" s="30">
        <f t="shared" si="13"/>
        <v>1.806</v>
      </c>
      <c r="O90" s="15" t="str">
        <f t="shared" si="14"/>
        <v>AtkExt</v>
      </c>
      <c r="P90" s="16">
        <f t="shared" si="28"/>
        <v>320</v>
      </c>
      <c r="Q90" s="15" t="str">
        <f t="shared" si="16"/>
        <v>HPExt</v>
      </c>
      <c r="R90" s="16">
        <f t="shared" si="29"/>
        <v>3207</v>
      </c>
      <c r="S90" s="15"/>
      <c r="T90" s="15"/>
      <c r="V90" s="15">
        <v>53</v>
      </c>
      <c r="W90" s="16">
        <f t="shared" si="18"/>
        <v>2</v>
      </c>
      <c r="X90" s="16" t="str">
        <f t="shared" si="19"/>
        <v>初级1</v>
      </c>
      <c r="Y90" s="16">
        <f t="shared" si="20"/>
        <v>2</v>
      </c>
      <c r="Z90" s="16">
        <f t="shared" si="21"/>
        <v>13</v>
      </c>
      <c r="AA90" s="102">
        <f t="shared" si="22"/>
        <v>2</v>
      </c>
      <c r="AB90" s="16" t="str">
        <f t="shared" si="23"/>
        <v>AtkExt</v>
      </c>
      <c r="AC90" s="29">
        <f t="shared" si="24"/>
        <v>105</v>
      </c>
      <c r="AD90" s="16" t="str">
        <f t="shared" si="25"/>
        <v>HPExt</v>
      </c>
      <c r="AE90" s="29">
        <f t="shared" si="26"/>
        <v>526</v>
      </c>
    </row>
    <row r="91" spans="9:31" ht="16.5" x14ac:dyDescent="0.2">
      <c r="I91" s="101"/>
      <c r="J91" s="15">
        <v>65</v>
      </c>
      <c r="K91" s="16" t="str">
        <f t="shared" si="10"/>
        <v>初级2</v>
      </c>
      <c r="L91" s="16">
        <f t="shared" si="11"/>
        <v>2</v>
      </c>
      <c r="M91" s="15">
        <f t="shared" si="12"/>
        <v>25</v>
      </c>
      <c r="N91" s="30">
        <f t="shared" si="13"/>
        <v>1.9</v>
      </c>
      <c r="O91" s="15" t="str">
        <f t="shared" si="14"/>
        <v>AtkExt</v>
      </c>
      <c r="P91" s="16">
        <f t="shared" si="28"/>
        <v>336</v>
      </c>
      <c r="Q91" s="15" t="str">
        <f t="shared" si="16"/>
        <v>HPExt</v>
      </c>
      <c r="R91" s="16">
        <f t="shared" si="29"/>
        <v>3374</v>
      </c>
      <c r="S91" s="15"/>
      <c r="T91" s="15"/>
      <c r="V91" s="15">
        <v>54</v>
      </c>
      <c r="W91" s="16">
        <f t="shared" si="18"/>
        <v>2</v>
      </c>
      <c r="X91" s="16" t="str">
        <f t="shared" si="19"/>
        <v>初级1</v>
      </c>
      <c r="Y91" s="16">
        <f t="shared" si="20"/>
        <v>2</v>
      </c>
      <c r="Z91" s="16">
        <f t="shared" si="21"/>
        <v>14</v>
      </c>
      <c r="AA91" s="102">
        <f t="shared" si="22"/>
        <v>2.15</v>
      </c>
      <c r="AB91" s="16" t="str">
        <f t="shared" si="23"/>
        <v>AtkExt</v>
      </c>
      <c r="AC91" s="29">
        <f t="shared" si="24"/>
        <v>113</v>
      </c>
      <c r="AD91" s="16" t="str">
        <f t="shared" si="25"/>
        <v>HPExt</v>
      </c>
      <c r="AE91" s="29">
        <f t="shared" si="26"/>
        <v>566</v>
      </c>
    </row>
    <row r="92" spans="9:31" ht="16.5" x14ac:dyDescent="0.2">
      <c r="I92" s="101"/>
      <c r="J92" s="15">
        <v>66</v>
      </c>
      <c r="K92" s="16" t="str">
        <f t="shared" ref="K92:K155" si="30">INDEX($K$4:$K$10,INT((J92-1)/40)+1)</f>
        <v>初级2</v>
      </c>
      <c r="L92" s="16">
        <f t="shared" ref="L92:L155" si="31">INT((J92-1)/40)+1</f>
        <v>2</v>
      </c>
      <c r="M92" s="15">
        <f t="shared" ref="M92:M155" si="32">MOD(J92-1,40)+1</f>
        <v>26</v>
      </c>
      <c r="N92" s="30">
        <f t="shared" ref="N92:N155" si="33">15%+M92*4.5% + 0.001*M92*M92</f>
        <v>1.996</v>
      </c>
      <c r="O92" s="15" t="str">
        <f t="shared" ref="O92:O155" si="34">INDEX($Q$16:$Q$22,L92)</f>
        <v>AtkExt</v>
      </c>
      <c r="P92" s="16">
        <f t="shared" si="28"/>
        <v>353</v>
      </c>
      <c r="Q92" s="15" t="str">
        <f t="shared" ref="Q92:Q155" si="35">INDEX($R$16:$R$22,L92)</f>
        <v>HPExt</v>
      </c>
      <c r="R92" s="16">
        <f t="shared" si="29"/>
        <v>3545</v>
      </c>
      <c r="S92" s="15"/>
      <c r="T92" s="15"/>
      <c r="V92" s="15">
        <v>55</v>
      </c>
      <c r="W92" s="16">
        <f t="shared" si="18"/>
        <v>2</v>
      </c>
      <c r="X92" s="16" t="str">
        <f t="shared" si="19"/>
        <v>初级1</v>
      </c>
      <c r="Y92" s="16">
        <f t="shared" si="20"/>
        <v>2</v>
      </c>
      <c r="Z92" s="16">
        <f t="shared" si="21"/>
        <v>15</v>
      </c>
      <c r="AA92" s="102">
        <f t="shared" si="22"/>
        <v>2.2999999999999998</v>
      </c>
      <c r="AB92" s="16" t="str">
        <f t="shared" si="23"/>
        <v>AtkExt</v>
      </c>
      <c r="AC92" s="29">
        <f t="shared" si="24"/>
        <v>121</v>
      </c>
      <c r="AD92" s="16" t="str">
        <f t="shared" si="25"/>
        <v>HPExt</v>
      </c>
      <c r="AE92" s="29">
        <f t="shared" si="26"/>
        <v>605</v>
      </c>
    </row>
    <row r="93" spans="9:31" ht="16.5" x14ac:dyDescent="0.2">
      <c r="I93" s="101"/>
      <c r="J93" s="15">
        <v>67</v>
      </c>
      <c r="K93" s="16" t="str">
        <f t="shared" si="30"/>
        <v>初级2</v>
      </c>
      <c r="L93" s="16">
        <f t="shared" si="31"/>
        <v>2</v>
      </c>
      <c r="M93" s="15">
        <f t="shared" si="32"/>
        <v>27</v>
      </c>
      <c r="N93" s="30">
        <f t="shared" si="33"/>
        <v>2.0939999999999999</v>
      </c>
      <c r="O93" s="15" t="str">
        <f t="shared" si="34"/>
        <v>AtkExt</v>
      </c>
      <c r="P93" s="16">
        <f t="shared" si="28"/>
        <v>371</v>
      </c>
      <c r="Q93" s="15" t="str">
        <f t="shared" si="35"/>
        <v>HPExt</v>
      </c>
      <c r="R93" s="16">
        <f t="shared" si="29"/>
        <v>3719</v>
      </c>
      <c r="S93" s="15"/>
      <c r="T93" s="15"/>
      <c r="V93" s="15">
        <v>56</v>
      </c>
      <c r="W93" s="16">
        <f t="shared" si="18"/>
        <v>2</v>
      </c>
      <c r="X93" s="16" t="str">
        <f t="shared" si="19"/>
        <v>初级1</v>
      </c>
      <c r="Y93" s="16">
        <f t="shared" si="20"/>
        <v>2</v>
      </c>
      <c r="Z93" s="16">
        <f t="shared" si="21"/>
        <v>16</v>
      </c>
      <c r="AA93" s="102">
        <f t="shared" si="22"/>
        <v>2.4499999999999997</v>
      </c>
      <c r="AB93" s="16" t="str">
        <f t="shared" si="23"/>
        <v>AtkExt</v>
      </c>
      <c r="AC93" s="29">
        <f t="shared" si="24"/>
        <v>129</v>
      </c>
      <c r="AD93" s="16" t="str">
        <f t="shared" si="25"/>
        <v>HPExt</v>
      </c>
      <c r="AE93" s="29">
        <f t="shared" si="26"/>
        <v>645</v>
      </c>
    </row>
    <row r="94" spans="9:31" ht="16.5" x14ac:dyDescent="0.2">
      <c r="I94" s="101"/>
      <c r="J94" s="15">
        <v>68</v>
      </c>
      <c r="K94" s="16" t="str">
        <f t="shared" si="30"/>
        <v>初级2</v>
      </c>
      <c r="L94" s="16">
        <f t="shared" si="31"/>
        <v>2</v>
      </c>
      <c r="M94" s="15">
        <f t="shared" si="32"/>
        <v>28</v>
      </c>
      <c r="N94" s="30">
        <f t="shared" si="33"/>
        <v>2.194</v>
      </c>
      <c r="O94" s="15" t="str">
        <f t="shared" si="34"/>
        <v>AtkExt</v>
      </c>
      <c r="P94" s="16">
        <f t="shared" si="28"/>
        <v>388</v>
      </c>
      <c r="Q94" s="15" t="str">
        <f t="shared" si="35"/>
        <v>HPExt</v>
      </c>
      <c r="R94" s="16">
        <f t="shared" si="29"/>
        <v>3897</v>
      </c>
      <c r="S94" s="15"/>
      <c r="T94" s="15"/>
      <c r="V94" s="15">
        <v>57</v>
      </c>
      <c r="W94" s="16">
        <f t="shared" si="18"/>
        <v>2</v>
      </c>
      <c r="X94" s="16" t="str">
        <f t="shared" si="19"/>
        <v>初级1</v>
      </c>
      <c r="Y94" s="16">
        <f t="shared" si="20"/>
        <v>2</v>
      </c>
      <c r="Z94" s="16">
        <f t="shared" si="21"/>
        <v>17</v>
      </c>
      <c r="AA94" s="102">
        <f t="shared" si="22"/>
        <v>2.5999999999999996</v>
      </c>
      <c r="AB94" s="16" t="str">
        <f t="shared" si="23"/>
        <v>AtkExt</v>
      </c>
      <c r="AC94" s="29">
        <f t="shared" si="24"/>
        <v>137</v>
      </c>
      <c r="AD94" s="16" t="str">
        <f t="shared" si="25"/>
        <v>HPExt</v>
      </c>
      <c r="AE94" s="29">
        <f t="shared" si="26"/>
        <v>684</v>
      </c>
    </row>
    <row r="95" spans="9:31" ht="16.5" x14ac:dyDescent="0.2">
      <c r="I95" s="101"/>
      <c r="J95" s="15">
        <v>69</v>
      </c>
      <c r="K95" s="16" t="str">
        <f t="shared" si="30"/>
        <v>初级2</v>
      </c>
      <c r="L95" s="16">
        <f t="shared" si="31"/>
        <v>2</v>
      </c>
      <c r="M95" s="15">
        <f t="shared" si="32"/>
        <v>29</v>
      </c>
      <c r="N95" s="30">
        <f t="shared" si="33"/>
        <v>2.2959999999999998</v>
      </c>
      <c r="O95" s="15" t="str">
        <f t="shared" si="34"/>
        <v>AtkExt</v>
      </c>
      <c r="P95" s="16">
        <f t="shared" si="28"/>
        <v>406</v>
      </c>
      <c r="Q95" s="15" t="str">
        <f t="shared" si="35"/>
        <v>HPExt</v>
      </c>
      <c r="R95" s="16">
        <f t="shared" si="29"/>
        <v>4078</v>
      </c>
      <c r="S95" s="15"/>
      <c r="T95" s="15"/>
      <c r="V95" s="15">
        <v>58</v>
      </c>
      <c r="W95" s="16">
        <f t="shared" si="18"/>
        <v>2</v>
      </c>
      <c r="X95" s="16" t="str">
        <f t="shared" si="19"/>
        <v>初级1</v>
      </c>
      <c r="Y95" s="16">
        <f t="shared" si="20"/>
        <v>2</v>
      </c>
      <c r="Z95" s="16">
        <f t="shared" si="21"/>
        <v>18</v>
      </c>
      <c r="AA95" s="102">
        <f t="shared" si="22"/>
        <v>2.7499999999999996</v>
      </c>
      <c r="AB95" s="16" t="str">
        <f t="shared" si="23"/>
        <v>AtkExt</v>
      </c>
      <c r="AC95" s="29">
        <f t="shared" si="24"/>
        <v>145</v>
      </c>
      <c r="AD95" s="16" t="str">
        <f t="shared" si="25"/>
        <v>HPExt</v>
      </c>
      <c r="AE95" s="29">
        <f t="shared" si="26"/>
        <v>724</v>
      </c>
    </row>
    <row r="96" spans="9:31" ht="16.5" x14ac:dyDescent="0.2">
      <c r="I96" s="101"/>
      <c r="J96" s="15">
        <v>70</v>
      </c>
      <c r="K96" s="16" t="str">
        <f t="shared" si="30"/>
        <v>初级2</v>
      </c>
      <c r="L96" s="16">
        <f t="shared" si="31"/>
        <v>2</v>
      </c>
      <c r="M96" s="15">
        <f t="shared" si="32"/>
        <v>30</v>
      </c>
      <c r="N96" s="30">
        <f t="shared" si="33"/>
        <v>2.3999999999999995</v>
      </c>
      <c r="O96" s="15" t="str">
        <f t="shared" si="34"/>
        <v>AtkExt</v>
      </c>
      <c r="P96" s="16">
        <f t="shared" si="28"/>
        <v>425</v>
      </c>
      <c r="Q96" s="15" t="str">
        <f t="shared" si="35"/>
        <v>HPExt</v>
      </c>
      <c r="R96" s="16">
        <f t="shared" si="29"/>
        <v>4262</v>
      </c>
      <c r="S96" s="15"/>
      <c r="T96" s="15"/>
      <c r="V96" s="15">
        <v>59</v>
      </c>
      <c r="W96" s="16">
        <f t="shared" si="18"/>
        <v>2</v>
      </c>
      <c r="X96" s="16" t="str">
        <f t="shared" si="19"/>
        <v>初级1</v>
      </c>
      <c r="Y96" s="16">
        <f t="shared" si="20"/>
        <v>2</v>
      </c>
      <c r="Z96" s="16">
        <f t="shared" si="21"/>
        <v>19</v>
      </c>
      <c r="AA96" s="102">
        <f t="shared" si="22"/>
        <v>2.9</v>
      </c>
      <c r="AB96" s="16" t="str">
        <f t="shared" si="23"/>
        <v>AtkExt</v>
      </c>
      <c r="AC96" s="29">
        <f t="shared" si="24"/>
        <v>152</v>
      </c>
      <c r="AD96" s="16" t="str">
        <f t="shared" si="25"/>
        <v>HPExt</v>
      </c>
      <c r="AE96" s="29">
        <f t="shared" si="26"/>
        <v>763</v>
      </c>
    </row>
    <row r="97" spans="9:31" ht="16.5" x14ac:dyDescent="0.2">
      <c r="I97" s="101"/>
      <c r="J97" s="15">
        <v>71</v>
      </c>
      <c r="K97" s="16" t="str">
        <f t="shared" si="30"/>
        <v>初级2</v>
      </c>
      <c r="L97" s="16">
        <f t="shared" si="31"/>
        <v>2</v>
      </c>
      <c r="M97" s="15">
        <f t="shared" si="32"/>
        <v>31</v>
      </c>
      <c r="N97" s="30">
        <f t="shared" si="33"/>
        <v>2.5059999999999998</v>
      </c>
      <c r="O97" s="15" t="str">
        <f t="shared" si="34"/>
        <v>AtkExt</v>
      </c>
      <c r="P97" s="16">
        <f t="shared" si="28"/>
        <v>444</v>
      </c>
      <c r="Q97" s="15" t="str">
        <f t="shared" si="35"/>
        <v>HPExt</v>
      </c>
      <c r="R97" s="16">
        <f t="shared" si="29"/>
        <v>4451</v>
      </c>
      <c r="S97" s="15"/>
      <c r="T97" s="15"/>
      <c r="V97" s="15">
        <v>60</v>
      </c>
      <c r="W97" s="16">
        <f t="shared" si="18"/>
        <v>2</v>
      </c>
      <c r="X97" s="16" t="str">
        <f t="shared" si="19"/>
        <v>初级1</v>
      </c>
      <c r="Y97" s="16">
        <f t="shared" si="20"/>
        <v>2</v>
      </c>
      <c r="Z97" s="16">
        <f t="shared" si="21"/>
        <v>20</v>
      </c>
      <c r="AA97" s="102">
        <f t="shared" si="22"/>
        <v>3.05</v>
      </c>
      <c r="AB97" s="16" t="str">
        <f t="shared" si="23"/>
        <v>AtkExt</v>
      </c>
      <c r="AC97" s="29">
        <f t="shared" si="24"/>
        <v>160</v>
      </c>
      <c r="AD97" s="16" t="str">
        <f t="shared" si="25"/>
        <v>HPExt</v>
      </c>
      <c r="AE97" s="29">
        <f t="shared" si="26"/>
        <v>803</v>
      </c>
    </row>
    <row r="98" spans="9:31" ht="16.5" x14ac:dyDescent="0.2">
      <c r="I98" s="101"/>
      <c r="J98" s="15">
        <v>72</v>
      </c>
      <c r="K98" s="16" t="str">
        <f t="shared" si="30"/>
        <v>初级2</v>
      </c>
      <c r="L98" s="16">
        <f t="shared" si="31"/>
        <v>2</v>
      </c>
      <c r="M98" s="15">
        <f t="shared" si="32"/>
        <v>32</v>
      </c>
      <c r="N98" s="30">
        <f t="shared" si="33"/>
        <v>2.6139999999999999</v>
      </c>
      <c r="O98" s="15" t="str">
        <f t="shared" si="34"/>
        <v>AtkExt</v>
      </c>
      <c r="P98" s="16">
        <f t="shared" si="28"/>
        <v>463</v>
      </c>
      <c r="Q98" s="15" t="str">
        <f t="shared" si="35"/>
        <v>HPExt</v>
      </c>
      <c r="R98" s="16">
        <f t="shared" si="29"/>
        <v>4642</v>
      </c>
      <c r="S98" s="15"/>
      <c r="T98" s="15"/>
      <c r="V98" s="15">
        <v>61</v>
      </c>
      <c r="W98" s="16">
        <f t="shared" si="18"/>
        <v>2</v>
      </c>
      <c r="X98" s="16" t="str">
        <f t="shared" si="19"/>
        <v>初级1</v>
      </c>
      <c r="Y98" s="16">
        <f t="shared" si="20"/>
        <v>2</v>
      </c>
      <c r="Z98" s="16">
        <f t="shared" si="21"/>
        <v>21</v>
      </c>
      <c r="AA98" s="102">
        <f t="shared" si="22"/>
        <v>3.1999999999999997</v>
      </c>
      <c r="AB98" s="16" t="str">
        <f t="shared" si="23"/>
        <v>AtkExt</v>
      </c>
      <c r="AC98" s="29">
        <f t="shared" si="24"/>
        <v>168</v>
      </c>
      <c r="AD98" s="16" t="str">
        <f t="shared" si="25"/>
        <v>HPExt</v>
      </c>
      <c r="AE98" s="29">
        <f t="shared" si="26"/>
        <v>842</v>
      </c>
    </row>
    <row r="99" spans="9:31" ht="16.5" x14ac:dyDescent="0.2">
      <c r="I99" s="101"/>
      <c r="J99" s="15">
        <v>73</v>
      </c>
      <c r="K99" s="16" t="str">
        <f t="shared" si="30"/>
        <v>初级2</v>
      </c>
      <c r="L99" s="16">
        <f t="shared" si="31"/>
        <v>2</v>
      </c>
      <c r="M99" s="15">
        <f t="shared" si="32"/>
        <v>33</v>
      </c>
      <c r="N99" s="30">
        <f t="shared" si="33"/>
        <v>2.7239999999999998</v>
      </c>
      <c r="O99" s="15" t="str">
        <f t="shared" si="34"/>
        <v>AtkExt</v>
      </c>
      <c r="P99" s="16">
        <f t="shared" si="28"/>
        <v>482</v>
      </c>
      <c r="Q99" s="15" t="str">
        <f t="shared" si="35"/>
        <v>HPExt</v>
      </c>
      <c r="R99" s="16">
        <f t="shared" si="29"/>
        <v>4838</v>
      </c>
      <c r="S99" s="15"/>
      <c r="T99" s="15"/>
      <c r="V99" s="15">
        <v>62</v>
      </c>
      <c r="W99" s="16">
        <f t="shared" si="18"/>
        <v>2</v>
      </c>
      <c r="X99" s="16" t="str">
        <f t="shared" si="19"/>
        <v>初级1</v>
      </c>
      <c r="Y99" s="16">
        <f t="shared" si="20"/>
        <v>2</v>
      </c>
      <c r="Z99" s="16">
        <f t="shared" si="21"/>
        <v>22</v>
      </c>
      <c r="AA99" s="102">
        <f t="shared" si="22"/>
        <v>3.3499999999999996</v>
      </c>
      <c r="AB99" s="16" t="str">
        <f t="shared" si="23"/>
        <v>AtkExt</v>
      </c>
      <c r="AC99" s="29">
        <f t="shared" si="24"/>
        <v>176</v>
      </c>
      <c r="AD99" s="16" t="str">
        <f t="shared" si="25"/>
        <v>HPExt</v>
      </c>
      <c r="AE99" s="29">
        <f t="shared" si="26"/>
        <v>881</v>
      </c>
    </row>
    <row r="100" spans="9:31" ht="16.5" x14ac:dyDescent="0.2">
      <c r="I100" s="101"/>
      <c r="J100" s="15">
        <v>74</v>
      </c>
      <c r="K100" s="16" t="str">
        <f t="shared" si="30"/>
        <v>初级2</v>
      </c>
      <c r="L100" s="16">
        <f t="shared" si="31"/>
        <v>2</v>
      </c>
      <c r="M100" s="15">
        <f t="shared" si="32"/>
        <v>34</v>
      </c>
      <c r="N100" s="30">
        <f t="shared" si="33"/>
        <v>2.8360000000000003</v>
      </c>
      <c r="O100" s="15" t="str">
        <f t="shared" si="34"/>
        <v>AtkExt</v>
      </c>
      <c r="P100" s="16">
        <f t="shared" si="28"/>
        <v>502</v>
      </c>
      <c r="Q100" s="15" t="str">
        <f t="shared" si="35"/>
        <v>HPExt</v>
      </c>
      <c r="R100" s="16">
        <f t="shared" si="29"/>
        <v>5037</v>
      </c>
      <c r="S100" s="15"/>
      <c r="T100" s="15"/>
      <c r="V100" s="15">
        <v>63</v>
      </c>
      <c r="W100" s="16">
        <f t="shared" si="18"/>
        <v>2</v>
      </c>
      <c r="X100" s="16" t="str">
        <f t="shared" si="19"/>
        <v>初级1</v>
      </c>
      <c r="Y100" s="16">
        <f t="shared" si="20"/>
        <v>2</v>
      </c>
      <c r="Z100" s="16">
        <f t="shared" si="21"/>
        <v>23</v>
      </c>
      <c r="AA100" s="102">
        <f t="shared" si="22"/>
        <v>3.4999999999999996</v>
      </c>
      <c r="AB100" s="16" t="str">
        <f t="shared" si="23"/>
        <v>AtkExt</v>
      </c>
      <c r="AC100" s="29">
        <f t="shared" si="24"/>
        <v>184</v>
      </c>
      <c r="AD100" s="16" t="str">
        <f t="shared" si="25"/>
        <v>HPExt</v>
      </c>
      <c r="AE100" s="29">
        <f t="shared" si="26"/>
        <v>921</v>
      </c>
    </row>
    <row r="101" spans="9:31" ht="16.5" x14ac:dyDescent="0.2">
      <c r="I101" s="101"/>
      <c r="J101" s="15">
        <v>75</v>
      </c>
      <c r="K101" s="16" t="str">
        <f t="shared" si="30"/>
        <v>初级2</v>
      </c>
      <c r="L101" s="16">
        <f t="shared" si="31"/>
        <v>2</v>
      </c>
      <c r="M101" s="15">
        <f t="shared" si="32"/>
        <v>35</v>
      </c>
      <c r="N101" s="30">
        <f t="shared" si="33"/>
        <v>2.95</v>
      </c>
      <c r="O101" s="15" t="str">
        <f t="shared" si="34"/>
        <v>AtkExt</v>
      </c>
      <c r="P101" s="16">
        <f t="shared" si="28"/>
        <v>522</v>
      </c>
      <c r="Q101" s="15" t="str">
        <f t="shared" si="35"/>
        <v>HPExt</v>
      </c>
      <c r="R101" s="16">
        <f t="shared" si="29"/>
        <v>5239</v>
      </c>
      <c r="S101" s="15"/>
      <c r="T101" s="15"/>
      <c r="V101" s="15">
        <v>64</v>
      </c>
      <c r="W101" s="16">
        <f t="shared" si="18"/>
        <v>2</v>
      </c>
      <c r="X101" s="16" t="str">
        <f t="shared" si="19"/>
        <v>初级1</v>
      </c>
      <c r="Y101" s="16">
        <f t="shared" si="20"/>
        <v>2</v>
      </c>
      <c r="Z101" s="16">
        <f t="shared" si="21"/>
        <v>24</v>
      </c>
      <c r="AA101" s="102">
        <f t="shared" si="22"/>
        <v>3.6499999999999995</v>
      </c>
      <c r="AB101" s="16" t="str">
        <f t="shared" si="23"/>
        <v>AtkExt</v>
      </c>
      <c r="AC101" s="29">
        <f t="shared" si="24"/>
        <v>192</v>
      </c>
      <c r="AD101" s="16" t="str">
        <f t="shared" si="25"/>
        <v>HPExt</v>
      </c>
      <c r="AE101" s="29">
        <f t="shared" si="26"/>
        <v>960</v>
      </c>
    </row>
    <row r="102" spans="9:31" ht="16.5" x14ac:dyDescent="0.2">
      <c r="I102" s="101"/>
      <c r="J102" s="15">
        <v>76</v>
      </c>
      <c r="K102" s="16" t="str">
        <f t="shared" si="30"/>
        <v>初级2</v>
      </c>
      <c r="L102" s="16">
        <f t="shared" si="31"/>
        <v>2</v>
      </c>
      <c r="M102" s="15">
        <f t="shared" si="32"/>
        <v>36</v>
      </c>
      <c r="N102" s="30">
        <f t="shared" si="33"/>
        <v>3.0659999999999998</v>
      </c>
      <c r="O102" s="15" t="str">
        <f t="shared" si="34"/>
        <v>AtkExt</v>
      </c>
      <c r="P102" s="16">
        <f t="shared" si="28"/>
        <v>543</v>
      </c>
      <c r="Q102" s="15" t="str">
        <f t="shared" si="35"/>
        <v>HPExt</v>
      </c>
      <c r="R102" s="16">
        <f t="shared" si="29"/>
        <v>5445</v>
      </c>
      <c r="S102" s="15"/>
      <c r="T102" s="15"/>
      <c r="V102" s="15">
        <v>65</v>
      </c>
      <c r="W102" s="16">
        <f t="shared" si="18"/>
        <v>2</v>
      </c>
      <c r="X102" s="16" t="str">
        <f t="shared" si="19"/>
        <v>初级1</v>
      </c>
      <c r="Y102" s="16">
        <f t="shared" si="20"/>
        <v>2</v>
      </c>
      <c r="Z102" s="16">
        <f t="shared" si="21"/>
        <v>25</v>
      </c>
      <c r="AA102" s="102">
        <f t="shared" si="22"/>
        <v>3.8</v>
      </c>
      <c r="AB102" s="16" t="str">
        <f t="shared" si="23"/>
        <v>AtkExt</v>
      </c>
      <c r="AC102" s="29">
        <f t="shared" si="24"/>
        <v>200</v>
      </c>
      <c r="AD102" s="16" t="str">
        <f t="shared" si="25"/>
        <v>HPExt</v>
      </c>
      <c r="AE102" s="29">
        <f t="shared" si="26"/>
        <v>1000</v>
      </c>
    </row>
    <row r="103" spans="9:31" ht="16.5" x14ac:dyDescent="0.2">
      <c r="I103" s="101"/>
      <c r="J103" s="15">
        <v>77</v>
      </c>
      <c r="K103" s="16" t="str">
        <f t="shared" si="30"/>
        <v>初级2</v>
      </c>
      <c r="L103" s="16">
        <f t="shared" si="31"/>
        <v>2</v>
      </c>
      <c r="M103" s="15">
        <f t="shared" si="32"/>
        <v>37</v>
      </c>
      <c r="N103" s="30">
        <f t="shared" si="33"/>
        <v>3.1840000000000002</v>
      </c>
      <c r="O103" s="15" t="str">
        <f t="shared" si="34"/>
        <v>AtkExt</v>
      </c>
      <c r="P103" s="16">
        <f t="shared" si="28"/>
        <v>564</v>
      </c>
      <c r="Q103" s="15" t="str">
        <f t="shared" si="35"/>
        <v>HPExt</v>
      </c>
      <c r="R103" s="16">
        <f t="shared" si="29"/>
        <v>5655</v>
      </c>
      <c r="S103" s="15"/>
      <c r="T103" s="15"/>
      <c r="V103" s="15">
        <v>66</v>
      </c>
      <c r="W103" s="16">
        <f t="shared" ref="W103:W166" si="36">INT((V103-1)/40)+1</f>
        <v>2</v>
      </c>
      <c r="X103" s="16" t="str">
        <f t="shared" ref="X103:X166" si="37">INDEX($V$4:$V$33,W103)</f>
        <v>初级1</v>
      </c>
      <c r="Y103" s="16">
        <f t="shared" ref="Y103:Y166" si="38">INDEX($W$4:$W$33,INT((V103-1)/40)+1)</f>
        <v>2</v>
      </c>
      <c r="Z103" s="16">
        <f t="shared" ref="Z103:Z166" si="39">MOD(V103-1,40)+1</f>
        <v>26</v>
      </c>
      <c r="AA103" s="102">
        <f t="shared" ref="AA103:AA166" si="40">Z103*15%+5%</f>
        <v>3.9499999999999997</v>
      </c>
      <c r="AB103" s="16" t="str">
        <f t="shared" ref="AB103:AB166" si="41">INDEX($Z$3:$AB$3,INDEX($AC$4:$AC$33,W103))</f>
        <v>AtkExt</v>
      </c>
      <c r="AC103" s="29">
        <f t="shared" ref="AC103:AC166" si="42">ROUND(INDEX($Z$4:$AB$33,$W103,MATCH(AB103,$Z$3:$AB$3,0))*INDEX($Y$4:$Y$33,W103)*$AA103*INDEX($E$11:$G$11,MATCH(AB103,$Z$3:$AB$3,0)),0)</f>
        <v>208</v>
      </c>
      <c r="AD103" s="16" t="str">
        <f t="shared" ref="AD103:AD166" si="43">INDEX($Z$3:$AB$3,INDEX($AD$4:$AD$33,W103))</f>
        <v>HPExt</v>
      </c>
      <c r="AE103" s="29">
        <f t="shared" ref="AE103:AE166" si="44">ROUND(INDEX($Z$4:$AB$33,$W103,MATCH(AD103,$Z$3:$AB$3,0))*INDEX($Y$4:$Y$33,Y103)*$AA103*INDEX($E$11:$G$11,MATCH(AD103,$Z$3:$AB$3,0)),0)</f>
        <v>1039</v>
      </c>
    </row>
    <row r="104" spans="9:31" ht="16.5" x14ac:dyDescent="0.2">
      <c r="I104" s="101"/>
      <c r="J104" s="15">
        <v>78</v>
      </c>
      <c r="K104" s="16" t="str">
        <f t="shared" si="30"/>
        <v>初级2</v>
      </c>
      <c r="L104" s="16">
        <f t="shared" si="31"/>
        <v>2</v>
      </c>
      <c r="M104" s="15">
        <f t="shared" si="32"/>
        <v>38</v>
      </c>
      <c r="N104" s="30">
        <f t="shared" si="33"/>
        <v>3.3039999999999998</v>
      </c>
      <c r="O104" s="15" t="str">
        <f t="shared" si="34"/>
        <v>AtkExt</v>
      </c>
      <c r="P104" s="16">
        <f t="shared" si="28"/>
        <v>585</v>
      </c>
      <c r="Q104" s="15" t="str">
        <f t="shared" si="35"/>
        <v>HPExt</v>
      </c>
      <c r="R104" s="16">
        <f t="shared" si="29"/>
        <v>5868</v>
      </c>
      <c r="S104" s="15"/>
      <c r="T104" s="15"/>
      <c r="V104" s="15">
        <v>67</v>
      </c>
      <c r="W104" s="16">
        <f t="shared" si="36"/>
        <v>2</v>
      </c>
      <c r="X104" s="16" t="str">
        <f t="shared" si="37"/>
        <v>初级1</v>
      </c>
      <c r="Y104" s="16">
        <f t="shared" si="38"/>
        <v>2</v>
      </c>
      <c r="Z104" s="16">
        <f t="shared" si="39"/>
        <v>27</v>
      </c>
      <c r="AA104" s="102">
        <f t="shared" si="40"/>
        <v>4.0999999999999996</v>
      </c>
      <c r="AB104" s="16" t="str">
        <f t="shared" si="41"/>
        <v>AtkExt</v>
      </c>
      <c r="AC104" s="29">
        <f t="shared" si="42"/>
        <v>215</v>
      </c>
      <c r="AD104" s="16" t="str">
        <f t="shared" si="43"/>
        <v>HPExt</v>
      </c>
      <c r="AE104" s="29">
        <f t="shared" si="44"/>
        <v>1079</v>
      </c>
    </row>
    <row r="105" spans="9:31" ht="16.5" x14ac:dyDescent="0.2">
      <c r="I105" s="101"/>
      <c r="J105" s="15">
        <v>79</v>
      </c>
      <c r="K105" s="16" t="str">
        <f t="shared" si="30"/>
        <v>初级2</v>
      </c>
      <c r="L105" s="16">
        <f t="shared" si="31"/>
        <v>2</v>
      </c>
      <c r="M105" s="15">
        <f t="shared" si="32"/>
        <v>39</v>
      </c>
      <c r="N105" s="30">
        <f t="shared" si="33"/>
        <v>3.4259999999999997</v>
      </c>
      <c r="O105" s="15" t="str">
        <f t="shared" si="34"/>
        <v>AtkExt</v>
      </c>
      <c r="P105" s="16">
        <f t="shared" si="28"/>
        <v>606</v>
      </c>
      <c r="Q105" s="15" t="str">
        <f t="shared" si="35"/>
        <v>HPExt</v>
      </c>
      <c r="R105" s="16">
        <f t="shared" si="29"/>
        <v>6085</v>
      </c>
      <c r="S105" s="15"/>
      <c r="T105" s="15"/>
      <c r="V105" s="15">
        <v>68</v>
      </c>
      <c r="W105" s="16">
        <f t="shared" si="36"/>
        <v>2</v>
      </c>
      <c r="X105" s="16" t="str">
        <f t="shared" si="37"/>
        <v>初级1</v>
      </c>
      <c r="Y105" s="16">
        <f t="shared" si="38"/>
        <v>2</v>
      </c>
      <c r="Z105" s="16">
        <f t="shared" si="39"/>
        <v>28</v>
      </c>
      <c r="AA105" s="102">
        <f t="shared" si="40"/>
        <v>4.25</v>
      </c>
      <c r="AB105" s="16" t="str">
        <f t="shared" si="41"/>
        <v>AtkExt</v>
      </c>
      <c r="AC105" s="29">
        <f t="shared" si="42"/>
        <v>223</v>
      </c>
      <c r="AD105" s="16" t="str">
        <f t="shared" si="43"/>
        <v>HPExt</v>
      </c>
      <c r="AE105" s="29">
        <f t="shared" si="44"/>
        <v>1118</v>
      </c>
    </row>
    <row r="106" spans="9:31" ht="16.5" x14ac:dyDescent="0.2">
      <c r="I106" s="101"/>
      <c r="J106" s="15">
        <v>80</v>
      </c>
      <c r="K106" s="16" t="str">
        <f t="shared" si="30"/>
        <v>初级2</v>
      </c>
      <c r="L106" s="16">
        <f t="shared" si="31"/>
        <v>2</v>
      </c>
      <c r="M106" s="15">
        <f t="shared" si="32"/>
        <v>40</v>
      </c>
      <c r="N106" s="30">
        <f t="shared" si="33"/>
        <v>3.55</v>
      </c>
      <c r="O106" s="15" t="str">
        <f t="shared" si="34"/>
        <v>AtkExt</v>
      </c>
      <c r="P106" s="16">
        <f t="shared" si="28"/>
        <v>628</v>
      </c>
      <c r="Q106" s="15" t="str">
        <f t="shared" si="35"/>
        <v>HPExt</v>
      </c>
      <c r="R106" s="16">
        <f t="shared" si="29"/>
        <v>6305</v>
      </c>
      <c r="S106" s="15"/>
      <c r="T106" s="15"/>
      <c r="V106" s="15">
        <v>69</v>
      </c>
      <c r="W106" s="16">
        <f t="shared" si="36"/>
        <v>2</v>
      </c>
      <c r="X106" s="16" t="str">
        <f t="shared" si="37"/>
        <v>初级1</v>
      </c>
      <c r="Y106" s="16">
        <f t="shared" si="38"/>
        <v>2</v>
      </c>
      <c r="Z106" s="16">
        <f t="shared" si="39"/>
        <v>29</v>
      </c>
      <c r="AA106" s="102">
        <f t="shared" si="40"/>
        <v>4.3999999999999995</v>
      </c>
      <c r="AB106" s="16" t="str">
        <f t="shared" si="41"/>
        <v>AtkExt</v>
      </c>
      <c r="AC106" s="29">
        <f t="shared" si="42"/>
        <v>231</v>
      </c>
      <c r="AD106" s="16" t="str">
        <f t="shared" si="43"/>
        <v>HPExt</v>
      </c>
      <c r="AE106" s="29">
        <f t="shared" si="44"/>
        <v>1158</v>
      </c>
    </row>
    <row r="107" spans="9:31" ht="16.5" x14ac:dyDescent="0.2">
      <c r="I107" s="101"/>
      <c r="J107" s="15">
        <v>81</v>
      </c>
      <c r="K107" s="16" t="str">
        <f t="shared" si="30"/>
        <v>中级1</v>
      </c>
      <c r="L107" s="16">
        <f t="shared" si="31"/>
        <v>3</v>
      </c>
      <c r="M107" s="15">
        <f t="shared" si="32"/>
        <v>1</v>
      </c>
      <c r="N107" s="30">
        <f t="shared" si="33"/>
        <v>0.19600000000000001</v>
      </c>
      <c r="O107" s="15" t="str">
        <f t="shared" si="34"/>
        <v>AtkExt</v>
      </c>
      <c r="P107" s="16">
        <f t="shared" si="28"/>
        <v>58</v>
      </c>
      <c r="Q107" s="15" t="str">
        <f t="shared" si="35"/>
        <v>DefExt</v>
      </c>
      <c r="R107" s="16">
        <f t="shared" si="29"/>
        <v>58</v>
      </c>
      <c r="S107" s="15"/>
      <c r="T107" s="15"/>
      <c r="V107" s="15">
        <v>70</v>
      </c>
      <c r="W107" s="16">
        <f t="shared" si="36"/>
        <v>2</v>
      </c>
      <c r="X107" s="16" t="str">
        <f t="shared" si="37"/>
        <v>初级1</v>
      </c>
      <c r="Y107" s="16">
        <f t="shared" si="38"/>
        <v>2</v>
      </c>
      <c r="Z107" s="16">
        <f t="shared" si="39"/>
        <v>30</v>
      </c>
      <c r="AA107" s="102">
        <f t="shared" si="40"/>
        <v>4.55</v>
      </c>
      <c r="AB107" s="16" t="str">
        <f t="shared" si="41"/>
        <v>AtkExt</v>
      </c>
      <c r="AC107" s="29">
        <f t="shared" si="42"/>
        <v>239</v>
      </c>
      <c r="AD107" s="16" t="str">
        <f t="shared" si="43"/>
        <v>HPExt</v>
      </c>
      <c r="AE107" s="29">
        <f t="shared" si="44"/>
        <v>1197</v>
      </c>
    </row>
    <row r="108" spans="9:31" ht="16.5" x14ac:dyDescent="0.2">
      <c r="I108" s="101"/>
      <c r="J108" s="15">
        <v>82</v>
      </c>
      <c r="K108" s="16" t="str">
        <f t="shared" si="30"/>
        <v>中级1</v>
      </c>
      <c r="L108" s="16">
        <f t="shared" si="31"/>
        <v>3</v>
      </c>
      <c r="M108" s="15">
        <f t="shared" si="32"/>
        <v>2</v>
      </c>
      <c r="N108" s="30">
        <f t="shared" si="33"/>
        <v>0.24399999999999999</v>
      </c>
      <c r="O108" s="15" t="str">
        <f t="shared" si="34"/>
        <v>AtkExt</v>
      </c>
      <c r="P108" s="16">
        <f t="shared" si="28"/>
        <v>72</v>
      </c>
      <c r="Q108" s="15" t="str">
        <f t="shared" si="35"/>
        <v>DefExt</v>
      </c>
      <c r="R108" s="16">
        <f t="shared" si="29"/>
        <v>72</v>
      </c>
      <c r="S108" s="15"/>
      <c r="T108" s="15"/>
      <c r="V108" s="15">
        <v>71</v>
      </c>
      <c r="W108" s="16">
        <f t="shared" si="36"/>
        <v>2</v>
      </c>
      <c r="X108" s="16" t="str">
        <f t="shared" si="37"/>
        <v>初级1</v>
      </c>
      <c r="Y108" s="16">
        <f t="shared" si="38"/>
        <v>2</v>
      </c>
      <c r="Z108" s="16">
        <f t="shared" si="39"/>
        <v>31</v>
      </c>
      <c r="AA108" s="102">
        <f t="shared" si="40"/>
        <v>4.6999999999999993</v>
      </c>
      <c r="AB108" s="16" t="str">
        <f t="shared" si="41"/>
        <v>AtkExt</v>
      </c>
      <c r="AC108" s="29">
        <f t="shared" si="42"/>
        <v>247</v>
      </c>
      <c r="AD108" s="16" t="str">
        <f t="shared" si="43"/>
        <v>HPExt</v>
      </c>
      <c r="AE108" s="29">
        <f t="shared" si="44"/>
        <v>1237</v>
      </c>
    </row>
    <row r="109" spans="9:31" ht="16.5" x14ac:dyDescent="0.2">
      <c r="I109" s="101"/>
      <c r="J109" s="15">
        <v>83</v>
      </c>
      <c r="K109" s="16" t="str">
        <f t="shared" si="30"/>
        <v>中级1</v>
      </c>
      <c r="L109" s="16">
        <f t="shared" si="31"/>
        <v>3</v>
      </c>
      <c r="M109" s="15">
        <f t="shared" si="32"/>
        <v>3</v>
      </c>
      <c r="N109" s="30">
        <f t="shared" si="33"/>
        <v>0.29400000000000004</v>
      </c>
      <c r="O109" s="15" t="str">
        <f t="shared" si="34"/>
        <v>AtkExt</v>
      </c>
      <c r="P109" s="16">
        <f t="shared" si="28"/>
        <v>87</v>
      </c>
      <c r="Q109" s="15" t="str">
        <f t="shared" si="35"/>
        <v>DefExt</v>
      </c>
      <c r="R109" s="16">
        <f t="shared" si="29"/>
        <v>86</v>
      </c>
      <c r="S109" s="15"/>
      <c r="T109" s="15"/>
      <c r="V109" s="15">
        <v>72</v>
      </c>
      <c r="W109" s="16">
        <f t="shared" si="36"/>
        <v>2</v>
      </c>
      <c r="X109" s="16" t="str">
        <f t="shared" si="37"/>
        <v>初级1</v>
      </c>
      <c r="Y109" s="16">
        <f t="shared" si="38"/>
        <v>2</v>
      </c>
      <c r="Z109" s="16">
        <f t="shared" si="39"/>
        <v>32</v>
      </c>
      <c r="AA109" s="102">
        <f t="shared" si="40"/>
        <v>4.8499999999999996</v>
      </c>
      <c r="AB109" s="16" t="str">
        <f t="shared" si="41"/>
        <v>AtkExt</v>
      </c>
      <c r="AC109" s="29">
        <f t="shared" si="42"/>
        <v>255</v>
      </c>
      <c r="AD109" s="16" t="str">
        <f t="shared" si="43"/>
        <v>HPExt</v>
      </c>
      <c r="AE109" s="29">
        <f t="shared" si="44"/>
        <v>1276</v>
      </c>
    </row>
    <row r="110" spans="9:31" ht="16.5" x14ac:dyDescent="0.2">
      <c r="I110" s="101"/>
      <c r="J110" s="15">
        <v>84</v>
      </c>
      <c r="K110" s="16" t="str">
        <f t="shared" si="30"/>
        <v>中级1</v>
      </c>
      <c r="L110" s="16">
        <f t="shared" si="31"/>
        <v>3</v>
      </c>
      <c r="M110" s="15">
        <f t="shared" si="32"/>
        <v>4</v>
      </c>
      <c r="N110" s="30">
        <f t="shared" si="33"/>
        <v>0.34599999999999997</v>
      </c>
      <c r="O110" s="15" t="str">
        <f t="shared" si="34"/>
        <v>AtkExt</v>
      </c>
      <c r="P110" s="16">
        <f t="shared" si="28"/>
        <v>102</v>
      </c>
      <c r="Q110" s="15" t="str">
        <f t="shared" si="35"/>
        <v>DefExt</v>
      </c>
      <c r="R110" s="16">
        <f t="shared" si="29"/>
        <v>102</v>
      </c>
      <c r="S110" s="15"/>
      <c r="T110" s="15"/>
      <c r="V110" s="15">
        <v>73</v>
      </c>
      <c r="W110" s="16">
        <f t="shared" si="36"/>
        <v>2</v>
      </c>
      <c r="X110" s="16" t="str">
        <f t="shared" si="37"/>
        <v>初级1</v>
      </c>
      <c r="Y110" s="16">
        <f t="shared" si="38"/>
        <v>2</v>
      </c>
      <c r="Z110" s="16">
        <f t="shared" si="39"/>
        <v>33</v>
      </c>
      <c r="AA110" s="102">
        <f t="shared" si="40"/>
        <v>5</v>
      </c>
      <c r="AB110" s="16" t="str">
        <f t="shared" si="41"/>
        <v>AtkExt</v>
      </c>
      <c r="AC110" s="29">
        <f t="shared" si="42"/>
        <v>263</v>
      </c>
      <c r="AD110" s="16" t="str">
        <f t="shared" si="43"/>
        <v>HPExt</v>
      </c>
      <c r="AE110" s="29">
        <f t="shared" si="44"/>
        <v>1316</v>
      </c>
    </row>
    <row r="111" spans="9:31" ht="16.5" x14ac:dyDescent="0.2">
      <c r="I111" s="101"/>
      <c r="J111" s="15">
        <v>85</v>
      </c>
      <c r="K111" s="16" t="str">
        <f t="shared" si="30"/>
        <v>中级1</v>
      </c>
      <c r="L111" s="16">
        <f t="shared" si="31"/>
        <v>3</v>
      </c>
      <c r="M111" s="15">
        <f t="shared" si="32"/>
        <v>5</v>
      </c>
      <c r="N111" s="30">
        <f t="shared" si="33"/>
        <v>0.4</v>
      </c>
      <c r="O111" s="15" t="str">
        <f t="shared" si="34"/>
        <v>AtkExt</v>
      </c>
      <c r="P111" s="16">
        <f t="shared" si="28"/>
        <v>118</v>
      </c>
      <c r="Q111" s="15" t="str">
        <f t="shared" si="35"/>
        <v>DefExt</v>
      </c>
      <c r="R111" s="16">
        <f t="shared" si="29"/>
        <v>118</v>
      </c>
      <c r="S111" s="15"/>
      <c r="T111" s="15"/>
      <c r="V111" s="15">
        <v>74</v>
      </c>
      <c r="W111" s="16">
        <f t="shared" si="36"/>
        <v>2</v>
      </c>
      <c r="X111" s="16" t="str">
        <f t="shared" si="37"/>
        <v>初级1</v>
      </c>
      <c r="Y111" s="16">
        <f t="shared" si="38"/>
        <v>2</v>
      </c>
      <c r="Z111" s="16">
        <f t="shared" si="39"/>
        <v>34</v>
      </c>
      <c r="AA111" s="102">
        <f t="shared" si="40"/>
        <v>5.1499999999999995</v>
      </c>
      <c r="AB111" s="16" t="str">
        <f t="shared" si="41"/>
        <v>AtkExt</v>
      </c>
      <c r="AC111" s="29">
        <f t="shared" si="42"/>
        <v>271</v>
      </c>
      <c r="AD111" s="16" t="str">
        <f t="shared" si="43"/>
        <v>HPExt</v>
      </c>
      <c r="AE111" s="29">
        <f t="shared" si="44"/>
        <v>1355</v>
      </c>
    </row>
    <row r="112" spans="9:31" ht="16.5" x14ac:dyDescent="0.2">
      <c r="I112" s="101"/>
      <c r="J112" s="15">
        <v>86</v>
      </c>
      <c r="K112" s="16" t="str">
        <f t="shared" si="30"/>
        <v>中级1</v>
      </c>
      <c r="L112" s="16">
        <f t="shared" si="31"/>
        <v>3</v>
      </c>
      <c r="M112" s="15">
        <f t="shared" si="32"/>
        <v>6</v>
      </c>
      <c r="N112" s="30">
        <f t="shared" si="33"/>
        <v>0.45600000000000007</v>
      </c>
      <c r="O112" s="15" t="str">
        <f t="shared" si="34"/>
        <v>AtkExt</v>
      </c>
      <c r="P112" s="16">
        <f t="shared" si="28"/>
        <v>135</v>
      </c>
      <c r="Q112" s="15" t="str">
        <f t="shared" si="35"/>
        <v>DefExt</v>
      </c>
      <c r="R112" s="16">
        <f t="shared" si="29"/>
        <v>134</v>
      </c>
      <c r="S112" s="15"/>
      <c r="T112" s="15"/>
      <c r="V112" s="15">
        <v>75</v>
      </c>
      <c r="W112" s="16">
        <f t="shared" si="36"/>
        <v>2</v>
      </c>
      <c r="X112" s="16" t="str">
        <f t="shared" si="37"/>
        <v>初级1</v>
      </c>
      <c r="Y112" s="16">
        <f t="shared" si="38"/>
        <v>2</v>
      </c>
      <c r="Z112" s="16">
        <f t="shared" si="39"/>
        <v>35</v>
      </c>
      <c r="AA112" s="102">
        <f t="shared" si="40"/>
        <v>5.3</v>
      </c>
      <c r="AB112" s="16" t="str">
        <f t="shared" si="41"/>
        <v>AtkExt</v>
      </c>
      <c r="AC112" s="29">
        <f t="shared" si="42"/>
        <v>279</v>
      </c>
      <c r="AD112" s="16" t="str">
        <f t="shared" si="43"/>
        <v>HPExt</v>
      </c>
      <c r="AE112" s="29">
        <f t="shared" si="44"/>
        <v>1395</v>
      </c>
    </row>
    <row r="113" spans="9:31" ht="16.5" x14ac:dyDescent="0.2">
      <c r="I113" s="101"/>
      <c r="J113" s="15">
        <v>87</v>
      </c>
      <c r="K113" s="16" t="str">
        <f t="shared" si="30"/>
        <v>中级1</v>
      </c>
      <c r="L113" s="16">
        <f t="shared" si="31"/>
        <v>3</v>
      </c>
      <c r="M113" s="15">
        <f t="shared" si="32"/>
        <v>7</v>
      </c>
      <c r="N113" s="30">
        <f t="shared" si="33"/>
        <v>0.51400000000000001</v>
      </c>
      <c r="O113" s="15" t="str">
        <f t="shared" si="34"/>
        <v>AtkExt</v>
      </c>
      <c r="P113" s="16">
        <f t="shared" si="28"/>
        <v>152</v>
      </c>
      <c r="Q113" s="15" t="str">
        <f t="shared" si="35"/>
        <v>DefExt</v>
      </c>
      <c r="R113" s="16">
        <f t="shared" si="29"/>
        <v>151</v>
      </c>
      <c r="S113" s="15"/>
      <c r="T113" s="15"/>
      <c r="V113" s="15">
        <v>76</v>
      </c>
      <c r="W113" s="16">
        <f t="shared" si="36"/>
        <v>2</v>
      </c>
      <c r="X113" s="16" t="str">
        <f t="shared" si="37"/>
        <v>初级1</v>
      </c>
      <c r="Y113" s="16">
        <f t="shared" si="38"/>
        <v>2</v>
      </c>
      <c r="Z113" s="16">
        <f t="shared" si="39"/>
        <v>36</v>
      </c>
      <c r="AA113" s="102">
        <f t="shared" si="40"/>
        <v>5.4499999999999993</v>
      </c>
      <c r="AB113" s="16" t="str">
        <f t="shared" si="41"/>
        <v>AtkExt</v>
      </c>
      <c r="AC113" s="29">
        <f t="shared" si="42"/>
        <v>286</v>
      </c>
      <c r="AD113" s="16" t="str">
        <f t="shared" si="43"/>
        <v>HPExt</v>
      </c>
      <c r="AE113" s="29">
        <f t="shared" si="44"/>
        <v>1434</v>
      </c>
    </row>
    <row r="114" spans="9:31" ht="16.5" x14ac:dyDescent="0.2">
      <c r="I114" s="101"/>
      <c r="J114" s="15">
        <v>88</v>
      </c>
      <c r="K114" s="16" t="str">
        <f t="shared" si="30"/>
        <v>中级1</v>
      </c>
      <c r="L114" s="16">
        <f t="shared" si="31"/>
        <v>3</v>
      </c>
      <c r="M114" s="15">
        <f t="shared" si="32"/>
        <v>8</v>
      </c>
      <c r="N114" s="30">
        <f t="shared" si="33"/>
        <v>0.57400000000000007</v>
      </c>
      <c r="O114" s="15" t="str">
        <f t="shared" si="34"/>
        <v>AtkExt</v>
      </c>
      <c r="P114" s="16">
        <f t="shared" si="28"/>
        <v>169</v>
      </c>
      <c r="Q114" s="15" t="str">
        <f t="shared" si="35"/>
        <v>DefExt</v>
      </c>
      <c r="R114" s="16">
        <f t="shared" si="29"/>
        <v>169</v>
      </c>
      <c r="S114" s="15"/>
      <c r="T114" s="15"/>
      <c r="V114" s="15">
        <v>77</v>
      </c>
      <c r="W114" s="16">
        <f t="shared" si="36"/>
        <v>2</v>
      </c>
      <c r="X114" s="16" t="str">
        <f t="shared" si="37"/>
        <v>初级1</v>
      </c>
      <c r="Y114" s="16">
        <f t="shared" si="38"/>
        <v>2</v>
      </c>
      <c r="Z114" s="16">
        <f t="shared" si="39"/>
        <v>37</v>
      </c>
      <c r="AA114" s="102">
        <f t="shared" si="40"/>
        <v>5.6</v>
      </c>
      <c r="AB114" s="16" t="str">
        <f t="shared" si="41"/>
        <v>AtkExt</v>
      </c>
      <c r="AC114" s="29">
        <f t="shared" si="42"/>
        <v>294</v>
      </c>
      <c r="AD114" s="16" t="str">
        <f t="shared" si="43"/>
        <v>HPExt</v>
      </c>
      <c r="AE114" s="29">
        <f t="shared" si="44"/>
        <v>1474</v>
      </c>
    </row>
    <row r="115" spans="9:31" ht="16.5" x14ac:dyDescent="0.2">
      <c r="I115" s="101"/>
      <c r="J115" s="15">
        <v>89</v>
      </c>
      <c r="K115" s="16" t="str">
        <f t="shared" si="30"/>
        <v>中级1</v>
      </c>
      <c r="L115" s="16">
        <f t="shared" si="31"/>
        <v>3</v>
      </c>
      <c r="M115" s="15">
        <f t="shared" si="32"/>
        <v>9</v>
      </c>
      <c r="N115" s="30">
        <f t="shared" si="33"/>
        <v>0.6359999999999999</v>
      </c>
      <c r="O115" s="15" t="str">
        <f t="shared" si="34"/>
        <v>AtkExt</v>
      </c>
      <c r="P115" s="16">
        <f t="shared" si="28"/>
        <v>188</v>
      </c>
      <c r="Q115" s="15" t="str">
        <f t="shared" si="35"/>
        <v>DefExt</v>
      </c>
      <c r="R115" s="16">
        <f t="shared" si="29"/>
        <v>187</v>
      </c>
      <c r="S115" s="15"/>
      <c r="T115" s="15"/>
      <c r="V115" s="15">
        <v>78</v>
      </c>
      <c r="W115" s="16">
        <f t="shared" si="36"/>
        <v>2</v>
      </c>
      <c r="X115" s="16" t="str">
        <f t="shared" si="37"/>
        <v>初级1</v>
      </c>
      <c r="Y115" s="16">
        <f t="shared" si="38"/>
        <v>2</v>
      </c>
      <c r="Z115" s="16">
        <f t="shared" si="39"/>
        <v>38</v>
      </c>
      <c r="AA115" s="102">
        <f t="shared" si="40"/>
        <v>5.75</v>
      </c>
      <c r="AB115" s="16" t="str">
        <f t="shared" si="41"/>
        <v>AtkExt</v>
      </c>
      <c r="AC115" s="29">
        <f t="shared" si="42"/>
        <v>302</v>
      </c>
      <c r="AD115" s="16" t="str">
        <f t="shared" si="43"/>
        <v>HPExt</v>
      </c>
      <c r="AE115" s="29">
        <f t="shared" si="44"/>
        <v>1513</v>
      </c>
    </row>
    <row r="116" spans="9:31" ht="16.5" x14ac:dyDescent="0.2">
      <c r="I116" s="101"/>
      <c r="J116" s="15">
        <v>90</v>
      </c>
      <c r="K116" s="16" t="str">
        <f t="shared" si="30"/>
        <v>中级1</v>
      </c>
      <c r="L116" s="16">
        <f t="shared" si="31"/>
        <v>3</v>
      </c>
      <c r="M116" s="15">
        <f t="shared" si="32"/>
        <v>10</v>
      </c>
      <c r="N116" s="30">
        <f t="shared" si="33"/>
        <v>0.7</v>
      </c>
      <c r="O116" s="15" t="str">
        <f t="shared" si="34"/>
        <v>AtkExt</v>
      </c>
      <c r="P116" s="16">
        <f t="shared" si="28"/>
        <v>207</v>
      </c>
      <c r="Q116" s="15" t="str">
        <f t="shared" si="35"/>
        <v>DefExt</v>
      </c>
      <c r="R116" s="16">
        <f t="shared" si="29"/>
        <v>206</v>
      </c>
      <c r="S116" s="15"/>
      <c r="T116" s="15"/>
      <c r="V116" s="15">
        <v>79</v>
      </c>
      <c r="W116" s="16">
        <f t="shared" si="36"/>
        <v>2</v>
      </c>
      <c r="X116" s="16" t="str">
        <f t="shared" si="37"/>
        <v>初级1</v>
      </c>
      <c r="Y116" s="16">
        <f t="shared" si="38"/>
        <v>2</v>
      </c>
      <c r="Z116" s="16">
        <f t="shared" si="39"/>
        <v>39</v>
      </c>
      <c r="AA116" s="102">
        <f t="shared" si="40"/>
        <v>5.8999999999999995</v>
      </c>
      <c r="AB116" s="16" t="str">
        <f t="shared" si="41"/>
        <v>AtkExt</v>
      </c>
      <c r="AC116" s="29">
        <f t="shared" si="42"/>
        <v>310</v>
      </c>
      <c r="AD116" s="16" t="str">
        <f t="shared" si="43"/>
        <v>HPExt</v>
      </c>
      <c r="AE116" s="29">
        <f t="shared" si="44"/>
        <v>1552</v>
      </c>
    </row>
    <row r="117" spans="9:31" ht="16.5" x14ac:dyDescent="0.2">
      <c r="I117" s="101"/>
      <c r="J117" s="15">
        <v>91</v>
      </c>
      <c r="K117" s="16" t="str">
        <f t="shared" si="30"/>
        <v>中级1</v>
      </c>
      <c r="L117" s="16">
        <f t="shared" si="31"/>
        <v>3</v>
      </c>
      <c r="M117" s="15">
        <f t="shared" si="32"/>
        <v>11</v>
      </c>
      <c r="N117" s="30">
        <f t="shared" si="33"/>
        <v>0.76600000000000001</v>
      </c>
      <c r="O117" s="15" t="str">
        <f t="shared" si="34"/>
        <v>AtkExt</v>
      </c>
      <c r="P117" s="16">
        <f t="shared" ref="P117:P147" si="45">ROUND(INDEX($N$16:$P$22,$L117,MATCH(O117,$N$15:$P$15,0))*$N117,0)</f>
        <v>226</v>
      </c>
      <c r="Q117" s="15" t="str">
        <f t="shared" si="35"/>
        <v>DefExt</v>
      </c>
      <c r="R117" s="16">
        <f>ROUND(INDEX($N$16:$P$22,$L117,MATCH(Q117,$N$15:$P$15,0))*$N117,0)</f>
        <v>225</v>
      </c>
      <c r="S117" s="15"/>
      <c r="T117" s="15"/>
      <c r="V117" s="15">
        <v>80</v>
      </c>
      <c r="W117" s="16">
        <f t="shared" si="36"/>
        <v>2</v>
      </c>
      <c r="X117" s="16" t="str">
        <f t="shared" si="37"/>
        <v>初级1</v>
      </c>
      <c r="Y117" s="16">
        <f t="shared" si="38"/>
        <v>2</v>
      </c>
      <c r="Z117" s="16">
        <f t="shared" si="39"/>
        <v>40</v>
      </c>
      <c r="AA117" s="102">
        <f t="shared" si="40"/>
        <v>6.05</v>
      </c>
      <c r="AB117" s="16" t="str">
        <f t="shared" si="41"/>
        <v>AtkExt</v>
      </c>
      <c r="AC117" s="29">
        <f t="shared" si="42"/>
        <v>318</v>
      </c>
      <c r="AD117" s="16" t="str">
        <f t="shared" si="43"/>
        <v>HPExt</v>
      </c>
      <c r="AE117" s="29">
        <f t="shared" si="44"/>
        <v>1592</v>
      </c>
    </row>
    <row r="118" spans="9:31" ht="16.5" x14ac:dyDescent="0.2">
      <c r="I118" s="101"/>
      <c r="J118" s="15">
        <v>92</v>
      </c>
      <c r="K118" s="16" t="str">
        <f t="shared" si="30"/>
        <v>中级1</v>
      </c>
      <c r="L118" s="16">
        <f t="shared" si="31"/>
        <v>3</v>
      </c>
      <c r="M118" s="15">
        <f t="shared" si="32"/>
        <v>12</v>
      </c>
      <c r="N118" s="30">
        <f t="shared" si="33"/>
        <v>0.83400000000000007</v>
      </c>
      <c r="O118" s="15" t="str">
        <f t="shared" si="34"/>
        <v>AtkExt</v>
      </c>
      <c r="P118" s="16">
        <f t="shared" si="45"/>
        <v>246</v>
      </c>
      <c r="Q118" s="15" t="str">
        <f t="shared" si="35"/>
        <v>DefExt</v>
      </c>
      <c r="R118" s="16">
        <f t="shared" ref="R118:R146" si="46">ROUND(INDEX($N$16:$P$22,$L118,MATCH(Q118,$N$15:$P$15,0))*$N118,0)</f>
        <v>245</v>
      </c>
      <c r="S118" s="15"/>
      <c r="T118" s="15"/>
      <c r="V118" s="15">
        <v>81</v>
      </c>
      <c r="W118" s="16">
        <f t="shared" si="36"/>
        <v>3</v>
      </c>
      <c r="X118" s="16" t="str">
        <f t="shared" si="37"/>
        <v>初级2</v>
      </c>
      <c r="Y118" s="16">
        <f t="shared" si="38"/>
        <v>1</v>
      </c>
      <c r="Z118" s="16">
        <f t="shared" si="39"/>
        <v>1</v>
      </c>
      <c r="AA118" s="102">
        <f t="shared" si="40"/>
        <v>0.2</v>
      </c>
      <c r="AB118" s="16" t="str">
        <f t="shared" si="41"/>
        <v>AtkExt</v>
      </c>
      <c r="AC118" s="29">
        <f t="shared" si="42"/>
        <v>16</v>
      </c>
      <c r="AD118" s="16" t="str">
        <f t="shared" si="43"/>
        <v>DefExt</v>
      </c>
      <c r="AE118" s="29">
        <f t="shared" si="44"/>
        <v>5</v>
      </c>
    </row>
    <row r="119" spans="9:31" ht="16.5" x14ac:dyDescent="0.2">
      <c r="I119" s="101"/>
      <c r="J119" s="15">
        <v>93</v>
      </c>
      <c r="K119" s="16" t="str">
        <f t="shared" si="30"/>
        <v>中级1</v>
      </c>
      <c r="L119" s="16">
        <f t="shared" si="31"/>
        <v>3</v>
      </c>
      <c r="M119" s="15">
        <f t="shared" si="32"/>
        <v>13</v>
      </c>
      <c r="N119" s="30">
        <f t="shared" si="33"/>
        <v>0.90400000000000003</v>
      </c>
      <c r="O119" s="15" t="str">
        <f t="shared" si="34"/>
        <v>AtkExt</v>
      </c>
      <c r="P119" s="16">
        <f t="shared" si="45"/>
        <v>267</v>
      </c>
      <c r="Q119" s="15" t="str">
        <f t="shared" si="35"/>
        <v>DefExt</v>
      </c>
      <c r="R119" s="16">
        <f t="shared" si="46"/>
        <v>266</v>
      </c>
      <c r="S119" s="15"/>
      <c r="T119" s="15"/>
      <c r="V119" s="15">
        <v>82</v>
      </c>
      <c r="W119" s="16">
        <f t="shared" si="36"/>
        <v>3</v>
      </c>
      <c r="X119" s="16" t="str">
        <f t="shared" si="37"/>
        <v>初级2</v>
      </c>
      <c r="Y119" s="16">
        <f t="shared" si="38"/>
        <v>1</v>
      </c>
      <c r="Z119" s="16">
        <f t="shared" si="39"/>
        <v>2</v>
      </c>
      <c r="AA119" s="102">
        <f t="shared" si="40"/>
        <v>0.35</v>
      </c>
      <c r="AB119" s="16" t="str">
        <f t="shared" si="41"/>
        <v>AtkExt</v>
      </c>
      <c r="AC119" s="29">
        <f t="shared" si="42"/>
        <v>28</v>
      </c>
      <c r="AD119" s="16" t="str">
        <f t="shared" si="43"/>
        <v>DefExt</v>
      </c>
      <c r="AE119" s="29">
        <f t="shared" si="44"/>
        <v>9</v>
      </c>
    </row>
    <row r="120" spans="9:31" ht="16.5" x14ac:dyDescent="0.2">
      <c r="I120" s="101"/>
      <c r="J120" s="15">
        <v>94</v>
      </c>
      <c r="K120" s="16" t="str">
        <f t="shared" si="30"/>
        <v>中级1</v>
      </c>
      <c r="L120" s="16">
        <f t="shared" si="31"/>
        <v>3</v>
      </c>
      <c r="M120" s="15">
        <f t="shared" si="32"/>
        <v>14</v>
      </c>
      <c r="N120" s="30">
        <f t="shared" si="33"/>
        <v>0.97599999999999998</v>
      </c>
      <c r="O120" s="15" t="str">
        <f t="shared" si="34"/>
        <v>AtkExt</v>
      </c>
      <c r="P120" s="16">
        <f t="shared" si="45"/>
        <v>288</v>
      </c>
      <c r="Q120" s="15" t="str">
        <f t="shared" si="35"/>
        <v>DefExt</v>
      </c>
      <c r="R120" s="16">
        <f t="shared" si="46"/>
        <v>287</v>
      </c>
      <c r="S120" s="15"/>
      <c r="T120" s="15"/>
      <c r="V120" s="15">
        <v>83</v>
      </c>
      <c r="W120" s="16">
        <f t="shared" si="36"/>
        <v>3</v>
      </c>
      <c r="X120" s="16" t="str">
        <f t="shared" si="37"/>
        <v>初级2</v>
      </c>
      <c r="Y120" s="16">
        <f t="shared" si="38"/>
        <v>1</v>
      </c>
      <c r="Z120" s="16">
        <f t="shared" si="39"/>
        <v>3</v>
      </c>
      <c r="AA120" s="102">
        <f t="shared" si="40"/>
        <v>0.49999999999999994</v>
      </c>
      <c r="AB120" s="16" t="str">
        <f t="shared" si="41"/>
        <v>AtkExt</v>
      </c>
      <c r="AC120" s="29">
        <f t="shared" si="42"/>
        <v>39</v>
      </c>
      <c r="AD120" s="16" t="str">
        <f t="shared" si="43"/>
        <v>DefExt</v>
      </c>
      <c r="AE120" s="29">
        <f t="shared" si="44"/>
        <v>13</v>
      </c>
    </row>
    <row r="121" spans="9:31" ht="16.5" x14ac:dyDescent="0.2">
      <c r="I121" s="101"/>
      <c r="J121" s="15">
        <v>95</v>
      </c>
      <c r="K121" s="16" t="str">
        <f t="shared" si="30"/>
        <v>中级1</v>
      </c>
      <c r="L121" s="16">
        <f t="shared" si="31"/>
        <v>3</v>
      </c>
      <c r="M121" s="15">
        <f t="shared" si="32"/>
        <v>15</v>
      </c>
      <c r="N121" s="30">
        <f t="shared" si="33"/>
        <v>1.0499999999999998</v>
      </c>
      <c r="O121" s="15" t="str">
        <f t="shared" si="34"/>
        <v>AtkExt</v>
      </c>
      <c r="P121" s="16">
        <f t="shared" si="45"/>
        <v>310</v>
      </c>
      <c r="Q121" s="15" t="str">
        <f t="shared" si="35"/>
        <v>DefExt</v>
      </c>
      <c r="R121" s="16">
        <f t="shared" si="46"/>
        <v>309</v>
      </c>
      <c r="S121" s="15"/>
      <c r="T121" s="15"/>
      <c r="V121" s="15">
        <v>84</v>
      </c>
      <c r="W121" s="16">
        <f t="shared" si="36"/>
        <v>3</v>
      </c>
      <c r="X121" s="16" t="str">
        <f t="shared" si="37"/>
        <v>初级2</v>
      </c>
      <c r="Y121" s="16">
        <f t="shared" si="38"/>
        <v>1</v>
      </c>
      <c r="Z121" s="16">
        <f t="shared" si="39"/>
        <v>4</v>
      </c>
      <c r="AA121" s="102">
        <f t="shared" si="40"/>
        <v>0.65</v>
      </c>
      <c r="AB121" s="16" t="str">
        <f t="shared" si="41"/>
        <v>AtkExt</v>
      </c>
      <c r="AC121" s="29">
        <f t="shared" si="42"/>
        <v>51</v>
      </c>
      <c r="AD121" s="16" t="str">
        <f t="shared" si="43"/>
        <v>DefExt</v>
      </c>
      <c r="AE121" s="29">
        <f t="shared" si="44"/>
        <v>17</v>
      </c>
    </row>
    <row r="122" spans="9:31" ht="16.5" x14ac:dyDescent="0.2">
      <c r="I122" s="101"/>
      <c r="J122" s="15">
        <v>96</v>
      </c>
      <c r="K122" s="16" t="str">
        <f t="shared" si="30"/>
        <v>中级1</v>
      </c>
      <c r="L122" s="16">
        <f t="shared" si="31"/>
        <v>3</v>
      </c>
      <c r="M122" s="15">
        <f t="shared" si="32"/>
        <v>16</v>
      </c>
      <c r="N122" s="30">
        <f t="shared" si="33"/>
        <v>1.1259999999999999</v>
      </c>
      <c r="O122" s="15" t="str">
        <f t="shared" si="34"/>
        <v>AtkExt</v>
      </c>
      <c r="P122" s="16">
        <f t="shared" si="45"/>
        <v>332</v>
      </c>
      <c r="Q122" s="15" t="str">
        <f t="shared" si="35"/>
        <v>DefExt</v>
      </c>
      <c r="R122" s="16">
        <f t="shared" si="46"/>
        <v>331</v>
      </c>
      <c r="S122" s="15"/>
      <c r="T122" s="15"/>
      <c r="V122" s="15">
        <v>85</v>
      </c>
      <c r="W122" s="16">
        <f t="shared" si="36"/>
        <v>3</v>
      </c>
      <c r="X122" s="16" t="str">
        <f t="shared" si="37"/>
        <v>初级2</v>
      </c>
      <c r="Y122" s="16">
        <f t="shared" si="38"/>
        <v>1</v>
      </c>
      <c r="Z122" s="16">
        <f t="shared" si="39"/>
        <v>5</v>
      </c>
      <c r="AA122" s="102">
        <f t="shared" si="40"/>
        <v>0.8</v>
      </c>
      <c r="AB122" s="16" t="str">
        <f t="shared" si="41"/>
        <v>AtkExt</v>
      </c>
      <c r="AC122" s="29">
        <f t="shared" si="42"/>
        <v>63</v>
      </c>
      <c r="AD122" s="16" t="str">
        <f t="shared" si="43"/>
        <v>DefExt</v>
      </c>
      <c r="AE122" s="29">
        <f t="shared" si="44"/>
        <v>21</v>
      </c>
    </row>
    <row r="123" spans="9:31" ht="16.5" x14ac:dyDescent="0.2">
      <c r="I123" s="101"/>
      <c r="J123" s="15">
        <v>97</v>
      </c>
      <c r="K123" s="16" t="str">
        <f t="shared" si="30"/>
        <v>中级1</v>
      </c>
      <c r="L123" s="16">
        <f t="shared" si="31"/>
        <v>3</v>
      </c>
      <c r="M123" s="15">
        <f t="shared" si="32"/>
        <v>17</v>
      </c>
      <c r="N123" s="30">
        <f t="shared" si="33"/>
        <v>1.2040000000000002</v>
      </c>
      <c r="O123" s="15" t="str">
        <f t="shared" si="34"/>
        <v>AtkExt</v>
      </c>
      <c r="P123" s="16">
        <f t="shared" si="45"/>
        <v>355</v>
      </c>
      <c r="Q123" s="15" t="str">
        <f t="shared" si="35"/>
        <v>DefExt</v>
      </c>
      <c r="R123" s="16">
        <f t="shared" si="46"/>
        <v>354</v>
      </c>
      <c r="S123" s="15"/>
      <c r="T123" s="15"/>
      <c r="V123" s="15">
        <v>86</v>
      </c>
      <c r="W123" s="16">
        <f t="shared" si="36"/>
        <v>3</v>
      </c>
      <c r="X123" s="16" t="str">
        <f t="shared" si="37"/>
        <v>初级2</v>
      </c>
      <c r="Y123" s="16">
        <f t="shared" si="38"/>
        <v>1</v>
      </c>
      <c r="Z123" s="16">
        <f t="shared" si="39"/>
        <v>6</v>
      </c>
      <c r="AA123" s="102">
        <f t="shared" si="40"/>
        <v>0.95</v>
      </c>
      <c r="AB123" s="16" t="str">
        <f t="shared" si="41"/>
        <v>AtkExt</v>
      </c>
      <c r="AC123" s="29">
        <f t="shared" si="42"/>
        <v>75</v>
      </c>
      <c r="AD123" s="16" t="str">
        <f t="shared" si="43"/>
        <v>DefExt</v>
      </c>
      <c r="AE123" s="29">
        <f t="shared" si="44"/>
        <v>25</v>
      </c>
    </row>
    <row r="124" spans="9:31" ht="16.5" x14ac:dyDescent="0.2">
      <c r="I124" s="101"/>
      <c r="J124" s="15">
        <v>98</v>
      </c>
      <c r="K124" s="16" t="str">
        <f t="shared" si="30"/>
        <v>中级1</v>
      </c>
      <c r="L124" s="16">
        <f t="shared" si="31"/>
        <v>3</v>
      </c>
      <c r="M124" s="15">
        <f t="shared" si="32"/>
        <v>18</v>
      </c>
      <c r="N124" s="30">
        <f t="shared" si="33"/>
        <v>1.284</v>
      </c>
      <c r="O124" s="15" t="str">
        <f t="shared" si="34"/>
        <v>AtkExt</v>
      </c>
      <c r="P124" s="16">
        <f t="shared" si="45"/>
        <v>379</v>
      </c>
      <c r="Q124" s="15" t="str">
        <f t="shared" si="35"/>
        <v>DefExt</v>
      </c>
      <c r="R124" s="16">
        <f t="shared" si="46"/>
        <v>377</v>
      </c>
      <c r="S124" s="15"/>
      <c r="T124" s="15"/>
      <c r="V124" s="15">
        <v>87</v>
      </c>
      <c r="W124" s="16">
        <f t="shared" si="36"/>
        <v>3</v>
      </c>
      <c r="X124" s="16" t="str">
        <f t="shared" si="37"/>
        <v>初级2</v>
      </c>
      <c r="Y124" s="16">
        <f t="shared" si="38"/>
        <v>1</v>
      </c>
      <c r="Z124" s="16">
        <f t="shared" si="39"/>
        <v>7</v>
      </c>
      <c r="AA124" s="102">
        <f t="shared" si="40"/>
        <v>1.1000000000000001</v>
      </c>
      <c r="AB124" s="16" t="str">
        <f t="shared" si="41"/>
        <v>AtkExt</v>
      </c>
      <c r="AC124" s="29">
        <f t="shared" si="42"/>
        <v>87</v>
      </c>
      <c r="AD124" s="16" t="str">
        <f t="shared" si="43"/>
        <v>DefExt</v>
      </c>
      <c r="AE124" s="29">
        <f t="shared" si="44"/>
        <v>29</v>
      </c>
    </row>
    <row r="125" spans="9:31" ht="16.5" x14ac:dyDescent="0.2">
      <c r="I125" s="101"/>
      <c r="J125" s="15">
        <v>99</v>
      </c>
      <c r="K125" s="16" t="str">
        <f t="shared" si="30"/>
        <v>中级1</v>
      </c>
      <c r="L125" s="16">
        <f t="shared" si="31"/>
        <v>3</v>
      </c>
      <c r="M125" s="15">
        <f t="shared" si="32"/>
        <v>19</v>
      </c>
      <c r="N125" s="30">
        <f t="shared" si="33"/>
        <v>1.3659999999999999</v>
      </c>
      <c r="O125" s="15" t="str">
        <f t="shared" si="34"/>
        <v>AtkExt</v>
      </c>
      <c r="P125" s="16">
        <f t="shared" si="45"/>
        <v>403</v>
      </c>
      <c r="Q125" s="15" t="str">
        <f t="shared" si="35"/>
        <v>DefExt</v>
      </c>
      <c r="R125" s="16">
        <f t="shared" si="46"/>
        <v>402</v>
      </c>
      <c r="S125" s="15"/>
      <c r="T125" s="15"/>
      <c r="V125" s="15">
        <v>88</v>
      </c>
      <c r="W125" s="16">
        <f t="shared" si="36"/>
        <v>3</v>
      </c>
      <c r="X125" s="16" t="str">
        <f t="shared" si="37"/>
        <v>初级2</v>
      </c>
      <c r="Y125" s="16">
        <f t="shared" si="38"/>
        <v>1</v>
      </c>
      <c r="Z125" s="16">
        <f t="shared" si="39"/>
        <v>8</v>
      </c>
      <c r="AA125" s="102">
        <f t="shared" si="40"/>
        <v>1.25</v>
      </c>
      <c r="AB125" s="16" t="str">
        <f t="shared" si="41"/>
        <v>AtkExt</v>
      </c>
      <c r="AC125" s="29">
        <f t="shared" si="42"/>
        <v>99</v>
      </c>
      <c r="AD125" s="16" t="str">
        <f t="shared" si="43"/>
        <v>DefExt</v>
      </c>
      <c r="AE125" s="29">
        <f t="shared" si="44"/>
        <v>33</v>
      </c>
    </row>
    <row r="126" spans="9:31" ht="16.5" x14ac:dyDescent="0.2">
      <c r="I126" s="101"/>
      <c r="J126" s="15">
        <v>100</v>
      </c>
      <c r="K126" s="16" t="str">
        <f t="shared" si="30"/>
        <v>中级1</v>
      </c>
      <c r="L126" s="16">
        <f t="shared" si="31"/>
        <v>3</v>
      </c>
      <c r="M126" s="15">
        <f t="shared" si="32"/>
        <v>20</v>
      </c>
      <c r="N126" s="30">
        <f t="shared" si="33"/>
        <v>1.4499999999999997</v>
      </c>
      <c r="O126" s="15" t="str">
        <f t="shared" si="34"/>
        <v>AtkExt</v>
      </c>
      <c r="P126" s="16">
        <f t="shared" si="45"/>
        <v>428</v>
      </c>
      <c r="Q126" s="15" t="str">
        <f t="shared" si="35"/>
        <v>DefExt</v>
      </c>
      <c r="R126" s="16">
        <f t="shared" si="46"/>
        <v>426</v>
      </c>
      <c r="S126" s="15"/>
      <c r="T126" s="15"/>
      <c r="V126" s="15">
        <v>89</v>
      </c>
      <c r="W126" s="16">
        <f t="shared" si="36"/>
        <v>3</v>
      </c>
      <c r="X126" s="16" t="str">
        <f t="shared" si="37"/>
        <v>初级2</v>
      </c>
      <c r="Y126" s="16">
        <f t="shared" si="38"/>
        <v>1</v>
      </c>
      <c r="Z126" s="16">
        <f t="shared" si="39"/>
        <v>9</v>
      </c>
      <c r="AA126" s="102">
        <f t="shared" si="40"/>
        <v>1.4</v>
      </c>
      <c r="AB126" s="16" t="str">
        <f t="shared" si="41"/>
        <v>AtkExt</v>
      </c>
      <c r="AC126" s="29">
        <f t="shared" si="42"/>
        <v>110</v>
      </c>
      <c r="AD126" s="16" t="str">
        <f t="shared" si="43"/>
        <v>DefExt</v>
      </c>
      <c r="AE126" s="29">
        <f t="shared" si="44"/>
        <v>37</v>
      </c>
    </row>
    <row r="127" spans="9:31" ht="16.5" x14ac:dyDescent="0.2">
      <c r="I127" s="101"/>
      <c r="J127" s="15">
        <v>101</v>
      </c>
      <c r="K127" s="16" t="str">
        <f t="shared" si="30"/>
        <v>中级1</v>
      </c>
      <c r="L127" s="16">
        <f t="shared" si="31"/>
        <v>3</v>
      </c>
      <c r="M127" s="15">
        <f t="shared" si="32"/>
        <v>21</v>
      </c>
      <c r="N127" s="30">
        <f t="shared" si="33"/>
        <v>1.536</v>
      </c>
      <c r="O127" s="15" t="str">
        <f t="shared" si="34"/>
        <v>AtkExt</v>
      </c>
      <c r="P127" s="16">
        <f t="shared" si="45"/>
        <v>453</v>
      </c>
      <c r="Q127" s="15" t="str">
        <f t="shared" si="35"/>
        <v>DefExt</v>
      </c>
      <c r="R127" s="16">
        <f t="shared" si="46"/>
        <v>452</v>
      </c>
      <c r="S127" s="15"/>
      <c r="T127" s="15"/>
      <c r="V127" s="15">
        <v>90</v>
      </c>
      <c r="W127" s="16">
        <f t="shared" si="36"/>
        <v>3</v>
      </c>
      <c r="X127" s="16" t="str">
        <f t="shared" si="37"/>
        <v>初级2</v>
      </c>
      <c r="Y127" s="16">
        <f t="shared" si="38"/>
        <v>1</v>
      </c>
      <c r="Z127" s="16">
        <f t="shared" si="39"/>
        <v>10</v>
      </c>
      <c r="AA127" s="102">
        <f t="shared" si="40"/>
        <v>1.55</v>
      </c>
      <c r="AB127" s="16" t="str">
        <f t="shared" si="41"/>
        <v>AtkExt</v>
      </c>
      <c r="AC127" s="29">
        <f t="shared" si="42"/>
        <v>122</v>
      </c>
      <c r="AD127" s="16" t="str">
        <f t="shared" si="43"/>
        <v>DefExt</v>
      </c>
      <c r="AE127" s="29">
        <f t="shared" si="44"/>
        <v>41</v>
      </c>
    </row>
    <row r="128" spans="9:31" ht="16.5" x14ac:dyDescent="0.2">
      <c r="I128" s="101"/>
      <c r="J128" s="15">
        <v>102</v>
      </c>
      <c r="K128" s="16" t="str">
        <f t="shared" si="30"/>
        <v>中级1</v>
      </c>
      <c r="L128" s="16">
        <f t="shared" si="31"/>
        <v>3</v>
      </c>
      <c r="M128" s="15">
        <f t="shared" si="32"/>
        <v>22</v>
      </c>
      <c r="N128" s="30">
        <f t="shared" si="33"/>
        <v>1.6239999999999999</v>
      </c>
      <c r="O128" s="15" t="str">
        <f t="shared" si="34"/>
        <v>AtkExt</v>
      </c>
      <c r="P128" s="16">
        <f t="shared" si="45"/>
        <v>479</v>
      </c>
      <c r="Q128" s="15" t="str">
        <f t="shared" si="35"/>
        <v>DefExt</v>
      </c>
      <c r="R128" s="16">
        <f t="shared" si="46"/>
        <v>477</v>
      </c>
      <c r="S128" s="15"/>
      <c r="T128" s="15"/>
      <c r="V128" s="15">
        <v>91</v>
      </c>
      <c r="W128" s="16">
        <f t="shared" si="36"/>
        <v>3</v>
      </c>
      <c r="X128" s="16" t="str">
        <f t="shared" si="37"/>
        <v>初级2</v>
      </c>
      <c r="Y128" s="16">
        <f t="shared" si="38"/>
        <v>1</v>
      </c>
      <c r="Z128" s="16">
        <f t="shared" si="39"/>
        <v>11</v>
      </c>
      <c r="AA128" s="102">
        <f t="shared" si="40"/>
        <v>1.7</v>
      </c>
      <c r="AB128" s="16" t="str">
        <f t="shared" si="41"/>
        <v>AtkExt</v>
      </c>
      <c r="AC128" s="29">
        <f t="shared" si="42"/>
        <v>134</v>
      </c>
      <c r="AD128" s="16" t="str">
        <f t="shared" si="43"/>
        <v>DefExt</v>
      </c>
      <c r="AE128" s="29">
        <f t="shared" si="44"/>
        <v>45</v>
      </c>
    </row>
    <row r="129" spans="9:31" ht="16.5" x14ac:dyDescent="0.2">
      <c r="I129" s="101"/>
      <c r="J129" s="15">
        <v>103</v>
      </c>
      <c r="K129" s="16" t="str">
        <f t="shared" si="30"/>
        <v>中级1</v>
      </c>
      <c r="L129" s="16">
        <f t="shared" si="31"/>
        <v>3</v>
      </c>
      <c r="M129" s="15">
        <f t="shared" si="32"/>
        <v>23</v>
      </c>
      <c r="N129" s="30">
        <f t="shared" si="33"/>
        <v>1.714</v>
      </c>
      <c r="O129" s="15" t="str">
        <f t="shared" si="34"/>
        <v>AtkExt</v>
      </c>
      <c r="P129" s="16">
        <f t="shared" si="45"/>
        <v>506</v>
      </c>
      <c r="Q129" s="15" t="str">
        <f t="shared" si="35"/>
        <v>DefExt</v>
      </c>
      <c r="R129" s="16">
        <f t="shared" si="46"/>
        <v>504</v>
      </c>
      <c r="S129" s="15"/>
      <c r="T129" s="15"/>
      <c r="V129" s="15">
        <v>92</v>
      </c>
      <c r="W129" s="16">
        <f t="shared" si="36"/>
        <v>3</v>
      </c>
      <c r="X129" s="16" t="str">
        <f t="shared" si="37"/>
        <v>初级2</v>
      </c>
      <c r="Y129" s="16">
        <f t="shared" si="38"/>
        <v>1</v>
      </c>
      <c r="Z129" s="16">
        <f t="shared" si="39"/>
        <v>12</v>
      </c>
      <c r="AA129" s="102">
        <f t="shared" si="40"/>
        <v>1.8499999999999999</v>
      </c>
      <c r="AB129" s="16" t="str">
        <f t="shared" si="41"/>
        <v>AtkExt</v>
      </c>
      <c r="AC129" s="29">
        <f t="shared" si="42"/>
        <v>146</v>
      </c>
      <c r="AD129" s="16" t="str">
        <f t="shared" si="43"/>
        <v>DefExt</v>
      </c>
      <c r="AE129" s="29">
        <f t="shared" si="44"/>
        <v>48</v>
      </c>
    </row>
    <row r="130" spans="9:31" ht="16.5" x14ac:dyDescent="0.2">
      <c r="I130" s="101"/>
      <c r="J130" s="15">
        <v>104</v>
      </c>
      <c r="K130" s="16" t="str">
        <f t="shared" si="30"/>
        <v>中级1</v>
      </c>
      <c r="L130" s="16">
        <f t="shared" si="31"/>
        <v>3</v>
      </c>
      <c r="M130" s="15">
        <f t="shared" si="32"/>
        <v>24</v>
      </c>
      <c r="N130" s="30">
        <f t="shared" si="33"/>
        <v>1.806</v>
      </c>
      <c r="O130" s="15" t="str">
        <f t="shared" si="34"/>
        <v>AtkExt</v>
      </c>
      <c r="P130" s="16">
        <f t="shared" si="45"/>
        <v>533</v>
      </c>
      <c r="Q130" s="15" t="str">
        <f t="shared" si="35"/>
        <v>DefExt</v>
      </c>
      <c r="R130" s="16">
        <f t="shared" si="46"/>
        <v>531</v>
      </c>
      <c r="S130" s="15"/>
      <c r="T130" s="15"/>
      <c r="V130" s="15">
        <v>93</v>
      </c>
      <c r="W130" s="16">
        <f t="shared" si="36"/>
        <v>3</v>
      </c>
      <c r="X130" s="16" t="str">
        <f t="shared" si="37"/>
        <v>初级2</v>
      </c>
      <c r="Y130" s="16">
        <f t="shared" si="38"/>
        <v>1</v>
      </c>
      <c r="Z130" s="16">
        <f t="shared" si="39"/>
        <v>13</v>
      </c>
      <c r="AA130" s="102">
        <f t="shared" si="40"/>
        <v>2</v>
      </c>
      <c r="AB130" s="16" t="str">
        <f t="shared" si="41"/>
        <v>AtkExt</v>
      </c>
      <c r="AC130" s="29">
        <f t="shared" si="42"/>
        <v>158</v>
      </c>
      <c r="AD130" s="16" t="str">
        <f t="shared" si="43"/>
        <v>DefExt</v>
      </c>
      <c r="AE130" s="29">
        <f t="shared" si="44"/>
        <v>52</v>
      </c>
    </row>
    <row r="131" spans="9:31" ht="16.5" x14ac:dyDescent="0.2">
      <c r="I131" s="101"/>
      <c r="J131" s="15">
        <v>105</v>
      </c>
      <c r="K131" s="16" t="str">
        <f t="shared" si="30"/>
        <v>中级1</v>
      </c>
      <c r="L131" s="16">
        <f t="shared" si="31"/>
        <v>3</v>
      </c>
      <c r="M131" s="15">
        <f t="shared" si="32"/>
        <v>25</v>
      </c>
      <c r="N131" s="30">
        <f t="shared" si="33"/>
        <v>1.9</v>
      </c>
      <c r="O131" s="15" t="str">
        <f t="shared" si="34"/>
        <v>AtkExt</v>
      </c>
      <c r="P131" s="16">
        <f t="shared" si="45"/>
        <v>561</v>
      </c>
      <c r="Q131" s="15" t="str">
        <f t="shared" si="35"/>
        <v>DefExt</v>
      </c>
      <c r="R131" s="16">
        <f t="shared" si="46"/>
        <v>559</v>
      </c>
      <c r="S131" s="15"/>
      <c r="T131" s="15"/>
      <c r="V131" s="15">
        <v>94</v>
      </c>
      <c r="W131" s="16">
        <f t="shared" si="36"/>
        <v>3</v>
      </c>
      <c r="X131" s="16" t="str">
        <f t="shared" si="37"/>
        <v>初级2</v>
      </c>
      <c r="Y131" s="16">
        <f t="shared" si="38"/>
        <v>1</v>
      </c>
      <c r="Z131" s="16">
        <f t="shared" si="39"/>
        <v>14</v>
      </c>
      <c r="AA131" s="102">
        <f t="shared" si="40"/>
        <v>2.15</v>
      </c>
      <c r="AB131" s="16" t="str">
        <f t="shared" si="41"/>
        <v>AtkExt</v>
      </c>
      <c r="AC131" s="29">
        <f t="shared" si="42"/>
        <v>169</v>
      </c>
      <c r="AD131" s="16" t="str">
        <f t="shared" si="43"/>
        <v>DefExt</v>
      </c>
      <c r="AE131" s="29">
        <f t="shared" si="44"/>
        <v>56</v>
      </c>
    </row>
    <row r="132" spans="9:31" ht="16.5" x14ac:dyDescent="0.2">
      <c r="I132" s="101"/>
      <c r="J132" s="15">
        <v>106</v>
      </c>
      <c r="K132" s="16" t="str">
        <f t="shared" si="30"/>
        <v>中级1</v>
      </c>
      <c r="L132" s="16">
        <f t="shared" si="31"/>
        <v>3</v>
      </c>
      <c r="M132" s="15">
        <f t="shared" si="32"/>
        <v>26</v>
      </c>
      <c r="N132" s="30">
        <f t="shared" si="33"/>
        <v>1.996</v>
      </c>
      <c r="O132" s="15" t="str">
        <f t="shared" si="34"/>
        <v>AtkExt</v>
      </c>
      <c r="P132" s="16">
        <f t="shared" si="45"/>
        <v>589</v>
      </c>
      <c r="Q132" s="15" t="str">
        <f t="shared" si="35"/>
        <v>DefExt</v>
      </c>
      <c r="R132" s="16">
        <f t="shared" si="46"/>
        <v>587</v>
      </c>
      <c r="S132" s="15"/>
      <c r="T132" s="15"/>
      <c r="V132" s="15">
        <v>95</v>
      </c>
      <c r="W132" s="16">
        <f t="shared" si="36"/>
        <v>3</v>
      </c>
      <c r="X132" s="16" t="str">
        <f t="shared" si="37"/>
        <v>初级2</v>
      </c>
      <c r="Y132" s="16">
        <f t="shared" si="38"/>
        <v>1</v>
      </c>
      <c r="Z132" s="16">
        <f t="shared" si="39"/>
        <v>15</v>
      </c>
      <c r="AA132" s="102">
        <f t="shared" si="40"/>
        <v>2.2999999999999998</v>
      </c>
      <c r="AB132" s="16" t="str">
        <f t="shared" si="41"/>
        <v>AtkExt</v>
      </c>
      <c r="AC132" s="29">
        <f t="shared" si="42"/>
        <v>181</v>
      </c>
      <c r="AD132" s="16" t="str">
        <f t="shared" si="43"/>
        <v>DefExt</v>
      </c>
      <c r="AE132" s="29">
        <f t="shared" si="44"/>
        <v>60</v>
      </c>
    </row>
    <row r="133" spans="9:31" ht="16.5" x14ac:dyDescent="0.2">
      <c r="I133" s="101"/>
      <c r="J133" s="15">
        <v>107</v>
      </c>
      <c r="K133" s="16" t="str">
        <f t="shared" si="30"/>
        <v>中级1</v>
      </c>
      <c r="L133" s="16">
        <f t="shared" si="31"/>
        <v>3</v>
      </c>
      <c r="M133" s="15">
        <f t="shared" si="32"/>
        <v>27</v>
      </c>
      <c r="N133" s="30">
        <f t="shared" si="33"/>
        <v>2.0939999999999999</v>
      </c>
      <c r="O133" s="15" t="str">
        <f t="shared" si="34"/>
        <v>AtkExt</v>
      </c>
      <c r="P133" s="16">
        <f t="shared" si="45"/>
        <v>618</v>
      </c>
      <c r="Q133" s="15" t="str">
        <f t="shared" si="35"/>
        <v>DefExt</v>
      </c>
      <c r="R133" s="16">
        <f t="shared" si="46"/>
        <v>616</v>
      </c>
      <c r="S133" s="15"/>
      <c r="T133" s="15"/>
      <c r="V133" s="15">
        <v>96</v>
      </c>
      <c r="W133" s="16">
        <f t="shared" si="36"/>
        <v>3</v>
      </c>
      <c r="X133" s="16" t="str">
        <f t="shared" si="37"/>
        <v>初级2</v>
      </c>
      <c r="Y133" s="16">
        <f t="shared" si="38"/>
        <v>1</v>
      </c>
      <c r="Z133" s="16">
        <f t="shared" si="39"/>
        <v>16</v>
      </c>
      <c r="AA133" s="102">
        <f t="shared" si="40"/>
        <v>2.4499999999999997</v>
      </c>
      <c r="AB133" s="16" t="str">
        <f t="shared" si="41"/>
        <v>AtkExt</v>
      </c>
      <c r="AC133" s="29">
        <f t="shared" si="42"/>
        <v>193</v>
      </c>
      <c r="AD133" s="16" t="str">
        <f t="shared" si="43"/>
        <v>DefExt</v>
      </c>
      <c r="AE133" s="29">
        <f t="shared" si="44"/>
        <v>64</v>
      </c>
    </row>
    <row r="134" spans="9:31" ht="16.5" x14ac:dyDescent="0.2">
      <c r="I134" s="101"/>
      <c r="J134" s="15">
        <v>108</v>
      </c>
      <c r="K134" s="16" t="str">
        <f t="shared" si="30"/>
        <v>中级1</v>
      </c>
      <c r="L134" s="16">
        <f t="shared" si="31"/>
        <v>3</v>
      </c>
      <c r="M134" s="15">
        <f t="shared" si="32"/>
        <v>28</v>
      </c>
      <c r="N134" s="30">
        <f t="shared" si="33"/>
        <v>2.194</v>
      </c>
      <c r="O134" s="15" t="str">
        <f t="shared" si="34"/>
        <v>AtkExt</v>
      </c>
      <c r="P134" s="16">
        <f t="shared" si="45"/>
        <v>647</v>
      </c>
      <c r="Q134" s="15" t="str">
        <f t="shared" si="35"/>
        <v>DefExt</v>
      </c>
      <c r="R134" s="16">
        <f t="shared" si="46"/>
        <v>645</v>
      </c>
      <c r="S134" s="15"/>
      <c r="T134" s="15"/>
      <c r="V134" s="15">
        <v>97</v>
      </c>
      <c r="W134" s="16">
        <f t="shared" si="36"/>
        <v>3</v>
      </c>
      <c r="X134" s="16" t="str">
        <f t="shared" si="37"/>
        <v>初级2</v>
      </c>
      <c r="Y134" s="16">
        <f t="shared" si="38"/>
        <v>1</v>
      </c>
      <c r="Z134" s="16">
        <f t="shared" si="39"/>
        <v>17</v>
      </c>
      <c r="AA134" s="102">
        <f t="shared" si="40"/>
        <v>2.5999999999999996</v>
      </c>
      <c r="AB134" s="16" t="str">
        <f t="shared" si="41"/>
        <v>AtkExt</v>
      </c>
      <c r="AC134" s="29">
        <f t="shared" si="42"/>
        <v>205</v>
      </c>
      <c r="AD134" s="16" t="str">
        <f t="shared" si="43"/>
        <v>DefExt</v>
      </c>
      <c r="AE134" s="29">
        <f t="shared" si="44"/>
        <v>68</v>
      </c>
    </row>
    <row r="135" spans="9:31" ht="16.5" x14ac:dyDescent="0.2">
      <c r="I135" s="101"/>
      <c r="J135" s="15">
        <v>109</v>
      </c>
      <c r="K135" s="16" t="str">
        <f t="shared" si="30"/>
        <v>中级1</v>
      </c>
      <c r="L135" s="16">
        <f t="shared" si="31"/>
        <v>3</v>
      </c>
      <c r="M135" s="15">
        <f t="shared" si="32"/>
        <v>29</v>
      </c>
      <c r="N135" s="30">
        <f t="shared" si="33"/>
        <v>2.2959999999999998</v>
      </c>
      <c r="O135" s="15" t="str">
        <f t="shared" si="34"/>
        <v>AtkExt</v>
      </c>
      <c r="P135" s="16">
        <f t="shared" si="45"/>
        <v>677</v>
      </c>
      <c r="Q135" s="15" t="str">
        <f t="shared" si="35"/>
        <v>DefExt</v>
      </c>
      <c r="R135" s="16">
        <f t="shared" si="46"/>
        <v>675</v>
      </c>
      <c r="S135" s="15"/>
      <c r="T135" s="15"/>
      <c r="V135" s="15">
        <v>98</v>
      </c>
      <c r="W135" s="16">
        <f t="shared" si="36"/>
        <v>3</v>
      </c>
      <c r="X135" s="16" t="str">
        <f t="shared" si="37"/>
        <v>初级2</v>
      </c>
      <c r="Y135" s="16">
        <f t="shared" si="38"/>
        <v>1</v>
      </c>
      <c r="Z135" s="16">
        <f t="shared" si="39"/>
        <v>18</v>
      </c>
      <c r="AA135" s="102">
        <f t="shared" si="40"/>
        <v>2.7499999999999996</v>
      </c>
      <c r="AB135" s="16" t="str">
        <f t="shared" si="41"/>
        <v>AtkExt</v>
      </c>
      <c r="AC135" s="29">
        <f t="shared" si="42"/>
        <v>217</v>
      </c>
      <c r="AD135" s="16" t="str">
        <f t="shared" si="43"/>
        <v>DefExt</v>
      </c>
      <c r="AE135" s="29">
        <f t="shared" si="44"/>
        <v>72</v>
      </c>
    </row>
    <row r="136" spans="9:31" ht="16.5" x14ac:dyDescent="0.2">
      <c r="I136" s="101"/>
      <c r="J136" s="15">
        <v>110</v>
      </c>
      <c r="K136" s="16" t="str">
        <f t="shared" si="30"/>
        <v>中级1</v>
      </c>
      <c r="L136" s="16">
        <f t="shared" si="31"/>
        <v>3</v>
      </c>
      <c r="M136" s="15">
        <f t="shared" si="32"/>
        <v>30</v>
      </c>
      <c r="N136" s="30">
        <f t="shared" si="33"/>
        <v>2.3999999999999995</v>
      </c>
      <c r="O136" s="15" t="str">
        <f t="shared" si="34"/>
        <v>AtkExt</v>
      </c>
      <c r="P136" s="16">
        <f t="shared" si="45"/>
        <v>708</v>
      </c>
      <c r="Q136" s="15" t="str">
        <f t="shared" si="35"/>
        <v>DefExt</v>
      </c>
      <c r="R136" s="16">
        <f t="shared" si="46"/>
        <v>706</v>
      </c>
      <c r="S136" s="15"/>
      <c r="T136" s="15"/>
      <c r="V136" s="15">
        <v>99</v>
      </c>
      <c r="W136" s="16">
        <f t="shared" si="36"/>
        <v>3</v>
      </c>
      <c r="X136" s="16" t="str">
        <f t="shared" si="37"/>
        <v>初级2</v>
      </c>
      <c r="Y136" s="16">
        <f t="shared" si="38"/>
        <v>1</v>
      </c>
      <c r="Z136" s="16">
        <f t="shared" si="39"/>
        <v>19</v>
      </c>
      <c r="AA136" s="102">
        <f t="shared" si="40"/>
        <v>2.9</v>
      </c>
      <c r="AB136" s="16" t="str">
        <f t="shared" si="41"/>
        <v>AtkExt</v>
      </c>
      <c r="AC136" s="29">
        <f t="shared" si="42"/>
        <v>229</v>
      </c>
      <c r="AD136" s="16" t="str">
        <f t="shared" si="43"/>
        <v>DefExt</v>
      </c>
      <c r="AE136" s="29">
        <f t="shared" si="44"/>
        <v>76</v>
      </c>
    </row>
    <row r="137" spans="9:31" ht="16.5" x14ac:dyDescent="0.2">
      <c r="I137" s="101"/>
      <c r="J137" s="15">
        <v>111</v>
      </c>
      <c r="K137" s="16" t="str">
        <f t="shared" si="30"/>
        <v>中级1</v>
      </c>
      <c r="L137" s="16">
        <f t="shared" si="31"/>
        <v>3</v>
      </c>
      <c r="M137" s="15">
        <f t="shared" si="32"/>
        <v>31</v>
      </c>
      <c r="N137" s="30">
        <f t="shared" si="33"/>
        <v>2.5059999999999998</v>
      </c>
      <c r="O137" s="15" t="str">
        <f t="shared" si="34"/>
        <v>AtkExt</v>
      </c>
      <c r="P137" s="16">
        <f t="shared" si="45"/>
        <v>739</v>
      </c>
      <c r="Q137" s="15" t="str">
        <f t="shared" si="35"/>
        <v>DefExt</v>
      </c>
      <c r="R137" s="16">
        <f t="shared" si="46"/>
        <v>737</v>
      </c>
      <c r="S137" s="15"/>
      <c r="T137" s="15"/>
      <c r="V137" s="15">
        <v>100</v>
      </c>
      <c r="W137" s="16">
        <f t="shared" si="36"/>
        <v>3</v>
      </c>
      <c r="X137" s="16" t="str">
        <f t="shared" si="37"/>
        <v>初级2</v>
      </c>
      <c r="Y137" s="16">
        <f t="shared" si="38"/>
        <v>1</v>
      </c>
      <c r="Z137" s="16">
        <f t="shared" si="39"/>
        <v>20</v>
      </c>
      <c r="AA137" s="102">
        <f t="shared" si="40"/>
        <v>3.05</v>
      </c>
      <c r="AB137" s="16" t="str">
        <f t="shared" si="41"/>
        <v>AtkExt</v>
      </c>
      <c r="AC137" s="29">
        <f t="shared" si="42"/>
        <v>240</v>
      </c>
      <c r="AD137" s="16" t="str">
        <f t="shared" si="43"/>
        <v>DefExt</v>
      </c>
      <c r="AE137" s="29">
        <f t="shared" si="44"/>
        <v>80</v>
      </c>
    </row>
    <row r="138" spans="9:31" ht="16.5" x14ac:dyDescent="0.2">
      <c r="I138" s="101"/>
      <c r="J138" s="15">
        <v>112</v>
      </c>
      <c r="K138" s="16" t="str">
        <f t="shared" si="30"/>
        <v>中级1</v>
      </c>
      <c r="L138" s="16">
        <f t="shared" si="31"/>
        <v>3</v>
      </c>
      <c r="M138" s="15">
        <f t="shared" si="32"/>
        <v>32</v>
      </c>
      <c r="N138" s="30">
        <f t="shared" si="33"/>
        <v>2.6139999999999999</v>
      </c>
      <c r="O138" s="15" t="str">
        <f t="shared" si="34"/>
        <v>AtkExt</v>
      </c>
      <c r="P138" s="16">
        <f t="shared" si="45"/>
        <v>771</v>
      </c>
      <c r="Q138" s="15" t="str">
        <f t="shared" si="35"/>
        <v>DefExt</v>
      </c>
      <c r="R138" s="16">
        <f t="shared" si="46"/>
        <v>769</v>
      </c>
      <c r="S138" s="15"/>
      <c r="T138" s="15"/>
      <c r="V138" s="15">
        <v>101</v>
      </c>
      <c r="W138" s="16">
        <f t="shared" si="36"/>
        <v>3</v>
      </c>
      <c r="X138" s="16" t="str">
        <f t="shared" si="37"/>
        <v>初级2</v>
      </c>
      <c r="Y138" s="16">
        <f t="shared" si="38"/>
        <v>1</v>
      </c>
      <c r="Z138" s="16">
        <f t="shared" si="39"/>
        <v>21</v>
      </c>
      <c r="AA138" s="102">
        <f t="shared" si="40"/>
        <v>3.1999999999999997</v>
      </c>
      <c r="AB138" s="16" t="str">
        <f t="shared" si="41"/>
        <v>AtkExt</v>
      </c>
      <c r="AC138" s="29">
        <f t="shared" si="42"/>
        <v>252</v>
      </c>
      <c r="AD138" s="16" t="str">
        <f t="shared" si="43"/>
        <v>DefExt</v>
      </c>
      <c r="AE138" s="29">
        <f t="shared" si="44"/>
        <v>84</v>
      </c>
    </row>
    <row r="139" spans="9:31" ht="16.5" x14ac:dyDescent="0.2">
      <c r="I139" s="101"/>
      <c r="J139" s="15">
        <v>113</v>
      </c>
      <c r="K139" s="16" t="str">
        <f t="shared" si="30"/>
        <v>中级1</v>
      </c>
      <c r="L139" s="16">
        <f t="shared" si="31"/>
        <v>3</v>
      </c>
      <c r="M139" s="15">
        <f t="shared" si="32"/>
        <v>33</v>
      </c>
      <c r="N139" s="30">
        <f t="shared" si="33"/>
        <v>2.7239999999999998</v>
      </c>
      <c r="O139" s="15" t="str">
        <f t="shared" si="34"/>
        <v>AtkExt</v>
      </c>
      <c r="P139" s="16">
        <f t="shared" si="45"/>
        <v>804</v>
      </c>
      <c r="Q139" s="15" t="str">
        <f t="shared" si="35"/>
        <v>DefExt</v>
      </c>
      <c r="R139" s="16">
        <f t="shared" si="46"/>
        <v>801</v>
      </c>
      <c r="S139" s="15"/>
      <c r="T139" s="15"/>
      <c r="V139" s="15">
        <v>102</v>
      </c>
      <c r="W139" s="16">
        <f t="shared" si="36"/>
        <v>3</v>
      </c>
      <c r="X139" s="16" t="str">
        <f t="shared" si="37"/>
        <v>初级2</v>
      </c>
      <c r="Y139" s="16">
        <f t="shared" si="38"/>
        <v>1</v>
      </c>
      <c r="Z139" s="16">
        <f t="shared" si="39"/>
        <v>22</v>
      </c>
      <c r="AA139" s="102">
        <f t="shared" si="40"/>
        <v>3.3499999999999996</v>
      </c>
      <c r="AB139" s="16" t="str">
        <f t="shared" si="41"/>
        <v>AtkExt</v>
      </c>
      <c r="AC139" s="29">
        <f t="shared" si="42"/>
        <v>264</v>
      </c>
      <c r="AD139" s="16" t="str">
        <f t="shared" si="43"/>
        <v>DefExt</v>
      </c>
      <c r="AE139" s="29">
        <f t="shared" si="44"/>
        <v>88</v>
      </c>
    </row>
    <row r="140" spans="9:31" ht="16.5" x14ac:dyDescent="0.2">
      <c r="I140" s="101"/>
      <c r="J140" s="15">
        <v>114</v>
      </c>
      <c r="K140" s="16" t="str">
        <f t="shared" si="30"/>
        <v>中级1</v>
      </c>
      <c r="L140" s="16">
        <f t="shared" si="31"/>
        <v>3</v>
      </c>
      <c r="M140" s="15">
        <f t="shared" si="32"/>
        <v>34</v>
      </c>
      <c r="N140" s="30">
        <f t="shared" si="33"/>
        <v>2.8360000000000003</v>
      </c>
      <c r="O140" s="15" t="str">
        <f t="shared" si="34"/>
        <v>AtkExt</v>
      </c>
      <c r="P140" s="16">
        <f t="shared" si="45"/>
        <v>837</v>
      </c>
      <c r="Q140" s="15" t="str">
        <f t="shared" si="35"/>
        <v>DefExt</v>
      </c>
      <c r="R140" s="16">
        <f t="shared" si="46"/>
        <v>834</v>
      </c>
      <c r="S140" s="15"/>
      <c r="T140" s="15"/>
      <c r="V140" s="15">
        <v>103</v>
      </c>
      <c r="W140" s="16">
        <f t="shared" si="36"/>
        <v>3</v>
      </c>
      <c r="X140" s="16" t="str">
        <f t="shared" si="37"/>
        <v>初级2</v>
      </c>
      <c r="Y140" s="16">
        <f t="shared" si="38"/>
        <v>1</v>
      </c>
      <c r="Z140" s="16">
        <f t="shared" si="39"/>
        <v>23</v>
      </c>
      <c r="AA140" s="102">
        <f t="shared" si="40"/>
        <v>3.4999999999999996</v>
      </c>
      <c r="AB140" s="16" t="str">
        <f t="shared" si="41"/>
        <v>AtkExt</v>
      </c>
      <c r="AC140" s="29">
        <f t="shared" si="42"/>
        <v>276</v>
      </c>
      <c r="AD140" s="16" t="str">
        <f t="shared" si="43"/>
        <v>DefExt</v>
      </c>
      <c r="AE140" s="29">
        <f t="shared" si="44"/>
        <v>92</v>
      </c>
    </row>
    <row r="141" spans="9:31" ht="16.5" x14ac:dyDescent="0.2">
      <c r="I141" s="101"/>
      <c r="J141" s="15">
        <v>115</v>
      </c>
      <c r="K141" s="16" t="str">
        <f t="shared" si="30"/>
        <v>中级1</v>
      </c>
      <c r="L141" s="16">
        <f t="shared" si="31"/>
        <v>3</v>
      </c>
      <c r="M141" s="15">
        <f t="shared" si="32"/>
        <v>35</v>
      </c>
      <c r="N141" s="30">
        <f t="shared" si="33"/>
        <v>2.95</v>
      </c>
      <c r="O141" s="15" t="str">
        <f t="shared" si="34"/>
        <v>AtkExt</v>
      </c>
      <c r="P141" s="16">
        <f t="shared" si="45"/>
        <v>870</v>
      </c>
      <c r="Q141" s="15" t="str">
        <f t="shared" si="35"/>
        <v>DefExt</v>
      </c>
      <c r="R141" s="16">
        <f t="shared" si="46"/>
        <v>867</v>
      </c>
      <c r="S141" s="15"/>
      <c r="T141" s="15"/>
      <c r="V141" s="15">
        <v>104</v>
      </c>
      <c r="W141" s="16">
        <f t="shared" si="36"/>
        <v>3</v>
      </c>
      <c r="X141" s="16" t="str">
        <f t="shared" si="37"/>
        <v>初级2</v>
      </c>
      <c r="Y141" s="16">
        <f t="shared" si="38"/>
        <v>1</v>
      </c>
      <c r="Z141" s="16">
        <f t="shared" si="39"/>
        <v>24</v>
      </c>
      <c r="AA141" s="102">
        <f t="shared" si="40"/>
        <v>3.6499999999999995</v>
      </c>
      <c r="AB141" s="16" t="str">
        <f t="shared" si="41"/>
        <v>AtkExt</v>
      </c>
      <c r="AC141" s="29">
        <f t="shared" si="42"/>
        <v>288</v>
      </c>
      <c r="AD141" s="16" t="str">
        <f t="shared" si="43"/>
        <v>DefExt</v>
      </c>
      <c r="AE141" s="29">
        <f t="shared" si="44"/>
        <v>96</v>
      </c>
    </row>
    <row r="142" spans="9:31" ht="16.5" x14ac:dyDescent="0.2">
      <c r="I142" s="101"/>
      <c r="J142" s="15">
        <v>116</v>
      </c>
      <c r="K142" s="16" t="str">
        <f t="shared" si="30"/>
        <v>中级1</v>
      </c>
      <c r="L142" s="16">
        <f t="shared" si="31"/>
        <v>3</v>
      </c>
      <c r="M142" s="15">
        <f t="shared" si="32"/>
        <v>36</v>
      </c>
      <c r="N142" s="30">
        <f t="shared" si="33"/>
        <v>3.0659999999999998</v>
      </c>
      <c r="O142" s="15" t="str">
        <f t="shared" si="34"/>
        <v>AtkExt</v>
      </c>
      <c r="P142" s="16">
        <f t="shared" si="45"/>
        <v>904</v>
      </c>
      <c r="Q142" s="15" t="str">
        <f t="shared" si="35"/>
        <v>DefExt</v>
      </c>
      <c r="R142" s="16">
        <f t="shared" si="46"/>
        <v>901</v>
      </c>
      <c r="S142" s="15"/>
      <c r="T142" s="15"/>
      <c r="V142" s="15">
        <v>105</v>
      </c>
      <c r="W142" s="16">
        <f t="shared" si="36"/>
        <v>3</v>
      </c>
      <c r="X142" s="16" t="str">
        <f t="shared" si="37"/>
        <v>初级2</v>
      </c>
      <c r="Y142" s="16">
        <f t="shared" si="38"/>
        <v>1</v>
      </c>
      <c r="Z142" s="16">
        <f t="shared" si="39"/>
        <v>25</v>
      </c>
      <c r="AA142" s="102">
        <f t="shared" si="40"/>
        <v>3.8</v>
      </c>
      <c r="AB142" s="16" t="str">
        <f t="shared" si="41"/>
        <v>AtkExt</v>
      </c>
      <c r="AC142" s="29">
        <f t="shared" si="42"/>
        <v>300</v>
      </c>
      <c r="AD142" s="16" t="str">
        <f t="shared" si="43"/>
        <v>DefExt</v>
      </c>
      <c r="AE142" s="29">
        <f t="shared" si="44"/>
        <v>100</v>
      </c>
    </row>
    <row r="143" spans="9:31" ht="16.5" x14ac:dyDescent="0.2">
      <c r="I143" s="101"/>
      <c r="J143" s="15">
        <v>117</v>
      </c>
      <c r="K143" s="16" t="str">
        <f t="shared" si="30"/>
        <v>中级1</v>
      </c>
      <c r="L143" s="16">
        <f t="shared" si="31"/>
        <v>3</v>
      </c>
      <c r="M143" s="15">
        <f t="shared" si="32"/>
        <v>37</v>
      </c>
      <c r="N143" s="30">
        <f t="shared" si="33"/>
        <v>3.1840000000000002</v>
      </c>
      <c r="O143" s="15" t="str">
        <f t="shared" si="34"/>
        <v>AtkExt</v>
      </c>
      <c r="P143" s="16">
        <f t="shared" si="45"/>
        <v>939</v>
      </c>
      <c r="Q143" s="15" t="str">
        <f t="shared" si="35"/>
        <v>DefExt</v>
      </c>
      <c r="R143" s="16">
        <f t="shared" si="46"/>
        <v>936</v>
      </c>
      <c r="S143" s="15"/>
      <c r="T143" s="15"/>
      <c r="V143" s="15">
        <v>106</v>
      </c>
      <c r="W143" s="16">
        <f t="shared" si="36"/>
        <v>3</v>
      </c>
      <c r="X143" s="16" t="str">
        <f t="shared" si="37"/>
        <v>初级2</v>
      </c>
      <c r="Y143" s="16">
        <f t="shared" si="38"/>
        <v>1</v>
      </c>
      <c r="Z143" s="16">
        <f t="shared" si="39"/>
        <v>26</v>
      </c>
      <c r="AA143" s="102">
        <f t="shared" si="40"/>
        <v>3.9499999999999997</v>
      </c>
      <c r="AB143" s="16" t="str">
        <f t="shared" si="41"/>
        <v>AtkExt</v>
      </c>
      <c r="AC143" s="29">
        <f t="shared" si="42"/>
        <v>311</v>
      </c>
      <c r="AD143" s="16" t="str">
        <f t="shared" si="43"/>
        <v>DefExt</v>
      </c>
      <c r="AE143" s="29">
        <f t="shared" si="44"/>
        <v>104</v>
      </c>
    </row>
    <row r="144" spans="9:31" ht="16.5" x14ac:dyDescent="0.2">
      <c r="I144" s="101"/>
      <c r="J144" s="15">
        <v>118</v>
      </c>
      <c r="K144" s="16" t="str">
        <f t="shared" si="30"/>
        <v>中级1</v>
      </c>
      <c r="L144" s="16">
        <f t="shared" si="31"/>
        <v>3</v>
      </c>
      <c r="M144" s="15">
        <f t="shared" si="32"/>
        <v>38</v>
      </c>
      <c r="N144" s="30">
        <f t="shared" si="33"/>
        <v>3.3039999999999998</v>
      </c>
      <c r="O144" s="15" t="str">
        <f t="shared" si="34"/>
        <v>AtkExt</v>
      </c>
      <c r="P144" s="16">
        <f t="shared" si="45"/>
        <v>975</v>
      </c>
      <c r="Q144" s="15" t="str">
        <f t="shared" si="35"/>
        <v>DefExt</v>
      </c>
      <c r="R144" s="16">
        <f t="shared" si="46"/>
        <v>971</v>
      </c>
      <c r="S144" s="15"/>
      <c r="T144" s="15"/>
      <c r="V144" s="15">
        <v>107</v>
      </c>
      <c r="W144" s="16">
        <f t="shared" si="36"/>
        <v>3</v>
      </c>
      <c r="X144" s="16" t="str">
        <f t="shared" si="37"/>
        <v>初级2</v>
      </c>
      <c r="Y144" s="16">
        <f t="shared" si="38"/>
        <v>1</v>
      </c>
      <c r="Z144" s="16">
        <f t="shared" si="39"/>
        <v>27</v>
      </c>
      <c r="AA144" s="102">
        <f t="shared" si="40"/>
        <v>4.0999999999999996</v>
      </c>
      <c r="AB144" s="16" t="str">
        <f t="shared" si="41"/>
        <v>AtkExt</v>
      </c>
      <c r="AC144" s="29">
        <f t="shared" si="42"/>
        <v>323</v>
      </c>
      <c r="AD144" s="16" t="str">
        <f t="shared" si="43"/>
        <v>DefExt</v>
      </c>
      <c r="AE144" s="29">
        <f t="shared" si="44"/>
        <v>107</v>
      </c>
    </row>
    <row r="145" spans="9:31" ht="16.5" x14ac:dyDescent="0.2">
      <c r="I145" s="101"/>
      <c r="J145" s="15">
        <v>119</v>
      </c>
      <c r="K145" s="16" t="str">
        <f t="shared" si="30"/>
        <v>中级1</v>
      </c>
      <c r="L145" s="16">
        <f t="shared" si="31"/>
        <v>3</v>
      </c>
      <c r="M145" s="15">
        <f t="shared" si="32"/>
        <v>39</v>
      </c>
      <c r="N145" s="30">
        <f t="shared" si="33"/>
        <v>3.4259999999999997</v>
      </c>
      <c r="O145" s="15" t="str">
        <f t="shared" si="34"/>
        <v>AtkExt</v>
      </c>
      <c r="P145" s="16">
        <f t="shared" si="45"/>
        <v>1011</v>
      </c>
      <c r="Q145" s="15" t="str">
        <f t="shared" si="35"/>
        <v>DefExt</v>
      </c>
      <c r="R145" s="16">
        <f t="shared" si="46"/>
        <v>1007</v>
      </c>
      <c r="S145" s="15"/>
      <c r="T145" s="15"/>
      <c r="V145" s="15">
        <v>108</v>
      </c>
      <c r="W145" s="16">
        <f t="shared" si="36"/>
        <v>3</v>
      </c>
      <c r="X145" s="16" t="str">
        <f t="shared" si="37"/>
        <v>初级2</v>
      </c>
      <c r="Y145" s="16">
        <f t="shared" si="38"/>
        <v>1</v>
      </c>
      <c r="Z145" s="16">
        <f t="shared" si="39"/>
        <v>28</v>
      </c>
      <c r="AA145" s="102">
        <f t="shared" si="40"/>
        <v>4.25</v>
      </c>
      <c r="AB145" s="16" t="str">
        <f t="shared" si="41"/>
        <v>AtkExt</v>
      </c>
      <c r="AC145" s="29">
        <f t="shared" si="42"/>
        <v>335</v>
      </c>
      <c r="AD145" s="16" t="str">
        <f t="shared" si="43"/>
        <v>DefExt</v>
      </c>
      <c r="AE145" s="29">
        <f t="shared" si="44"/>
        <v>111</v>
      </c>
    </row>
    <row r="146" spans="9:31" ht="16.5" x14ac:dyDescent="0.2">
      <c r="I146" s="101"/>
      <c r="J146" s="15">
        <v>120</v>
      </c>
      <c r="K146" s="16" t="str">
        <f t="shared" si="30"/>
        <v>中级1</v>
      </c>
      <c r="L146" s="16">
        <f t="shared" si="31"/>
        <v>3</v>
      </c>
      <c r="M146" s="15">
        <f t="shared" si="32"/>
        <v>40</v>
      </c>
      <c r="N146" s="30">
        <f t="shared" si="33"/>
        <v>3.55</v>
      </c>
      <c r="O146" s="15" t="str">
        <f t="shared" si="34"/>
        <v>AtkExt</v>
      </c>
      <c r="P146" s="16">
        <f t="shared" si="45"/>
        <v>1047</v>
      </c>
      <c r="Q146" s="15" t="str">
        <f t="shared" si="35"/>
        <v>DefExt</v>
      </c>
      <c r="R146" s="16">
        <f t="shared" si="46"/>
        <v>1044</v>
      </c>
      <c r="S146" s="15"/>
      <c r="T146" s="15"/>
      <c r="V146" s="15">
        <v>109</v>
      </c>
      <c r="W146" s="16">
        <f t="shared" si="36"/>
        <v>3</v>
      </c>
      <c r="X146" s="16" t="str">
        <f t="shared" si="37"/>
        <v>初级2</v>
      </c>
      <c r="Y146" s="16">
        <f t="shared" si="38"/>
        <v>1</v>
      </c>
      <c r="Z146" s="16">
        <f t="shared" si="39"/>
        <v>29</v>
      </c>
      <c r="AA146" s="102">
        <f t="shared" si="40"/>
        <v>4.3999999999999995</v>
      </c>
      <c r="AB146" s="16" t="str">
        <f t="shared" si="41"/>
        <v>AtkExt</v>
      </c>
      <c r="AC146" s="29">
        <f t="shared" si="42"/>
        <v>347</v>
      </c>
      <c r="AD146" s="16" t="str">
        <f t="shared" si="43"/>
        <v>DefExt</v>
      </c>
      <c r="AE146" s="29">
        <f t="shared" si="44"/>
        <v>115</v>
      </c>
    </row>
    <row r="147" spans="9:31" ht="16.5" x14ac:dyDescent="0.2">
      <c r="I147" s="101"/>
      <c r="J147" s="15">
        <v>121</v>
      </c>
      <c r="K147" s="16" t="str">
        <f t="shared" si="30"/>
        <v>中级2</v>
      </c>
      <c r="L147" s="16">
        <f t="shared" si="31"/>
        <v>4</v>
      </c>
      <c r="M147" s="15">
        <f t="shared" si="32"/>
        <v>1</v>
      </c>
      <c r="N147" s="30">
        <f t="shared" si="33"/>
        <v>0.19600000000000001</v>
      </c>
      <c r="O147" s="15" t="str">
        <f t="shared" si="34"/>
        <v>AtkExt</v>
      </c>
      <c r="P147" s="16">
        <f t="shared" si="45"/>
        <v>81</v>
      </c>
      <c r="Q147" s="15" t="str">
        <f t="shared" si="35"/>
        <v>HPExt</v>
      </c>
      <c r="R147" s="16">
        <f>ROUND(INDEX($N$16:$P$22,$L147,MATCH(Q147,$N$15:$P$15,0))*$N147,0)</f>
        <v>812</v>
      </c>
      <c r="S147" s="15"/>
      <c r="T147" s="16"/>
      <c r="V147" s="15">
        <v>110</v>
      </c>
      <c r="W147" s="16">
        <f t="shared" si="36"/>
        <v>3</v>
      </c>
      <c r="X147" s="16" t="str">
        <f t="shared" si="37"/>
        <v>初级2</v>
      </c>
      <c r="Y147" s="16">
        <f t="shared" si="38"/>
        <v>1</v>
      </c>
      <c r="Z147" s="16">
        <f t="shared" si="39"/>
        <v>30</v>
      </c>
      <c r="AA147" s="102">
        <f t="shared" si="40"/>
        <v>4.55</v>
      </c>
      <c r="AB147" s="16" t="str">
        <f t="shared" si="41"/>
        <v>AtkExt</v>
      </c>
      <c r="AC147" s="29">
        <f t="shared" si="42"/>
        <v>359</v>
      </c>
      <c r="AD147" s="16" t="str">
        <f t="shared" si="43"/>
        <v>DefExt</v>
      </c>
      <c r="AE147" s="29">
        <f t="shared" si="44"/>
        <v>119</v>
      </c>
    </row>
    <row r="148" spans="9:31" ht="16.5" x14ac:dyDescent="0.2">
      <c r="I148" s="101"/>
      <c r="J148" s="15">
        <v>122</v>
      </c>
      <c r="K148" s="16" t="str">
        <f t="shared" si="30"/>
        <v>中级2</v>
      </c>
      <c r="L148" s="16">
        <f t="shared" si="31"/>
        <v>4</v>
      </c>
      <c r="M148" s="15">
        <f t="shared" si="32"/>
        <v>2</v>
      </c>
      <c r="N148" s="30">
        <f t="shared" si="33"/>
        <v>0.24399999999999999</v>
      </c>
      <c r="O148" s="15" t="str">
        <f t="shared" si="34"/>
        <v>AtkExt</v>
      </c>
      <c r="P148" s="16">
        <f t="shared" ref="P148:P176" si="47">ROUND(INDEX($N$16:$P$22,$L148,MATCH(O148,$N$15:$P$15,0))*$N148,0)</f>
        <v>101</v>
      </c>
      <c r="Q148" s="15" t="str">
        <f t="shared" si="35"/>
        <v>HPExt</v>
      </c>
      <c r="R148" s="16">
        <f t="shared" ref="R148:R176" si="48">ROUND(INDEX($N$16:$P$22,$L148,MATCH(Q148,$N$15:$P$15,0))*$N148,0)</f>
        <v>1011</v>
      </c>
      <c r="S148" s="15"/>
      <c r="T148" s="16"/>
      <c r="V148" s="15">
        <v>111</v>
      </c>
      <c r="W148" s="16">
        <f t="shared" si="36"/>
        <v>3</v>
      </c>
      <c r="X148" s="16" t="str">
        <f t="shared" si="37"/>
        <v>初级2</v>
      </c>
      <c r="Y148" s="16">
        <f t="shared" si="38"/>
        <v>1</v>
      </c>
      <c r="Z148" s="16">
        <f t="shared" si="39"/>
        <v>31</v>
      </c>
      <c r="AA148" s="102">
        <f t="shared" si="40"/>
        <v>4.6999999999999993</v>
      </c>
      <c r="AB148" s="16" t="str">
        <f t="shared" si="41"/>
        <v>AtkExt</v>
      </c>
      <c r="AC148" s="29">
        <f t="shared" si="42"/>
        <v>371</v>
      </c>
      <c r="AD148" s="16" t="str">
        <f t="shared" si="43"/>
        <v>DefExt</v>
      </c>
      <c r="AE148" s="29">
        <f t="shared" si="44"/>
        <v>123</v>
      </c>
    </row>
    <row r="149" spans="9:31" ht="16.5" x14ac:dyDescent="0.2">
      <c r="I149" s="101"/>
      <c r="J149" s="15">
        <v>123</v>
      </c>
      <c r="K149" s="16" t="str">
        <f t="shared" si="30"/>
        <v>中级2</v>
      </c>
      <c r="L149" s="16">
        <f t="shared" si="31"/>
        <v>4</v>
      </c>
      <c r="M149" s="15">
        <f t="shared" si="32"/>
        <v>3</v>
      </c>
      <c r="N149" s="30">
        <f t="shared" si="33"/>
        <v>0.29400000000000004</v>
      </c>
      <c r="O149" s="15" t="str">
        <f t="shared" si="34"/>
        <v>AtkExt</v>
      </c>
      <c r="P149" s="16">
        <f t="shared" si="47"/>
        <v>121</v>
      </c>
      <c r="Q149" s="15" t="str">
        <f t="shared" si="35"/>
        <v>HPExt</v>
      </c>
      <c r="R149" s="16">
        <f t="shared" si="48"/>
        <v>1219</v>
      </c>
      <c r="S149" s="15"/>
      <c r="T149" s="16"/>
      <c r="V149" s="15">
        <v>112</v>
      </c>
      <c r="W149" s="16">
        <f t="shared" si="36"/>
        <v>3</v>
      </c>
      <c r="X149" s="16" t="str">
        <f t="shared" si="37"/>
        <v>初级2</v>
      </c>
      <c r="Y149" s="16">
        <f t="shared" si="38"/>
        <v>1</v>
      </c>
      <c r="Z149" s="16">
        <f t="shared" si="39"/>
        <v>32</v>
      </c>
      <c r="AA149" s="102">
        <f t="shared" si="40"/>
        <v>4.8499999999999996</v>
      </c>
      <c r="AB149" s="16" t="str">
        <f t="shared" si="41"/>
        <v>AtkExt</v>
      </c>
      <c r="AC149" s="29">
        <f t="shared" si="42"/>
        <v>382</v>
      </c>
      <c r="AD149" s="16" t="str">
        <f t="shared" si="43"/>
        <v>DefExt</v>
      </c>
      <c r="AE149" s="29">
        <f t="shared" si="44"/>
        <v>127</v>
      </c>
    </row>
    <row r="150" spans="9:31" ht="16.5" x14ac:dyDescent="0.2">
      <c r="I150" s="101"/>
      <c r="J150" s="15">
        <v>124</v>
      </c>
      <c r="K150" s="16" t="str">
        <f t="shared" si="30"/>
        <v>中级2</v>
      </c>
      <c r="L150" s="16">
        <f t="shared" si="31"/>
        <v>4</v>
      </c>
      <c r="M150" s="15">
        <f t="shared" si="32"/>
        <v>4</v>
      </c>
      <c r="N150" s="30">
        <f t="shared" si="33"/>
        <v>0.34599999999999997</v>
      </c>
      <c r="O150" s="15" t="str">
        <f t="shared" si="34"/>
        <v>AtkExt</v>
      </c>
      <c r="P150" s="16">
        <f t="shared" si="47"/>
        <v>143</v>
      </c>
      <c r="Q150" s="15" t="str">
        <f t="shared" si="35"/>
        <v>HPExt</v>
      </c>
      <c r="R150" s="16">
        <f t="shared" si="48"/>
        <v>1434</v>
      </c>
      <c r="S150" s="15"/>
      <c r="T150" s="16"/>
      <c r="V150" s="15">
        <v>113</v>
      </c>
      <c r="W150" s="16">
        <f t="shared" si="36"/>
        <v>3</v>
      </c>
      <c r="X150" s="16" t="str">
        <f t="shared" si="37"/>
        <v>初级2</v>
      </c>
      <c r="Y150" s="16">
        <f t="shared" si="38"/>
        <v>1</v>
      </c>
      <c r="Z150" s="16">
        <f t="shared" si="39"/>
        <v>33</v>
      </c>
      <c r="AA150" s="102">
        <f t="shared" si="40"/>
        <v>5</v>
      </c>
      <c r="AB150" s="16" t="str">
        <f t="shared" si="41"/>
        <v>AtkExt</v>
      </c>
      <c r="AC150" s="29">
        <f t="shared" si="42"/>
        <v>394</v>
      </c>
      <c r="AD150" s="16" t="str">
        <f t="shared" si="43"/>
        <v>DefExt</v>
      </c>
      <c r="AE150" s="29">
        <f t="shared" si="44"/>
        <v>131</v>
      </c>
    </row>
    <row r="151" spans="9:31" ht="16.5" x14ac:dyDescent="0.2">
      <c r="I151" s="101"/>
      <c r="J151" s="15">
        <v>125</v>
      </c>
      <c r="K151" s="16" t="str">
        <f t="shared" si="30"/>
        <v>中级2</v>
      </c>
      <c r="L151" s="16">
        <f t="shared" si="31"/>
        <v>4</v>
      </c>
      <c r="M151" s="15">
        <f t="shared" si="32"/>
        <v>5</v>
      </c>
      <c r="N151" s="30">
        <f t="shared" si="33"/>
        <v>0.4</v>
      </c>
      <c r="O151" s="15" t="str">
        <f t="shared" si="34"/>
        <v>AtkExt</v>
      </c>
      <c r="P151" s="16">
        <f t="shared" si="47"/>
        <v>165</v>
      </c>
      <c r="Q151" s="15" t="str">
        <f t="shared" si="35"/>
        <v>HPExt</v>
      </c>
      <c r="R151" s="16">
        <f t="shared" si="48"/>
        <v>1658</v>
      </c>
      <c r="S151" s="15"/>
      <c r="T151" s="16"/>
      <c r="V151" s="15">
        <v>114</v>
      </c>
      <c r="W151" s="16">
        <f t="shared" si="36"/>
        <v>3</v>
      </c>
      <c r="X151" s="16" t="str">
        <f t="shared" si="37"/>
        <v>初级2</v>
      </c>
      <c r="Y151" s="16">
        <f t="shared" si="38"/>
        <v>1</v>
      </c>
      <c r="Z151" s="16">
        <f t="shared" si="39"/>
        <v>34</v>
      </c>
      <c r="AA151" s="102">
        <f t="shared" si="40"/>
        <v>5.1499999999999995</v>
      </c>
      <c r="AB151" s="16" t="str">
        <f t="shared" si="41"/>
        <v>AtkExt</v>
      </c>
      <c r="AC151" s="29">
        <f t="shared" si="42"/>
        <v>406</v>
      </c>
      <c r="AD151" s="16" t="str">
        <f t="shared" si="43"/>
        <v>DefExt</v>
      </c>
      <c r="AE151" s="29">
        <f t="shared" si="44"/>
        <v>135</v>
      </c>
    </row>
    <row r="152" spans="9:31" ht="16.5" x14ac:dyDescent="0.2">
      <c r="I152" s="101"/>
      <c r="J152" s="15">
        <v>126</v>
      </c>
      <c r="K152" s="16" t="str">
        <f t="shared" si="30"/>
        <v>中级2</v>
      </c>
      <c r="L152" s="16">
        <f t="shared" si="31"/>
        <v>4</v>
      </c>
      <c r="M152" s="15">
        <f t="shared" si="32"/>
        <v>6</v>
      </c>
      <c r="N152" s="30">
        <f t="shared" si="33"/>
        <v>0.45600000000000007</v>
      </c>
      <c r="O152" s="15" t="str">
        <f t="shared" si="34"/>
        <v>AtkExt</v>
      </c>
      <c r="P152" s="16">
        <f t="shared" si="47"/>
        <v>188</v>
      </c>
      <c r="Q152" s="15" t="str">
        <f t="shared" si="35"/>
        <v>HPExt</v>
      </c>
      <c r="R152" s="16">
        <f t="shared" si="48"/>
        <v>1890</v>
      </c>
      <c r="S152" s="15"/>
      <c r="T152" s="16"/>
      <c r="V152" s="15">
        <v>115</v>
      </c>
      <c r="W152" s="16">
        <f t="shared" si="36"/>
        <v>3</v>
      </c>
      <c r="X152" s="16" t="str">
        <f t="shared" si="37"/>
        <v>初级2</v>
      </c>
      <c r="Y152" s="16">
        <f t="shared" si="38"/>
        <v>1</v>
      </c>
      <c r="Z152" s="16">
        <f t="shared" si="39"/>
        <v>35</v>
      </c>
      <c r="AA152" s="102">
        <f t="shared" si="40"/>
        <v>5.3</v>
      </c>
      <c r="AB152" s="16" t="str">
        <f t="shared" si="41"/>
        <v>AtkExt</v>
      </c>
      <c r="AC152" s="29">
        <f t="shared" si="42"/>
        <v>418</v>
      </c>
      <c r="AD152" s="16" t="str">
        <f t="shared" si="43"/>
        <v>DefExt</v>
      </c>
      <c r="AE152" s="29">
        <f t="shared" si="44"/>
        <v>139</v>
      </c>
    </row>
    <row r="153" spans="9:31" ht="16.5" x14ac:dyDescent="0.2">
      <c r="I153" s="101"/>
      <c r="J153" s="15">
        <v>127</v>
      </c>
      <c r="K153" s="16" t="str">
        <f t="shared" si="30"/>
        <v>中级2</v>
      </c>
      <c r="L153" s="16">
        <f t="shared" si="31"/>
        <v>4</v>
      </c>
      <c r="M153" s="15">
        <f t="shared" si="32"/>
        <v>7</v>
      </c>
      <c r="N153" s="30">
        <f t="shared" si="33"/>
        <v>0.51400000000000001</v>
      </c>
      <c r="O153" s="15" t="str">
        <f t="shared" si="34"/>
        <v>AtkExt</v>
      </c>
      <c r="P153" s="16">
        <f t="shared" si="47"/>
        <v>212</v>
      </c>
      <c r="Q153" s="15" t="str">
        <f t="shared" si="35"/>
        <v>HPExt</v>
      </c>
      <c r="R153" s="16">
        <f t="shared" si="48"/>
        <v>2131</v>
      </c>
      <c r="S153" s="15"/>
      <c r="T153" s="16"/>
      <c r="V153" s="15">
        <v>116</v>
      </c>
      <c r="W153" s="16">
        <f t="shared" si="36"/>
        <v>3</v>
      </c>
      <c r="X153" s="16" t="str">
        <f t="shared" si="37"/>
        <v>初级2</v>
      </c>
      <c r="Y153" s="16">
        <f t="shared" si="38"/>
        <v>1</v>
      </c>
      <c r="Z153" s="16">
        <f t="shared" si="39"/>
        <v>36</v>
      </c>
      <c r="AA153" s="102">
        <f t="shared" si="40"/>
        <v>5.4499999999999993</v>
      </c>
      <c r="AB153" s="16" t="str">
        <f t="shared" si="41"/>
        <v>AtkExt</v>
      </c>
      <c r="AC153" s="29">
        <f t="shared" si="42"/>
        <v>430</v>
      </c>
      <c r="AD153" s="16" t="str">
        <f t="shared" si="43"/>
        <v>DefExt</v>
      </c>
      <c r="AE153" s="29">
        <f t="shared" si="44"/>
        <v>143</v>
      </c>
    </row>
    <row r="154" spans="9:31" ht="16.5" x14ac:dyDescent="0.2">
      <c r="I154" s="101"/>
      <c r="J154" s="15">
        <v>128</v>
      </c>
      <c r="K154" s="16" t="str">
        <f t="shared" si="30"/>
        <v>中级2</v>
      </c>
      <c r="L154" s="16">
        <f t="shared" si="31"/>
        <v>4</v>
      </c>
      <c r="M154" s="15">
        <f t="shared" si="32"/>
        <v>8</v>
      </c>
      <c r="N154" s="30">
        <f t="shared" si="33"/>
        <v>0.57400000000000007</v>
      </c>
      <c r="O154" s="15" t="str">
        <f t="shared" si="34"/>
        <v>AtkExt</v>
      </c>
      <c r="P154" s="16">
        <f t="shared" si="47"/>
        <v>237</v>
      </c>
      <c r="Q154" s="15" t="str">
        <f t="shared" si="35"/>
        <v>HPExt</v>
      </c>
      <c r="R154" s="16">
        <f t="shared" si="48"/>
        <v>2379</v>
      </c>
      <c r="S154" s="15"/>
      <c r="T154" s="16"/>
      <c r="V154" s="15">
        <v>117</v>
      </c>
      <c r="W154" s="16">
        <f t="shared" si="36"/>
        <v>3</v>
      </c>
      <c r="X154" s="16" t="str">
        <f t="shared" si="37"/>
        <v>初级2</v>
      </c>
      <c r="Y154" s="16">
        <f t="shared" si="38"/>
        <v>1</v>
      </c>
      <c r="Z154" s="16">
        <f t="shared" si="39"/>
        <v>37</v>
      </c>
      <c r="AA154" s="102">
        <f t="shared" si="40"/>
        <v>5.6</v>
      </c>
      <c r="AB154" s="16" t="str">
        <f t="shared" si="41"/>
        <v>AtkExt</v>
      </c>
      <c r="AC154" s="29">
        <f t="shared" si="42"/>
        <v>441</v>
      </c>
      <c r="AD154" s="16" t="str">
        <f t="shared" si="43"/>
        <v>DefExt</v>
      </c>
      <c r="AE154" s="29">
        <f t="shared" si="44"/>
        <v>147</v>
      </c>
    </row>
    <row r="155" spans="9:31" ht="16.5" x14ac:dyDescent="0.2">
      <c r="I155" s="101"/>
      <c r="J155" s="15">
        <v>129</v>
      </c>
      <c r="K155" s="16" t="str">
        <f t="shared" si="30"/>
        <v>中级2</v>
      </c>
      <c r="L155" s="16">
        <f t="shared" si="31"/>
        <v>4</v>
      </c>
      <c r="M155" s="15">
        <f t="shared" si="32"/>
        <v>9</v>
      </c>
      <c r="N155" s="30">
        <f t="shared" si="33"/>
        <v>0.6359999999999999</v>
      </c>
      <c r="O155" s="15" t="str">
        <f t="shared" si="34"/>
        <v>AtkExt</v>
      </c>
      <c r="P155" s="16">
        <f t="shared" si="47"/>
        <v>263</v>
      </c>
      <c r="Q155" s="15" t="str">
        <f t="shared" si="35"/>
        <v>HPExt</v>
      </c>
      <c r="R155" s="16">
        <f t="shared" si="48"/>
        <v>2636</v>
      </c>
      <c r="S155" s="15"/>
      <c r="T155" s="16"/>
      <c r="V155" s="15">
        <v>118</v>
      </c>
      <c r="W155" s="16">
        <f t="shared" si="36"/>
        <v>3</v>
      </c>
      <c r="X155" s="16" t="str">
        <f t="shared" si="37"/>
        <v>初级2</v>
      </c>
      <c r="Y155" s="16">
        <f t="shared" si="38"/>
        <v>1</v>
      </c>
      <c r="Z155" s="16">
        <f t="shared" si="39"/>
        <v>38</v>
      </c>
      <c r="AA155" s="102">
        <f t="shared" si="40"/>
        <v>5.75</v>
      </c>
      <c r="AB155" s="16" t="str">
        <f t="shared" si="41"/>
        <v>AtkExt</v>
      </c>
      <c r="AC155" s="29">
        <f t="shared" si="42"/>
        <v>453</v>
      </c>
      <c r="AD155" s="16" t="str">
        <f t="shared" si="43"/>
        <v>DefExt</v>
      </c>
      <c r="AE155" s="29">
        <f t="shared" si="44"/>
        <v>151</v>
      </c>
    </row>
    <row r="156" spans="9:31" ht="16.5" x14ac:dyDescent="0.2">
      <c r="I156" s="101"/>
      <c r="J156" s="15">
        <v>130</v>
      </c>
      <c r="K156" s="16" t="str">
        <f t="shared" ref="K156:K219" si="49">INDEX($K$4:$K$10,INT((J156-1)/40)+1)</f>
        <v>中级2</v>
      </c>
      <c r="L156" s="16">
        <f t="shared" ref="L156:L219" si="50">INT((J156-1)/40)+1</f>
        <v>4</v>
      </c>
      <c r="M156" s="15">
        <f t="shared" ref="M156:M219" si="51">MOD(J156-1,40)+1</f>
        <v>10</v>
      </c>
      <c r="N156" s="30">
        <f t="shared" ref="N156:N219" si="52">15%+M156*4.5% + 0.001*M156*M156</f>
        <v>0.7</v>
      </c>
      <c r="O156" s="15" t="str">
        <f t="shared" ref="O156:O219" si="53">INDEX($Q$16:$Q$22,L156)</f>
        <v>AtkExt</v>
      </c>
      <c r="P156" s="16">
        <f t="shared" si="47"/>
        <v>289</v>
      </c>
      <c r="Q156" s="15" t="str">
        <f t="shared" ref="Q156:Q219" si="54">INDEX($R$16:$R$22,L156)</f>
        <v>HPExt</v>
      </c>
      <c r="R156" s="16">
        <f t="shared" si="48"/>
        <v>2902</v>
      </c>
      <c r="S156" s="15"/>
      <c r="T156" s="16"/>
      <c r="V156" s="15">
        <v>119</v>
      </c>
      <c r="W156" s="16">
        <f t="shared" si="36"/>
        <v>3</v>
      </c>
      <c r="X156" s="16" t="str">
        <f t="shared" si="37"/>
        <v>初级2</v>
      </c>
      <c r="Y156" s="16">
        <f t="shared" si="38"/>
        <v>1</v>
      </c>
      <c r="Z156" s="16">
        <f t="shared" si="39"/>
        <v>39</v>
      </c>
      <c r="AA156" s="102">
        <f t="shared" si="40"/>
        <v>5.8999999999999995</v>
      </c>
      <c r="AB156" s="16" t="str">
        <f t="shared" si="41"/>
        <v>AtkExt</v>
      </c>
      <c r="AC156" s="29">
        <f t="shared" si="42"/>
        <v>465</v>
      </c>
      <c r="AD156" s="16" t="str">
        <f t="shared" si="43"/>
        <v>DefExt</v>
      </c>
      <c r="AE156" s="29">
        <f t="shared" si="44"/>
        <v>155</v>
      </c>
    </row>
    <row r="157" spans="9:31" ht="16.5" x14ac:dyDescent="0.2">
      <c r="I157" s="101"/>
      <c r="J157" s="15">
        <v>131</v>
      </c>
      <c r="K157" s="16" t="str">
        <f t="shared" si="49"/>
        <v>中级2</v>
      </c>
      <c r="L157" s="16">
        <f t="shared" si="50"/>
        <v>4</v>
      </c>
      <c r="M157" s="15">
        <f t="shared" si="51"/>
        <v>11</v>
      </c>
      <c r="N157" s="30">
        <f t="shared" si="52"/>
        <v>0.76600000000000001</v>
      </c>
      <c r="O157" s="15" t="str">
        <f t="shared" si="53"/>
        <v>AtkExt</v>
      </c>
      <c r="P157" s="16">
        <f t="shared" si="47"/>
        <v>316</v>
      </c>
      <c r="Q157" s="15" t="str">
        <f t="shared" si="54"/>
        <v>HPExt</v>
      </c>
      <c r="R157" s="16">
        <f t="shared" si="48"/>
        <v>3175</v>
      </c>
      <c r="S157" s="15"/>
      <c r="T157" s="16"/>
      <c r="V157" s="15">
        <v>120</v>
      </c>
      <c r="W157" s="16">
        <f t="shared" si="36"/>
        <v>3</v>
      </c>
      <c r="X157" s="16" t="str">
        <f t="shared" si="37"/>
        <v>初级2</v>
      </c>
      <c r="Y157" s="16">
        <f t="shared" si="38"/>
        <v>1</v>
      </c>
      <c r="Z157" s="16">
        <f t="shared" si="39"/>
        <v>40</v>
      </c>
      <c r="AA157" s="102">
        <f t="shared" si="40"/>
        <v>6.05</v>
      </c>
      <c r="AB157" s="16" t="str">
        <f t="shared" si="41"/>
        <v>AtkExt</v>
      </c>
      <c r="AC157" s="29">
        <f t="shared" si="42"/>
        <v>477</v>
      </c>
      <c r="AD157" s="16" t="str">
        <f t="shared" si="43"/>
        <v>DefExt</v>
      </c>
      <c r="AE157" s="29">
        <f t="shared" si="44"/>
        <v>159</v>
      </c>
    </row>
    <row r="158" spans="9:31" ht="16.5" x14ac:dyDescent="0.2">
      <c r="I158" s="101"/>
      <c r="J158" s="15">
        <v>132</v>
      </c>
      <c r="K158" s="16" t="str">
        <f t="shared" si="49"/>
        <v>中级2</v>
      </c>
      <c r="L158" s="16">
        <f t="shared" si="50"/>
        <v>4</v>
      </c>
      <c r="M158" s="15">
        <f t="shared" si="51"/>
        <v>12</v>
      </c>
      <c r="N158" s="30">
        <f t="shared" si="52"/>
        <v>0.83400000000000007</v>
      </c>
      <c r="O158" s="15" t="str">
        <f t="shared" si="53"/>
        <v>AtkExt</v>
      </c>
      <c r="P158" s="16">
        <f t="shared" si="47"/>
        <v>344</v>
      </c>
      <c r="Q158" s="15" t="str">
        <f t="shared" si="54"/>
        <v>HPExt</v>
      </c>
      <c r="R158" s="16">
        <f t="shared" si="48"/>
        <v>3457</v>
      </c>
      <c r="S158" s="15"/>
      <c r="T158" s="16"/>
      <c r="V158" s="15">
        <v>121</v>
      </c>
      <c r="W158" s="16">
        <f t="shared" si="36"/>
        <v>4</v>
      </c>
      <c r="X158" s="16" t="str">
        <f t="shared" si="37"/>
        <v>初级2</v>
      </c>
      <c r="Y158" s="16">
        <f t="shared" si="38"/>
        <v>2</v>
      </c>
      <c r="Z158" s="16">
        <f t="shared" si="39"/>
        <v>1</v>
      </c>
      <c r="AA158" s="102">
        <f t="shared" si="40"/>
        <v>0.2</v>
      </c>
      <c r="AB158" s="16" t="str">
        <f t="shared" si="41"/>
        <v>AtkExt</v>
      </c>
      <c r="AC158" s="29">
        <f t="shared" si="42"/>
        <v>5</v>
      </c>
      <c r="AD158" s="16" t="str">
        <f t="shared" si="43"/>
        <v>HPExt</v>
      </c>
      <c r="AE158" s="29">
        <f t="shared" si="44"/>
        <v>88</v>
      </c>
    </row>
    <row r="159" spans="9:31" ht="16.5" x14ac:dyDescent="0.2">
      <c r="I159" s="101"/>
      <c r="J159" s="15">
        <v>133</v>
      </c>
      <c r="K159" s="16" t="str">
        <f t="shared" si="49"/>
        <v>中级2</v>
      </c>
      <c r="L159" s="16">
        <f t="shared" si="50"/>
        <v>4</v>
      </c>
      <c r="M159" s="15">
        <f t="shared" si="51"/>
        <v>13</v>
      </c>
      <c r="N159" s="30">
        <f t="shared" si="52"/>
        <v>0.90400000000000003</v>
      </c>
      <c r="O159" s="15" t="str">
        <f t="shared" si="53"/>
        <v>AtkExt</v>
      </c>
      <c r="P159" s="16">
        <f t="shared" si="47"/>
        <v>373</v>
      </c>
      <c r="Q159" s="15" t="str">
        <f t="shared" si="54"/>
        <v>HPExt</v>
      </c>
      <c r="R159" s="16">
        <f t="shared" si="48"/>
        <v>3747</v>
      </c>
      <c r="S159" s="15"/>
      <c r="T159" s="16"/>
      <c r="V159" s="15">
        <v>122</v>
      </c>
      <c r="W159" s="16">
        <f t="shared" si="36"/>
        <v>4</v>
      </c>
      <c r="X159" s="16" t="str">
        <f t="shared" si="37"/>
        <v>初级2</v>
      </c>
      <c r="Y159" s="16">
        <f t="shared" si="38"/>
        <v>2</v>
      </c>
      <c r="Z159" s="16">
        <f t="shared" si="39"/>
        <v>2</v>
      </c>
      <c r="AA159" s="102">
        <f t="shared" si="40"/>
        <v>0.35</v>
      </c>
      <c r="AB159" s="16" t="str">
        <f t="shared" si="41"/>
        <v>AtkExt</v>
      </c>
      <c r="AC159" s="29">
        <f t="shared" si="42"/>
        <v>9</v>
      </c>
      <c r="AD159" s="16" t="str">
        <f t="shared" si="43"/>
        <v>HPExt</v>
      </c>
      <c r="AE159" s="29">
        <f t="shared" si="44"/>
        <v>153</v>
      </c>
    </row>
    <row r="160" spans="9:31" ht="16.5" x14ac:dyDescent="0.2">
      <c r="I160" s="101"/>
      <c r="J160" s="15">
        <v>134</v>
      </c>
      <c r="K160" s="16" t="str">
        <f t="shared" si="49"/>
        <v>中级2</v>
      </c>
      <c r="L160" s="16">
        <f t="shared" si="50"/>
        <v>4</v>
      </c>
      <c r="M160" s="15">
        <f t="shared" si="51"/>
        <v>14</v>
      </c>
      <c r="N160" s="30">
        <f t="shared" si="52"/>
        <v>0.97599999999999998</v>
      </c>
      <c r="O160" s="15" t="str">
        <f t="shared" si="53"/>
        <v>AtkExt</v>
      </c>
      <c r="P160" s="16">
        <f t="shared" si="47"/>
        <v>403</v>
      </c>
      <c r="Q160" s="15" t="str">
        <f t="shared" si="54"/>
        <v>HPExt</v>
      </c>
      <c r="R160" s="16">
        <f t="shared" si="48"/>
        <v>4046</v>
      </c>
      <c r="S160" s="15"/>
      <c r="T160" s="16"/>
      <c r="V160" s="15">
        <v>123</v>
      </c>
      <c r="W160" s="16">
        <f t="shared" si="36"/>
        <v>4</v>
      </c>
      <c r="X160" s="16" t="str">
        <f t="shared" si="37"/>
        <v>初级2</v>
      </c>
      <c r="Y160" s="16">
        <f t="shared" si="38"/>
        <v>2</v>
      </c>
      <c r="Z160" s="16">
        <f t="shared" si="39"/>
        <v>3</v>
      </c>
      <c r="AA160" s="102">
        <f t="shared" si="40"/>
        <v>0.49999999999999994</v>
      </c>
      <c r="AB160" s="16" t="str">
        <f t="shared" si="41"/>
        <v>AtkExt</v>
      </c>
      <c r="AC160" s="29">
        <f t="shared" si="42"/>
        <v>13</v>
      </c>
      <c r="AD160" s="16" t="str">
        <f t="shared" si="43"/>
        <v>HPExt</v>
      </c>
      <c r="AE160" s="29">
        <f t="shared" si="44"/>
        <v>219</v>
      </c>
    </row>
    <row r="161" spans="9:31" ht="16.5" x14ac:dyDescent="0.2">
      <c r="I161" s="101"/>
      <c r="J161" s="15">
        <v>135</v>
      </c>
      <c r="K161" s="16" t="str">
        <f t="shared" si="49"/>
        <v>中级2</v>
      </c>
      <c r="L161" s="16">
        <f t="shared" si="50"/>
        <v>4</v>
      </c>
      <c r="M161" s="15">
        <f t="shared" si="51"/>
        <v>15</v>
      </c>
      <c r="N161" s="30">
        <f t="shared" si="52"/>
        <v>1.0499999999999998</v>
      </c>
      <c r="O161" s="15" t="str">
        <f t="shared" si="53"/>
        <v>AtkExt</v>
      </c>
      <c r="P161" s="16">
        <f t="shared" si="47"/>
        <v>434</v>
      </c>
      <c r="Q161" s="15" t="str">
        <f t="shared" si="54"/>
        <v>HPExt</v>
      </c>
      <c r="R161" s="16">
        <f t="shared" si="48"/>
        <v>4352</v>
      </c>
      <c r="S161" s="15"/>
      <c r="T161" s="16"/>
      <c r="V161" s="15">
        <v>124</v>
      </c>
      <c r="W161" s="16">
        <f t="shared" si="36"/>
        <v>4</v>
      </c>
      <c r="X161" s="16" t="str">
        <f t="shared" si="37"/>
        <v>初级2</v>
      </c>
      <c r="Y161" s="16">
        <f t="shared" si="38"/>
        <v>2</v>
      </c>
      <c r="Z161" s="16">
        <f t="shared" si="39"/>
        <v>4</v>
      </c>
      <c r="AA161" s="102">
        <f t="shared" si="40"/>
        <v>0.65</v>
      </c>
      <c r="AB161" s="16" t="str">
        <f t="shared" si="41"/>
        <v>AtkExt</v>
      </c>
      <c r="AC161" s="29">
        <f t="shared" si="42"/>
        <v>17</v>
      </c>
      <c r="AD161" s="16" t="str">
        <f t="shared" si="43"/>
        <v>HPExt</v>
      </c>
      <c r="AE161" s="29">
        <f t="shared" si="44"/>
        <v>285</v>
      </c>
    </row>
    <row r="162" spans="9:31" ht="16.5" x14ac:dyDescent="0.2">
      <c r="I162" s="101"/>
      <c r="J162" s="15">
        <v>136</v>
      </c>
      <c r="K162" s="16" t="str">
        <f t="shared" si="49"/>
        <v>中级2</v>
      </c>
      <c r="L162" s="16">
        <f t="shared" si="50"/>
        <v>4</v>
      </c>
      <c r="M162" s="15">
        <f t="shared" si="51"/>
        <v>16</v>
      </c>
      <c r="N162" s="30">
        <f t="shared" si="52"/>
        <v>1.1259999999999999</v>
      </c>
      <c r="O162" s="15" t="str">
        <f t="shared" si="53"/>
        <v>AtkExt</v>
      </c>
      <c r="P162" s="16">
        <f t="shared" si="47"/>
        <v>465</v>
      </c>
      <c r="Q162" s="15" t="str">
        <f t="shared" si="54"/>
        <v>HPExt</v>
      </c>
      <c r="R162" s="16">
        <f t="shared" si="48"/>
        <v>4667</v>
      </c>
      <c r="S162" s="15"/>
      <c r="T162" s="16"/>
      <c r="V162" s="15">
        <v>125</v>
      </c>
      <c r="W162" s="16">
        <f t="shared" si="36"/>
        <v>4</v>
      </c>
      <c r="X162" s="16" t="str">
        <f t="shared" si="37"/>
        <v>初级2</v>
      </c>
      <c r="Y162" s="16">
        <f t="shared" si="38"/>
        <v>2</v>
      </c>
      <c r="Z162" s="16">
        <f t="shared" si="39"/>
        <v>5</v>
      </c>
      <c r="AA162" s="102">
        <f t="shared" si="40"/>
        <v>0.8</v>
      </c>
      <c r="AB162" s="16" t="str">
        <f t="shared" si="41"/>
        <v>AtkExt</v>
      </c>
      <c r="AC162" s="29">
        <f t="shared" si="42"/>
        <v>21</v>
      </c>
      <c r="AD162" s="16" t="str">
        <f t="shared" si="43"/>
        <v>HPExt</v>
      </c>
      <c r="AE162" s="29">
        <f t="shared" si="44"/>
        <v>351</v>
      </c>
    </row>
    <row r="163" spans="9:31" ht="16.5" x14ac:dyDescent="0.2">
      <c r="I163" s="101"/>
      <c r="J163" s="15">
        <v>137</v>
      </c>
      <c r="K163" s="16" t="str">
        <f t="shared" si="49"/>
        <v>中级2</v>
      </c>
      <c r="L163" s="16">
        <f t="shared" si="50"/>
        <v>4</v>
      </c>
      <c r="M163" s="15">
        <f t="shared" si="51"/>
        <v>17</v>
      </c>
      <c r="N163" s="30">
        <f t="shared" si="52"/>
        <v>1.2040000000000002</v>
      </c>
      <c r="O163" s="15" t="str">
        <f t="shared" si="53"/>
        <v>AtkExt</v>
      </c>
      <c r="P163" s="16">
        <f t="shared" si="47"/>
        <v>497</v>
      </c>
      <c r="Q163" s="15" t="str">
        <f t="shared" si="54"/>
        <v>HPExt</v>
      </c>
      <c r="R163" s="16">
        <f t="shared" si="48"/>
        <v>4991</v>
      </c>
      <c r="S163" s="15"/>
      <c r="T163" s="16"/>
      <c r="V163" s="15">
        <v>126</v>
      </c>
      <c r="W163" s="16">
        <f t="shared" si="36"/>
        <v>4</v>
      </c>
      <c r="X163" s="16" t="str">
        <f t="shared" si="37"/>
        <v>初级2</v>
      </c>
      <c r="Y163" s="16">
        <f t="shared" si="38"/>
        <v>2</v>
      </c>
      <c r="Z163" s="16">
        <f t="shared" si="39"/>
        <v>6</v>
      </c>
      <c r="AA163" s="102">
        <f t="shared" si="40"/>
        <v>0.95</v>
      </c>
      <c r="AB163" s="16" t="str">
        <f t="shared" si="41"/>
        <v>AtkExt</v>
      </c>
      <c r="AC163" s="29">
        <f t="shared" si="42"/>
        <v>25</v>
      </c>
      <c r="AD163" s="16" t="str">
        <f t="shared" si="43"/>
        <v>HPExt</v>
      </c>
      <c r="AE163" s="29">
        <f t="shared" si="44"/>
        <v>417</v>
      </c>
    </row>
    <row r="164" spans="9:31" ht="16.5" x14ac:dyDescent="0.2">
      <c r="I164" s="101"/>
      <c r="J164" s="15">
        <v>138</v>
      </c>
      <c r="K164" s="16" t="str">
        <f t="shared" si="49"/>
        <v>中级2</v>
      </c>
      <c r="L164" s="16">
        <f t="shared" si="50"/>
        <v>4</v>
      </c>
      <c r="M164" s="15">
        <f t="shared" si="51"/>
        <v>18</v>
      </c>
      <c r="N164" s="30">
        <f t="shared" si="52"/>
        <v>1.284</v>
      </c>
      <c r="O164" s="15" t="str">
        <f t="shared" si="53"/>
        <v>AtkExt</v>
      </c>
      <c r="P164" s="16">
        <f t="shared" si="47"/>
        <v>530</v>
      </c>
      <c r="Q164" s="15" t="str">
        <f t="shared" si="54"/>
        <v>HPExt</v>
      </c>
      <c r="R164" s="16">
        <f t="shared" si="48"/>
        <v>5322</v>
      </c>
      <c r="S164" s="15"/>
      <c r="T164" s="16"/>
      <c r="V164" s="15">
        <v>127</v>
      </c>
      <c r="W164" s="16">
        <f t="shared" si="36"/>
        <v>4</v>
      </c>
      <c r="X164" s="16" t="str">
        <f t="shared" si="37"/>
        <v>初级2</v>
      </c>
      <c r="Y164" s="16">
        <f t="shared" si="38"/>
        <v>2</v>
      </c>
      <c r="Z164" s="16">
        <f t="shared" si="39"/>
        <v>7</v>
      </c>
      <c r="AA164" s="102">
        <f t="shared" si="40"/>
        <v>1.1000000000000001</v>
      </c>
      <c r="AB164" s="16" t="str">
        <f t="shared" si="41"/>
        <v>AtkExt</v>
      </c>
      <c r="AC164" s="29">
        <f t="shared" si="42"/>
        <v>29</v>
      </c>
      <c r="AD164" s="16" t="str">
        <f t="shared" si="43"/>
        <v>HPExt</v>
      </c>
      <c r="AE164" s="29">
        <f t="shared" si="44"/>
        <v>482</v>
      </c>
    </row>
    <row r="165" spans="9:31" ht="16.5" x14ac:dyDescent="0.2">
      <c r="I165" s="101"/>
      <c r="J165" s="15">
        <v>139</v>
      </c>
      <c r="K165" s="16" t="str">
        <f t="shared" si="49"/>
        <v>中级2</v>
      </c>
      <c r="L165" s="16">
        <f t="shared" si="50"/>
        <v>4</v>
      </c>
      <c r="M165" s="15">
        <f t="shared" si="51"/>
        <v>19</v>
      </c>
      <c r="N165" s="30">
        <f t="shared" si="52"/>
        <v>1.3659999999999999</v>
      </c>
      <c r="O165" s="15" t="str">
        <f t="shared" si="53"/>
        <v>AtkExt</v>
      </c>
      <c r="P165" s="16">
        <f t="shared" si="47"/>
        <v>564</v>
      </c>
      <c r="Q165" s="15" t="str">
        <f t="shared" si="54"/>
        <v>HPExt</v>
      </c>
      <c r="R165" s="16">
        <f t="shared" si="48"/>
        <v>5662</v>
      </c>
      <c r="S165" s="15"/>
      <c r="T165" s="16"/>
      <c r="V165" s="15">
        <v>128</v>
      </c>
      <c r="W165" s="16">
        <f t="shared" si="36"/>
        <v>4</v>
      </c>
      <c r="X165" s="16" t="str">
        <f t="shared" si="37"/>
        <v>初级2</v>
      </c>
      <c r="Y165" s="16">
        <f t="shared" si="38"/>
        <v>2</v>
      </c>
      <c r="Z165" s="16">
        <f t="shared" si="39"/>
        <v>8</v>
      </c>
      <c r="AA165" s="102">
        <f t="shared" si="40"/>
        <v>1.25</v>
      </c>
      <c r="AB165" s="16" t="str">
        <f t="shared" si="41"/>
        <v>AtkExt</v>
      </c>
      <c r="AC165" s="29">
        <f t="shared" si="42"/>
        <v>33</v>
      </c>
      <c r="AD165" s="16" t="str">
        <f t="shared" si="43"/>
        <v>HPExt</v>
      </c>
      <c r="AE165" s="29">
        <f t="shared" si="44"/>
        <v>548</v>
      </c>
    </row>
    <row r="166" spans="9:31" ht="16.5" x14ac:dyDescent="0.2">
      <c r="I166" s="101"/>
      <c r="J166" s="15">
        <v>140</v>
      </c>
      <c r="K166" s="16" t="str">
        <f t="shared" si="49"/>
        <v>中级2</v>
      </c>
      <c r="L166" s="16">
        <f t="shared" si="50"/>
        <v>4</v>
      </c>
      <c r="M166" s="15">
        <f t="shared" si="51"/>
        <v>20</v>
      </c>
      <c r="N166" s="30">
        <f t="shared" si="52"/>
        <v>1.4499999999999997</v>
      </c>
      <c r="O166" s="15" t="str">
        <f t="shared" si="53"/>
        <v>AtkExt</v>
      </c>
      <c r="P166" s="16">
        <f t="shared" si="47"/>
        <v>599</v>
      </c>
      <c r="Q166" s="15" t="str">
        <f t="shared" si="54"/>
        <v>HPExt</v>
      </c>
      <c r="R166" s="16">
        <f t="shared" si="48"/>
        <v>6010</v>
      </c>
      <c r="S166" s="15"/>
      <c r="T166" s="16"/>
      <c r="V166" s="15">
        <v>129</v>
      </c>
      <c r="W166" s="16">
        <f t="shared" si="36"/>
        <v>4</v>
      </c>
      <c r="X166" s="16" t="str">
        <f t="shared" si="37"/>
        <v>初级2</v>
      </c>
      <c r="Y166" s="16">
        <f t="shared" si="38"/>
        <v>2</v>
      </c>
      <c r="Z166" s="16">
        <f t="shared" si="39"/>
        <v>9</v>
      </c>
      <c r="AA166" s="102">
        <f t="shared" si="40"/>
        <v>1.4</v>
      </c>
      <c r="AB166" s="16" t="str">
        <f t="shared" si="41"/>
        <v>AtkExt</v>
      </c>
      <c r="AC166" s="29">
        <f t="shared" si="42"/>
        <v>37</v>
      </c>
      <c r="AD166" s="16" t="str">
        <f t="shared" si="43"/>
        <v>HPExt</v>
      </c>
      <c r="AE166" s="29">
        <f t="shared" si="44"/>
        <v>614</v>
      </c>
    </row>
    <row r="167" spans="9:31" ht="16.5" x14ac:dyDescent="0.2">
      <c r="I167" s="101"/>
      <c r="J167" s="15">
        <v>141</v>
      </c>
      <c r="K167" s="16" t="str">
        <f t="shared" si="49"/>
        <v>中级2</v>
      </c>
      <c r="L167" s="16">
        <f t="shared" si="50"/>
        <v>4</v>
      </c>
      <c r="M167" s="15">
        <f t="shared" si="51"/>
        <v>21</v>
      </c>
      <c r="N167" s="30">
        <f t="shared" si="52"/>
        <v>1.536</v>
      </c>
      <c r="O167" s="15" t="str">
        <f t="shared" si="53"/>
        <v>AtkExt</v>
      </c>
      <c r="P167" s="16">
        <f t="shared" si="47"/>
        <v>634</v>
      </c>
      <c r="Q167" s="15" t="str">
        <f t="shared" si="54"/>
        <v>HPExt</v>
      </c>
      <c r="R167" s="16">
        <f t="shared" si="48"/>
        <v>6367</v>
      </c>
      <c r="S167" s="15"/>
      <c r="T167" s="16"/>
      <c r="V167" s="15">
        <v>130</v>
      </c>
      <c r="W167" s="16">
        <f t="shared" ref="W167:W230" si="55">INT((V167-1)/40)+1</f>
        <v>4</v>
      </c>
      <c r="X167" s="16" t="str">
        <f t="shared" ref="X167:X230" si="56">INDEX($V$4:$V$33,W167)</f>
        <v>初级2</v>
      </c>
      <c r="Y167" s="16">
        <f t="shared" ref="Y167:Y230" si="57">INDEX($W$4:$W$33,INT((V167-1)/40)+1)</f>
        <v>2</v>
      </c>
      <c r="Z167" s="16">
        <f t="shared" ref="Z167:Z230" si="58">MOD(V167-1,40)+1</f>
        <v>10</v>
      </c>
      <c r="AA167" s="102">
        <f t="shared" ref="AA167:AA230" si="59">Z167*15%+5%</f>
        <v>1.55</v>
      </c>
      <c r="AB167" s="16" t="str">
        <f t="shared" ref="AB167:AB230" si="60">INDEX($Z$3:$AB$3,INDEX($AC$4:$AC$33,W167))</f>
        <v>AtkExt</v>
      </c>
      <c r="AC167" s="29">
        <f t="shared" ref="AC167:AC230" si="61">ROUND(INDEX($Z$4:$AB$33,$W167,MATCH(AB167,$Z$3:$AB$3,0))*INDEX($Y$4:$Y$33,W167)*$AA167*INDEX($E$11:$G$11,MATCH(AB167,$Z$3:$AB$3,0)),0)</f>
        <v>41</v>
      </c>
      <c r="AD167" s="16" t="str">
        <f t="shared" ref="AD167:AD230" si="62">INDEX($Z$3:$AB$3,INDEX($AD$4:$AD$33,W167))</f>
        <v>HPExt</v>
      </c>
      <c r="AE167" s="29">
        <f t="shared" ref="AE167:AE230" si="63">ROUND(INDEX($Z$4:$AB$33,$W167,MATCH(AD167,$Z$3:$AB$3,0))*INDEX($Y$4:$Y$33,Y167)*$AA167*INDEX($E$11:$G$11,MATCH(AD167,$Z$3:$AB$3,0)),0)</f>
        <v>680</v>
      </c>
    </row>
    <row r="168" spans="9:31" ht="16.5" x14ac:dyDescent="0.2">
      <c r="I168" s="101"/>
      <c r="J168" s="15">
        <v>142</v>
      </c>
      <c r="K168" s="16" t="str">
        <f t="shared" si="49"/>
        <v>中级2</v>
      </c>
      <c r="L168" s="16">
        <f t="shared" si="50"/>
        <v>4</v>
      </c>
      <c r="M168" s="15">
        <f t="shared" si="51"/>
        <v>22</v>
      </c>
      <c r="N168" s="30">
        <f t="shared" si="52"/>
        <v>1.6239999999999999</v>
      </c>
      <c r="O168" s="15" t="str">
        <f t="shared" si="53"/>
        <v>AtkExt</v>
      </c>
      <c r="P168" s="16">
        <f t="shared" si="47"/>
        <v>671</v>
      </c>
      <c r="Q168" s="15" t="str">
        <f t="shared" si="54"/>
        <v>HPExt</v>
      </c>
      <c r="R168" s="16">
        <f t="shared" si="48"/>
        <v>6731</v>
      </c>
      <c r="S168" s="15"/>
      <c r="T168" s="16"/>
      <c r="V168" s="15">
        <v>131</v>
      </c>
      <c r="W168" s="16">
        <f t="shared" si="55"/>
        <v>4</v>
      </c>
      <c r="X168" s="16" t="str">
        <f t="shared" si="56"/>
        <v>初级2</v>
      </c>
      <c r="Y168" s="16">
        <f t="shared" si="57"/>
        <v>2</v>
      </c>
      <c r="Z168" s="16">
        <f t="shared" si="58"/>
        <v>11</v>
      </c>
      <c r="AA168" s="102">
        <f t="shared" si="59"/>
        <v>1.7</v>
      </c>
      <c r="AB168" s="16" t="str">
        <f t="shared" si="60"/>
        <v>AtkExt</v>
      </c>
      <c r="AC168" s="29">
        <f t="shared" si="61"/>
        <v>45</v>
      </c>
      <c r="AD168" s="16" t="str">
        <f t="shared" si="62"/>
        <v>HPExt</v>
      </c>
      <c r="AE168" s="29">
        <f t="shared" si="63"/>
        <v>746</v>
      </c>
    </row>
    <row r="169" spans="9:31" ht="16.5" x14ac:dyDescent="0.2">
      <c r="I169" s="101"/>
      <c r="J169" s="15">
        <v>143</v>
      </c>
      <c r="K169" s="16" t="str">
        <f t="shared" si="49"/>
        <v>中级2</v>
      </c>
      <c r="L169" s="16">
        <f t="shared" si="50"/>
        <v>4</v>
      </c>
      <c r="M169" s="15">
        <f t="shared" si="51"/>
        <v>23</v>
      </c>
      <c r="N169" s="30">
        <f t="shared" si="52"/>
        <v>1.714</v>
      </c>
      <c r="O169" s="15" t="str">
        <f t="shared" si="53"/>
        <v>AtkExt</v>
      </c>
      <c r="P169" s="16">
        <f t="shared" si="47"/>
        <v>708</v>
      </c>
      <c r="Q169" s="15" t="str">
        <f t="shared" si="54"/>
        <v>HPExt</v>
      </c>
      <c r="R169" s="16">
        <f t="shared" si="48"/>
        <v>7105</v>
      </c>
      <c r="S169" s="15"/>
      <c r="T169" s="16"/>
      <c r="V169" s="15">
        <v>132</v>
      </c>
      <c r="W169" s="16">
        <f t="shared" si="55"/>
        <v>4</v>
      </c>
      <c r="X169" s="16" t="str">
        <f t="shared" si="56"/>
        <v>初级2</v>
      </c>
      <c r="Y169" s="16">
        <f t="shared" si="57"/>
        <v>2</v>
      </c>
      <c r="Z169" s="16">
        <f t="shared" si="58"/>
        <v>12</v>
      </c>
      <c r="AA169" s="102">
        <f t="shared" si="59"/>
        <v>1.8499999999999999</v>
      </c>
      <c r="AB169" s="16" t="str">
        <f t="shared" si="60"/>
        <v>AtkExt</v>
      </c>
      <c r="AC169" s="29">
        <f t="shared" si="61"/>
        <v>49</v>
      </c>
      <c r="AD169" s="16" t="str">
        <f t="shared" si="62"/>
        <v>HPExt</v>
      </c>
      <c r="AE169" s="29">
        <f t="shared" si="63"/>
        <v>811</v>
      </c>
    </row>
    <row r="170" spans="9:31" ht="16.5" x14ac:dyDescent="0.2">
      <c r="I170" s="101"/>
      <c r="J170" s="15">
        <v>144</v>
      </c>
      <c r="K170" s="16" t="str">
        <f t="shared" si="49"/>
        <v>中级2</v>
      </c>
      <c r="L170" s="16">
        <f t="shared" si="50"/>
        <v>4</v>
      </c>
      <c r="M170" s="15">
        <f t="shared" si="51"/>
        <v>24</v>
      </c>
      <c r="N170" s="30">
        <f t="shared" si="52"/>
        <v>1.806</v>
      </c>
      <c r="O170" s="15" t="str">
        <f t="shared" si="53"/>
        <v>AtkExt</v>
      </c>
      <c r="P170" s="16">
        <f t="shared" si="47"/>
        <v>746</v>
      </c>
      <c r="Q170" s="15" t="str">
        <f t="shared" si="54"/>
        <v>HPExt</v>
      </c>
      <c r="R170" s="16">
        <f t="shared" si="48"/>
        <v>7486</v>
      </c>
      <c r="S170" s="15"/>
      <c r="T170" s="16"/>
      <c r="V170" s="15">
        <v>133</v>
      </c>
      <c r="W170" s="16">
        <f t="shared" si="55"/>
        <v>4</v>
      </c>
      <c r="X170" s="16" t="str">
        <f t="shared" si="56"/>
        <v>初级2</v>
      </c>
      <c r="Y170" s="16">
        <f t="shared" si="57"/>
        <v>2</v>
      </c>
      <c r="Z170" s="16">
        <f t="shared" si="58"/>
        <v>13</v>
      </c>
      <c r="AA170" s="102">
        <f t="shared" si="59"/>
        <v>2</v>
      </c>
      <c r="AB170" s="16" t="str">
        <f t="shared" si="60"/>
        <v>AtkExt</v>
      </c>
      <c r="AC170" s="29">
        <f t="shared" si="61"/>
        <v>53</v>
      </c>
      <c r="AD170" s="16" t="str">
        <f t="shared" si="62"/>
        <v>HPExt</v>
      </c>
      <c r="AE170" s="29">
        <f t="shared" si="63"/>
        <v>877</v>
      </c>
    </row>
    <row r="171" spans="9:31" ht="16.5" x14ac:dyDescent="0.2">
      <c r="I171" s="101"/>
      <c r="J171" s="15">
        <v>145</v>
      </c>
      <c r="K171" s="16" t="str">
        <f t="shared" si="49"/>
        <v>中级2</v>
      </c>
      <c r="L171" s="16">
        <f t="shared" si="50"/>
        <v>4</v>
      </c>
      <c r="M171" s="15">
        <f t="shared" si="51"/>
        <v>25</v>
      </c>
      <c r="N171" s="30">
        <f t="shared" si="52"/>
        <v>1.9</v>
      </c>
      <c r="O171" s="15" t="str">
        <f t="shared" si="53"/>
        <v>AtkExt</v>
      </c>
      <c r="P171" s="16">
        <f t="shared" si="47"/>
        <v>785</v>
      </c>
      <c r="Q171" s="15" t="str">
        <f t="shared" si="54"/>
        <v>HPExt</v>
      </c>
      <c r="R171" s="16">
        <f t="shared" si="48"/>
        <v>7876</v>
      </c>
      <c r="S171" s="15"/>
      <c r="T171" s="16"/>
      <c r="V171" s="15">
        <v>134</v>
      </c>
      <c r="W171" s="16">
        <f t="shared" si="55"/>
        <v>4</v>
      </c>
      <c r="X171" s="16" t="str">
        <f t="shared" si="56"/>
        <v>初级2</v>
      </c>
      <c r="Y171" s="16">
        <f t="shared" si="57"/>
        <v>2</v>
      </c>
      <c r="Z171" s="16">
        <f t="shared" si="58"/>
        <v>14</v>
      </c>
      <c r="AA171" s="102">
        <f t="shared" si="59"/>
        <v>2.15</v>
      </c>
      <c r="AB171" s="16" t="str">
        <f t="shared" si="60"/>
        <v>AtkExt</v>
      </c>
      <c r="AC171" s="29">
        <f t="shared" si="61"/>
        <v>56</v>
      </c>
      <c r="AD171" s="16" t="str">
        <f t="shared" si="62"/>
        <v>HPExt</v>
      </c>
      <c r="AE171" s="29">
        <f t="shared" si="63"/>
        <v>943</v>
      </c>
    </row>
    <row r="172" spans="9:31" ht="16.5" x14ac:dyDescent="0.2">
      <c r="I172" s="101"/>
      <c r="J172" s="15">
        <v>146</v>
      </c>
      <c r="K172" s="16" t="str">
        <f t="shared" si="49"/>
        <v>中级2</v>
      </c>
      <c r="L172" s="16">
        <f t="shared" si="50"/>
        <v>4</v>
      </c>
      <c r="M172" s="15">
        <f t="shared" si="51"/>
        <v>26</v>
      </c>
      <c r="N172" s="30">
        <f t="shared" si="52"/>
        <v>1.996</v>
      </c>
      <c r="O172" s="15" t="str">
        <f t="shared" si="53"/>
        <v>AtkExt</v>
      </c>
      <c r="P172" s="16">
        <f t="shared" si="47"/>
        <v>824</v>
      </c>
      <c r="Q172" s="15" t="str">
        <f t="shared" si="54"/>
        <v>HPExt</v>
      </c>
      <c r="R172" s="16">
        <f t="shared" si="48"/>
        <v>8273</v>
      </c>
      <c r="S172" s="15"/>
      <c r="T172" s="16"/>
      <c r="V172" s="15">
        <v>135</v>
      </c>
      <c r="W172" s="16">
        <f t="shared" si="55"/>
        <v>4</v>
      </c>
      <c r="X172" s="16" t="str">
        <f t="shared" si="56"/>
        <v>初级2</v>
      </c>
      <c r="Y172" s="16">
        <f t="shared" si="57"/>
        <v>2</v>
      </c>
      <c r="Z172" s="16">
        <f t="shared" si="58"/>
        <v>15</v>
      </c>
      <c r="AA172" s="102">
        <f t="shared" si="59"/>
        <v>2.2999999999999998</v>
      </c>
      <c r="AB172" s="16" t="str">
        <f t="shared" si="60"/>
        <v>AtkExt</v>
      </c>
      <c r="AC172" s="29">
        <f t="shared" si="61"/>
        <v>60</v>
      </c>
      <c r="AD172" s="16" t="str">
        <f t="shared" si="62"/>
        <v>HPExt</v>
      </c>
      <c r="AE172" s="29">
        <f t="shared" si="63"/>
        <v>1009</v>
      </c>
    </row>
    <row r="173" spans="9:31" ht="16.5" x14ac:dyDescent="0.2">
      <c r="I173" s="101"/>
      <c r="J173" s="15">
        <v>147</v>
      </c>
      <c r="K173" s="16" t="str">
        <f t="shared" si="49"/>
        <v>中级2</v>
      </c>
      <c r="L173" s="16">
        <f t="shared" si="50"/>
        <v>4</v>
      </c>
      <c r="M173" s="15">
        <f t="shared" si="51"/>
        <v>27</v>
      </c>
      <c r="N173" s="30">
        <f t="shared" si="52"/>
        <v>2.0939999999999999</v>
      </c>
      <c r="O173" s="15" t="str">
        <f t="shared" si="53"/>
        <v>AtkExt</v>
      </c>
      <c r="P173" s="16">
        <f t="shared" si="47"/>
        <v>865</v>
      </c>
      <c r="Q173" s="15" t="str">
        <f t="shared" si="54"/>
        <v>HPExt</v>
      </c>
      <c r="R173" s="16">
        <f t="shared" si="48"/>
        <v>8680</v>
      </c>
      <c r="S173" s="15"/>
      <c r="T173" s="16"/>
      <c r="V173" s="15">
        <v>136</v>
      </c>
      <c r="W173" s="16">
        <f t="shared" si="55"/>
        <v>4</v>
      </c>
      <c r="X173" s="16" t="str">
        <f t="shared" si="56"/>
        <v>初级2</v>
      </c>
      <c r="Y173" s="16">
        <f t="shared" si="57"/>
        <v>2</v>
      </c>
      <c r="Z173" s="16">
        <f t="shared" si="58"/>
        <v>16</v>
      </c>
      <c r="AA173" s="102">
        <f t="shared" si="59"/>
        <v>2.4499999999999997</v>
      </c>
      <c r="AB173" s="16" t="str">
        <f t="shared" si="60"/>
        <v>AtkExt</v>
      </c>
      <c r="AC173" s="29">
        <f t="shared" si="61"/>
        <v>64</v>
      </c>
      <c r="AD173" s="16" t="str">
        <f t="shared" si="62"/>
        <v>HPExt</v>
      </c>
      <c r="AE173" s="29">
        <f t="shared" si="63"/>
        <v>1074</v>
      </c>
    </row>
    <row r="174" spans="9:31" ht="16.5" x14ac:dyDescent="0.2">
      <c r="I174" s="101"/>
      <c r="J174" s="15">
        <v>148</v>
      </c>
      <c r="K174" s="16" t="str">
        <f t="shared" si="49"/>
        <v>中级2</v>
      </c>
      <c r="L174" s="16">
        <f t="shared" si="50"/>
        <v>4</v>
      </c>
      <c r="M174" s="15">
        <f t="shared" si="51"/>
        <v>28</v>
      </c>
      <c r="N174" s="30">
        <f t="shared" si="52"/>
        <v>2.194</v>
      </c>
      <c r="O174" s="15" t="str">
        <f t="shared" si="53"/>
        <v>AtkExt</v>
      </c>
      <c r="P174" s="16">
        <f t="shared" si="47"/>
        <v>906</v>
      </c>
      <c r="Q174" s="15" t="str">
        <f t="shared" si="54"/>
        <v>HPExt</v>
      </c>
      <c r="R174" s="16">
        <f t="shared" si="48"/>
        <v>9094</v>
      </c>
      <c r="S174" s="15"/>
      <c r="T174" s="16"/>
      <c r="V174" s="15">
        <v>137</v>
      </c>
      <c r="W174" s="16">
        <f t="shared" si="55"/>
        <v>4</v>
      </c>
      <c r="X174" s="16" t="str">
        <f t="shared" si="56"/>
        <v>初级2</v>
      </c>
      <c r="Y174" s="16">
        <f t="shared" si="57"/>
        <v>2</v>
      </c>
      <c r="Z174" s="16">
        <f t="shared" si="58"/>
        <v>17</v>
      </c>
      <c r="AA174" s="102">
        <f t="shared" si="59"/>
        <v>2.5999999999999996</v>
      </c>
      <c r="AB174" s="16" t="str">
        <f t="shared" si="60"/>
        <v>AtkExt</v>
      </c>
      <c r="AC174" s="29">
        <f t="shared" si="61"/>
        <v>68</v>
      </c>
      <c r="AD174" s="16" t="str">
        <f t="shared" si="62"/>
        <v>HPExt</v>
      </c>
      <c r="AE174" s="29">
        <f t="shared" si="63"/>
        <v>1140</v>
      </c>
    </row>
    <row r="175" spans="9:31" ht="16.5" x14ac:dyDescent="0.2">
      <c r="I175" s="101"/>
      <c r="J175" s="15">
        <v>149</v>
      </c>
      <c r="K175" s="16" t="str">
        <f t="shared" si="49"/>
        <v>中级2</v>
      </c>
      <c r="L175" s="16">
        <f t="shared" si="50"/>
        <v>4</v>
      </c>
      <c r="M175" s="15">
        <f t="shared" si="51"/>
        <v>29</v>
      </c>
      <c r="N175" s="30">
        <f t="shared" si="52"/>
        <v>2.2959999999999998</v>
      </c>
      <c r="O175" s="15" t="str">
        <f t="shared" si="53"/>
        <v>AtkExt</v>
      </c>
      <c r="P175" s="16">
        <f t="shared" si="47"/>
        <v>948</v>
      </c>
      <c r="Q175" s="15" t="str">
        <f t="shared" si="54"/>
        <v>HPExt</v>
      </c>
      <c r="R175" s="16">
        <f t="shared" si="48"/>
        <v>9517</v>
      </c>
      <c r="S175" s="15"/>
      <c r="T175" s="16"/>
      <c r="V175" s="15">
        <v>138</v>
      </c>
      <c r="W175" s="16">
        <f t="shared" si="55"/>
        <v>4</v>
      </c>
      <c r="X175" s="16" t="str">
        <f t="shared" si="56"/>
        <v>初级2</v>
      </c>
      <c r="Y175" s="16">
        <f t="shared" si="57"/>
        <v>2</v>
      </c>
      <c r="Z175" s="16">
        <f t="shared" si="58"/>
        <v>18</v>
      </c>
      <c r="AA175" s="102">
        <f t="shared" si="59"/>
        <v>2.7499999999999996</v>
      </c>
      <c r="AB175" s="16" t="str">
        <f t="shared" si="60"/>
        <v>AtkExt</v>
      </c>
      <c r="AC175" s="29">
        <f t="shared" si="61"/>
        <v>72</v>
      </c>
      <c r="AD175" s="16" t="str">
        <f t="shared" si="62"/>
        <v>HPExt</v>
      </c>
      <c r="AE175" s="29">
        <f t="shared" si="63"/>
        <v>1206</v>
      </c>
    </row>
    <row r="176" spans="9:31" ht="16.5" x14ac:dyDescent="0.2">
      <c r="I176" s="101"/>
      <c r="J176" s="15">
        <v>150</v>
      </c>
      <c r="K176" s="16" t="str">
        <f t="shared" si="49"/>
        <v>中级2</v>
      </c>
      <c r="L176" s="16">
        <f t="shared" si="50"/>
        <v>4</v>
      </c>
      <c r="M176" s="15">
        <f t="shared" si="51"/>
        <v>30</v>
      </c>
      <c r="N176" s="30">
        <f t="shared" si="52"/>
        <v>2.3999999999999995</v>
      </c>
      <c r="O176" s="15" t="str">
        <f t="shared" si="53"/>
        <v>AtkExt</v>
      </c>
      <c r="P176" s="16">
        <f t="shared" si="47"/>
        <v>991</v>
      </c>
      <c r="Q176" s="15" t="str">
        <f t="shared" si="54"/>
        <v>HPExt</v>
      </c>
      <c r="R176" s="16">
        <f t="shared" si="48"/>
        <v>9948</v>
      </c>
      <c r="S176" s="15"/>
      <c r="T176" s="16"/>
      <c r="V176" s="15">
        <v>139</v>
      </c>
      <c r="W176" s="16">
        <f t="shared" si="55"/>
        <v>4</v>
      </c>
      <c r="X176" s="16" t="str">
        <f t="shared" si="56"/>
        <v>初级2</v>
      </c>
      <c r="Y176" s="16">
        <f t="shared" si="57"/>
        <v>2</v>
      </c>
      <c r="Z176" s="16">
        <f t="shared" si="58"/>
        <v>19</v>
      </c>
      <c r="AA176" s="102">
        <f t="shared" si="59"/>
        <v>2.9</v>
      </c>
      <c r="AB176" s="16" t="str">
        <f t="shared" si="60"/>
        <v>AtkExt</v>
      </c>
      <c r="AC176" s="29">
        <f t="shared" si="61"/>
        <v>76</v>
      </c>
      <c r="AD176" s="16" t="str">
        <f t="shared" si="62"/>
        <v>HPExt</v>
      </c>
      <c r="AE176" s="29">
        <f t="shared" si="63"/>
        <v>1272</v>
      </c>
    </row>
    <row r="177" spans="9:31" ht="16.5" x14ac:dyDescent="0.2">
      <c r="I177" s="101"/>
      <c r="J177" s="15">
        <v>151</v>
      </c>
      <c r="K177" s="16" t="str">
        <f t="shared" si="49"/>
        <v>中级2</v>
      </c>
      <c r="L177" s="16">
        <f t="shared" si="50"/>
        <v>4</v>
      </c>
      <c r="M177" s="15">
        <f t="shared" si="51"/>
        <v>31</v>
      </c>
      <c r="N177" s="30">
        <f t="shared" si="52"/>
        <v>2.5059999999999998</v>
      </c>
      <c r="O177" s="15" t="str">
        <f t="shared" si="53"/>
        <v>AtkExt</v>
      </c>
      <c r="P177" s="16">
        <f t="shared" ref="P177:P206" si="64">ROUND(INDEX($N$16:$P$22,$L177,MATCH(O177,$N$15:$P$15,0))*$N177,0)</f>
        <v>1035</v>
      </c>
      <c r="Q177" s="15" t="str">
        <f t="shared" si="54"/>
        <v>HPExt</v>
      </c>
      <c r="R177" s="16">
        <f t="shared" ref="R177:R206" si="65">ROUND(INDEX($N$16:$P$22,$L177,MATCH(Q177,$N$15:$P$15,0))*$N177,0)</f>
        <v>10387</v>
      </c>
      <c r="S177" s="15"/>
      <c r="T177" s="16"/>
      <c r="V177" s="15">
        <v>140</v>
      </c>
      <c r="W177" s="16">
        <f t="shared" si="55"/>
        <v>4</v>
      </c>
      <c r="X177" s="16" t="str">
        <f t="shared" si="56"/>
        <v>初级2</v>
      </c>
      <c r="Y177" s="16">
        <f t="shared" si="57"/>
        <v>2</v>
      </c>
      <c r="Z177" s="16">
        <f t="shared" si="58"/>
        <v>20</v>
      </c>
      <c r="AA177" s="102">
        <f t="shared" si="59"/>
        <v>3.05</v>
      </c>
      <c r="AB177" s="16" t="str">
        <f t="shared" si="60"/>
        <v>AtkExt</v>
      </c>
      <c r="AC177" s="29">
        <f t="shared" si="61"/>
        <v>80</v>
      </c>
      <c r="AD177" s="16" t="str">
        <f t="shared" si="62"/>
        <v>HPExt</v>
      </c>
      <c r="AE177" s="29">
        <f t="shared" si="63"/>
        <v>1338</v>
      </c>
    </row>
    <row r="178" spans="9:31" ht="16.5" x14ac:dyDescent="0.2">
      <c r="I178" s="101"/>
      <c r="J178" s="15">
        <v>152</v>
      </c>
      <c r="K178" s="16" t="str">
        <f t="shared" si="49"/>
        <v>中级2</v>
      </c>
      <c r="L178" s="16">
        <f t="shared" si="50"/>
        <v>4</v>
      </c>
      <c r="M178" s="15">
        <f t="shared" si="51"/>
        <v>32</v>
      </c>
      <c r="N178" s="30">
        <f t="shared" si="52"/>
        <v>2.6139999999999999</v>
      </c>
      <c r="O178" s="15" t="str">
        <f t="shared" si="53"/>
        <v>AtkExt</v>
      </c>
      <c r="P178" s="16">
        <f t="shared" si="64"/>
        <v>1080</v>
      </c>
      <c r="Q178" s="15" t="str">
        <f t="shared" si="54"/>
        <v>HPExt</v>
      </c>
      <c r="R178" s="16">
        <f t="shared" si="65"/>
        <v>10835</v>
      </c>
      <c r="S178" s="15"/>
      <c r="T178" s="16"/>
      <c r="V178" s="15">
        <v>141</v>
      </c>
      <c r="W178" s="16">
        <f t="shared" si="55"/>
        <v>4</v>
      </c>
      <c r="X178" s="16" t="str">
        <f t="shared" si="56"/>
        <v>初级2</v>
      </c>
      <c r="Y178" s="16">
        <f t="shared" si="57"/>
        <v>2</v>
      </c>
      <c r="Z178" s="16">
        <f t="shared" si="58"/>
        <v>21</v>
      </c>
      <c r="AA178" s="102">
        <f t="shared" si="59"/>
        <v>3.1999999999999997</v>
      </c>
      <c r="AB178" s="16" t="str">
        <f t="shared" si="60"/>
        <v>AtkExt</v>
      </c>
      <c r="AC178" s="29">
        <f t="shared" si="61"/>
        <v>84</v>
      </c>
      <c r="AD178" s="16" t="str">
        <f t="shared" si="62"/>
        <v>HPExt</v>
      </c>
      <c r="AE178" s="29">
        <f t="shared" si="63"/>
        <v>1403</v>
      </c>
    </row>
    <row r="179" spans="9:31" ht="16.5" x14ac:dyDescent="0.2">
      <c r="I179" s="101"/>
      <c r="J179" s="15">
        <v>153</v>
      </c>
      <c r="K179" s="16" t="str">
        <f t="shared" si="49"/>
        <v>中级2</v>
      </c>
      <c r="L179" s="16">
        <f t="shared" si="50"/>
        <v>4</v>
      </c>
      <c r="M179" s="15">
        <f t="shared" si="51"/>
        <v>33</v>
      </c>
      <c r="N179" s="30">
        <f t="shared" si="52"/>
        <v>2.7239999999999998</v>
      </c>
      <c r="O179" s="15" t="str">
        <f t="shared" si="53"/>
        <v>AtkExt</v>
      </c>
      <c r="P179" s="16">
        <f t="shared" si="64"/>
        <v>1125</v>
      </c>
      <c r="Q179" s="15" t="str">
        <f t="shared" si="54"/>
        <v>HPExt</v>
      </c>
      <c r="R179" s="16">
        <f t="shared" si="65"/>
        <v>11291</v>
      </c>
      <c r="S179" s="15"/>
      <c r="T179" s="16"/>
      <c r="V179" s="15">
        <v>142</v>
      </c>
      <c r="W179" s="16">
        <f t="shared" si="55"/>
        <v>4</v>
      </c>
      <c r="X179" s="16" t="str">
        <f t="shared" si="56"/>
        <v>初级2</v>
      </c>
      <c r="Y179" s="16">
        <f t="shared" si="57"/>
        <v>2</v>
      </c>
      <c r="Z179" s="16">
        <f t="shared" si="58"/>
        <v>22</v>
      </c>
      <c r="AA179" s="102">
        <f t="shared" si="59"/>
        <v>3.3499999999999996</v>
      </c>
      <c r="AB179" s="16" t="str">
        <f t="shared" si="60"/>
        <v>AtkExt</v>
      </c>
      <c r="AC179" s="29">
        <f t="shared" si="61"/>
        <v>88</v>
      </c>
      <c r="AD179" s="16" t="str">
        <f t="shared" si="62"/>
        <v>HPExt</v>
      </c>
      <c r="AE179" s="29">
        <f t="shared" si="63"/>
        <v>1469</v>
      </c>
    </row>
    <row r="180" spans="9:31" ht="16.5" x14ac:dyDescent="0.2">
      <c r="I180" s="101"/>
      <c r="J180" s="15">
        <v>154</v>
      </c>
      <c r="K180" s="16" t="str">
        <f t="shared" si="49"/>
        <v>中级2</v>
      </c>
      <c r="L180" s="16">
        <f t="shared" si="50"/>
        <v>4</v>
      </c>
      <c r="M180" s="15">
        <f t="shared" si="51"/>
        <v>34</v>
      </c>
      <c r="N180" s="30">
        <f t="shared" si="52"/>
        <v>2.8360000000000003</v>
      </c>
      <c r="O180" s="15" t="str">
        <f t="shared" si="53"/>
        <v>AtkExt</v>
      </c>
      <c r="P180" s="16">
        <f t="shared" si="64"/>
        <v>1171</v>
      </c>
      <c r="Q180" s="15" t="str">
        <f t="shared" si="54"/>
        <v>HPExt</v>
      </c>
      <c r="R180" s="16">
        <f t="shared" si="65"/>
        <v>11755</v>
      </c>
      <c r="S180" s="15"/>
      <c r="T180" s="16"/>
      <c r="V180" s="15">
        <v>143</v>
      </c>
      <c r="W180" s="16">
        <f t="shared" si="55"/>
        <v>4</v>
      </c>
      <c r="X180" s="16" t="str">
        <f t="shared" si="56"/>
        <v>初级2</v>
      </c>
      <c r="Y180" s="16">
        <f t="shared" si="57"/>
        <v>2</v>
      </c>
      <c r="Z180" s="16">
        <f t="shared" si="58"/>
        <v>23</v>
      </c>
      <c r="AA180" s="102">
        <f t="shared" si="59"/>
        <v>3.4999999999999996</v>
      </c>
      <c r="AB180" s="16" t="str">
        <f t="shared" si="60"/>
        <v>AtkExt</v>
      </c>
      <c r="AC180" s="29">
        <f t="shared" si="61"/>
        <v>92</v>
      </c>
      <c r="AD180" s="16" t="str">
        <f t="shared" si="62"/>
        <v>HPExt</v>
      </c>
      <c r="AE180" s="29">
        <f t="shared" si="63"/>
        <v>1535</v>
      </c>
    </row>
    <row r="181" spans="9:31" ht="16.5" x14ac:dyDescent="0.2">
      <c r="I181" s="101"/>
      <c r="J181" s="15">
        <v>155</v>
      </c>
      <c r="K181" s="16" t="str">
        <f t="shared" si="49"/>
        <v>中级2</v>
      </c>
      <c r="L181" s="16">
        <f t="shared" si="50"/>
        <v>4</v>
      </c>
      <c r="M181" s="15">
        <f t="shared" si="51"/>
        <v>35</v>
      </c>
      <c r="N181" s="30">
        <f t="shared" si="52"/>
        <v>2.95</v>
      </c>
      <c r="O181" s="15" t="str">
        <f t="shared" si="53"/>
        <v>AtkExt</v>
      </c>
      <c r="P181" s="16">
        <f t="shared" si="64"/>
        <v>1218</v>
      </c>
      <c r="Q181" s="15" t="str">
        <f t="shared" si="54"/>
        <v>HPExt</v>
      </c>
      <c r="R181" s="16">
        <f t="shared" si="65"/>
        <v>12228</v>
      </c>
      <c r="S181" s="15"/>
      <c r="T181" s="16"/>
      <c r="V181" s="15">
        <v>144</v>
      </c>
      <c r="W181" s="16">
        <f t="shared" si="55"/>
        <v>4</v>
      </c>
      <c r="X181" s="16" t="str">
        <f t="shared" si="56"/>
        <v>初级2</v>
      </c>
      <c r="Y181" s="16">
        <f t="shared" si="57"/>
        <v>2</v>
      </c>
      <c r="Z181" s="16">
        <f t="shared" si="58"/>
        <v>24</v>
      </c>
      <c r="AA181" s="102">
        <f t="shared" si="59"/>
        <v>3.6499999999999995</v>
      </c>
      <c r="AB181" s="16" t="str">
        <f t="shared" si="60"/>
        <v>AtkExt</v>
      </c>
      <c r="AC181" s="29">
        <f t="shared" si="61"/>
        <v>96</v>
      </c>
      <c r="AD181" s="16" t="str">
        <f t="shared" si="62"/>
        <v>HPExt</v>
      </c>
      <c r="AE181" s="29">
        <f t="shared" si="63"/>
        <v>1601</v>
      </c>
    </row>
    <row r="182" spans="9:31" ht="16.5" x14ac:dyDescent="0.2">
      <c r="I182" s="101"/>
      <c r="J182" s="15">
        <v>156</v>
      </c>
      <c r="K182" s="16" t="str">
        <f t="shared" si="49"/>
        <v>中级2</v>
      </c>
      <c r="L182" s="16">
        <f t="shared" si="50"/>
        <v>4</v>
      </c>
      <c r="M182" s="15">
        <f t="shared" si="51"/>
        <v>36</v>
      </c>
      <c r="N182" s="30">
        <f t="shared" si="52"/>
        <v>3.0659999999999998</v>
      </c>
      <c r="O182" s="15" t="str">
        <f t="shared" si="53"/>
        <v>AtkExt</v>
      </c>
      <c r="P182" s="16">
        <f t="shared" si="64"/>
        <v>1266</v>
      </c>
      <c r="Q182" s="15" t="str">
        <f t="shared" si="54"/>
        <v>HPExt</v>
      </c>
      <c r="R182" s="16">
        <f t="shared" si="65"/>
        <v>12709</v>
      </c>
      <c r="S182" s="15"/>
      <c r="T182" s="16"/>
      <c r="V182" s="15">
        <v>145</v>
      </c>
      <c r="W182" s="16">
        <f t="shared" si="55"/>
        <v>4</v>
      </c>
      <c r="X182" s="16" t="str">
        <f t="shared" si="56"/>
        <v>初级2</v>
      </c>
      <c r="Y182" s="16">
        <f t="shared" si="57"/>
        <v>2</v>
      </c>
      <c r="Z182" s="16">
        <f t="shared" si="58"/>
        <v>25</v>
      </c>
      <c r="AA182" s="102">
        <f t="shared" si="59"/>
        <v>3.8</v>
      </c>
      <c r="AB182" s="16" t="str">
        <f t="shared" si="60"/>
        <v>AtkExt</v>
      </c>
      <c r="AC182" s="29">
        <f t="shared" si="61"/>
        <v>100</v>
      </c>
      <c r="AD182" s="16" t="str">
        <f t="shared" si="62"/>
        <v>HPExt</v>
      </c>
      <c r="AE182" s="29">
        <f t="shared" si="63"/>
        <v>1666</v>
      </c>
    </row>
    <row r="183" spans="9:31" ht="16.5" x14ac:dyDescent="0.2">
      <c r="I183" s="101"/>
      <c r="J183" s="15">
        <v>157</v>
      </c>
      <c r="K183" s="16" t="str">
        <f t="shared" si="49"/>
        <v>中级2</v>
      </c>
      <c r="L183" s="16">
        <f t="shared" si="50"/>
        <v>4</v>
      </c>
      <c r="M183" s="15">
        <f t="shared" si="51"/>
        <v>37</v>
      </c>
      <c r="N183" s="30">
        <f t="shared" si="52"/>
        <v>3.1840000000000002</v>
      </c>
      <c r="O183" s="15" t="str">
        <f t="shared" si="53"/>
        <v>AtkExt</v>
      </c>
      <c r="P183" s="16">
        <f t="shared" si="64"/>
        <v>1315</v>
      </c>
      <c r="Q183" s="15" t="str">
        <f t="shared" si="54"/>
        <v>HPExt</v>
      </c>
      <c r="R183" s="16">
        <f t="shared" si="65"/>
        <v>13198</v>
      </c>
      <c r="S183" s="15"/>
      <c r="T183" s="16"/>
      <c r="V183" s="15">
        <v>146</v>
      </c>
      <c r="W183" s="16">
        <f t="shared" si="55"/>
        <v>4</v>
      </c>
      <c r="X183" s="16" t="str">
        <f t="shared" si="56"/>
        <v>初级2</v>
      </c>
      <c r="Y183" s="16">
        <f t="shared" si="57"/>
        <v>2</v>
      </c>
      <c r="Z183" s="16">
        <f t="shared" si="58"/>
        <v>26</v>
      </c>
      <c r="AA183" s="102">
        <f t="shared" si="59"/>
        <v>3.9499999999999997</v>
      </c>
      <c r="AB183" s="16" t="str">
        <f t="shared" si="60"/>
        <v>AtkExt</v>
      </c>
      <c r="AC183" s="29">
        <f t="shared" si="61"/>
        <v>104</v>
      </c>
      <c r="AD183" s="16" t="str">
        <f t="shared" si="62"/>
        <v>HPExt</v>
      </c>
      <c r="AE183" s="29">
        <f t="shared" si="63"/>
        <v>1732</v>
      </c>
    </row>
    <row r="184" spans="9:31" ht="16.5" x14ac:dyDescent="0.2">
      <c r="I184" s="101"/>
      <c r="J184" s="15">
        <v>158</v>
      </c>
      <c r="K184" s="16" t="str">
        <f t="shared" si="49"/>
        <v>中级2</v>
      </c>
      <c r="L184" s="16">
        <f t="shared" si="50"/>
        <v>4</v>
      </c>
      <c r="M184" s="15">
        <f t="shared" si="51"/>
        <v>38</v>
      </c>
      <c r="N184" s="30">
        <f t="shared" si="52"/>
        <v>3.3039999999999998</v>
      </c>
      <c r="O184" s="15" t="str">
        <f t="shared" si="53"/>
        <v>AtkExt</v>
      </c>
      <c r="P184" s="16">
        <f t="shared" si="64"/>
        <v>1365</v>
      </c>
      <c r="Q184" s="15" t="str">
        <f t="shared" si="54"/>
        <v>HPExt</v>
      </c>
      <c r="R184" s="16">
        <f t="shared" si="65"/>
        <v>13695</v>
      </c>
      <c r="S184" s="15"/>
      <c r="T184" s="16"/>
      <c r="V184" s="15">
        <v>147</v>
      </c>
      <c r="W184" s="16">
        <f t="shared" si="55"/>
        <v>4</v>
      </c>
      <c r="X184" s="16" t="str">
        <f t="shared" si="56"/>
        <v>初级2</v>
      </c>
      <c r="Y184" s="16">
        <f t="shared" si="57"/>
        <v>2</v>
      </c>
      <c r="Z184" s="16">
        <f t="shared" si="58"/>
        <v>27</v>
      </c>
      <c r="AA184" s="102">
        <f t="shared" si="59"/>
        <v>4.0999999999999996</v>
      </c>
      <c r="AB184" s="16" t="str">
        <f t="shared" si="60"/>
        <v>AtkExt</v>
      </c>
      <c r="AC184" s="29">
        <f t="shared" si="61"/>
        <v>108</v>
      </c>
      <c r="AD184" s="16" t="str">
        <f t="shared" si="62"/>
        <v>HPExt</v>
      </c>
      <c r="AE184" s="29">
        <f t="shared" si="63"/>
        <v>1798</v>
      </c>
    </row>
    <row r="185" spans="9:31" ht="16.5" x14ac:dyDescent="0.2">
      <c r="I185" s="101"/>
      <c r="J185" s="15">
        <v>159</v>
      </c>
      <c r="K185" s="16" t="str">
        <f t="shared" si="49"/>
        <v>中级2</v>
      </c>
      <c r="L185" s="16">
        <f t="shared" si="50"/>
        <v>4</v>
      </c>
      <c r="M185" s="15">
        <f t="shared" si="51"/>
        <v>39</v>
      </c>
      <c r="N185" s="30">
        <f t="shared" si="52"/>
        <v>3.4259999999999997</v>
      </c>
      <c r="O185" s="15" t="str">
        <f t="shared" si="53"/>
        <v>AtkExt</v>
      </c>
      <c r="P185" s="16">
        <f t="shared" si="64"/>
        <v>1415</v>
      </c>
      <c r="Q185" s="15" t="str">
        <f t="shared" si="54"/>
        <v>HPExt</v>
      </c>
      <c r="R185" s="16">
        <f t="shared" si="65"/>
        <v>14201</v>
      </c>
      <c r="S185" s="15"/>
      <c r="T185" s="16"/>
      <c r="V185" s="15">
        <v>148</v>
      </c>
      <c r="W185" s="16">
        <f t="shared" si="55"/>
        <v>4</v>
      </c>
      <c r="X185" s="16" t="str">
        <f t="shared" si="56"/>
        <v>初级2</v>
      </c>
      <c r="Y185" s="16">
        <f t="shared" si="57"/>
        <v>2</v>
      </c>
      <c r="Z185" s="16">
        <f t="shared" si="58"/>
        <v>28</v>
      </c>
      <c r="AA185" s="102">
        <f t="shared" si="59"/>
        <v>4.25</v>
      </c>
      <c r="AB185" s="16" t="str">
        <f t="shared" si="60"/>
        <v>AtkExt</v>
      </c>
      <c r="AC185" s="29">
        <f t="shared" si="61"/>
        <v>112</v>
      </c>
      <c r="AD185" s="16" t="str">
        <f t="shared" si="62"/>
        <v>HPExt</v>
      </c>
      <c r="AE185" s="29">
        <f t="shared" si="63"/>
        <v>1864</v>
      </c>
    </row>
    <row r="186" spans="9:31" ht="16.5" x14ac:dyDescent="0.2">
      <c r="I186" s="101"/>
      <c r="J186" s="15">
        <v>160</v>
      </c>
      <c r="K186" s="16" t="str">
        <f t="shared" si="49"/>
        <v>中级2</v>
      </c>
      <c r="L186" s="16">
        <f t="shared" si="50"/>
        <v>4</v>
      </c>
      <c r="M186" s="15">
        <f t="shared" si="51"/>
        <v>40</v>
      </c>
      <c r="N186" s="30">
        <f t="shared" si="52"/>
        <v>3.55</v>
      </c>
      <c r="O186" s="15" t="str">
        <f t="shared" si="53"/>
        <v>AtkExt</v>
      </c>
      <c r="P186" s="16">
        <f t="shared" si="64"/>
        <v>1466</v>
      </c>
      <c r="Q186" s="15" t="str">
        <f t="shared" si="54"/>
        <v>HPExt</v>
      </c>
      <c r="R186" s="16">
        <f t="shared" si="65"/>
        <v>14715</v>
      </c>
      <c r="S186" s="15"/>
      <c r="T186" s="16"/>
      <c r="V186" s="15">
        <v>149</v>
      </c>
      <c r="W186" s="16">
        <f t="shared" si="55"/>
        <v>4</v>
      </c>
      <c r="X186" s="16" t="str">
        <f t="shared" si="56"/>
        <v>初级2</v>
      </c>
      <c r="Y186" s="16">
        <f t="shared" si="57"/>
        <v>2</v>
      </c>
      <c r="Z186" s="16">
        <f t="shared" si="58"/>
        <v>29</v>
      </c>
      <c r="AA186" s="102">
        <f t="shared" si="59"/>
        <v>4.3999999999999995</v>
      </c>
      <c r="AB186" s="16" t="str">
        <f t="shared" si="60"/>
        <v>AtkExt</v>
      </c>
      <c r="AC186" s="29">
        <f t="shared" si="61"/>
        <v>116</v>
      </c>
      <c r="AD186" s="16" t="str">
        <f t="shared" si="62"/>
        <v>HPExt</v>
      </c>
      <c r="AE186" s="29">
        <f t="shared" si="63"/>
        <v>1930</v>
      </c>
    </row>
    <row r="187" spans="9:31" ht="16.5" x14ac:dyDescent="0.2">
      <c r="I187" s="101"/>
      <c r="J187" s="15">
        <v>161</v>
      </c>
      <c r="K187" s="16" t="str">
        <f t="shared" si="49"/>
        <v>高级1</v>
      </c>
      <c r="L187" s="16">
        <f t="shared" si="50"/>
        <v>5</v>
      </c>
      <c r="M187" s="15">
        <f t="shared" si="51"/>
        <v>1</v>
      </c>
      <c r="N187" s="30">
        <f t="shared" si="52"/>
        <v>0.19600000000000001</v>
      </c>
      <c r="O187" s="15" t="str">
        <f t="shared" si="53"/>
        <v>AtkExt</v>
      </c>
      <c r="P187" s="16">
        <f t="shared" si="64"/>
        <v>296</v>
      </c>
      <c r="Q187" s="15" t="str">
        <f t="shared" si="54"/>
        <v>DefExt</v>
      </c>
      <c r="R187" s="16">
        <f t="shared" si="65"/>
        <v>139</v>
      </c>
      <c r="S187" s="15" t="str">
        <f>INDEX($S$16:$S$22,L187)</f>
        <v>HPExt</v>
      </c>
      <c r="T187" s="16">
        <f t="shared" ref="T187" si="66">ROUND(INDEX($N$16:$P$22,$L187,MATCH(S187,$N$15:$P$15,0))*$N187,0)</f>
        <v>2350</v>
      </c>
      <c r="V187" s="15">
        <v>150</v>
      </c>
      <c r="W187" s="16">
        <f t="shared" si="55"/>
        <v>4</v>
      </c>
      <c r="X187" s="16" t="str">
        <f t="shared" si="56"/>
        <v>初级2</v>
      </c>
      <c r="Y187" s="16">
        <f t="shared" si="57"/>
        <v>2</v>
      </c>
      <c r="Z187" s="16">
        <f t="shared" si="58"/>
        <v>30</v>
      </c>
      <c r="AA187" s="102">
        <f t="shared" si="59"/>
        <v>4.55</v>
      </c>
      <c r="AB187" s="16" t="str">
        <f t="shared" si="60"/>
        <v>AtkExt</v>
      </c>
      <c r="AC187" s="29">
        <f t="shared" si="61"/>
        <v>120</v>
      </c>
      <c r="AD187" s="16" t="str">
        <f t="shared" si="62"/>
        <v>HPExt</v>
      </c>
      <c r="AE187" s="29">
        <f t="shared" si="63"/>
        <v>1995</v>
      </c>
    </row>
    <row r="188" spans="9:31" ht="16.5" x14ac:dyDescent="0.2">
      <c r="I188" s="101"/>
      <c r="J188" s="15">
        <v>162</v>
      </c>
      <c r="K188" s="16" t="str">
        <f t="shared" si="49"/>
        <v>高级1</v>
      </c>
      <c r="L188" s="16">
        <f t="shared" si="50"/>
        <v>5</v>
      </c>
      <c r="M188" s="15">
        <f t="shared" si="51"/>
        <v>2</v>
      </c>
      <c r="N188" s="30">
        <f t="shared" si="52"/>
        <v>0.24399999999999999</v>
      </c>
      <c r="O188" s="15" t="str">
        <f t="shared" si="53"/>
        <v>AtkExt</v>
      </c>
      <c r="P188" s="16">
        <f t="shared" si="64"/>
        <v>368</v>
      </c>
      <c r="Q188" s="15" t="str">
        <f t="shared" si="54"/>
        <v>DefExt</v>
      </c>
      <c r="R188" s="16">
        <f t="shared" si="65"/>
        <v>173</v>
      </c>
      <c r="S188" s="15" t="str">
        <f t="shared" ref="S188:S236" si="67">INDEX($S$16:$S$22,L188)</f>
        <v>HPExt</v>
      </c>
      <c r="T188" s="16">
        <f t="shared" ref="T188:T206" si="68">ROUND(INDEX($N$16:$P$22,$L188,MATCH(S188,$N$15:$P$15,0))*$N188,0)</f>
        <v>2926</v>
      </c>
      <c r="V188" s="15">
        <v>151</v>
      </c>
      <c r="W188" s="16">
        <f t="shared" si="55"/>
        <v>4</v>
      </c>
      <c r="X188" s="16" t="str">
        <f t="shared" si="56"/>
        <v>初级2</v>
      </c>
      <c r="Y188" s="16">
        <f t="shared" si="57"/>
        <v>2</v>
      </c>
      <c r="Z188" s="16">
        <f t="shared" si="58"/>
        <v>31</v>
      </c>
      <c r="AA188" s="102">
        <f t="shared" si="59"/>
        <v>4.6999999999999993</v>
      </c>
      <c r="AB188" s="16" t="str">
        <f t="shared" si="60"/>
        <v>AtkExt</v>
      </c>
      <c r="AC188" s="29">
        <f t="shared" si="61"/>
        <v>124</v>
      </c>
      <c r="AD188" s="16" t="str">
        <f t="shared" si="62"/>
        <v>HPExt</v>
      </c>
      <c r="AE188" s="29">
        <f t="shared" si="63"/>
        <v>2061</v>
      </c>
    </row>
    <row r="189" spans="9:31" ht="16.5" x14ac:dyDescent="0.2">
      <c r="I189" s="101"/>
      <c r="J189" s="15">
        <v>163</v>
      </c>
      <c r="K189" s="16" t="str">
        <f t="shared" si="49"/>
        <v>高级1</v>
      </c>
      <c r="L189" s="16">
        <f t="shared" si="50"/>
        <v>5</v>
      </c>
      <c r="M189" s="15">
        <f t="shared" si="51"/>
        <v>3</v>
      </c>
      <c r="N189" s="30">
        <f t="shared" si="52"/>
        <v>0.29400000000000004</v>
      </c>
      <c r="O189" s="15" t="str">
        <f t="shared" si="53"/>
        <v>AtkExt</v>
      </c>
      <c r="P189" s="16">
        <f t="shared" si="64"/>
        <v>443</v>
      </c>
      <c r="Q189" s="15" t="str">
        <f t="shared" si="54"/>
        <v>DefExt</v>
      </c>
      <c r="R189" s="16">
        <f t="shared" si="65"/>
        <v>208</v>
      </c>
      <c r="S189" s="15" t="str">
        <f t="shared" si="67"/>
        <v>HPExt</v>
      </c>
      <c r="T189" s="16">
        <f t="shared" si="68"/>
        <v>3525</v>
      </c>
      <c r="V189" s="15">
        <v>152</v>
      </c>
      <c r="W189" s="16">
        <f t="shared" si="55"/>
        <v>4</v>
      </c>
      <c r="X189" s="16" t="str">
        <f t="shared" si="56"/>
        <v>初级2</v>
      </c>
      <c r="Y189" s="16">
        <f t="shared" si="57"/>
        <v>2</v>
      </c>
      <c r="Z189" s="16">
        <f t="shared" si="58"/>
        <v>32</v>
      </c>
      <c r="AA189" s="102">
        <f t="shared" si="59"/>
        <v>4.8499999999999996</v>
      </c>
      <c r="AB189" s="16" t="str">
        <f t="shared" si="60"/>
        <v>AtkExt</v>
      </c>
      <c r="AC189" s="29">
        <f t="shared" si="61"/>
        <v>127</v>
      </c>
      <c r="AD189" s="16" t="str">
        <f t="shared" si="62"/>
        <v>HPExt</v>
      </c>
      <c r="AE189" s="29">
        <f t="shared" si="63"/>
        <v>2127</v>
      </c>
    </row>
    <row r="190" spans="9:31" ht="16.5" x14ac:dyDescent="0.2">
      <c r="I190" s="101"/>
      <c r="J190" s="15">
        <v>164</v>
      </c>
      <c r="K190" s="16" t="str">
        <f t="shared" si="49"/>
        <v>高级1</v>
      </c>
      <c r="L190" s="16">
        <f t="shared" si="50"/>
        <v>5</v>
      </c>
      <c r="M190" s="15">
        <f t="shared" si="51"/>
        <v>4</v>
      </c>
      <c r="N190" s="30">
        <f t="shared" si="52"/>
        <v>0.34599999999999997</v>
      </c>
      <c r="O190" s="15" t="str">
        <f t="shared" si="53"/>
        <v>AtkExt</v>
      </c>
      <c r="P190" s="16">
        <f t="shared" si="64"/>
        <v>522</v>
      </c>
      <c r="Q190" s="15" t="str">
        <f t="shared" si="54"/>
        <v>DefExt</v>
      </c>
      <c r="R190" s="16">
        <f t="shared" si="65"/>
        <v>245</v>
      </c>
      <c r="S190" s="15" t="str">
        <f t="shared" si="67"/>
        <v>HPExt</v>
      </c>
      <c r="T190" s="16">
        <f t="shared" si="68"/>
        <v>4149</v>
      </c>
      <c r="V190" s="15">
        <v>153</v>
      </c>
      <c r="W190" s="16">
        <f t="shared" si="55"/>
        <v>4</v>
      </c>
      <c r="X190" s="16" t="str">
        <f t="shared" si="56"/>
        <v>初级2</v>
      </c>
      <c r="Y190" s="16">
        <f t="shared" si="57"/>
        <v>2</v>
      </c>
      <c r="Z190" s="16">
        <f t="shared" si="58"/>
        <v>33</v>
      </c>
      <c r="AA190" s="102">
        <f t="shared" si="59"/>
        <v>5</v>
      </c>
      <c r="AB190" s="16" t="str">
        <f t="shared" si="60"/>
        <v>AtkExt</v>
      </c>
      <c r="AC190" s="29">
        <f t="shared" si="61"/>
        <v>131</v>
      </c>
      <c r="AD190" s="16" t="str">
        <f t="shared" si="62"/>
        <v>HPExt</v>
      </c>
      <c r="AE190" s="29">
        <f t="shared" si="63"/>
        <v>2193</v>
      </c>
    </row>
    <row r="191" spans="9:31" ht="16.5" x14ac:dyDescent="0.2">
      <c r="I191" s="101"/>
      <c r="J191" s="15">
        <v>165</v>
      </c>
      <c r="K191" s="16" t="str">
        <f t="shared" si="49"/>
        <v>高级1</v>
      </c>
      <c r="L191" s="16">
        <f t="shared" si="50"/>
        <v>5</v>
      </c>
      <c r="M191" s="15">
        <f t="shared" si="51"/>
        <v>5</v>
      </c>
      <c r="N191" s="30">
        <f t="shared" si="52"/>
        <v>0.4</v>
      </c>
      <c r="O191" s="15" t="str">
        <f t="shared" si="53"/>
        <v>AtkExt</v>
      </c>
      <c r="P191" s="16">
        <f t="shared" si="64"/>
        <v>603</v>
      </c>
      <c r="Q191" s="15" t="str">
        <f t="shared" si="54"/>
        <v>DefExt</v>
      </c>
      <c r="R191" s="16">
        <f t="shared" si="65"/>
        <v>283</v>
      </c>
      <c r="S191" s="15" t="str">
        <f t="shared" si="67"/>
        <v>HPExt</v>
      </c>
      <c r="T191" s="16">
        <f t="shared" si="68"/>
        <v>4796</v>
      </c>
      <c r="V191" s="15">
        <v>154</v>
      </c>
      <c r="W191" s="16">
        <f t="shared" si="55"/>
        <v>4</v>
      </c>
      <c r="X191" s="16" t="str">
        <f t="shared" si="56"/>
        <v>初级2</v>
      </c>
      <c r="Y191" s="16">
        <f t="shared" si="57"/>
        <v>2</v>
      </c>
      <c r="Z191" s="16">
        <f t="shared" si="58"/>
        <v>34</v>
      </c>
      <c r="AA191" s="102">
        <f t="shared" si="59"/>
        <v>5.1499999999999995</v>
      </c>
      <c r="AB191" s="16" t="str">
        <f t="shared" si="60"/>
        <v>AtkExt</v>
      </c>
      <c r="AC191" s="29">
        <f t="shared" si="61"/>
        <v>135</v>
      </c>
      <c r="AD191" s="16" t="str">
        <f t="shared" si="62"/>
        <v>HPExt</v>
      </c>
      <c r="AE191" s="29">
        <f t="shared" si="63"/>
        <v>2258</v>
      </c>
    </row>
    <row r="192" spans="9:31" ht="16.5" x14ac:dyDescent="0.2">
      <c r="I192" s="101"/>
      <c r="J192" s="15">
        <v>166</v>
      </c>
      <c r="K192" s="16" t="str">
        <f t="shared" si="49"/>
        <v>高级1</v>
      </c>
      <c r="L192" s="16">
        <f t="shared" si="50"/>
        <v>5</v>
      </c>
      <c r="M192" s="15">
        <f t="shared" si="51"/>
        <v>6</v>
      </c>
      <c r="N192" s="30">
        <f t="shared" si="52"/>
        <v>0.45600000000000007</v>
      </c>
      <c r="O192" s="15" t="str">
        <f t="shared" si="53"/>
        <v>AtkExt</v>
      </c>
      <c r="P192" s="16">
        <f t="shared" si="64"/>
        <v>688</v>
      </c>
      <c r="Q192" s="15" t="str">
        <f t="shared" si="54"/>
        <v>DefExt</v>
      </c>
      <c r="R192" s="16">
        <f t="shared" si="65"/>
        <v>322</v>
      </c>
      <c r="S192" s="15" t="str">
        <f t="shared" si="67"/>
        <v>HPExt</v>
      </c>
      <c r="T192" s="16">
        <f t="shared" si="68"/>
        <v>5468</v>
      </c>
      <c r="V192" s="15">
        <v>155</v>
      </c>
      <c r="W192" s="16">
        <f t="shared" si="55"/>
        <v>4</v>
      </c>
      <c r="X192" s="16" t="str">
        <f t="shared" si="56"/>
        <v>初级2</v>
      </c>
      <c r="Y192" s="16">
        <f t="shared" si="57"/>
        <v>2</v>
      </c>
      <c r="Z192" s="16">
        <f t="shared" si="58"/>
        <v>35</v>
      </c>
      <c r="AA192" s="102">
        <f t="shared" si="59"/>
        <v>5.3</v>
      </c>
      <c r="AB192" s="16" t="str">
        <f t="shared" si="60"/>
        <v>AtkExt</v>
      </c>
      <c r="AC192" s="29">
        <f t="shared" si="61"/>
        <v>139</v>
      </c>
      <c r="AD192" s="16" t="str">
        <f t="shared" si="62"/>
        <v>HPExt</v>
      </c>
      <c r="AE192" s="29">
        <f t="shared" si="63"/>
        <v>2324</v>
      </c>
    </row>
    <row r="193" spans="9:31" ht="16.5" x14ac:dyDescent="0.2">
      <c r="I193" s="101"/>
      <c r="J193" s="15">
        <v>167</v>
      </c>
      <c r="K193" s="16" t="str">
        <f t="shared" si="49"/>
        <v>高级1</v>
      </c>
      <c r="L193" s="16">
        <f t="shared" si="50"/>
        <v>5</v>
      </c>
      <c r="M193" s="15">
        <f t="shared" si="51"/>
        <v>7</v>
      </c>
      <c r="N193" s="30">
        <f t="shared" si="52"/>
        <v>0.51400000000000001</v>
      </c>
      <c r="O193" s="15" t="str">
        <f t="shared" si="53"/>
        <v>AtkExt</v>
      </c>
      <c r="P193" s="16">
        <f t="shared" si="64"/>
        <v>775</v>
      </c>
      <c r="Q193" s="15" t="str">
        <f t="shared" si="54"/>
        <v>DefExt</v>
      </c>
      <c r="R193" s="16">
        <f t="shared" si="65"/>
        <v>363</v>
      </c>
      <c r="S193" s="15" t="str">
        <f t="shared" si="67"/>
        <v>HPExt</v>
      </c>
      <c r="T193" s="16">
        <f t="shared" si="68"/>
        <v>6163</v>
      </c>
      <c r="V193" s="15">
        <v>156</v>
      </c>
      <c r="W193" s="16">
        <f t="shared" si="55"/>
        <v>4</v>
      </c>
      <c r="X193" s="16" t="str">
        <f t="shared" si="56"/>
        <v>初级2</v>
      </c>
      <c r="Y193" s="16">
        <f t="shared" si="57"/>
        <v>2</v>
      </c>
      <c r="Z193" s="16">
        <f t="shared" si="58"/>
        <v>36</v>
      </c>
      <c r="AA193" s="102">
        <f t="shared" si="59"/>
        <v>5.4499999999999993</v>
      </c>
      <c r="AB193" s="16" t="str">
        <f t="shared" si="60"/>
        <v>AtkExt</v>
      </c>
      <c r="AC193" s="29">
        <f t="shared" si="61"/>
        <v>143</v>
      </c>
      <c r="AD193" s="16" t="str">
        <f t="shared" si="62"/>
        <v>HPExt</v>
      </c>
      <c r="AE193" s="29">
        <f t="shared" si="63"/>
        <v>2390</v>
      </c>
    </row>
    <row r="194" spans="9:31" ht="16.5" x14ac:dyDescent="0.2">
      <c r="I194" s="101"/>
      <c r="J194" s="15">
        <v>168</v>
      </c>
      <c r="K194" s="16" t="str">
        <f t="shared" si="49"/>
        <v>高级1</v>
      </c>
      <c r="L194" s="16">
        <f t="shared" si="50"/>
        <v>5</v>
      </c>
      <c r="M194" s="15">
        <f t="shared" si="51"/>
        <v>8</v>
      </c>
      <c r="N194" s="30">
        <f t="shared" si="52"/>
        <v>0.57400000000000007</v>
      </c>
      <c r="O194" s="15" t="str">
        <f t="shared" si="53"/>
        <v>AtkExt</v>
      </c>
      <c r="P194" s="16">
        <f t="shared" si="64"/>
        <v>866</v>
      </c>
      <c r="Q194" s="15" t="str">
        <f t="shared" si="54"/>
        <v>DefExt</v>
      </c>
      <c r="R194" s="16">
        <f t="shared" si="65"/>
        <v>406</v>
      </c>
      <c r="S194" s="15" t="str">
        <f t="shared" si="67"/>
        <v>HPExt</v>
      </c>
      <c r="T194" s="16">
        <f t="shared" si="68"/>
        <v>6883</v>
      </c>
      <c r="V194" s="15">
        <v>157</v>
      </c>
      <c r="W194" s="16">
        <f t="shared" si="55"/>
        <v>4</v>
      </c>
      <c r="X194" s="16" t="str">
        <f t="shared" si="56"/>
        <v>初级2</v>
      </c>
      <c r="Y194" s="16">
        <f t="shared" si="57"/>
        <v>2</v>
      </c>
      <c r="Z194" s="16">
        <f t="shared" si="58"/>
        <v>37</v>
      </c>
      <c r="AA194" s="102">
        <f t="shared" si="59"/>
        <v>5.6</v>
      </c>
      <c r="AB194" s="16" t="str">
        <f t="shared" si="60"/>
        <v>AtkExt</v>
      </c>
      <c r="AC194" s="29">
        <f t="shared" si="61"/>
        <v>147</v>
      </c>
      <c r="AD194" s="16" t="str">
        <f t="shared" si="62"/>
        <v>HPExt</v>
      </c>
      <c r="AE194" s="29">
        <f t="shared" si="63"/>
        <v>2456</v>
      </c>
    </row>
    <row r="195" spans="9:31" ht="16.5" x14ac:dyDescent="0.2">
      <c r="I195" s="101"/>
      <c r="J195" s="15">
        <v>169</v>
      </c>
      <c r="K195" s="16" t="str">
        <f t="shared" si="49"/>
        <v>高级1</v>
      </c>
      <c r="L195" s="16">
        <f t="shared" si="50"/>
        <v>5</v>
      </c>
      <c r="M195" s="15">
        <f t="shared" si="51"/>
        <v>9</v>
      </c>
      <c r="N195" s="30">
        <f t="shared" si="52"/>
        <v>0.6359999999999999</v>
      </c>
      <c r="O195" s="15" t="str">
        <f t="shared" si="53"/>
        <v>AtkExt</v>
      </c>
      <c r="P195" s="16">
        <f t="shared" si="64"/>
        <v>959</v>
      </c>
      <c r="Q195" s="15" t="str">
        <f t="shared" si="54"/>
        <v>DefExt</v>
      </c>
      <c r="R195" s="16">
        <f t="shared" si="65"/>
        <v>450</v>
      </c>
      <c r="S195" s="15" t="str">
        <f t="shared" si="67"/>
        <v>HPExt</v>
      </c>
      <c r="T195" s="16">
        <f t="shared" si="68"/>
        <v>7626</v>
      </c>
      <c r="V195" s="15">
        <v>158</v>
      </c>
      <c r="W195" s="16">
        <f t="shared" si="55"/>
        <v>4</v>
      </c>
      <c r="X195" s="16" t="str">
        <f t="shared" si="56"/>
        <v>初级2</v>
      </c>
      <c r="Y195" s="16">
        <f t="shared" si="57"/>
        <v>2</v>
      </c>
      <c r="Z195" s="16">
        <f t="shared" si="58"/>
        <v>38</v>
      </c>
      <c r="AA195" s="102">
        <f t="shared" si="59"/>
        <v>5.75</v>
      </c>
      <c r="AB195" s="16" t="str">
        <f t="shared" si="60"/>
        <v>AtkExt</v>
      </c>
      <c r="AC195" s="29">
        <f t="shared" si="61"/>
        <v>151</v>
      </c>
      <c r="AD195" s="16" t="str">
        <f t="shared" si="62"/>
        <v>HPExt</v>
      </c>
      <c r="AE195" s="29">
        <f t="shared" si="63"/>
        <v>2522</v>
      </c>
    </row>
    <row r="196" spans="9:31" ht="16.5" x14ac:dyDescent="0.2">
      <c r="I196" s="101"/>
      <c r="J196" s="15">
        <v>170</v>
      </c>
      <c r="K196" s="16" t="str">
        <f t="shared" si="49"/>
        <v>高级1</v>
      </c>
      <c r="L196" s="16">
        <f t="shared" si="50"/>
        <v>5</v>
      </c>
      <c r="M196" s="15">
        <f t="shared" si="51"/>
        <v>10</v>
      </c>
      <c r="N196" s="30">
        <f t="shared" si="52"/>
        <v>0.7</v>
      </c>
      <c r="O196" s="15" t="str">
        <f t="shared" si="53"/>
        <v>AtkExt</v>
      </c>
      <c r="P196" s="16">
        <f t="shared" si="64"/>
        <v>1056</v>
      </c>
      <c r="Q196" s="15" t="str">
        <f t="shared" si="54"/>
        <v>DefExt</v>
      </c>
      <c r="R196" s="16">
        <f t="shared" si="65"/>
        <v>495</v>
      </c>
      <c r="S196" s="15" t="str">
        <f t="shared" si="67"/>
        <v>HPExt</v>
      </c>
      <c r="T196" s="16">
        <f t="shared" si="68"/>
        <v>8394</v>
      </c>
      <c r="V196" s="15">
        <v>159</v>
      </c>
      <c r="W196" s="16">
        <f t="shared" si="55"/>
        <v>4</v>
      </c>
      <c r="X196" s="16" t="str">
        <f t="shared" si="56"/>
        <v>初级2</v>
      </c>
      <c r="Y196" s="16">
        <f t="shared" si="57"/>
        <v>2</v>
      </c>
      <c r="Z196" s="16">
        <f t="shared" si="58"/>
        <v>39</v>
      </c>
      <c r="AA196" s="102">
        <f t="shared" si="59"/>
        <v>5.8999999999999995</v>
      </c>
      <c r="AB196" s="16" t="str">
        <f t="shared" si="60"/>
        <v>AtkExt</v>
      </c>
      <c r="AC196" s="29">
        <f t="shared" si="61"/>
        <v>155</v>
      </c>
      <c r="AD196" s="16" t="str">
        <f t="shared" si="62"/>
        <v>HPExt</v>
      </c>
      <c r="AE196" s="29">
        <f t="shared" si="63"/>
        <v>2587</v>
      </c>
    </row>
    <row r="197" spans="9:31" ht="16.5" x14ac:dyDescent="0.2">
      <c r="I197" s="101"/>
      <c r="J197" s="15">
        <v>171</v>
      </c>
      <c r="K197" s="16" t="str">
        <f t="shared" si="49"/>
        <v>高级1</v>
      </c>
      <c r="L197" s="16">
        <f t="shared" si="50"/>
        <v>5</v>
      </c>
      <c r="M197" s="15">
        <f t="shared" si="51"/>
        <v>11</v>
      </c>
      <c r="N197" s="30">
        <f t="shared" si="52"/>
        <v>0.76600000000000001</v>
      </c>
      <c r="O197" s="15" t="str">
        <f t="shared" si="53"/>
        <v>AtkExt</v>
      </c>
      <c r="P197" s="16">
        <f t="shared" si="64"/>
        <v>1155</v>
      </c>
      <c r="Q197" s="15" t="str">
        <f t="shared" si="54"/>
        <v>DefExt</v>
      </c>
      <c r="R197" s="16">
        <f t="shared" si="65"/>
        <v>542</v>
      </c>
      <c r="S197" s="15" t="str">
        <f t="shared" si="67"/>
        <v>HPExt</v>
      </c>
      <c r="T197" s="16">
        <f t="shared" si="68"/>
        <v>9185</v>
      </c>
      <c r="V197" s="15">
        <v>160</v>
      </c>
      <c r="W197" s="16">
        <f t="shared" si="55"/>
        <v>4</v>
      </c>
      <c r="X197" s="16" t="str">
        <f t="shared" si="56"/>
        <v>初级2</v>
      </c>
      <c r="Y197" s="16">
        <f t="shared" si="57"/>
        <v>2</v>
      </c>
      <c r="Z197" s="16">
        <f t="shared" si="58"/>
        <v>40</v>
      </c>
      <c r="AA197" s="102">
        <f t="shared" si="59"/>
        <v>6.05</v>
      </c>
      <c r="AB197" s="16" t="str">
        <f t="shared" si="60"/>
        <v>AtkExt</v>
      </c>
      <c r="AC197" s="29">
        <f t="shared" si="61"/>
        <v>159</v>
      </c>
      <c r="AD197" s="16" t="str">
        <f t="shared" si="62"/>
        <v>HPExt</v>
      </c>
      <c r="AE197" s="29">
        <f t="shared" si="63"/>
        <v>2653</v>
      </c>
    </row>
    <row r="198" spans="9:31" ht="16.5" x14ac:dyDescent="0.2">
      <c r="I198" s="101"/>
      <c r="J198" s="15">
        <v>172</v>
      </c>
      <c r="K198" s="16" t="str">
        <f t="shared" si="49"/>
        <v>高级1</v>
      </c>
      <c r="L198" s="16">
        <f t="shared" si="50"/>
        <v>5</v>
      </c>
      <c r="M198" s="15">
        <f t="shared" si="51"/>
        <v>12</v>
      </c>
      <c r="N198" s="30">
        <f t="shared" si="52"/>
        <v>0.83400000000000007</v>
      </c>
      <c r="O198" s="15" t="str">
        <f t="shared" si="53"/>
        <v>AtkExt</v>
      </c>
      <c r="P198" s="16">
        <f t="shared" si="64"/>
        <v>1258</v>
      </c>
      <c r="Q198" s="15" t="str">
        <f t="shared" si="54"/>
        <v>DefExt</v>
      </c>
      <c r="R198" s="16">
        <f t="shared" si="65"/>
        <v>590</v>
      </c>
      <c r="S198" s="15" t="str">
        <f t="shared" si="67"/>
        <v>HPExt</v>
      </c>
      <c r="T198" s="16">
        <f t="shared" si="68"/>
        <v>10000</v>
      </c>
      <c r="V198" s="15">
        <v>161</v>
      </c>
      <c r="W198" s="16">
        <f t="shared" si="55"/>
        <v>5</v>
      </c>
      <c r="X198" s="16" t="str">
        <f t="shared" si="56"/>
        <v>中级1</v>
      </c>
      <c r="Y198" s="16">
        <f t="shared" si="57"/>
        <v>1</v>
      </c>
      <c r="Z198" s="16">
        <f t="shared" si="58"/>
        <v>1</v>
      </c>
      <c r="AA198" s="102">
        <f t="shared" si="59"/>
        <v>0.2</v>
      </c>
      <c r="AB198" s="16" t="str">
        <f t="shared" si="60"/>
        <v>AtkExt</v>
      </c>
      <c r="AC198" s="29">
        <f t="shared" si="61"/>
        <v>18</v>
      </c>
      <c r="AD198" s="16" t="str">
        <f t="shared" si="62"/>
        <v>DefExt</v>
      </c>
      <c r="AE198" s="29">
        <f t="shared" si="63"/>
        <v>7</v>
      </c>
    </row>
    <row r="199" spans="9:31" ht="16.5" x14ac:dyDescent="0.2">
      <c r="I199" s="101"/>
      <c r="J199" s="15">
        <v>173</v>
      </c>
      <c r="K199" s="16" t="str">
        <f t="shared" si="49"/>
        <v>高级1</v>
      </c>
      <c r="L199" s="16">
        <f t="shared" si="50"/>
        <v>5</v>
      </c>
      <c r="M199" s="15">
        <f t="shared" si="51"/>
        <v>13</v>
      </c>
      <c r="N199" s="30">
        <f t="shared" si="52"/>
        <v>0.90400000000000003</v>
      </c>
      <c r="O199" s="15" t="str">
        <f t="shared" si="53"/>
        <v>AtkExt</v>
      </c>
      <c r="P199" s="16">
        <f t="shared" si="64"/>
        <v>1363</v>
      </c>
      <c r="Q199" s="15" t="str">
        <f t="shared" si="54"/>
        <v>DefExt</v>
      </c>
      <c r="R199" s="16">
        <f t="shared" si="65"/>
        <v>639</v>
      </c>
      <c r="S199" s="15" t="str">
        <f t="shared" si="67"/>
        <v>HPExt</v>
      </c>
      <c r="T199" s="16">
        <f t="shared" si="68"/>
        <v>10840</v>
      </c>
      <c r="V199" s="15">
        <v>162</v>
      </c>
      <c r="W199" s="16">
        <f t="shared" si="55"/>
        <v>5</v>
      </c>
      <c r="X199" s="16" t="str">
        <f t="shared" si="56"/>
        <v>中级1</v>
      </c>
      <c r="Y199" s="16">
        <f t="shared" si="57"/>
        <v>1</v>
      </c>
      <c r="Z199" s="16">
        <f t="shared" si="58"/>
        <v>2</v>
      </c>
      <c r="AA199" s="102">
        <f t="shared" si="59"/>
        <v>0.35</v>
      </c>
      <c r="AB199" s="16" t="str">
        <f t="shared" si="60"/>
        <v>AtkExt</v>
      </c>
      <c r="AC199" s="29">
        <f t="shared" si="61"/>
        <v>31</v>
      </c>
      <c r="AD199" s="16" t="str">
        <f t="shared" si="62"/>
        <v>DefExt</v>
      </c>
      <c r="AE199" s="29">
        <f t="shared" si="63"/>
        <v>12</v>
      </c>
    </row>
    <row r="200" spans="9:31" ht="16.5" x14ac:dyDescent="0.2">
      <c r="I200" s="101"/>
      <c r="J200" s="15">
        <v>174</v>
      </c>
      <c r="K200" s="16" t="str">
        <f t="shared" si="49"/>
        <v>高级1</v>
      </c>
      <c r="L200" s="16">
        <f t="shared" si="50"/>
        <v>5</v>
      </c>
      <c r="M200" s="15">
        <f t="shared" si="51"/>
        <v>14</v>
      </c>
      <c r="N200" s="30">
        <f t="shared" si="52"/>
        <v>0.97599999999999998</v>
      </c>
      <c r="O200" s="15" t="str">
        <f t="shared" si="53"/>
        <v>AtkExt</v>
      </c>
      <c r="P200" s="16">
        <f t="shared" si="64"/>
        <v>1472</v>
      </c>
      <c r="Q200" s="15" t="str">
        <f t="shared" si="54"/>
        <v>DefExt</v>
      </c>
      <c r="R200" s="16">
        <f t="shared" si="65"/>
        <v>690</v>
      </c>
      <c r="S200" s="15" t="str">
        <f t="shared" si="67"/>
        <v>HPExt</v>
      </c>
      <c r="T200" s="16">
        <f t="shared" si="68"/>
        <v>11703</v>
      </c>
      <c r="V200" s="15">
        <v>163</v>
      </c>
      <c r="W200" s="16">
        <f t="shared" si="55"/>
        <v>5</v>
      </c>
      <c r="X200" s="16" t="str">
        <f t="shared" si="56"/>
        <v>中级1</v>
      </c>
      <c r="Y200" s="16">
        <f t="shared" si="57"/>
        <v>1</v>
      </c>
      <c r="Z200" s="16">
        <f t="shared" si="58"/>
        <v>3</v>
      </c>
      <c r="AA200" s="102">
        <f t="shared" si="59"/>
        <v>0.49999999999999994</v>
      </c>
      <c r="AB200" s="16" t="str">
        <f t="shared" si="60"/>
        <v>AtkExt</v>
      </c>
      <c r="AC200" s="29">
        <f t="shared" si="61"/>
        <v>44</v>
      </c>
      <c r="AD200" s="16" t="str">
        <f t="shared" si="62"/>
        <v>DefExt</v>
      </c>
      <c r="AE200" s="29">
        <f t="shared" si="63"/>
        <v>17</v>
      </c>
    </row>
    <row r="201" spans="9:31" ht="16.5" x14ac:dyDescent="0.2">
      <c r="I201" s="101"/>
      <c r="J201" s="15">
        <v>175</v>
      </c>
      <c r="K201" s="16" t="str">
        <f t="shared" si="49"/>
        <v>高级1</v>
      </c>
      <c r="L201" s="16">
        <f t="shared" si="50"/>
        <v>5</v>
      </c>
      <c r="M201" s="15">
        <f t="shared" si="51"/>
        <v>15</v>
      </c>
      <c r="N201" s="30">
        <f t="shared" si="52"/>
        <v>1.0499999999999998</v>
      </c>
      <c r="O201" s="15" t="str">
        <f t="shared" si="53"/>
        <v>AtkExt</v>
      </c>
      <c r="P201" s="16">
        <f t="shared" si="64"/>
        <v>1583</v>
      </c>
      <c r="Q201" s="15" t="str">
        <f t="shared" si="54"/>
        <v>DefExt</v>
      </c>
      <c r="R201" s="16">
        <f t="shared" si="65"/>
        <v>742</v>
      </c>
      <c r="S201" s="15" t="str">
        <f t="shared" si="67"/>
        <v>HPExt</v>
      </c>
      <c r="T201" s="16">
        <f t="shared" si="68"/>
        <v>12591</v>
      </c>
      <c r="V201" s="15">
        <v>164</v>
      </c>
      <c r="W201" s="16">
        <f t="shared" si="55"/>
        <v>5</v>
      </c>
      <c r="X201" s="16" t="str">
        <f t="shared" si="56"/>
        <v>中级1</v>
      </c>
      <c r="Y201" s="16">
        <f t="shared" si="57"/>
        <v>1</v>
      </c>
      <c r="Z201" s="16">
        <f t="shared" si="58"/>
        <v>4</v>
      </c>
      <c r="AA201" s="102">
        <f t="shared" si="59"/>
        <v>0.65</v>
      </c>
      <c r="AB201" s="16" t="str">
        <f t="shared" si="60"/>
        <v>AtkExt</v>
      </c>
      <c r="AC201" s="29">
        <f t="shared" si="61"/>
        <v>57</v>
      </c>
      <c r="AD201" s="16" t="str">
        <f t="shared" si="62"/>
        <v>DefExt</v>
      </c>
      <c r="AE201" s="29">
        <f t="shared" si="63"/>
        <v>23</v>
      </c>
    </row>
    <row r="202" spans="9:31" ht="16.5" x14ac:dyDescent="0.2">
      <c r="I202" s="101"/>
      <c r="J202" s="15">
        <v>176</v>
      </c>
      <c r="K202" s="16" t="str">
        <f t="shared" si="49"/>
        <v>高级1</v>
      </c>
      <c r="L202" s="16">
        <f t="shared" si="50"/>
        <v>5</v>
      </c>
      <c r="M202" s="15">
        <f t="shared" si="51"/>
        <v>16</v>
      </c>
      <c r="N202" s="30">
        <f t="shared" si="52"/>
        <v>1.1259999999999999</v>
      </c>
      <c r="O202" s="15" t="str">
        <f t="shared" si="53"/>
        <v>AtkExt</v>
      </c>
      <c r="P202" s="16">
        <f t="shared" si="64"/>
        <v>1698</v>
      </c>
      <c r="Q202" s="15" t="str">
        <f t="shared" si="54"/>
        <v>DefExt</v>
      </c>
      <c r="R202" s="16">
        <f t="shared" si="65"/>
        <v>796</v>
      </c>
      <c r="S202" s="15" t="str">
        <f t="shared" si="67"/>
        <v>HPExt</v>
      </c>
      <c r="T202" s="16">
        <f t="shared" si="68"/>
        <v>13502</v>
      </c>
      <c r="V202" s="15">
        <v>165</v>
      </c>
      <c r="W202" s="16">
        <f t="shared" si="55"/>
        <v>5</v>
      </c>
      <c r="X202" s="16" t="str">
        <f t="shared" si="56"/>
        <v>中级1</v>
      </c>
      <c r="Y202" s="16">
        <f t="shared" si="57"/>
        <v>1</v>
      </c>
      <c r="Z202" s="16">
        <f t="shared" si="58"/>
        <v>5</v>
      </c>
      <c r="AA202" s="102">
        <f t="shared" si="59"/>
        <v>0.8</v>
      </c>
      <c r="AB202" s="16" t="str">
        <f t="shared" si="60"/>
        <v>AtkExt</v>
      </c>
      <c r="AC202" s="29">
        <f t="shared" si="61"/>
        <v>70</v>
      </c>
      <c r="AD202" s="16" t="str">
        <f t="shared" si="62"/>
        <v>DefExt</v>
      </c>
      <c r="AE202" s="29">
        <f t="shared" si="63"/>
        <v>28</v>
      </c>
    </row>
    <row r="203" spans="9:31" ht="16.5" x14ac:dyDescent="0.2">
      <c r="I203" s="101"/>
      <c r="J203" s="15">
        <v>177</v>
      </c>
      <c r="K203" s="16" t="str">
        <f t="shared" si="49"/>
        <v>高级1</v>
      </c>
      <c r="L203" s="16">
        <f t="shared" si="50"/>
        <v>5</v>
      </c>
      <c r="M203" s="15">
        <f t="shared" si="51"/>
        <v>17</v>
      </c>
      <c r="N203" s="30">
        <f t="shared" si="52"/>
        <v>1.2040000000000002</v>
      </c>
      <c r="O203" s="15" t="str">
        <f t="shared" si="53"/>
        <v>AtkExt</v>
      </c>
      <c r="P203" s="16">
        <f t="shared" si="64"/>
        <v>1816</v>
      </c>
      <c r="Q203" s="15" t="str">
        <f t="shared" si="54"/>
        <v>DefExt</v>
      </c>
      <c r="R203" s="16">
        <f t="shared" si="65"/>
        <v>851</v>
      </c>
      <c r="S203" s="15" t="str">
        <f t="shared" si="67"/>
        <v>HPExt</v>
      </c>
      <c r="T203" s="16">
        <f t="shared" si="68"/>
        <v>14437</v>
      </c>
      <c r="V203" s="15">
        <v>166</v>
      </c>
      <c r="W203" s="16">
        <f t="shared" si="55"/>
        <v>5</v>
      </c>
      <c r="X203" s="16" t="str">
        <f t="shared" si="56"/>
        <v>中级1</v>
      </c>
      <c r="Y203" s="16">
        <f t="shared" si="57"/>
        <v>1</v>
      </c>
      <c r="Z203" s="16">
        <f t="shared" si="58"/>
        <v>6</v>
      </c>
      <c r="AA203" s="102">
        <f t="shared" si="59"/>
        <v>0.95</v>
      </c>
      <c r="AB203" s="16" t="str">
        <f t="shared" si="60"/>
        <v>AtkExt</v>
      </c>
      <c r="AC203" s="29">
        <f t="shared" si="61"/>
        <v>83</v>
      </c>
      <c r="AD203" s="16" t="str">
        <f t="shared" si="62"/>
        <v>DefExt</v>
      </c>
      <c r="AE203" s="29">
        <f t="shared" si="63"/>
        <v>33</v>
      </c>
    </row>
    <row r="204" spans="9:31" ht="16.5" x14ac:dyDescent="0.2">
      <c r="I204" s="101"/>
      <c r="J204" s="15">
        <v>178</v>
      </c>
      <c r="K204" s="16" t="str">
        <f t="shared" si="49"/>
        <v>高级1</v>
      </c>
      <c r="L204" s="16">
        <f t="shared" si="50"/>
        <v>5</v>
      </c>
      <c r="M204" s="15">
        <f t="shared" si="51"/>
        <v>18</v>
      </c>
      <c r="N204" s="30">
        <f t="shared" si="52"/>
        <v>1.284</v>
      </c>
      <c r="O204" s="15" t="str">
        <f t="shared" si="53"/>
        <v>AtkExt</v>
      </c>
      <c r="P204" s="16">
        <f t="shared" si="64"/>
        <v>1936</v>
      </c>
      <c r="Q204" s="15" t="str">
        <f t="shared" si="54"/>
        <v>DefExt</v>
      </c>
      <c r="R204" s="16">
        <f t="shared" si="65"/>
        <v>908</v>
      </c>
      <c r="S204" s="15" t="str">
        <f t="shared" si="67"/>
        <v>HPExt</v>
      </c>
      <c r="T204" s="16">
        <f t="shared" si="68"/>
        <v>15396</v>
      </c>
      <c r="V204" s="15">
        <v>167</v>
      </c>
      <c r="W204" s="16">
        <f t="shared" si="55"/>
        <v>5</v>
      </c>
      <c r="X204" s="16" t="str">
        <f t="shared" si="56"/>
        <v>中级1</v>
      </c>
      <c r="Y204" s="16">
        <f t="shared" si="57"/>
        <v>1</v>
      </c>
      <c r="Z204" s="16">
        <f t="shared" si="58"/>
        <v>7</v>
      </c>
      <c r="AA204" s="102">
        <f t="shared" si="59"/>
        <v>1.1000000000000001</v>
      </c>
      <c r="AB204" s="16" t="str">
        <f t="shared" si="60"/>
        <v>AtkExt</v>
      </c>
      <c r="AC204" s="29">
        <f t="shared" si="61"/>
        <v>96</v>
      </c>
      <c r="AD204" s="16" t="str">
        <f t="shared" si="62"/>
        <v>DefExt</v>
      </c>
      <c r="AE204" s="29">
        <f t="shared" si="63"/>
        <v>38</v>
      </c>
    </row>
    <row r="205" spans="9:31" ht="16.5" x14ac:dyDescent="0.2">
      <c r="I205" s="101"/>
      <c r="J205" s="15">
        <v>179</v>
      </c>
      <c r="K205" s="16" t="str">
        <f t="shared" si="49"/>
        <v>高级1</v>
      </c>
      <c r="L205" s="16">
        <f t="shared" si="50"/>
        <v>5</v>
      </c>
      <c r="M205" s="15">
        <f t="shared" si="51"/>
        <v>19</v>
      </c>
      <c r="N205" s="30">
        <f t="shared" si="52"/>
        <v>1.3659999999999999</v>
      </c>
      <c r="O205" s="15" t="str">
        <f t="shared" si="53"/>
        <v>AtkExt</v>
      </c>
      <c r="P205" s="16">
        <f t="shared" si="64"/>
        <v>2060</v>
      </c>
      <c r="Q205" s="15" t="str">
        <f t="shared" si="54"/>
        <v>DefExt</v>
      </c>
      <c r="R205" s="16">
        <f t="shared" si="65"/>
        <v>966</v>
      </c>
      <c r="S205" s="15" t="str">
        <f t="shared" si="67"/>
        <v>HPExt</v>
      </c>
      <c r="T205" s="16">
        <f t="shared" si="68"/>
        <v>16380</v>
      </c>
      <c r="V205" s="15">
        <v>168</v>
      </c>
      <c r="W205" s="16">
        <f t="shared" si="55"/>
        <v>5</v>
      </c>
      <c r="X205" s="16" t="str">
        <f t="shared" si="56"/>
        <v>中级1</v>
      </c>
      <c r="Y205" s="16">
        <f t="shared" si="57"/>
        <v>1</v>
      </c>
      <c r="Z205" s="16">
        <f t="shared" si="58"/>
        <v>8</v>
      </c>
      <c r="AA205" s="102">
        <f t="shared" si="59"/>
        <v>1.25</v>
      </c>
      <c r="AB205" s="16" t="str">
        <f t="shared" si="60"/>
        <v>AtkExt</v>
      </c>
      <c r="AC205" s="29">
        <f t="shared" si="61"/>
        <v>109</v>
      </c>
      <c r="AD205" s="16" t="str">
        <f t="shared" si="62"/>
        <v>DefExt</v>
      </c>
      <c r="AE205" s="29">
        <f t="shared" si="63"/>
        <v>44</v>
      </c>
    </row>
    <row r="206" spans="9:31" ht="16.5" x14ac:dyDescent="0.2">
      <c r="I206" s="101"/>
      <c r="J206" s="15">
        <v>180</v>
      </c>
      <c r="K206" s="16" t="str">
        <f t="shared" si="49"/>
        <v>高级1</v>
      </c>
      <c r="L206" s="16">
        <f t="shared" si="50"/>
        <v>5</v>
      </c>
      <c r="M206" s="15">
        <f t="shared" si="51"/>
        <v>20</v>
      </c>
      <c r="N206" s="30">
        <f t="shared" si="52"/>
        <v>1.4499999999999997</v>
      </c>
      <c r="O206" s="15" t="str">
        <f t="shared" si="53"/>
        <v>AtkExt</v>
      </c>
      <c r="P206" s="16">
        <f t="shared" si="64"/>
        <v>2187</v>
      </c>
      <c r="Q206" s="15" t="str">
        <f t="shared" si="54"/>
        <v>DefExt</v>
      </c>
      <c r="R206" s="16">
        <f t="shared" si="65"/>
        <v>1025</v>
      </c>
      <c r="S206" s="15" t="str">
        <f t="shared" si="67"/>
        <v>HPExt</v>
      </c>
      <c r="T206" s="16">
        <f t="shared" si="68"/>
        <v>17387</v>
      </c>
      <c r="V206" s="15">
        <v>169</v>
      </c>
      <c r="W206" s="16">
        <f t="shared" si="55"/>
        <v>5</v>
      </c>
      <c r="X206" s="16" t="str">
        <f t="shared" si="56"/>
        <v>中级1</v>
      </c>
      <c r="Y206" s="16">
        <f t="shared" si="57"/>
        <v>1</v>
      </c>
      <c r="Z206" s="16">
        <f t="shared" si="58"/>
        <v>9</v>
      </c>
      <c r="AA206" s="102">
        <f t="shared" si="59"/>
        <v>1.4</v>
      </c>
      <c r="AB206" s="16" t="str">
        <f t="shared" si="60"/>
        <v>AtkExt</v>
      </c>
      <c r="AC206" s="29">
        <f t="shared" si="61"/>
        <v>123</v>
      </c>
      <c r="AD206" s="16" t="str">
        <f t="shared" si="62"/>
        <v>DefExt</v>
      </c>
      <c r="AE206" s="29">
        <f t="shared" si="63"/>
        <v>49</v>
      </c>
    </row>
    <row r="207" spans="9:31" ht="16.5" x14ac:dyDescent="0.2">
      <c r="I207" s="101"/>
      <c r="J207" s="15">
        <v>181</v>
      </c>
      <c r="K207" s="16" t="str">
        <f t="shared" si="49"/>
        <v>高级1</v>
      </c>
      <c r="L207" s="16">
        <f t="shared" si="50"/>
        <v>5</v>
      </c>
      <c r="M207" s="15">
        <f t="shared" si="51"/>
        <v>21</v>
      </c>
      <c r="N207" s="30">
        <f t="shared" si="52"/>
        <v>1.536</v>
      </c>
      <c r="O207" s="15" t="str">
        <f t="shared" si="53"/>
        <v>AtkExt</v>
      </c>
      <c r="P207" s="16">
        <f t="shared" ref="P207:P236" si="69">ROUND(INDEX($N$16:$P$22,$L207,MATCH(O207,$N$15:$P$15,0))*$N207,0)</f>
        <v>2316</v>
      </c>
      <c r="Q207" s="15" t="str">
        <f t="shared" si="54"/>
        <v>DefExt</v>
      </c>
      <c r="R207" s="16">
        <f t="shared" ref="R207:R236" si="70">ROUND(INDEX($N$16:$P$22,$L207,MATCH(Q207,$N$15:$P$15,0))*$N207,0)</f>
        <v>1086</v>
      </c>
      <c r="S207" s="15" t="str">
        <f t="shared" si="67"/>
        <v>HPExt</v>
      </c>
      <c r="T207" s="16">
        <f t="shared" ref="T207:T236" si="71">ROUND(INDEX($N$16:$P$22,$L207,MATCH(S207,$N$15:$P$15,0))*$N207,0)</f>
        <v>18418</v>
      </c>
      <c r="V207" s="15">
        <v>170</v>
      </c>
      <c r="W207" s="16">
        <f t="shared" si="55"/>
        <v>5</v>
      </c>
      <c r="X207" s="16" t="str">
        <f t="shared" si="56"/>
        <v>中级1</v>
      </c>
      <c r="Y207" s="16">
        <f t="shared" si="57"/>
        <v>1</v>
      </c>
      <c r="Z207" s="16">
        <f t="shared" si="58"/>
        <v>10</v>
      </c>
      <c r="AA207" s="102">
        <f t="shared" si="59"/>
        <v>1.55</v>
      </c>
      <c r="AB207" s="16" t="str">
        <f t="shared" si="60"/>
        <v>AtkExt</v>
      </c>
      <c r="AC207" s="29">
        <f t="shared" si="61"/>
        <v>136</v>
      </c>
      <c r="AD207" s="16" t="str">
        <f t="shared" si="62"/>
        <v>DefExt</v>
      </c>
      <c r="AE207" s="29">
        <f t="shared" si="63"/>
        <v>54</v>
      </c>
    </row>
    <row r="208" spans="9:31" ht="16.5" x14ac:dyDescent="0.2">
      <c r="I208" s="101"/>
      <c r="J208" s="15">
        <v>182</v>
      </c>
      <c r="K208" s="16" t="str">
        <f t="shared" si="49"/>
        <v>高级1</v>
      </c>
      <c r="L208" s="16">
        <f t="shared" si="50"/>
        <v>5</v>
      </c>
      <c r="M208" s="15">
        <f t="shared" si="51"/>
        <v>22</v>
      </c>
      <c r="N208" s="30">
        <f t="shared" si="52"/>
        <v>1.6239999999999999</v>
      </c>
      <c r="O208" s="15" t="str">
        <f t="shared" si="53"/>
        <v>AtkExt</v>
      </c>
      <c r="P208" s="16">
        <f t="shared" si="69"/>
        <v>2449</v>
      </c>
      <c r="Q208" s="15" t="str">
        <f t="shared" si="54"/>
        <v>DefExt</v>
      </c>
      <c r="R208" s="16">
        <f t="shared" si="70"/>
        <v>1148</v>
      </c>
      <c r="S208" s="15" t="str">
        <f t="shared" si="67"/>
        <v>HPExt</v>
      </c>
      <c r="T208" s="16">
        <f t="shared" si="71"/>
        <v>19473</v>
      </c>
      <c r="V208" s="15">
        <v>171</v>
      </c>
      <c r="W208" s="16">
        <f t="shared" si="55"/>
        <v>5</v>
      </c>
      <c r="X208" s="16" t="str">
        <f t="shared" si="56"/>
        <v>中级1</v>
      </c>
      <c r="Y208" s="16">
        <f t="shared" si="57"/>
        <v>1</v>
      </c>
      <c r="Z208" s="16">
        <f t="shared" si="58"/>
        <v>11</v>
      </c>
      <c r="AA208" s="102">
        <f t="shared" si="59"/>
        <v>1.7</v>
      </c>
      <c r="AB208" s="16" t="str">
        <f t="shared" si="60"/>
        <v>AtkExt</v>
      </c>
      <c r="AC208" s="29">
        <f t="shared" si="61"/>
        <v>149</v>
      </c>
      <c r="AD208" s="16" t="str">
        <f t="shared" si="62"/>
        <v>DefExt</v>
      </c>
      <c r="AE208" s="29">
        <f t="shared" si="63"/>
        <v>59</v>
      </c>
    </row>
    <row r="209" spans="9:31" ht="16.5" x14ac:dyDescent="0.2">
      <c r="I209" s="101"/>
      <c r="J209" s="15">
        <v>183</v>
      </c>
      <c r="K209" s="16" t="str">
        <f t="shared" si="49"/>
        <v>高级1</v>
      </c>
      <c r="L209" s="16">
        <f t="shared" si="50"/>
        <v>5</v>
      </c>
      <c r="M209" s="15">
        <f t="shared" si="51"/>
        <v>23</v>
      </c>
      <c r="N209" s="30">
        <f t="shared" si="52"/>
        <v>1.714</v>
      </c>
      <c r="O209" s="15" t="str">
        <f t="shared" si="53"/>
        <v>AtkExt</v>
      </c>
      <c r="P209" s="16">
        <f t="shared" si="69"/>
        <v>2585</v>
      </c>
      <c r="Q209" s="15" t="str">
        <f t="shared" si="54"/>
        <v>DefExt</v>
      </c>
      <c r="R209" s="16">
        <f t="shared" si="70"/>
        <v>1212</v>
      </c>
      <c r="S209" s="15" t="str">
        <f t="shared" si="67"/>
        <v>HPExt</v>
      </c>
      <c r="T209" s="16">
        <f t="shared" si="71"/>
        <v>20553</v>
      </c>
      <c r="V209" s="15">
        <v>172</v>
      </c>
      <c r="W209" s="16">
        <f t="shared" si="55"/>
        <v>5</v>
      </c>
      <c r="X209" s="16" t="str">
        <f t="shared" si="56"/>
        <v>中级1</v>
      </c>
      <c r="Y209" s="16">
        <f t="shared" si="57"/>
        <v>1</v>
      </c>
      <c r="Z209" s="16">
        <f t="shared" si="58"/>
        <v>12</v>
      </c>
      <c r="AA209" s="102">
        <f t="shared" si="59"/>
        <v>1.8499999999999999</v>
      </c>
      <c r="AB209" s="16" t="str">
        <f t="shared" si="60"/>
        <v>AtkExt</v>
      </c>
      <c r="AC209" s="29">
        <f t="shared" si="61"/>
        <v>162</v>
      </c>
      <c r="AD209" s="16" t="str">
        <f t="shared" si="62"/>
        <v>DefExt</v>
      </c>
      <c r="AE209" s="29">
        <f t="shared" si="63"/>
        <v>65</v>
      </c>
    </row>
    <row r="210" spans="9:31" ht="16.5" x14ac:dyDescent="0.2">
      <c r="I210" s="101"/>
      <c r="J210" s="15">
        <v>184</v>
      </c>
      <c r="K210" s="16" t="str">
        <f t="shared" si="49"/>
        <v>高级1</v>
      </c>
      <c r="L210" s="16">
        <f t="shared" si="50"/>
        <v>5</v>
      </c>
      <c r="M210" s="15">
        <f t="shared" si="51"/>
        <v>24</v>
      </c>
      <c r="N210" s="30">
        <f t="shared" si="52"/>
        <v>1.806</v>
      </c>
      <c r="O210" s="15" t="str">
        <f t="shared" si="53"/>
        <v>AtkExt</v>
      </c>
      <c r="P210" s="16">
        <f t="shared" si="69"/>
        <v>2723</v>
      </c>
      <c r="Q210" s="15" t="str">
        <f t="shared" si="54"/>
        <v>DefExt</v>
      </c>
      <c r="R210" s="16">
        <f t="shared" si="70"/>
        <v>1277</v>
      </c>
      <c r="S210" s="15" t="str">
        <f t="shared" si="67"/>
        <v>HPExt</v>
      </c>
      <c r="T210" s="16">
        <f t="shared" si="71"/>
        <v>21656</v>
      </c>
      <c r="V210" s="15">
        <v>173</v>
      </c>
      <c r="W210" s="16">
        <f t="shared" si="55"/>
        <v>5</v>
      </c>
      <c r="X210" s="16" t="str">
        <f t="shared" si="56"/>
        <v>中级1</v>
      </c>
      <c r="Y210" s="16">
        <f t="shared" si="57"/>
        <v>1</v>
      </c>
      <c r="Z210" s="16">
        <f t="shared" si="58"/>
        <v>13</v>
      </c>
      <c r="AA210" s="102">
        <f t="shared" si="59"/>
        <v>2</v>
      </c>
      <c r="AB210" s="16" t="str">
        <f t="shared" si="60"/>
        <v>AtkExt</v>
      </c>
      <c r="AC210" s="29">
        <f t="shared" si="61"/>
        <v>175</v>
      </c>
      <c r="AD210" s="16" t="str">
        <f t="shared" si="62"/>
        <v>DefExt</v>
      </c>
      <c r="AE210" s="29">
        <f t="shared" si="63"/>
        <v>70</v>
      </c>
    </row>
    <row r="211" spans="9:31" ht="16.5" x14ac:dyDescent="0.2">
      <c r="I211" s="101"/>
      <c r="J211" s="15">
        <v>185</v>
      </c>
      <c r="K211" s="16" t="str">
        <f t="shared" si="49"/>
        <v>高级1</v>
      </c>
      <c r="L211" s="16">
        <f t="shared" si="50"/>
        <v>5</v>
      </c>
      <c r="M211" s="15">
        <f t="shared" si="51"/>
        <v>25</v>
      </c>
      <c r="N211" s="30">
        <f t="shared" si="52"/>
        <v>1.9</v>
      </c>
      <c r="O211" s="15" t="str">
        <f t="shared" si="53"/>
        <v>AtkExt</v>
      </c>
      <c r="P211" s="16">
        <f t="shared" si="69"/>
        <v>2865</v>
      </c>
      <c r="Q211" s="15" t="str">
        <f t="shared" si="54"/>
        <v>DefExt</v>
      </c>
      <c r="R211" s="16">
        <f t="shared" si="70"/>
        <v>1343</v>
      </c>
      <c r="S211" s="15" t="str">
        <f t="shared" si="67"/>
        <v>HPExt</v>
      </c>
      <c r="T211" s="16">
        <f t="shared" si="71"/>
        <v>22783</v>
      </c>
      <c r="V211" s="15">
        <v>174</v>
      </c>
      <c r="W211" s="16">
        <f t="shared" si="55"/>
        <v>5</v>
      </c>
      <c r="X211" s="16" t="str">
        <f t="shared" si="56"/>
        <v>中级1</v>
      </c>
      <c r="Y211" s="16">
        <f t="shared" si="57"/>
        <v>1</v>
      </c>
      <c r="Z211" s="16">
        <f t="shared" si="58"/>
        <v>14</v>
      </c>
      <c r="AA211" s="102">
        <f t="shared" si="59"/>
        <v>2.15</v>
      </c>
      <c r="AB211" s="16" t="str">
        <f t="shared" si="60"/>
        <v>AtkExt</v>
      </c>
      <c r="AC211" s="29">
        <f t="shared" si="61"/>
        <v>188</v>
      </c>
      <c r="AD211" s="16" t="str">
        <f t="shared" si="62"/>
        <v>DefExt</v>
      </c>
      <c r="AE211" s="29">
        <f t="shared" si="63"/>
        <v>75</v>
      </c>
    </row>
    <row r="212" spans="9:31" ht="16.5" x14ac:dyDescent="0.2">
      <c r="I212" s="101"/>
      <c r="J212" s="15">
        <v>186</v>
      </c>
      <c r="K212" s="16" t="str">
        <f t="shared" si="49"/>
        <v>高级1</v>
      </c>
      <c r="L212" s="16">
        <f t="shared" si="50"/>
        <v>5</v>
      </c>
      <c r="M212" s="15">
        <f t="shared" si="51"/>
        <v>26</v>
      </c>
      <c r="N212" s="30">
        <f t="shared" si="52"/>
        <v>1.996</v>
      </c>
      <c r="O212" s="15" t="str">
        <f t="shared" si="53"/>
        <v>AtkExt</v>
      </c>
      <c r="P212" s="16">
        <f t="shared" si="69"/>
        <v>3010</v>
      </c>
      <c r="Q212" s="15" t="str">
        <f t="shared" si="54"/>
        <v>DefExt</v>
      </c>
      <c r="R212" s="16">
        <f t="shared" si="70"/>
        <v>1411</v>
      </c>
      <c r="S212" s="15" t="str">
        <f t="shared" si="67"/>
        <v>HPExt</v>
      </c>
      <c r="T212" s="16">
        <f t="shared" si="71"/>
        <v>23934</v>
      </c>
      <c r="V212" s="15">
        <v>175</v>
      </c>
      <c r="W212" s="16">
        <f t="shared" si="55"/>
        <v>5</v>
      </c>
      <c r="X212" s="16" t="str">
        <f t="shared" si="56"/>
        <v>中级1</v>
      </c>
      <c r="Y212" s="16">
        <f t="shared" si="57"/>
        <v>1</v>
      </c>
      <c r="Z212" s="16">
        <f t="shared" si="58"/>
        <v>15</v>
      </c>
      <c r="AA212" s="102">
        <f t="shared" si="59"/>
        <v>2.2999999999999998</v>
      </c>
      <c r="AB212" s="16" t="str">
        <f t="shared" si="60"/>
        <v>AtkExt</v>
      </c>
      <c r="AC212" s="29">
        <f t="shared" si="61"/>
        <v>201</v>
      </c>
      <c r="AD212" s="16" t="str">
        <f t="shared" si="62"/>
        <v>DefExt</v>
      </c>
      <c r="AE212" s="29">
        <f t="shared" si="63"/>
        <v>80</v>
      </c>
    </row>
    <row r="213" spans="9:31" ht="16.5" x14ac:dyDescent="0.2">
      <c r="I213" s="101"/>
      <c r="J213" s="15">
        <v>187</v>
      </c>
      <c r="K213" s="16" t="str">
        <f t="shared" si="49"/>
        <v>高级1</v>
      </c>
      <c r="L213" s="16">
        <f t="shared" si="50"/>
        <v>5</v>
      </c>
      <c r="M213" s="15">
        <f t="shared" si="51"/>
        <v>27</v>
      </c>
      <c r="N213" s="30">
        <f t="shared" si="52"/>
        <v>2.0939999999999999</v>
      </c>
      <c r="O213" s="15" t="str">
        <f t="shared" si="53"/>
        <v>AtkExt</v>
      </c>
      <c r="P213" s="16">
        <f t="shared" si="69"/>
        <v>3158</v>
      </c>
      <c r="Q213" s="15" t="str">
        <f t="shared" si="54"/>
        <v>DefExt</v>
      </c>
      <c r="R213" s="16">
        <f t="shared" si="70"/>
        <v>1480</v>
      </c>
      <c r="S213" s="15" t="str">
        <f t="shared" si="67"/>
        <v>HPExt</v>
      </c>
      <c r="T213" s="16">
        <f t="shared" si="71"/>
        <v>25109</v>
      </c>
      <c r="V213" s="15">
        <v>176</v>
      </c>
      <c r="W213" s="16">
        <f t="shared" si="55"/>
        <v>5</v>
      </c>
      <c r="X213" s="16" t="str">
        <f t="shared" si="56"/>
        <v>中级1</v>
      </c>
      <c r="Y213" s="16">
        <f t="shared" si="57"/>
        <v>1</v>
      </c>
      <c r="Z213" s="16">
        <f t="shared" si="58"/>
        <v>16</v>
      </c>
      <c r="AA213" s="102">
        <f t="shared" si="59"/>
        <v>2.4499999999999997</v>
      </c>
      <c r="AB213" s="16" t="str">
        <f t="shared" si="60"/>
        <v>AtkExt</v>
      </c>
      <c r="AC213" s="29">
        <f t="shared" si="61"/>
        <v>215</v>
      </c>
      <c r="AD213" s="16" t="str">
        <f t="shared" si="62"/>
        <v>DefExt</v>
      </c>
      <c r="AE213" s="29">
        <f t="shared" si="63"/>
        <v>86</v>
      </c>
    </row>
    <row r="214" spans="9:31" ht="16.5" x14ac:dyDescent="0.2">
      <c r="I214" s="101"/>
      <c r="J214" s="15">
        <v>188</v>
      </c>
      <c r="K214" s="16" t="str">
        <f t="shared" si="49"/>
        <v>高级1</v>
      </c>
      <c r="L214" s="16">
        <f t="shared" si="50"/>
        <v>5</v>
      </c>
      <c r="M214" s="15">
        <f t="shared" si="51"/>
        <v>28</v>
      </c>
      <c r="N214" s="30">
        <f t="shared" si="52"/>
        <v>2.194</v>
      </c>
      <c r="O214" s="15" t="str">
        <f t="shared" si="53"/>
        <v>AtkExt</v>
      </c>
      <c r="P214" s="16">
        <f t="shared" si="69"/>
        <v>3309</v>
      </c>
      <c r="Q214" s="15" t="str">
        <f t="shared" si="54"/>
        <v>DefExt</v>
      </c>
      <c r="R214" s="16">
        <f t="shared" si="70"/>
        <v>1551</v>
      </c>
      <c r="S214" s="15" t="str">
        <f t="shared" si="67"/>
        <v>HPExt</v>
      </c>
      <c r="T214" s="16">
        <f t="shared" si="71"/>
        <v>26308</v>
      </c>
      <c r="V214" s="15">
        <v>177</v>
      </c>
      <c r="W214" s="16">
        <f t="shared" si="55"/>
        <v>5</v>
      </c>
      <c r="X214" s="16" t="str">
        <f t="shared" si="56"/>
        <v>中级1</v>
      </c>
      <c r="Y214" s="16">
        <f t="shared" si="57"/>
        <v>1</v>
      </c>
      <c r="Z214" s="16">
        <f t="shared" si="58"/>
        <v>17</v>
      </c>
      <c r="AA214" s="102">
        <f t="shared" si="59"/>
        <v>2.5999999999999996</v>
      </c>
      <c r="AB214" s="16" t="str">
        <f t="shared" si="60"/>
        <v>AtkExt</v>
      </c>
      <c r="AC214" s="29">
        <f t="shared" si="61"/>
        <v>228</v>
      </c>
      <c r="AD214" s="16" t="str">
        <f t="shared" si="62"/>
        <v>DefExt</v>
      </c>
      <c r="AE214" s="29">
        <f t="shared" si="63"/>
        <v>91</v>
      </c>
    </row>
    <row r="215" spans="9:31" ht="16.5" x14ac:dyDescent="0.2">
      <c r="I215" s="101"/>
      <c r="J215" s="15">
        <v>189</v>
      </c>
      <c r="K215" s="16" t="str">
        <f t="shared" si="49"/>
        <v>高级1</v>
      </c>
      <c r="L215" s="16">
        <f t="shared" si="50"/>
        <v>5</v>
      </c>
      <c r="M215" s="15">
        <f t="shared" si="51"/>
        <v>29</v>
      </c>
      <c r="N215" s="30">
        <f t="shared" si="52"/>
        <v>2.2959999999999998</v>
      </c>
      <c r="O215" s="15" t="str">
        <f t="shared" si="53"/>
        <v>AtkExt</v>
      </c>
      <c r="P215" s="16">
        <f t="shared" si="69"/>
        <v>3462</v>
      </c>
      <c r="Q215" s="15" t="str">
        <f t="shared" si="54"/>
        <v>DefExt</v>
      </c>
      <c r="R215" s="16">
        <f t="shared" si="70"/>
        <v>1623</v>
      </c>
      <c r="S215" s="15" t="str">
        <f t="shared" si="67"/>
        <v>HPExt</v>
      </c>
      <c r="T215" s="16">
        <f t="shared" si="71"/>
        <v>27531</v>
      </c>
      <c r="V215" s="15">
        <v>178</v>
      </c>
      <c r="W215" s="16">
        <f t="shared" si="55"/>
        <v>5</v>
      </c>
      <c r="X215" s="16" t="str">
        <f t="shared" si="56"/>
        <v>中级1</v>
      </c>
      <c r="Y215" s="16">
        <f t="shared" si="57"/>
        <v>1</v>
      </c>
      <c r="Z215" s="16">
        <f t="shared" si="58"/>
        <v>18</v>
      </c>
      <c r="AA215" s="102">
        <f t="shared" si="59"/>
        <v>2.7499999999999996</v>
      </c>
      <c r="AB215" s="16" t="str">
        <f t="shared" si="60"/>
        <v>AtkExt</v>
      </c>
      <c r="AC215" s="29">
        <f t="shared" si="61"/>
        <v>241</v>
      </c>
      <c r="AD215" s="16" t="str">
        <f t="shared" si="62"/>
        <v>DefExt</v>
      </c>
      <c r="AE215" s="29">
        <f t="shared" si="63"/>
        <v>96</v>
      </c>
    </row>
    <row r="216" spans="9:31" ht="16.5" x14ac:dyDescent="0.2">
      <c r="I216" s="101"/>
      <c r="J216" s="15">
        <v>190</v>
      </c>
      <c r="K216" s="16" t="str">
        <f t="shared" si="49"/>
        <v>高级1</v>
      </c>
      <c r="L216" s="16">
        <f t="shared" si="50"/>
        <v>5</v>
      </c>
      <c r="M216" s="15">
        <f t="shared" si="51"/>
        <v>30</v>
      </c>
      <c r="N216" s="30">
        <f t="shared" si="52"/>
        <v>2.3999999999999995</v>
      </c>
      <c r="O216" s="15" t="str">
        <f t="shared" si="53"/>
        <v>AtkExt</v>
      </c>
      <c r="P216" s="16">
        <f t="shared" si="69"/>
        <v>3619</v>
      </c>
      <c r="Q216" s="15" t="str">
        <f t="shared" si="54"/>
        <v>DefExt</v>
      </c>
      <c r="R216" s="16">
        <f t="shared" si="70"/>
        <v>1697</v>
      </c>
      <c r="S216" s="15" t="str">
        <f t="shared" si="67"/>
        <v>HPExt</v>
      </c>
      <c r="T216" s="16">
        <f t="shared" si="71"/>
        <v>28778</v>
      </c>
      <c r="V216" s="15">
        <v>179</v>
      </c>
      <c r="W216" s="16">
        <f t="shared" si="55"/>
        <v>5</v>
      </c>
      <c r="X216" s="16" t="str">
        <f t="shared" si="56"/>
        <v>中级1</v>
      </c>
      <c r="Y216" s="16">
        <f t="shared" si="57"/>
        <v>1</v>
      </c>
      <c r="Z216" s="16">
        <f t="shared" si="58"/>
        <v>19</v>
      </c>
      <c r="AA216" s="102">
        <f t="shared" si="59"/>
        <v>2.9</v>
      </c>
      <c r="AB216" s="16" t="str">
        <f t="shared" si="60"/>
        <v>AtkExt</v>
      </c>
      <c r="AC216" s="29">
        <f t="shared" si="61"/>
        <v>254</v>
      </c>
      <c r="AD216" s="16" t="str">
        <f t="shared" si="62"/>
        <v>DefExt</v>
      </c>
      <c r="AE216" s="29">
        <f t="shared" si="63"/>
        <v>101</v>
      </c>
    </row>
    <row r="217" spans="9:31" ht="16.5" x14ac:dyDescent="0.2">
      <c r="I217" s="101"/>
      <c r="J217" s="15">
        <v>191</v>
      </c>
      <c r="K217" s="16" t="str">
        <f t="shared" si="49"/>
        <v>高级1</v>
      </c>
      <c r="L217" s="16">
        <f t="shared" si="50"/>
        <v>5</v>
      </c>
      <c r="M217" s="15">
        <f t="shared" si="51"/>
        <v>31</v>
      </c>
      <c r="N217" s="30">
        <f t="shared" si="52"/>
        <v>2.5059999999999998</v>
      </c>
      <c r="O217" s="15" t="str">
        <f t="shared" si="53"/>
        <v>AtkExt</v>
      </c>
      <c r="P217" s="16">
        <f t="shared" si="69"/>
        <v>3779</v>
      </c>
      <c r="Q217" s="15" t="str">
        <f t="shared" si="54"/>
        <v>DefExt</v>
      </c>
      <c r="R217" s="16">
        <f t="shared" si="70"/>
        <v>1772</v>
      </c>
      <c r="S217" s="15" t="str">
        <f t="shared" si="67"/>
        <v>HPExt</v>
      </c>
      <c r="T217" s="16">
        <f t="shared" si="71"/>
        <v>30049</v>
      </c>
      <c r="V217" s="15">
        <v>180</v>
      </c>
      <c r="W217" s="16">
        <f t="shared" si="55"/>
        <v>5</v>
      </c>
      <c r="X217" s="16" t="str">
        <f t="shared" si="56"/>
        <v>中级1</v>
      </c>
      <c r="Y217" s="16">
        <f t="shared" si="57"/>
        <v>1</v>
      </c>
      <c r="Z217" s="16">
        <f t="shared" si="58"/>
        <v>20</v>
      </c>
      <c r="AA217" s="102">
        <f t="shared" si="59"/>
        <v>3.05</v>
      </c>
      <c r="AB217" s="16" t="str">
        <f t="shared" si="60"/>
        <v>AtkExt</v>
      </c>
      <c r="AC217" s="29">
        <f t="shared" si="61"/>
        <v>267</v>
      </c>
      <c r="AD217" s="16" t="str">
        <f t="shared" si="62"/>
        <v>DefExt</v>
      </c>
      <c r="AE217" s="29">
        <f t="shared" si="63"/>
        <v>107</v>
      </c>
    </row>
    <row r="218" spans="9:31" ht="16.5" x14ac:dyDescent="0.2">
      <c r="I218" s="101"/>
      <c r="J218" s="15">
        <v>192</v>
      </c>
      <c r="K218" s="16" t="str">
        <f t="shared" si="49"/>
        <v>高级1</v>
      </c>
      <c r="L218" s="16">
        <f t="shared" si="50"/>
        <v>5</v>
      </c>
      <c r="M218" s="15">
        <f t="shared" si="51"/>
        <v>32</v>
      </c>
      <c r="N218" s="30">
        <f t="shared" si="52"/>
        <v>2.6139999999999999</v>
      </c>
      <c r="O218" s="15" t="str">
        <f t="shared" si="53"/>
        <v>AtkExt</v>
      </c>
      <c r="P218" s="16">
        <f t="shared" si="69"/>
        <v>3942</v>
      </c>
      <c r="Q218" s="15" t="str">
        <f t="shared" si="54"/>
        <v>DefExt</v>
      </c>
      <c r="R218" s="16">
        <f t="shared" si="70"/>
        <v>1848</v>
      </c>
      <c r="S218" s="15" t="str">
        <f t="shared" si="67"/>
        <v>HPExt</v>
      </c>
      <c r="T218" s="16">
        <f t="shared" si="71"/>
        <v>31344</v>
      </c>
      <c r="V218" s="15">
        <v>181</v>
      </c>
      <c r="W218" s="16">
        <f t="shared" si="55"/>
        <v>5</v>
      </c>
      <c r="X218" s="16" t="str">
        <f t="shared" si="56"/>
        <v>中级1</v>
      </c>
      <c r="Y218" s="16">
        <f t="shared" si="57"/>
        <v>1</v>
      </c>
      <c r="Z218" s="16">
        <f t="shared" si="58"/>
        <v>21</v>
      </c>
      <c r="AA218" s="102">
        <f t="shared" si="59"/>
        <v>3.1999999999999997</v>
      </c>
      <c r="AB218" s="16" t="str">
        <f t="shared" si="60"/>
        <v>AtkExt</v>
      </c>
      <c r="AC218" s="29">
        <f t="shared" si="61"/>
        <v>280</v>
      </c>
      <c r="AD218" s="16" t="str">
        <f t="shared" si="62"/>
        <v>DefExt</v>
      </c>
      <c r="AE218" s="29">
        <f t="shared" si="63"/>
        <v>112</v>
      </c>
    </row>
    <row r="219" spans="9:31" ht="16.5" x14ac:dyDescent="0.2">
      <c r="I219" s="101"/>
      <c r="J219" s="15">
        <v>193</v>
      </c>
      <c r="K219" s="16" t="str">
        <f t="shared" si="49"/>
        <v>高级1</v>
      </c>
      <c r="L219" s="16">
        <f t="shared" si="50"/>
        <v>5</v>
      </c>
      <c r="M219" s="15">
        <f t="shared" si="51"/>
        <v>33</v>
      </c>
      <c r="N219" s="30">
        <f t="shared" si="52"/>
        <v>2.7239999999999998</v>
      </c>
      <c r="O219" s="15" t="str">
        <f t="shared" si="53"/>
        <v>AtkExt</v>
      </c>
      <c r="P219" s="16">
        <f t="shared" si="69"/>
        <v>4108</v>
      </c>
      <c r="Q219" s="15" t="str">
        <f t="shared" si="54"/>
        <v>DefExt</v>
      </c>
      <c r="R219" s="16">
        <f t="shared" si="70"/>
        <v>1926</v>
      </c>
      <c r="S219" s="15" t="str">
        <f t="shared" si="67"/>
        <v>HPExt</v>
      </c>
      <c r="T219" s="16">
        <f t="shared" si="71"/>
        <v>32663</v>
      </c>
      <c r="V219" s="15">
        <v>182</v>
      </c>
      <c r="W219" s="16">
        <f t="shared" si="55"/>
        <v>5</v>
      </c>
      <c r="X219" s="16" t="str">
        <f t="shared" si="56"/>
        <v>中级1</v>
      </c>
      <c r="Y219" s="16">
        <f t="shared" si="57"/>
        <v>1</v>
      </c>
      <c r="Z219" s="16">
        <f t="shared" si="58"/>
        <v>22</v>
      </c>
      <c r="AA219" s="102">
        <f t="shared" si="59"/>
        <v>3.3499999999999996</v>
      </c>
      <c r="AB219" s="16" t="str">
        <f t="shared" si="60"/>
        <v>AtkExt</v>
      </c>
      <c r="AC219" s="29">
        <f t="shared" si="61"/>
        <v>293</v>
      </c>
      <c r="AD219" s="16" t="str">
        <f t="shared" si="62"/>
        <v>DefExt</v>
      </c>
      <c r="AE219" s="29">
        <f t="shared" si="63"/>
        <v>117</v>
      </c>
    </row>
    <row r="220" spans="9:31" ht="16.5" x14ac:dyDescent="0.2">
      <c r="I220" s="101"/>
      <c r="J220" s="15">
        <v>194</v>
      </c>
      <c r="K220" s="16" t="str">
        <f t="shared" ref="K220:K283" si="72">INDEX($K$4:$K$10,INT((J220-1)/40)+1)</f>
        <v>高级1</v>
      </c>
      <c r="L220" s="16">
        <f t="shared" ref="L220:L283" si="73">INT((J220-1)/40)+1</f>
        <v>5</v>
      </c>
      <c r="M220" s="15">
        <f t="shared" ref="M220:M283" si="74">MOD(J220-1,40)+1</f>
        <v>34</v>
      </c>
      <c r="N220" s="30">
        <f t="shared" ref="N220:N283" si="75">15%+M220*4.5% + 0.001*M220*M220</f>
        <v>2.8360000000000003</v>
      </c>
      <c r="O220" s="15" t="str">
        <f t="shared" ref="O220:O236" si="76">INDEX($Q$16:$Q$22,L220)</f>
        <v>AtkExt</v>
      </c>
      <c r="P220" s="16">
        <f t="shared" si="69"/>
        <v>4277</v>
      </c>
      <c r="Q220" s="15" t="str">
        <f t="shared" ref="Q220:Q236" si="77">INDEX($R$16:$R$22,L220)</f>
        <v>DefExt</v>
      </c>
      <c r="R220" s="16">
        <f t="shared" si="70"/>
        <v>2005</v>
      </c>
      <c r="S220" s="15" t="str">
        <f t="shared" si="67"/>
        <v>HPExt</v>
      </c>
      <c r="T220" s="16">
        <f t="shared" si="71"/>
        <v>34006</v>
      </c>
      <c r="V220" s="15">
        <v>183</v>
      </c>
      <c r="W220" s="16">
        <f t="shared" si="55"/>
        <v>5</v>
      </c>
      <c r="X220" s="16" t="str">
        <f t="shared" si="56"/>
        <v>中级1</v>
      </c>
      <c r="Y220" s="16">
        <f t="shared" si="57"/>
        <v>1</v>
      </c>
      <c r="Z220" s="16">
        <f t="shared" si="58"/>
        <v>23</v>
      </c>
      <c r="AA220" s="102">
        <f t="shared" si="59"/>
        <v>3.4999999999999996</v>
      </c>
      <c r="AB220" s="16" t="str">
        <f t="shared" si="60"/>
        <v>AtkExt</v>
      </c>
      <c r="AC220" s="29">
        <f t="shared" si="61"/>
        <v>307</v>
      </c>
      <c r="AD220" s="16" t="str">
        <f t="shared" si="62"/>
        <v>DefExt</v>
      </c>
      <c r="AE220" s="29">
        <f t="shared" si="63"/>
        <v>122</v>
      </c>
    </row>
    <row r="221" spans="9:31" ht="16.5" x14ac:dyDescent="0.2">
      <c r="I221" s="101"/>
      <c r="J221" s="15">
        <v>195</v>
      </c>
      <c r="K221" s="16" t="str">
        <f t="shared" si="72"/>
        <v>高级1</v>
      </c>
      <c r="L221" s="16">
        <f t="shared" si="73"/>
        <v>5</v>
      </c>
      <c r="M221" s="15">
        <f t="shared" si="74"/>
        <v>35</v>
      </c>
      <c r="N221" s="30">
        <f t="shared" si="75"/>
        <v>2.95</v>
      </c>
      <c r="O221" s="15" t="str">
        <f t="shared" si="76"/>
        <v>AtkExt</v>
      </c>
      <c r="P221" s="16">
        <f t="shared" si="69"/>
        <v>4449</v>
      </c>
      <c r="Q221" s="15" t="str">
        <f t="shared" si="77"/>
        <v>DefExt</v>
      </c>
      <c r="R221" s="16">
        <f t="shared" si="70"/>
        <v>2086</v>
      </c>
      <c r="S221" s="15" t="str">
        <f t="shared" si="67"/>
        <v>HPExt</v>
      </c>
      <c r="T221" s="16">
        <f t="shared" si="71"/>
        <v>35373</v>
      </c>
      <c r="V221" s="15">
        <v>184</v>
      </c>
      <c r="W221" s="16">
        <f t="shared" si="55"/>
        <v>5</v>
      </c>
      <c r="X221" s="16" t="str">
        <f t="shared" si="56"/>
        <v>中级1</v>
      </c>
      <c r="Y221" s="16">
        <f t="shared" si="57"/>
        <v>1</v>
      </c>
      <c r="Z221" s="16">
        <f t="shared" si="58"/>
        <v>24</v>
      </c>
      <c r="AA221" s="102">
        <f t="shared" si="59"/>
        <v>3.6499999999999995</v>
      </c>
      <c r="AB221" s="16" t="str">
        <f t="shared" si="60"/>
        <v>AtkExt</v>
      </c>
      <c r="AC221" s="29">
        <f t="shared" si="61"/>
        <v>320</v>
      </c>
      <c r="AD221" s="16" t="str">
        <f t="shared" si="62"/>
        <v>DefExt</v>
      </c>
      <c r="AE221" s="29">
        <f t="shared" si="63"/>
        <v>128</v>
      </c>
    </row>
    <row r="222" spans="9:31" ht="16.5" x14ac:dyDescent="0.2">
      <c r="I222" s="101"/>
      <c r="J222" s="15">
        <v>196</v>
      </c>
      <c r="K222" s="16" t="str">
        <f t="shared" si="72"/>
        <v>高级1</v>
      </c>
      <c r="L222" s="16">
        <f t="shared" si="73"/>
        <v>5</v>
      </c>
      <c r="M222" s="15">
        <f t="shared" si="74"/>
        <v>36</v>
      </c>
      <c r="N222" s="30">
        <f t="shared" si="75"/>
        <v>3.0659999999999998</v>
      </c>
      <c r="O222" s="15" t="str">
        <f t="shared" si="76"/>
        <v>AtkExt</v>
      </c>
      <c r="P222" s="16">
        <f t="shared" si="69"/>
        <v>4624</v>
      </c>
      <c r="Q222" s="15" t="str">
        <f t="shared" si="77"/>
        <v>DefExt</v>
      </c>
      <c r="R222" s="16">
        <f t="shared" si="70"/>
        <v>2168</v>
      </c>
      <c r="S222" s="15" t="str">
        <f t="shared" si="67"/>
        <v>HPExt</v>
      </c>
      <c r="T222" s="16">
        <f t="shared" si="71"/>
        <v>36764</v>
      </c>
      <c r="V222" s="15">
        <v>185</v>
      </c>
      <c r="W222" s="16">
        <f t="shared" si="55"/>
        <v>5</v>
      </c>
      <c r="X222" s="16" t="str">
        <f t="shared" si="56"/>
        <v>中级1</v>
      </c>
      <c r="Y222" s="16">
        <f t="shared" si="57"/>
        <v>1</v>
      </c>
      <c r="Z222" s="16">
        <f t="shared" si="58"/>
        <v>25</v>
      </c>
      <c r="AA222" s="102">
        <f t="shared" si="59"/>
        <v>3.8</v>
      </c>
      <c r="AB222" s="16" t="str">
        <f t="shared" si="60"/>
        <v>AtkExt</v>
      </c>
      <c r="AC222" s="29">
        <f t="shared" si="61"/>
        <v>333</v>
      </c>
      <c r="AD222" s="16" t="str">
        <f t="shared" si="62"/>
        <v>DefExt</v>
      </c>
      <c r="AE222" s="29">
        <f t="shared" si="63"/>
        <v>133</v>
      </c>
    </row>
    <row r="223" spans="9:31" ht="16.5" x14ac:dyDescent="0.2">
      <c r="I223" s="101"/>
      <c r="J223" s="15">
        <v>197</v>
      </c>
      <c r="K223" s="16" t="str">
        <f t="shared" si="72"/>
        <v>高级1</v>
      </c>
      <c r="L223" s="16">
        <f t="shared" si="73"/>
        <v>5</v>
      </c>
      <c r="M223" s="15">
        <f t="shared" si="74"/>
        <v>37</v>
      </c>
      <c r="N223" s="30">
        <f t="shared" si="75"/>
        <v>3.1840000000000002</v>
      </c>
      <c r="O223" s="15" t="str">
        <f t="shared" si="76"/>
        <v>AtkExt</v>
      </c>
      <c r="P223" s="16">
        <f t="shared" si="69"/>
        <v>4801</v>
      </c>
      <c r="Q223" s="15" t="str">
        <f t="shared" si="77"/>
        <v>DefExt</v>
      </c>
      <c r="R223" s="16">
        <f t="shared" si="70"/>
        <v>2251</v>
      </c>
      <c r="S223" s="15" t="str">
        <f t="shared" si="67"/>
        <v>HPExt</v>
      </c>
      <c r="T223" s="16">
        <f t="shared" si="71"/>
        <v>38179</v>
      </c>
      <c r="V223" s="15">
        <v>186</v>
      </c>
      <c r="W223" s="16">
        <f t="shared" si="55"/>
        <v>5</v>
      </c>
      <c r="X223" s="16" t="str">
        <f t="shared" si="56"/>
        <v>中级1</v>
      </c>
      <c r="Y223" s="16">
        <f t="shared" si="57"/>
        <v>1</v>
      </c>
      <c r="Z223" s="16">
        <f t="shared" si="58"/>
        <v>26</v>
      </c>
      <c r="AA223" s="102">
        <f t="shared" si="59"/>
        <v>3.9499999999999997</v>
      </c>
      <c r="AB223" s="16" t="str">
        <f t="shared" si="60"/>
        <v>AtkExt</v>
      </c>
      <c r="AC223" s="29">
        <f t="shared" si="61"/>
        <v>346</v>
      </c>
      <c r="AD223" s="16" t="str">
        <f t="shared" si="62"/>
        <v>DefExt</v>
      </c>
      <c r="AE223" s="29">
        <f t="shared" si="63"/>
        <v>138</v>
      </c>
    </row>
    <row r="224" spans="9:31" ht="16.5" x14ac:dyDescent="0.2">
      <c r="I224" s="101"/>
      <c r="J224" s="15">
        <v>198</v>
      </c>
      <c r="K224" s="16" t="str">
        <f t="shared" si="72"/>
        <v>高级1</v>
      </c>
      <c r="L224" s="16">
        <f t="shared" si="73"/>
        <v>5</v>
      </c>
      <c r="M224" s="15">
        <f t="shared" si="74"/>
        <v>38</v>
      </c>
      <c r="N224" s="30">
        <f t="shared" si="75"/>
        <v>3.3039999999999998</v>
      </c>
      <c r="O224" s="15" t="str">
        <f t="shared" si="76"/>
        <v>AtkExt</v>
      </c>
      <c r="P224" s="16">
        <f t="shared" si="69"/>
        <v>4982</v>
      </c>
      <c r="Q224" s="15" t="str">
        <f t="shared" si="77"/>
        <v>DefExt</v>
      </c>
      <c r="R224" s="16">
        <f t="shared" si="70"/>
        <v>2336</v>
      </c>
      <c r="S224" s="15" t="str">
        <f t="shared" si="67"/>
        <v>HPExt</v>
      </c>
      <c r="T224" s="16">
        <f t="shared" si="71"/>
        <v>39618</v>
      </c>
      <c r="V224" s="15">
        <v>187</v>
      </c>
      <c r="W224" s="16">
        <f t="shared" si="55"/>
        <v>5</v>
      </c>
      <c r="X224" s="16" t="str">
        <f t="shared" si="56"/>
        <v>中级1</v>
      </c>
      <c r="Y224" s="16">
        <f t="shared" si="57"/>
        <v>1</v>
      </c>
      <c r="Z224" s="16">
        <f t="shared" si="58"/>
        <v>27</v>
      </c>
      <c r="AA224" s="102">
        <f t="shared" si="59"/>
        <v>4.0999999999999996</v>
      </c>
      <c r="AB224" s="16" t="str">
        <f t="shared" si="60"/>
        <v>AtkExt</v>
      </c>
      <c r="AC224" s="29">
        <f t="shared" si="61"/>
        <v>359</v>
      </c>
      <c r="AD224" s="16" t="str">
        <f t="shared" si="62"/>
        <v>DefExt</v>
      </c>
      <c r="AE224" s="29">
        <f t="shared" si="63"/>
        <v>143</v>
      </c>
    </row>
    <row r="225" spans="9:31" ht="16.5" x14ac:dyDescent="0.2">
      <c r="I225" s="101"/>
      <c r="J225" s="15">
        <v>199</v>
      </c>
      <c r="K225" s="16" t="str">
        <f t="shared" si="72"/>
        <v>高级1</v>
      </c>
      <c r="L225" s="16">
        <f t="shared" si="73"/>
        <v>5</v>
      </c>
      <c r="M225" s="15">
        <f t="shared" si="74"/>
        <v>39</v>
      </c>
      <c r="N225" s="30">
        <f t="shared" si="75"/>
        <v>3.4259999999999997</v>
      </c>
      <c r="O225" s="15" t="str">
        <f t="shared" si="76"/>
        <v>AtkExt</v>
      </c>
      <c r="P225" s="16">
        <f t="shared" si="69"/>
        <v>5166</v>
      </c>
      <c r="Q225" s="15" t="str">
        <f t="shared" si="77"/>
        <v>DefExt</v>
      </c>
      <c r="R225" s="16">
        <f t="shared" si="70"/>
        <v>2422</v>
      </c>
      <c r="S225" s="15" t="str">
        <f t="shared" si="67"/>
        <v>HPExt</v>
      </c>
      <c r="T225" s="16">
        <f t="shared" si="71"/>
        <v>41081</v>
      </c>
      <c r="V225" s="15">
        <v>188</v>
      </c>
      <c r="W225" s="16">
        <f t="shared" si="55"/>
        <v>5</v>
      </c>
      <c r="X225" s="16" t="str">
        <f t="shared" si="56"/>
        <v>中级1</v>
      </c>
      <c r="Y225" s="16">
        <f t="shared" si="57"/>
        <v>1</v>
      </c>
      <c r="Z225" s="16">
        <f t="shared" si="58"/>
        <v>28</v>
      </c>
      <c r="AA225" s="102">
        <f t="shared" si="59"/>
        <v>4.25</v>
      </c>
      <c r="AB225" s="16" t="str">
        <f t="shared" si="60"/>
        <v>AtkExt</v>
      </c>
      <c r="AC225" s="29">
        <f t="shared" si="61"/>
        <v>372</v>
      </c>
      <c r="AD225" s="16" t="str">
        <f t="shared" si="62"/>
        <v>DefExt</v>
      </c>
      <c r="AE225" s="29">
        <f t="shared" si="63"/>
        <v>149</v>
      </c>
    </row>
    <row r="226" spans="9:31" ht="16.5" x14ac:dyDescent="0.2">
      <c r="I226" s="101"/>
      <c r="J226" s="15">
        <v>200</v>
      </c>
      <c r="K226" s="16" t="str">
        <f t="shared" si="72"/>
        <v>高级1</v>
      </c>
      <c r="L226" s="16">
        <f t="shared" si="73"/>
        <v>5</v>
      </c>
      <c r="M226" s="15">
        <f t="shared" si="74"/>
        <v>40</v>
      </c>
      <c r="N226" s="30">
        <f t="shared" si="75"/>
        <v>3.55</v>
      </c>
      <c r="O226" s="15" t="str">
        <f t="shared" si="76"/>
        <v>AtkExt</v>
      </c>
      <c r="P226" s="16">
        <f t="shared" si="69"/>
        <v>5353</v>
      </c>
      <c r="Q226" s="15" t="str">
        <f t="shared" si="77"/>
        <v>DefExt</v>
      </c>
      <c r="R226" s="16">
        <f t="shared" si="70"/>
        <v>2510</v>
      </c>
      <c r="S226" s="15" t="str">
        <f t="shared" si="67"/>
        <v>HPExt</v>
      </c>
      <c r="T226" s="16">
        <f t="shared" si="71"/>
        <v>42568</v>
      </c>
      <c r="V226" s="15">
        <v>189</v>
      </c>
      <c r="W226" s="16">
        <f t="shared" si="55"/>
        <v>5</v>
      </c>
      <c r="X226" s="16" t="str">
        <f t="shared" si="56"/>
        <v>中级1</v>
      </c>
      <c r="Y226" s="16">
        <f t="shared" si="57"/>
        <v>1</v>
      </c>
      <c r="Z226" s="16">
        <f t="shared" si="58"/>
        <v>29</v>
      </c>
      <c r="AA226" s="102">
        <f t="shared" si="59"/>
        <v>4.3999999999999995</v>
      </c>
      <c r="AB226" s="16" t="str">
        <f t="shared" si="60"/>
        <v>AtkExt</v>
      </c>
      <c r="AC226" s="29">
        <f t="shared" si="61"/>
        <v>385</v>
      </c>
      <c r="AD226" s="16" t="str">
        <f t="shared" si="62"/>
        <v>DefExt</v>
      </c>
      <c r="AE226" s="29">
        <f t="shared" si="63"/>
        <v>154</v>
      </c>
    </row>
    <row r="227" spans="9:31" ht="16.5" x14ac:dyDescent="0.2">
      <c r="I227" s="101"/>
      <c r="J227" s="15">
        <v>201</v>
      </c>
      <c r="K227" s="16" t="str">
        <f t="shared" si="72"/>
        <v>高级2</v>
      </c>
      <c r="L227" s="16">
        <f t="shared" si="73"/>
        <v>6</v>
      </c>
      <c r="M227" s="15">
        <f t="shared" si="74"/>
        <v>1</v>
      </c>
      <c r="N227" s="30">
        <f t="shared" si="75"/>
        <v>0.19600000000000001</v>
      </c>
      <c r="O227" s="15" t="str">
        <f t="shared" si="76"/>
        <v>AtkExt</v>
      </c>
      <c r="P227" s="16">
        <f t="shared" si="69"/>
        <v>296</v>
      </c>
      <c r="Q227" s="15" t="str">
        <f t="shared" si="77"/>
        <v>DefExt</v>
      </c>
      <c r="R227" s="16">
        <f t="shared" si="70"/>
        <v>234</v>
      </c>
      <c r="S227" s="15" t="str">
        <f t="shared" si="67"/>
        <v>HPExt</v>
      </c>
      <c r="T227" s="16">
        <f t="shared" si="71"/>
        <v>1393</v>
      </c>
      <c r="V227" s="15">
        <v>190</v>
      </c>
      <c r="W227" s="16">
        <f t="shared" si="55"/>
        <v>5</v>
      </c>
      <c r="X227" s="16" t="str">
        <f t="shared" si="56"/>
        <v>中级1</v>
      </c>
      <c r="Y227" s="16">
        <f t="shared" si="57"/>
        <v>1</v>
      </c>
      <c r="Z227" s="16">
        <f t="shared" si="58"/>
        <v>30</v>
      </c>
      <c r="AA227" s="102">
        <f t="shared" si="59"/>
        <v>4.55</v>
      </c>
      <c r="AB227" s="16" t="str">
        <f t="shared" si="60"/>
        <v>AtkExt</v>
      </c>
      <c r="AC227" s="29">
        <f t="shared" si="61"/>
        <v>399</v>
      </c>
      <c r="AD227" s="16" t="str">
        <f t="shared" si="62"/>
        <v>DefExt</v>
      </c>
      <c r="AE227" s="29">
        <f t="shared" si="63"/>
        <v>159</v>
      </c>
    </row>
    <row r="228" spans="9:31" ht="16.5" x14ac:dyDescent="0.2">
      <c r="I228" s="101"/>
      <c r="J228" s="15">
        <v>202</v>
      </c>
      <c r="K228" s="16" t="str">
        <f t="shared" si="72"/>
        <v>高级2</v>
      </c>
      <c r="L228" s="16">
        <f t="shared" si="73"/>
        <v>6</v>
      </c>
      <c r="M228" s="15">
        <f t="shared" si="74"/>
        <v>2</v>
      </c>
      <c r="N228" s="30">
        <f t="shared" si="75"/>
        <v>0.24399999999999999</v>
      </c>
      <c r="O228" s="15" t="str">
        <f t="shared" si="76"/>
        <v>AtkExt</v>
      </c>
      <c r="P228" s="16">
        <f t="shared" si="69"/>
        <v>368</v>
      </c>
      <c r="Q228" s="15" t="str">
        <f t="shared" si="77"/>
        <v>DefExt</v>
      </c>
      <c r="R228" s="16">
        <f t="shared" si="70"/>
        <v>291</v>
      </c>
      <c r="S228" s="15" t="str">
        <f t="shared" si="67"/>
        <v>HPExt</v>
      </c>
      <c r="T228" s="16">
        <f t="shared" si="71"/>
        <v>1734</v>
      </c>
      <c r="V228" s="15">
        <v>191</v>
      </c>
      <c r="W228" s="16">
        <f t="shared" si="55"/>
        <v>5</v>
      </c>
      <c r="X228" s="16" t="str">
        <f t="shared" si="56"/>
        <v>中级1</v>
      </c>
      <c r="Y228" s="16">
        <f t="shared" si="57"/>
        <v>1</v>
      </c>
      <c r="Z228" s="16">
        <f t="shared" si="58"/>
        <v>31</v>
      </c>
      <c r="AA228" s="102">
        <f t="shared" si="59"/>
        <v>4.6999999999999993</v>
      </c>
      <c r="AB228" s="16" t="str">
        <f t="shared" si="60"/>
        <v>AtkExt</v>
      </c>
      <c r="AC228" s="29">
        <f t="shared" si="61"/>
        <v>412</v>
      </c>
      <c r="AD228" s="16" t="str">
        <f t="shared" si="62"/>
        <v>DefExt</v>
      </c>
      <c r="AE228" s="29">
        <f t="shared" si="63"/>
        <v>164</v>
      </c>
    </row>
    <row r="229" spans="9:31" ht="16.5" x14ac:dyDescent="0.2">
      <c r="I229" s="101"/>
      <c r="J229" s="15">
        <v>203</v>
      </c>
      <c r="K229" s="16" t="str">
        <f t="shared" si="72"/>
        <v>高级2</v>
      </c>
      <c r="L229" s="16">
        <f t="shared" si="73"/>
        <v>6</v>
      </c>
      <c r="M229" s="15">
        <f t="shared" si="74"/>
        <v>3</v>
      </c>
      <c r="N229" s="30">
        <f t="shared" si="75"/>
        <v>0.29400000000000004</v>
      </c>
      <c r="O229" s="15" t="str">
        <f t="shared" si="76"/>
        <v>AtkExt</v>
      </c>
      <c r="P229" s="16">
        <f t="shared" si="69"/>
        <v>443</v>
      </c>
      <c r="Q229" s="15" t="str">
        <f t="shared" si="77"/>
        <v>DefExt</v>
      </c>
      <c r="R229" s="16">
        <f t="shared" si="70"/>
        <v>351</v>
      </c>
      <c r="S229" s="15" t="str">
        <f t="shared" si="67"/>
        <v>HPExt</v>
      </c>
      <c r="T229" s="16">
        <f t="shared" si="71"/>
        <v>2089</v>
      </c>
      <c r="V229" s="15">
        <v>192</v>
      </c>
      <c r="W229" s="16">
        <f t="shared" si="55"/>
        <v>5</v>
      </c>
      <c r="X229" s="16" t="str">
        <f t="shared" si="56"/>
        <v>中级1</v>
      </c>
      <c r="Y229" s="16">
        <f t="shared" si="57"/>
        <v>1</v>
      </c>
      <c r="Z229" s="16">
        <f t="shared" si="58"/>
        <v>32</v>
      </c>
      <c r="AA229" s="102">
        <f t="shared" si="59"/>
        <v>4.8499999999999996</v>
      </c>
      <c r="AB229" s="16" t="str">
        <f t="shared" si="60"/>
        <v>AtkExt</v>
      </c>
      <c r="AC229" s="29">
        <f t="shared" si="61"/>
        <v>425</v>
      </c>
      <c r="AD229" s="16" t="str">
        <f t="shared" si="62"/>
        <v>DefExt</v>
      </c>
      <c r="AE229" s="29">
        <f t="shared" si="63"/>
        <v>170</v>
      </c>
    </row>
    <row r="230" spans="9:31" ht="16.5" x14ac:dyDescent="0.2">
      <c r="I230" s="101"/>
      <c r="J230" s="15">
        <v>204</v>
      </c>
      <c r="K230" s="16" t="str">
        <f t="shared" si="72"/>
        <v>高级2</v>
      </c>
      <c r="L230" s="16">
        <f t="shared" si="73"/>
        <v>6</v>
      </c>
      <c r="M230" s="15">
        <f t="shared" si="74"/>
        <v>4</v>
      </c>
      <c r="N230" s="30">
        <f t="shared" si="75"/>
        <v>0.34599999999999997</v>
      </c>
      <c r="O230" s="15" t="str">
        <f t="shared" si="76"/>
        <v>AtkExt</v>
      </c>
      <c r="P230" s="16">
        <f t="shared" si="69"/>
        <v>522</v>
      </c>
      <c r="Q230" s="15" t="str">
        <f t="shared" si="77"/>
        <v>DefExt</v>
      </c>
      <c r="R230" s="16">
        <f t="shared" si="70"/>
        <v>413</v>
      </c>
      <c r="S230" s="15" t="str">
        <f t="shared" si="67"/>
        <v>HPExt</v>
      </c>
      <c r="T230" s="16">
        <f t="shared" si="71"/>
        <v>2459</v>
      </c>
      <c r="V230" s="15">
        <v>193</v>
      </c>
      <c r="W230" s="16">
        <f t="shared" si="55"/>
        <v>5</v>
      </c>
      <c r="X230" s="16" t="str">
        <f t="shared" si="56"/>
        <v>中级1</v>
      </c>
      <c r="Y230" s="16">
        <f t="shared" si="57"/>
        <v>1</v>
      </c>
      <c r="Z230" s="16">
        <f t="shared" si="58"/>
        <v>33</v>
      </c>
      <c r="AA230" s="102">
        <f t="shared" si="59"/>
        <v>5</v>
      </c>
      <c r="AB230" s="16" t="str">
        <f t="shared" si="60"/>
        <v>AtkExt</v>
      </c>
      <c r="AC230" s="29">
        <f t="shared" si="61"/>
        <v>438</v>
      </c>
      <c r="AD230" s="16" t="str">
        <f t="shared" si="62"/>
        <v>DefExt</v>
      </c>
      <c r="AE230" s="29">
        <f t="shared" si="63"/>
        <v>175</v>
      </c>
    </row>
    <row r="231" spans="9:31" ht="16.5" x14ac:dyDescent="0.2">
      <c r="I231" s="101"/>
      <c r="J231" s="15">
        <v>205</v>
      </c>
      <c r="K231" s="16" t="str">
        <f t="shared" si="72"/>
        <v>高级2</v>
      </c>
      <c r="L231" s="16">
        <f t="shared" si="73"/>
        <v>6</v>
      </c>
      <c r="M231" s="15">
        <f t="shared" si="74"/>
        <v>5</v>
      </c>
      <c r="N231" s="30">
        <f t="shared" si="75"/>
        <v>0.4</v>
      </c>
      <c r="O231" s="15" t="str">
        <f t="shared" si="76"/>
        <v>AtkExt</v>
      </c>
      <c r="P231" s="16">
        <f t="shared" si="69"/>
        <v>603</v>
      </c>
      <c r="Q231" s="15" t="str">
        <f t="shared" si="77"/>
        <v>DefExt</v>
      </c>
      <c r="R231" s="16">
        <f t="shared" si="70"/>
        <v>478</v>
      </c>
      <c r="S231" s="15" t="str">
        <f t="shared" si="67"/>
        <v>HPExt</v>
      </c>
      <c r="T231" s="16">
        <f t="shared" si="71"/>
        <v>2842</v>
      </c>
      <c r="V231" s="15">
        <v>194</v>
      </c>
      <c r="W231" s="16">
        <f t="shared" ref="W231:W294" si="78">INT((V231-1)/40)+1</f>
        <v>5</v>
      </c>
      <c r="X231" s="16" t="str">
        <f t="shared" ref="X231:X294" si="79">INDEX($V$4:$V$33,W231)</f>
        <v>中级1</v>
      </c>
      <c r="Y231" s="16">
        <f t="shared" ref="Y231:Y294" si="80">INDEX($W$4:$W$33,INT((V231-1)/40)+1)</f>
        <v>1</v>
      </c>
      <c r="Z231" s="16">
        <f t="shared" ref="Z231:Z294" si="81">MOD(V231-1,40)+1</f>
        <v>34</v>
      </c>
      <c r="AA231" s="102">
        <f t="shared" ref="AA231:AA294" si="82">Z231*15%+5%</f>
        <v>5.1499999999999995</v>
      </c>
      <c r="AB231" s="16" t="str">
        <f t="shared" ref="AB231:AB294" si="83">INDEX($Z$3:$AB$3,INDEX($AC$4:$AC$33,W231))</f>
        <v>AtkExt</v>
      </c>
      <c r="AC231" s="29">
        <f t="shared" ref="AC231:AC294" si="84">ROUND(INDEX($Z$4:$AB$33,$W231,MATCH(AB231,$Z$3:$AB$3,0))*INDEX($Y$4:$Y$33,W231)*$AA231*INDEX($E$11:$G$11,MATCH(AB231,$Z$3:$AB$3,0)),0)</f>
        <v>451</v>
      </c>
      <c r="AD231" s="16" t="str">
        <f t="shared" ref="AD231:AD294" si="85">INDEX($Z$3:$AB$3,INDEX($AD$4:$AD$33,W231))</f>
        <v>DefExt</v>
      </c>
      <c r="AE231" s="29">
        <f t="shared" ref="AE231:AE294" si="86">ROUND(INDEX($Z$4:$AB$33,$W231,MATCH(AD231,$Z$3:$AB$3,0))*INDEX($Y$4:$Y$33,Y231)*$AA231*INDEX($E$11:$G$11,MATCH(AD231,$Z$3:$AB$3,0)),0)</f>
        <v>180</v>
      </c>
    </row>
    <row r="232" spans="9:31" ht="16.5" x14ac:dyDescent="0.2">
      <c r="I232" s="101"/>
      <c r="J232" s="15">
        <v>206</v>
      </c>
      <c r="K232" s="16" t="str">
        <f t="shared" si="72"/>
        <v>高级2</v>
      </c>
      <c r="L232" s="16">
        <f t="shared" si="73"/>
        <v>6</v>
      </c>
      <c r="M232" s="15">
        <f t="shared" si="74"/>
        <v>6</v>
      </c>
      <c r="N232" s="30">
        <f t="shared" si="75"/>
        <v>0.45600000000000007</v>
      </c>
      <c r="O232" s="15" t="str">
        <f t="shared" si="76"/>
        <v>AtkExt</v>
      </c>
      <c r="P232" s="16">
        <f t="shared" si="69"/>
        <v>688</v>
      </c>
      <c r="Q232" s="15" t="str">
        <f t="shared" si="77"/>
        <v>DefExt</v>
      </c>
      <c r="R232" s="16">
        <f t="shared" si="70"/>
        <v>544</v>
      </c>
      <c r="S232" s="15" t="str">
        <f t="shared" si="67"/>
        <v>HPExt</v>
      </c>
      <c r="T232" s="16">
        <f t="shared" si="71"/>
        <v>3240</v>
      </c>
      <c r="V232" s="15">
        <v>195</v>
      </c>
      <c r="W232" s="16">
        <f t="shared" si="78"/>
        <v>5</v>
      </c>
      <c r="X232" s="16" t="str">
        <f t="shared" si="79"/>
        <v>中级1</v>
      </c>
      <c r="Y232" s="16">
        <f t="shared" si="80"/>
        <v>1</v>
      </c>
      <c r="Z232" s="16">
        <f t="shared" si="81"/>
        <v>35</v>
      </c>
      <c r="AA232" s="102">
        <f t="shared" si="82"/>
        <v>5.3</v>
      </c>
      <c r="AB232" s="16" t="str">
        <f t="shared" si="83"/>
        <v>AtkExt</v>
      </c>
      <c r="AC232" s="29">
        <f t="shared" si="84"/>
        <v>464</v>
      </c>
      <c r="AD232" s="16" t="str">
        <f t="shared" si="85"/>
        <v>DefExt</v>
      </c>
      <c r="AE232" s="29">
        <f t="shared" si="86"/>
        <v>185</v>
      </c>
    </row>
    <row r="233" spans="9:31" ht="16.5" x14ac:dyDescent="0.2">
      <c r="I233" s="101"/>
      <c r="J233" s="15">
        <v>207</v>
      </c>
      <c r="K233" s="16" t="str">
        <f t="shared" si="72"/>
        <v>高级2</v>
      </c>
      <c r="L233" s="16">
        <f t="shared" si="73"/>
        <v>6</v>
      </c>
      <c r="M233" s="15">
        <f t="shared" si="74"/>
        <v>7</v>
      </c>
      <c r="N233" s="30">
        <f t="shared" si="75"/>
        <v>0.51400000000000001</v>
      </c>
      <c r="O233" s="15" t="str">
        <f t="shared" si="76"/>
        <v>AtkExt</v>
      </c>
      <c r="P233" s="16">
        <f t="shared" si="69"/>
        <v>775</v>
      </c>
      <c r="Q233" s="15" t="str">
        <f t="shared" si="77"/>
        <v>DefExt</v>
      </c>
      <c r="R233" s="16">
        <f t="shared" si="70"/>
        <v>614</v>
      </c>
      <c r="S233" s="15" t="str">
        <f t="shared" si="67"/>
        <v>HPExt</v>
      </c>
      <c r="T233" s="16">
        <f t="shared" si="71"/>
        <v>3652</v>
      </c>
      <c r="V233" s="15">
        <v>196</v>
      </c>
      <c r="W233" s="16">
        <f t="shared" si="78"/>
        <v>5</v>
      </c>
      <c r="X233" s="16" t="str">
        <f t="shared" si="79"/>
        <v>中级1</v>
      </c>
      <c r="Y233" s="16">
        <f t="shared" si="80"/>
        <v>1</v>
      </c>
      <c r="Z233" s="16">
        <f t="shared" si="81"/>
        <v>36</v>
      </c>
      <c r="AA233" s="102">
        <f t="shared" si="82"/>
        <v>5.4499999999999993</v>
      </c>
      <c r="AB233" s="16" t="str">
        <f t="shared" si="83"/>
        <v>AtkExt</v>
      </c>
      <c r="AC233" s="29">
        <f t="shared" si="84"/>
        <v>477</v>
      </c>
      <c r="AD233" s="16" t="str">
        <f t="shared" si="85"/>
        <v>DefExt</v>
      </c>
      <c r="AE233" s="29">
        <f t="shared" si="86"/>
        <v>190</v>
      </c>
    </row>
    <row r="234" spans="9:31" ht="16.5" x14ac:dyDescent="0.2">
      <c r="I234" s="101"/>
      <c r="J234" s="15">
        <v>208</v>
      </c>
      <c r="K234" s="16" t="str">
        <f t="shared" si="72"/>
        <v>高级2</v>
      </c>
      <c r="L234" s="16">
        <f t="shared" si="73"/>
        <v>6</v>
      </c>
      <c r="M234" s="15">
        <f t="shared" si="74"/>
        <v>8</v>
      </c>
      <c r="N234" s="30">
        <f t="shared" si="75"/>
        <v>0.57400000000000007</v>
      </c>
      <c r="O234" s="15" t="str">
        <f t="shared" si="76"/>
        <v>AtkExt</v>
      </c>
      <c r="P234" s="16">
        <f t="shared" si="69"/>
        <v>866</v>
      </c>
      <c r="Q234" s="15" t="str">
        <f t="shared" si="77"/>
        <v>DefExt</v>
      </c>
      <c r="R234" s="16">
        <f t="shared" si="70"/>
        <v>685</v>
      </c>
      <c r="S234" s="15" t="str">
        <f t="shared" si="67"/>
        <v>HPExt</v>
      </c>
      <c r="T234" s="16">
        <f t="shared" si="71"/>
        <v>4079</v>
      </c>
      <c r="V234" s="15">
        <v>197</v>
      </c>
      <c r="W234" s="16">
        <f t="shared" si="78"/>
        <v>5</v>
      </c>
      <c r="X234" s="16" t="str">
        <f t="shared" si="79"/>
        <v>中级1</v>
      </c>
      <c r="Y234" s="16">
        <f t="shared" si="80"/>
        <v>1</v>
      </c>
      <c r="Z234" s="16">
        <f t="shared" si="81"/>
        <v>37</v>
      </c>
      <c r="AA234" s="102">
        <f t="shared" si="82"/>
        <v>5.6</v>
      </c>
      <c r="AB234" s="16" t="str">
        <f t="shared" si="83"/>
        <v>AtkExt</v>
      </c>
      <c r="AC234" s="29">
        <f t="shared" si="84"/>
        <v>491</v>
      </c>
      <c r="AD234" s="16" t="str">
        <f t="shared" si="85"/>
        <v>DefExt</v>
      </c>
      <c r="AE234" s="29">
        <f t="shared" si="86"/>
        <v>196</v>
      </c>
    </row>
    <row r="235" spans="9:31" ht="16.5" x14ac:dyDescent="0.2">
      <c r="I235" s="101"/>
      <c r="J235" s="15">
        <v>209</v>
      </c>
      <c r="K235" s="16" t="str">
        <f t="shared" si="72"/>
        <v>高级2</v>
      </c>
      <c r="L235" s="16">
        <f t="shared" si="73"/>
        <v>6</v>
      </c>
      <c r="M235" s="15">
        <f t="shared" si="74"/>
        <v>9</v>
      </c>
      <c r="N235" s="30">
        <f t="shared" si="75"/>
        <v>0.6359999999999999</v>
      </c>
      <c r="O235" s="15" t="str">
        <f t="shared" si="76"/>
        <v>AtkExt</v>
      </c>
      <c r="P235" s="16">
        <f t="shared" si="69"/>
        <v>959</v>
      </c>
      <c r="Q235" s="15" t="str">
        <f t="shared" si="77"/>
        <v>DefExt</v>
      </c>
      <c r="R235" s="16">
        <f t="shared" si="70"/>
        <v>759</v>
      </c>
      <c r="S235" s="15" t="str">
        <f t="shared" si="67"/>
        <v>HPExt</v>
      </c>
      <c r="T235" s="16">
        <f t="shared" si="71"/>
        <v>4519</v>
      </c>
      <c r="V235" s="15">
        <v>198</v>
      </c>
      <c r="W235" s="16">
        <f t="shared" si="78"/>
        <v>5</v>
      </c>
      <c r="X235" s="16" t="str">
        <f t="shared" si="79"/>
        <v>中级1</v>
      </c>
      <c r="Y235" s="16">
        <f t="shared" si="80"/>
        <v>1</v>
      </c>
      <c r="Z235" s="16">
        <f t="shared" si="81"/>
        <v>38</v>
      </c>
      <c r="AA235" s="102">
        <f t="shared" si="82"/>
        <v>5.75</v>
      </c>
      <c r="AB235" s="16" t="str">
        <f t="shared" si="83"/>
        <v>AtkExt</v>
      </c>
      <c r="AC235" s="29">
        <f t="shared" si="84"/>
        <v>504</v>
      </c>
      <c r="AD235" s="16" t="str">
        <f t="shared" si="85"/>
        <v>DefExt</v>
      </c>
      <c r="AE235" s="29">
        <f t="shared" si="86"/>
        <v>201</v>
      </c>
    </row>
    <row r="236" spans="9:31" ht="16.5" x14ac:dyDescent="0.2">
      <c r="I236" s="101"/>
      <c r="J236" s="15">
        <v>210</v>
      </c>
      <c r="K236" s="16" t="str">
        <f t="shared" si="72"/>
        <v>高级2</v>
      </c>
      <c r="L236" s="16">
        <f t="shared" si="73"/>
        <v>6</v>
      </c>
      <c r="M236" s="15">
        <f t="shared" si="74"/>
        <v>10</v>
      </c>
      <c r="N236" s="30">
        <f t="shared" si="75"/>
        <v>0.7</v>
      </c>
      <c r="O236" s="15" t="str">
        <f t="shared" si="76"/>
        <v>AtkExt</v>
      </c>
      <c r="P236" s="16">
        <f t="shared" si="69"/>
        <v>1056</v>
      </c>
      <c r="Q236" s="15" t="str">
        <f t="shared" si="77"/>
        <v>DefExt</v>
      </c>
      <c r="R236" s="16">
        <f t="shared" si="70"/>
        <v>836</v>
      </c>
      <c r="S236" s="15" t="str">
        <f t="shared" si="67"/>
        <v>HPExt</v>
      </c>
      <c r="T236" s="16">
        <f t="shared" si="71"/>
        <v>4974</v>
      </c>
      <c r="V236" s="15">
        <v>199</v>
      </c>
      <c r="W236" s="16">
        <f t="shared" si="78"/>
        <v>5</v>
      </c>
      <c r="X236" s="16" t="str">
        <f t="shared" si="79"/>
        <v>中级1</v>
      </c>
      <c r="Y236" s="16">
        <f t="shared" si="80"/>
        <v>1</v>
      </c>
      <c r="Z236" s="16">
        <f t="shared" si="81"/>
        <v>39</v>
      </c>
      <c r="AA236" s="102">
        <f t="shared" si="82"/>
        <v>5.8999999999999995</v>
      </c>
      <c r="AB236" s="16" t="str">
        <f t="shared" si="83"/>
        <v>AtkExt</v>
      </c>
      <c r="AC236" s="29">
        <f t="shared" si="84"/>
        <v>517</v>
      </c>
      <c r="AD236" s="16" t="str">
        <f t="shared" si="85"/>
        <v>DefExt</v>
      </c>
      <c r="AE236" s="29">
        <f t="shared" si="86"/>
        <v>206</v>
      </c>
    </row>
    <row r="237" spans="9:31" ht="16.5" x14ac:dyDescent="0.2">
      <c r="J237" s="15">
        <v>211</v>
      </c>
      <c r="K237" s="16" t="str">
        <f t="shared" si="72"/>
        <v>高级2</v>
      </c>
      <c r="L237" s="16">
        <f t="shared" si="73"/>
        <v>6</v>
      </c>
      <c r="M237" s="15">
        <f t="shared" si="74"/>
        <v>11</v>
      </c>
      <c r="N237" s="30">
        <f t="shared" si="75"/>
        <v>0.76600000000000001</v>
      </c>
      <c r="O237" s="15" t="str">
        <f t="shared" ref="O237:O300" si="87">INDEX($Q$16:$Q$22,L237)</f>
        <v>AtkExt</v>
      </c>
      <c r="P237" s="16">
        <f t="shared" ref="P237:P300" si="88">ROUND(INDEX($N$16:$P$22,$L237,MATCH(O237,$N$15:$P$15,0))*$N237,0)</f>
        <v>1155</v>
      </c>
      <c r="Q237" s="15" t="str">
        <f t="shared" ref="Q237:Q300" si="89">INDEX($R$16:$R$22,L237)</f>
        <v>DefExt</v>
      </c>
      <c r="R237" s="16">
        <f t="shared" ref="R237:R300" si="90">ROUND(INDEX($N$16:$P$22,$L237,MATCH(Q237,$N$15:$P$15,0))*$N237,0)</f>
        <v>915</v>
      </c>
      <c r="S237" s="15" t="str">
        <f t="shared" ref="S237:S300" si="91">INDEX($S$16:$S$22,L237)</f>
        <v>HPExt</v>
      </c>
      <c r="T237" s="16">
        <f t="shared" ref="T237:T300" si="92">ROUND(INDEX($N$16:$P$22,$L237,MATCH(S237,$N$15:$P$15,0))*$N237,0)</f>
        <v>5443</v>
      </c>
      <c r="V237" s="15">
        <v>200</v>
      </c>
      <c r="W237" s="16">
        <f t="shared" si="78"/>
        <v>5</v>
      </c>
      <c r="X237" s="16" t="str">
        <f t="shared" si="79"/>
        <v>中级1</v>
      </c>
      <c r="Y237" s="16">
        <f t="shared" si="80"/>
        <v>1</v>
      </c>
      <c r="Z237" s="16">
        <f t="shared" si="81"/>
        <v>40</v>
      </c>
      <c r="AA237" s="102">
        <f t="shared" si="82"/>
        <v>6.05</v>
      </c>
      <c r="AB237" s="16" t="str">
        <f t="shared" si="83"/>
        <v>AtkExt</v>
      </c>
      <c r="AC237" s="29">
        <f t="shared" si="84"/>
        <v>530</v>
      </c>
      <c r="AD237" s="16" t="str">
        <f t="shared" si="85"/>
        <v>DefExt</v>
      </c>
      <c r="AE237" s="29">
        <f t="shared" si="86"/>
        <v>211</v>
      </c>
    </row>
    <row r="238" spans="9:31" ht="16.5" x14ac:dyDescent="0.2">
      <c r="J238" s="15">
        <v>212</v>
      </c>
      <c r="K238" s="16" t="str">
        <f t="shared" si="72"/>
        <v>高级2</v>
      </c>
      <c r="L238" s="16">
        <f t="shared" si="73"/>
        <v>6</v>
      </c>
      <c r="M238" s="15">
        <f t="shared" si="74"/>
        <v>12</v>
      </c>
      <c r="N238" s="30">
        <f t="shared" si="75"/>
        <v>0.83400000000000007</v>
      </c>
      <c r="O238" s="15" t="str">
        <f t="shared" si="87"/>
        <v>AtkExt</v>
      </c>
      <c r="P238" s="16">
        <f t="shared" si="88"/>
        <v>1258</v>
      </c>
      <c r="Q238" s="15" t="str">
        <f t="shared" si="89"/>
        <v>DefExt</v>
      </c>
      <c r="R238" s="16">
        <f t="shared" si="90"/>
        <v>996</v>
      </c>
      <c r="S238" s="15" t="str">
        <f t="shared" si="91"/>
        <v>HPExt</v>
      </c>
      <c r="T238" s="16">
        <f t="shared" si="92"/>
        <v>5926</v>
      </c>
      <c r="V238" s="15">
        <v>201</v>
      </c>
      <c r="W238" s="16">
        <f t="shared" si="78"/>
        <v>6</v>
      </c>
      <c r="X238" s="16" t="str">
        <f t="shared" si="79"/>
        <v>中级1</v>
      </c>
      <c r="Y238" s="16">
        <f t="shared" si="80"/>
        <v>2</v>
      </c>
      <c r="Z238" s="16">
        <f t="shared" si="81"/>
        <v>1</v>
      </c>
      <c r="AA238" s="102">
        <f t="shared" si="82"/>
        <v>0.2</v>
      </c>
      <c r="AB238" s="16" t="str">
        <f t="shared" si="83"/>
        <v>DefExt</v>
      </c>
      <c r="AC238" s="29">
        <f t="shared" si="84"/>
        <v>9</v>
      </c>
      <c r="AD238" s="16" t="str">
        <f t="shared" si="85"/>
        <v>HPExt</v>
      </c>
      <c r="AE238" s="29">
        <f t="shared" si="86"/>
        <v>70</v>
      </c>
    </row>
    <row r="239" spans="9:31" ht="16.5" x14ac:dyDescent="0.2">
      <c r="J239" s="15">
        <v>213</v>
      </c>
      <c r="K239" s="16" t="str">
        <f t="shared" si="72"/>
        <v>高级2</v>
      </c>
      <c r="L239" s="16">
        <f t="shared" si="73"/>
        <v>6</v>
      </c>
      <c r="M239" s="15">
        <f t="shared" si="74"/>
        <v>13</v>
      </c>
      <c r="N239" s="30">
        <f t="shared" si="75"/>
        <v>0.90400000000000003</v>
      </c>
      <c r="O239" s="15" t="str">
        <f t="shared" si="87"/>
        <v>AtkExt</v>
      </c>
      <c r="P239" s="16">
        <f t="shared" si="88"/>
        <v>1363</v>
      </c>
      <c r="Q239" s="15" t="str">
        <f t="shared" si="89"/>
        <v>DefExt</v>
      </c>
      <c r="R239" s="16">
        <f t="shared" si="90"/>
        <v>1079</v>
      </c>
      <c r="S239" s="15" t="str">
        <f t="shared" si="91"/>
        <v>HPExt</v>
      </c>
      <c r="T239" s="16">
        <f t="shared" si="92"/>
        <v>6424</v>
      </c>
      <c r="V239" s="15">
        <v>202</v>
      </c>
      <c r="W239" s="16">
        <f t="shared" si="78"/>
        <v>6</v>
      </c>
      <c r="X239" s="16" t="str">
        <f t="shared" si="79"/>
        <v>中级1</v>
      </c>
      <c r="Y239" s="16">
        <f t="shared" si="80"/>
        <v>2</v>
      </c>
      <c r="Z239" s="16">
        <f t="shared" si="81"/>
        <v>2</v>
      </c>
      <c r="AA239" s="102">
        <f t="shared" si="82"/>
        <v>0.35</v>
      </c>
      <c r="AB239" s="16" t="str">
        <f t="shared" si="83"/>
        <v>DefExt</v>
      </c>
      <c r="AC239" s="29">
        <f t="shared" si="84"/>
        <v>15</v>
      </c>
      <c r="AD239" s="16" t="str">
        <f t="shared" si="85"/>
        <v>HPExt</v>
      </c>
      <c r="AE239" s="29">
        <f t="shared" si="86"/>
        <v>123</v>
      </c>
    </row>
    <row r="240" spans="9:31" ht="16.5" x14ac:dyDescent="0.2">
      <c r="J240" s="15">
        <v>214</v>
      </c>
      <c r="K240" s="16" t="str">
        <f t="shared" si="72"/>
        <v>高级2</v>
      </c>
      <c r="L240" s="16">
        <f t="shared" si="73"/>
        <v>6</v>
      </c>
      <c r="M240" s="15">
        <f t="shared" si="74"/>
        <v>14</v>
      </c>
      <c r="N240" s="30">
        <f t="shared" si="75"/>
        <v>0.97599999999999998</v>
      </c>
      <c r="O240" s="15" t="str">
        <f t="shared" si="87"/>
        <v>AtkExt</v>
      </c>
      <c r="P240" s="16">
        <f t="shared" si="88"/>
        <v>1472</v>
      </c>
      <c r="Q240" s="15" t="str">
        <f t="shared" si="89"/>
        <v>DefExt</v>
      </c>
      <c r="R240" s="16">
        <f t="shared" si="90"/>
        <v>1165</v>
      </c>
      <c r="S240" s="15" t="str">
        <f t="shared" si="91"/>
        <v>HPExt</v>
      </c>
      <c r="T240" s="16">
        <f t="shared" si="92"/>
        <v>6935</v>
      </c>
      <c r="V240" s="15">
        <v>203</v>
      </c>
      <c r="W240" s="16">
        <f t="shared" si="78"/>
        <v>6</v>
      </c>
      <c r="X240" s="16" t="str">
        <f t="shared" si="79"/>
        <v>中级1</v>
      </c>
      <c r="Y240" s="16">
        <f t="shared" si="80"/>
        <v>2</v>
      </c>
      <c r="Z240" s="16">
        <f t="shared" si="81"/>
        <v>3</v>
      </c>
      <c r="AA240" s="102">
        <f t="shared" si="82"/>
        <v>0.49999999999999994</v>
      </c>
      <c r="AB240" s="16" t="str">
        <f t="shared" si="83"/>
        <v>DefExt</v>
      </c>
      <c r="AC240" s="29">
        <f t="shared" si="84"/>
        <v>22</v>
      </c>
      <c r="AD240" s="16" t="str">
        <f t="shared" si="85"/>
        <v>HPExt</v>
      </c>
      <c r="AE240" s="29">
        <f t="shared" si="86"/>
        <v>175</v>
      </c>
    </row>
    <row r="241" spans="10:31" ht="16.5" x14ac:dyDescent="0.2">
      <c r="J241" s="15">
        <v>215</v>
      </c>
      <c r="K241" s="16" t="str">
        <f t="shared" si="72"/>
        <v>高级2</v>
      </c>
      <c r="L241" s="16">
        <f t="shared" si="73"/>
        <v>6</v>
      </c>
      <c r="M241" s="15">
        <f t="shared" si="74"/>
        <v>15</v>
      </c>
      <c r="N241" s="30">
        <f t="shared" si="75"/>
        <v>1.0499999999999998</v>
      </c>
      <c r="O241" s="15" t="str">
        <f t="shared" si="87"/>
        <v>AtkExt</v>
      </c>
      <c r="P241" s="16">
        <f t="shared" si="88"/>
        <v>1583</v>
      </c>
      <c r="Q241" s="15" t="str">
        <f t="shared" si="89"/>
        <v>DefExt</v>
      </c>
      <c r="R241" s="16">
        <f t="shared" si="90"/>
        <v>1254</v>
      </c>
      <c r="S241" s="15" t="str">
        <f t="shared" si="91"/>
        <v>HPExt</v>
      </c>
      <c r="T241" s="16">
        <f t="shared" si="92"/>
        <v>7461</v>
      </c>
      <c r="V241" s="15">
        <v>204</v>
      </c>
      <c r="W241" s="16">
        <f t="shared" si="78"/>
        <v>6</v>
      </c>
      <c r="X241" s="16" t="str">
        <f t="shared" si="79"/>
        <v>中级1</v>
      </c>
      <c r="Y241" s="16">
        <f t="shared" si="80"/>
        <v>2</v>
      </c>
      <c r="Z241" s="16">
        <f t="shared" si="81"/>
        <v>4</v>
      </c>
      <c r="AA241" s="102">
        <f t="shared" si="82"/>
        <v>0.65</v>
      </c>
      <c r="AB241" s="16" t="str">
        <f t="shared" si="83"/>
        <v>DefExt</v>
      </c>
      <c r="AC241" s="29">
        <f t="shared" si="84"/>
        <v>28</v>
      </c>
      <c r="AD241" s="16" t="str">
        <f t="shared" si="85"/>
        <v>HPExt</v>
      </c>
      <c r="AE241" s="29">
        <f t="shared" si="86"/>
        <v>228</v>
      </c>
    </row>
    <row r="242" spans="10:31" ht="16.5" x14ac:dyDescent="0.2">
      <c r="J242" s="15">
        <v>216</v>
      </c>
      <c r="K242" s="16" t="str">
        <f t="shared" si="72"/>
        <v>高级2</v>
      </c>
      <c r="L242" s="16">
        <f t="shared" si="73"/>
        <v>6</v>
      </c>
      <c r="M242" s="15">
        <f t="shared" si="74"/>
        <v>16</v>
      </c>
      <c r="N242" s="30">
        <f t="shared" si="75"/>
        <v>1.1259999999999999</v>
      </c>
      <c r="O242" s="15" t="str">
        <f t="shared" si="87"/>
        <v>AtkExt</v>
      </c>
      <c r="P242" s="16">
        <f t="shared" si="88"/>
        <v>1698</v>
      </c>
      <c r="Q242" s="15" t="str">
        <f t="shared" si="89"/>
        <v>DefExt</v>
      </c>
      <c r="R242" s="16">
        <f t="shared" si="90"/>
        <v>1344</v>
      </c>
      <c r="S242" s="15" t="str">
        <f t="shared" si="91"/>
        <v>HPExt</v>
      </c>
      <c r="T242" s="16">
        <f t="shared" si="92"/>
        <v>8001</v>
      </c>
      <c r="V242" s="15">
        <v>205</v>
      </c>
      <c r="W242" s="16">
        <f t="shared" si="78"/>
        <v>6</v>
      </c>
      <c r="X242" s="16" t="str">
        <f t="shared" si="79"/>
        <v>中级1</v>
      </c>
      <c r="Y242" s="16">
        <f t="shared" si="80"/>
        <v>2</v>
      </c>
      <c r="Z242" s="16">
        <f t="shared" si="81"/>
        <v>5</v>
      </c>
      <c r="AA242" s="102">
        <f t="shared" si="82"/>
        <v>0.8</v>
      </c>
      <c r="AB242" s="16" t="str">
        <f t="shared" si="83"/>
        <v>DefExt</v>
      </c>
      <c r="AC242" s="29">
        <f t="shared" si="84"/>
        <v>35</v>
      </c>
      <c r="AD242" s="16" t="str">
        <f t="shared" si="85"/>
        <v>HPExt</v>
      </c>
      <c r="AE242" s="29">
        <f t="shared" si="86"/>
        <v>281</v>
      </c>
    </row>
    <row r="243" spans="10:31" ht="16.5" x14ac:dyDescent="0.2">
      <c r="J243" s="15">
        <v>217</v>
      </c>
      <c r="K243" s="16" t="str">
        <f t="shared" si="72"/>
        <v>高级2</v>
      </c>
      <c r="L243" s="16">
        <f t="shared" si="73"/>
        <v>6</v>
      </c>
      <c r="M243" s="15">
        <f t="shared" si="74"/>
        <v>17</v>
      </c>
      <c r="N243" s="30">
        <f t="shared" si="75"/>
        <v>1.2040000000000002</v>
      </c>
      <c r="O243" s="15" t="str">
        <f t="shared" si="87"/>
        <v>AtkExt</v>
      </c>
      <c r="P243" s="16">
        <f t="shared" si="88"/>
        <v>1816</v>
      </c>
      <c r="Q243" s="15" t="str">
        <f t="shared" si="89"/>
        <v>DefExt</v>
      </c>
      <c r="R243" s="16">
        <f t="shared" si="90"/>
        <v>1438</v>
      </c>
      <c r="S243" s="15" t="str">
        <f t="shared" si="91"/>
        <v>HPExt</v>
      </c>
      <c r="T243" s="16">
        <f t="shared" si="92"/>
        <v>8556</v>
      </c>
      <c r="V243" s="15">
        <v>206</v>
      </c>
      <c r="W243" s="16">
        <f t="shared" si="78"/>
        <v>6</v>
      </c>
      <c r="X243" s="16" t="str">
        <f t="shared" si="79"/>
        <v>中级1</v>
      </c>
      <c r="Y243" s="16">
        <f t="shared" si="80"/>
        <v>2</v>
      </c>
      <c r="Z243" s="16">
        <f t="shared" si="81"/>
        <v>6</v>
      </c>
      <c r="AA243" s="102">
        <f t="shared" si="82"/>
        <v>0.95</v>
      </c>
      <c r="AB243" s="16" t="str">
        <f t="shared" si="83"/>
        <v>DefExt</v>
      </c>
      <c r="AC243" s="29">
        <f t="shared" si="84"/>
        <v>42</v>
      </c>
      <c r="AD243" s="16" t="str">
        <f t="shared" si="85"/>
        <v>HPExt</v>
      </c>
      <c r="AE243" s="29">
        <f t="shared" si="86"/>
        <v>333</v>
      </c>
    </row>
    <row r="244" spans="10:31" ht="16.5" x14ac:dyDescent="0.2">
      <c r="J244" s="15">
        <v>218</v>
      </c>
      <c r="K244" s="16" t="str">
        <f t="shared" si="72"/>
        <v>高级2</v>
      </c>
      <c r="L244" s="16">
        <f t="shared" si="73"/>
        <v>6</v>
      </c>
      <c r="M244" s="15">
        <f t="shared" si="74"/>
        <v>18</v>
      </c>
      <c r="N244" s="30">
        <f t="shared" si="75"/>
        <v>1.284</v>
      </c>
      <c r="O244" s="15" t="str">
        <f t="shared" si="87"/>
        <v>AtkExt</v>
      </c>
      <c r="P244" s="16">
        <f t="shared" si="88"/>
        <v>1936</v>
      </c>
      <c r="Q244" s="15" t="str">
        <f t="shared" si="89"/>
        <v>DefExt</v>
      </c>
      <c r="R244" s="16">
        <f t="shared" si="90"/>
        <v>1533</v>
      </c>
      <c r="S244" s="15" t="str">
        <f t="shared" si="91"/>
        <v>HPExt</v>
      </c>
      <c r="T244" s="16">
        <f t="shared" si="92"/>
        <v>9124</v>
      </c>
      <c r="V244" s="15">
        <v>207</v>
      </c>
      <c r="W244" s="16">
        <f t="shared" si="78"/>
        <v>6</v>
      </c>
      <c r="X244" s="16" t="str">
        <f t="shared" si="79"/>
        <v>中级1</v>
      </c>
      <c r="Y244" s="16">
        <f t="shared" si="80"/>
        <v>2</v>
      </c>
      <c r="Z244" s="16">
        <f t="shared" si="81"/>
        <v>7</v>
      </c>
      <c r="AA244" s="102">
        <f t="shared" si="82"/>
        <v>1.1000000000000001</v>
      </c>
      <c r="AB244" s="16" t="str">
        <f t="shared" si="83"/>
        <v>DefExt</v>
      </c>
      <c r="AC244" s="29">
        <f t="shared" si="84"/>
        <v>48</v>
      </c>
      <c r="AD244" s="16" t="str">
        <f t="shared" si="85"/>
        <v>HPExt</v>
      </c>
      <c r="AE244" s="29">
        <f t="shared" si="86"/>
        <v>386</v>
      </c>
    </row>
    <row r="245" spans="10:31" ht="16.5" x14ac:dyDescent="0.2">
      <c r="J245" s="15">
        <v>219</v>
      </c>
      <c r="K245" s="16" t="str">
        <f t="shared" si="72"/>
        <v>高级2</v>
      </c>
      <c r="L245" s="16">
        <f t="shared" si="73"/>
        <v>6</v>
      </c>
      <c r="M245" s="15">
        <f t="shared" si="74"/>
        <v>19</v>
      </c>
      <c r="N245" s="30">
        <f t="shared" si="75"/>
        <v>1.3659999999999999</v>
      </c>
      <c r="O245" s="15" t="str">
        <f t="shared" si="87"/>
        <v>AtkExt</v>
      </c>
      <c r="P245" s="16">
        <f t="shared" si="88"/>
        <v>2060</v>
      </c>
      <c r="Q245" s="15" t="str">
        <f t="shared" si="89"/>
        <v>DefExt</v>
      </c>
      <c r="R245" s="16">
        <f t="shared" si="90"/>
        <v>1631</v>
      </c>
      <c r="S245" s="15" t="str">
        <f t="shared" si="91"/>
        <v>HPExt</v>
      </c>
      <c r="T245" s="16">
        <f t="shared" si="92"/>
        <v>9707</v>
      </c>
      <c r="V245" s="15">
        <v>208</v>
      </c>
      <c r="W245" s="16">
        <f t="shared" si="78"/>
        <v>6</v>
      </c>
      <c r="X245" s="16" t="str">
        <f t="shared" si="79"/>
        <v>中级1</v>
      </c>
      <c r="Y245" s="16">
        <f t="shared" si="80"/>
        <v>2</v>
      </c>
      <c r="Z245" s="16">
        <f t="shared" si="81"/>
        <v>8</v>
      </c>
      <c r="AA245" s="102">
        <f t="shared" si="82"/>
        <v>1.25</v>
      </c>
      <c r="AB245" s="16" t="str">
        <f t="shared" si="83"/>
        <v>DefExt</v>
      </c>
      <c r="AC245" s="29">
        <f t="shared" si="84"/>
        <v>55</v>
      </c>
      <c r="AD245" s="16" t="str">
        <f t="shared" si="85"/>
        <v>HPExt</v>
      </c>
      <c r="AE245" s="29">
        <f t="shared" si="86"/>
        <v>439</v>
      </c>
    </row>
    <row r="246" spans="10:31" ht="16.5" x14ac:dyDescent="0.2">
      <c r="J246" s="15">
        <v>220</v>
      </c>
      <c r="K246" s="16" t="str">
        <f t="shared" si="72"/>
        <v>高级2</v>
      </c>
      <c r="L246" s="16">
        <f t="shared" si="73"/>
        <v>6</v>
      </c>
      <c r="M246" s="15">
        <f t="shared" si="74"/>
        <v>20</v>
      </c>
      <c r="N246" s="30">
        <f t="shared" si="75"/>
        <v>1.4499999999999997</v>
      </c>
      <c r="O246" s="15" t="str">
        <f t="shared" si="87"/>
        <v>AtkExt</v>
      </c>
      <c r="P246" s="16">
        <f t="shared" si="88"/>
        <v>2187</v>
      </c>
      <c r="Q246" s="15" t="str">
        <f t="shared" si="89"/>
        <v>DefExt</v>
      </c>
      <c r="R246" s="16">
        <f t="shared" si="90"/>
        <v>1731</v>
      </c>
      <c r="S246" s="15" t="str">
        <f t="shared" si="91"/>
        <v>HPExt</v>
      </c>
      <c r="T246" s="16">
        <f t="shared" si="92"/>
        <v>10304</v>
      </c>
      <c r="V246" s="15">
        <v>209</v>
      </c>
      <c r="W246" s="16">
        <f t="shared" si="78"/>
        <v>6</v>
      </c>
      <c r="X246" s="16" t="str">
        <f t="shared" si="79"/>
        <v>中级1</v>
      </c>
      <c r="Y246" s="16">
        <f t="shared" si="80"/>
        <v>2</v>
      </c>
      <c r="Z246" s="16">
        <f t="shared" si="81"/>
        <v>9</v>
      </c>
      <c r="AA246" s="102">
        <f t="shared" si="82"/>
        <v>1.4</v>
      </c>
      <c r="AB246" s="16" t="str">
        <f t="shared" si="83"/>
        <v>DefExt</v>
      </c>
      <c r="AC246" s="29">
        <f t="shared" si="84"/>
        <v>61</v>
      </c>
      <c r="AD246" s="16" t="str">
        <f t="shared" si="85"/>
        <v>HPExt</v>
      </c>
      <c r="AE246" s="29">
        <f t="shared" si="86"/>
        <v>491</v>
      </c>
    </row>
    <row r="247" spans="10:31" ht="16.5" x14ac:dyDescent="0.2">
      <c r="J247" s="15">
        <v>221</v>
      </c>
      <c r="K247" s="16" t="str">
        <f t="shared" si="72"/>
        <v>高级2</v>
      </c>
      <c r="L247" s="16">
        <f t="shared" si="73"/>
        <v>6</v>
      </c>
      <c r="M247" s="15">
        <f t="shared" si="74"/>
        <v>21</v>
      </c>
      <c r="N247" s="30">
        <f t="shared" si="75"/>
        <v>1.536</v>
      </c>
      <c r="O247" s="15" t="str">
        <f t="shared" si="87"/>
        <v>AtkExt</v>
      </c>
      <c r="P247" s="16">
        <f t="shared" si="88"/>
        <v>2316</v>
      </c>
      <c r="Q247" s="15" t="str">
        <f t="shared" si="89"/>
        <v>DefExt</v>
      </c>
      <c r="R247" s="16">
        <f t="shared" si="90"/>
        <v>1834</v>
      </c>
      <c r="S247" s="15" t="str">
        <f t="shared" si="91"/>
        <v>HPExt</v>
      </c>
      <c r="T247" s="16">
        <f t="shared" si="92"/>
        <v>10915</v>
      </c>
      <c r="V247" s="15">
        <v>210</v>
      </c>
      <c r="W247" s="16">
        <f t="shared" si="78"/>
        <v>6</v>
      </c>
      <c r="X247" s="16" t="str">
        <f t="shared" si="79"/>
        <v>中级1</v>
      </c>
      <c r="Y247" s="16">
        <f t="shared" si="80"/>
        <v>2</v>
      </c>
      <c r="Z247" s="16">
        <f t="shared" si="81"/>
        <v>10</v>
      </c>
      <c r="AA247" s="102">
        <f t="shared" si="82"/>
        <v>1.55</v>
      </c>
      <c r="AB247" s="16" t="str">
        <f t="shared" si="83"/>
        <v>DefExt</v>
      </c>
      <c r="AC247" s="29">
        <f t="shared" si="84"/>
        <v>68</v>
      </c>
      <c r="AD247" s="16" t="str">
        <f t="shared" si="85"/>
        <v>HPExt</v>
      </c>
      <c r="AE247" s="29">
        <f t="shared" si="86"/>
        <v>544</v>
      </c>
    </row>
    <row r="248" spans="10:31" ht="16.5" x14ac:dyDescent="0.2">
      <c r="J248" s="15">
        <v>222</v>
      </c>
      <c r="K248" s="16" t="str">
        <f t="shared" si="72"/>
        <v>高级2</v>
      </c>
      <c r="L248" s="16">
        <f t="shared" si="73"/>
        <v>6</v>
      </c>
      <c r="M248" s="15">
        <f t="shared" si="74"/>
        <v>22</v>
      </c>
      <c r="N248" s="30">
        <f t="shared" si="75"/>
        <v>1.6239999999999999</v>
      </c>
      <c r="O248" s="15" t="str">
        <f t="shared" si="87"/>
        <v>AtkExt</v>
      </c>
      <c r="P248" s="16">
        <f t="shared" si="88"/>
        <v>2449</v>
      </c>
      <c r="Q248" s="15" t="str">
        <f t="shared" si="89"/>
        <v>DefExt</v>
      </c>
      <c r="R248" s="16">
        <f t="shared" si="90"/>
        <v>1939</v>
      </c>
      <c r="S248" s="15" t="str">
        <f t="shared" si="91"/>
        <v>HPExt</v>
      </c>
      <c r="T248" s="16">
        <f t="shared" si="92"/>
        <v>11540</v>
      </c>
      <c r="V248" s="15">
        <v>211</v>
      </c>
      <c r="W248" s="16">
        <f t="shared" si="78"/>
        <v>6</v>
      </c>
      <c r="X248" s="16" t="str">
        <f t="shared" si="79"/>
        <v>中级1</v>
      </c>
      <c r="Y248" s="16">
        <f t="shared" si="80"/>
        <v>2</v>
      </c>
      <c r="Z248" s="16">
        <f t="shared" si="81"/>
        <v>11</v>
      </c>
      <c r="AA248" s="102">
        <f t="shared" si="82"/>
        <v>1.7</v>
      </c>
      <c r="AB248" s="16" t="str">
        <f t="shared" si="83"/>
        <v>DefExt</v>
      </c>
      <c r="AC248" s="29">
        <f t="shared" si="84"/>
        <v>74</v>
      </c>
      <c r="AD248" s="16" t="str">
        <f t="shared" si="85"/>
        <v>HPExt</v>
      </c>
      <c r="AE248" s="29">
        <f t="shared" si="86"/>
        <v>596</v>
      </c>
    </row>
    <row r="249" spans="10:31" ht="16.5" x14ac:dyDescent="0.2">
      <c r="J249" s="15">
        <v>223</v>
      </c>
      <c r="K249" s="16" t="str">
        <f t="shared" si="72"/>
        <v>高级2</v>
      </c>
      <c r="L249" s="16">
        <f t="shared" si="73"/>
        <v>6</v>
      </c>
      <c r="M249" s="15">
        <f t="shared" si="74"/>
        <v>23</v>
      </c>
      <c r="N249" s="30">
        <f t="shared" si="75"/>
        <v>1.714</v>
      </c>
      <c r="O249" s="15" t="str">
        <f t="shared" si="87"/>
        <v>AtkExt</v>
      </c>
      <c r="P249" s="16">
        <f t="shared" si="88"/>
        <v>2585</v>
      </c>
      <c r="Q249" s="15" t="str">
        <f t="shared" si="89"/>
        <v>DefExt</v>
      </c>
      <c r="R249" s="16">
        <f t="shared" si="90"/>
        <v>2047</v>
      </c>
      <c r="S249" s="15" t="str">
        <f t="shared" si="91"/>
        <v>HPExt</v>
      </c>
      <c r="T249" s="16">
        <f t="shared" si="92"/>
        <v>12180</v>
      </c>
      <c r="V249" s="15">
        <v>212</v>
      </c>
      <c r="W249" s="16">
        <f t="shared" si="78"/>
        <v>6</v>
      </c>
      <c r="X249" s="16" t="str">
        <f t="shared" si="79"/>
        <v>中级1</v>
      </c>
      <c r="Y249" s="16">
        <f t="shared" si="80"/>
        <v>2</v>
      </c>
      <c r="Z249" s="16">
        <f t="shared" si="81"/>
        <v>12</v>
      </c>
      <c r="AA249" s="102">
        <f t="shared" si="82"/>
        <v>1.8499999999999999</v>
      </c>
      <c r="AB249" s="16" t="str">
        <f t="shared" si="83"/>
        <v>DefExt</v>
      </c>
      <c r="AC249" s="29">
        <f t="shared" si="84"/>
        <v>81</v>
      </c>
      <c r="AD249" s="16" t="str">
        <f t="shared" si="85"/>
        <v>HPExt</v>
      </c>
      <c r="AE249" s="29">
        <f t="shared" si="86"/>
        <v>649</v>
      </c>
    </row>
    <row r="250" spans="10:31" ht="16.5" x14ac:dyDescent="0.2">
      <c r="J250" s="15">
        <v>224</v>
      </c>
      <c r="K250" s="16" t="str">
        <f t="shared" si="72"/>
        <v>高级2</v>
      </c>
      <c r="L250" s="16">
        <f t="shared" si="73"/>
        <v>6</v>
      </c>
      <c r="M250" s="15">
        <f t="shared" si="74"/>
        <v>24</v>
      </c>
      <c r="N250" s="30">
        <f t="shared" si="75"/>
        <v>1.806</v>
      </c>
      <c r="O250" s="15" t="str">
        <f t="shared" si="87"/>
        <v>AtkExt</v>
      </c>
      <c r="P250" s="16">
        <f t="shared" si="88"/>
        <v>2723</v>
      </c>
      <c r="Q250" s="15" t="str">
        <f t="shared" si="89"/>
        <v>DefExt</v>
      </c>
      <c r="R250" s="16">
        <f t="shared" si="90"/>
        <v>2156</v>
      </c>
      <c r="S250" s="15" t="str">
        <f t="shared" si="91"/>
        <v>HPExt</v>
      </c>
      <c r="T250" s="16">
        <f t="shared" si="92"/>
        <v>12833</v>
      </c>
      <c r="V250" s="15">
        <v>213</v>
      </c>
      <c r="W250" s="16">
        <f t="shared" si="78"/>
        <v>6</v>
      </c>
      <c r="X250" s="16" t="str">
        <f t="shared" si="79"/>
        <v>中级1</v>
      </c>
      <c r="Y250" s="16">
        <f t="shared" si="80"/>
        <v>2</v>
      </c>
      <c r="Z250" s="16">
        <f t="shared" si="81"/>
        <v>13</v>
      </c>
      <c r="AA250" s="102">
        <f t="shared" si="82"/>
        <v>2</v>
      </c>
      <c r="AB250" s="16" t="str">
        <f t="shared" si="83"/>
        <v>DefExt</v>
      </c>
      <c r="AC250" s="29">
        <f t="shared" si="84"/>
        <v>87</v>
      </c>
      <c r="AD250" s="16" t="str">
        <f t="shared" si="85"/>
        <v>HPExt</v>
      </c>
      <c r="AE250" s="29">
        <f t="shared" si="86"/>
        <v>702</v>
      </c>
    </row>
    <row r="251" spans="10:31" ht="16.5" x14ac:dyDescent="0.2">
      <c r="J251" s="15">
        <v>225</v>
      </c>
      <c r="K251" s="16" t="str">
        <f t="shared" si="72"/>
        <v>高级2</v>
      </c>
      <c r="L251" s="16">
        <f t="shared" si="73"/>
        <v>6</v>
      </c>
      <c r="M251" s="15">
        <f t="shared" si="74"/>
        <v>25</v>
      </c>
      <c r="N251" s="30">
        <f t="shared" si="75"/>
        <v>1.9</v>
      </c>
      <c r="O251" s="15" t="str">
        <f t="shared" si="87"/>
        <v>AtkExt</v>
      </c>
      <c r="P251" s="16">
        <f t="shared" si="88"/>
        <v>2865</v>
      </c>
      <c r="Q251" s="15" t="str">
        <f t="shared" si="89"/>
        <v>DefExt</v>
      </c>
      <c r="R251" s="16">
        <f t="shared" si="90"/>
        <v>2269</v>
      </c>
      <c r="S251" s="15" t="str">
        <f t="shared" si="91"/>
        <v>HPExt</v>
      </c>
      <c r="T251" s="16">
        <f t="shared" si="92"/>
        <v>13501</v>
      </c>
      <c r="V251" s="15">
        <v>214</v>
      </c>
      <c r="W251" s="16">
        <f t="shared" si="78"/>
        <v>6</v>
      </c>
      <c r="X251" s="16" t="str">
        <f t="shared" si="79"/>
        <v>中级1</v>
      </c>
      <c r="Y251" s="16">
        <f t="shared" si="80"/>
        <v>2</v>
      </c>
      <c r="Z251" s="16">
        <f t="shared" si="81"/>
        <v>14</v>
      </c>
      <c r="AA251" s="102">
        <f t="shared" si="82"/>
        <v>2.15</v>
      </c>
      <c r="AB251" s="16" t="str">
        <f t="shared" si="83"/>
        <v>DefExt</v>
      </c>
      <c r="AC251" s="29">
        <f t="shared" si="84"/>
        <v>94</v>
      </c>
      <c r="AD251" s="16" t="str">
        <f t="shared" si="85"/>
        <v>HPExt</v>
      </c>
      <c r="AE251" s="29">
        <f t="shared" si="86"/>
        <v>754</v>
      </c>
    </row>
    <row r="252" spans="10:31" ht="16.5" x14ac:dyDescent="0.2">
      <c r="J252" s="15">
        <v>226</v>
      </c>
      <c r="K252" s="16" t="str">
        <f t="shared" si="72"/>
        <v>高级2</v>
      </c>
      <c r="L252" s="16">
        <f t="shared" si="73"/>
        <v>6</v>
      </c>
      <c r="M252" s="15">
        <f t="shared" si="74"/>
        <v>26</v>
      </c>
      <c r="N252" s="30">
        <f t="shared" si="75"/>
        <v>1.996</v>
      </c>
      <c r="O252" s="15" t="str">
        <f t="shared" si="87"/>
        <v>AtkExt</v>
      </c>
      <c r="P252" s="16">
        <f t="shared" si="88"/>
        <v>3010</v>
      </c>
      <c r="Q252" s="15" t="str">
        <f t="shared" si="89"/>
        <v>DefExt</v>
      </c>
      <c r="R252" s="16">
        <f t="shared" si="90"/>
        <v>2383</v>
      </c>
      <c r="S252" s="15" t="str">
        <f t="shared" si="91"/>
        <v>HPExt</v>
      </c>
      <c r="T252" s="16">
        <f t="shared" si="92"/>
        <v>14184</v>
      </c>
      <c r="V252" s="15">
        <v>215</v>
      </c>
      <c r="W252" s="16">
        <f t="shared" si="78"/>
        <v>6</v>
      </c>
      <c r="X252" s="16" t="str">
        <f t="shared" si="79"/>
        <v>中级1</v>
      </c>
      <c r="Y252" s="16">
        <f t="shared" si="80"/>
        <v>2</v>
      </c>
      <c r="Z252" s="16">
        <f t="shared" si="81"/>
        <v>15</v>
      </c>
      <c r="AA252" s="102">
        <f t="shared" si="82"/>
        <v>2.2999999999999998</v>
      </c>
      <c r="AB252" s="16" t="str">
        <f t="shared" si="83"/>
        <v>DefExt</v>
      </c>
      <c r="AC252" s="29">
        <f t="shared" si="84"/>
        <v>100</v>
      </c>
      <c r="AD252" s="16" t="str">
        <f t="shared" si="85"/>
        <v>HPExt</v>
      </c>
      <c r="AE252" s="29">
        <f t="shared" si="86"/>
        <v>807</v>
      </c>
    </row>
    <row r="253" spans="10:31" ht="16.5" x14ac:dyDescent="0.2">
      <c r="J253" s="15">
        <v>227</v>
      </c>
      <c r="K253" s="16" t="str">
        <f t="shared" si="72"/>
        <v>高级2</v>
      </c>
      <c r="L253" s="16">
        <f t="shared" si="73"/>
        <v>6</v>
      </c>
      <c r="M253" s="15">
        <f t="shared" si="74"/>
        <v>27</v>
      </c>
      <c r="N253" s="30">
        <f t="shared" si="75"/>
        <v>2.0939999999999999</v>
      </c>
      <c r="O253" s="15" t="str">
        <f t="shared" si="87"/>
        <v>AtkExt</v>
      </c>
      <c r="P253" s="16">
        <f t="shared" si="88"/>
        <v>3158</v>
      </c>
      <c r="Q253" s="15" t="str">
        <f t="shared" si="89"/>
        <v>DefExt</v>
      </c>
      <c r="R253" s="16">
        <f t="shared" si="90"/>
        <v>2500</v>
      </c>
      <c r="S253" s="15" t="str">
        <f t="shared" si="91"/>
        <v>HPExt</v>
      </c>
      <c r="T253" s="16">
        <f t="shared" si="92"/>
        <v>14880</v>
      </c>
      <c r="V253" s="15">
        <v>216</v>
      </c>
      <c r="W253" s="16">
        <f t="shared" si="78"/>
        <v>6</v>
      </c>
      <c r="X253" s="16" t="str">
        <f t="shared" si="79"/>
        <v>中级1</v>
      </c>
      <c r="Y253" s="16">
        <f t="shared" si="80"/>
        <v>2</v>
      </c>
      <c r="Z253" s="16">
        <f t="shared" si="81"/>
        <v>16</v>
      </c>
      <c r="AA253" s="102">
        <f t="shared" si="82"/>
        <v>2.4499999999999997</v>
      </c>
      <c r="AB253" s="16" t="str">
        <f t="shared" si="83"/>
        <v>DefExt</v>
      </c>
      <c r="AC253" s="29">
        <f t="shared" si="84"/>
        <v>107</v>
      </c>
      <c r="AD253" s="16" t="str">
        <f t="shared" si="85"/>
        <v>HPExt</v>
      </c>
      <c r="AE253" s="29">
        <f t="shared" si="86"/>
        <v>860</v>
      </c>
    </row>
    <row r="254" spans="10:31" ht="16.5" x14ac:dyDescent="0.2">
      <c r="J254" s="15">
        <v>228</v>
      </c>
      <c r="K254" s="16" t="str">
        <f t="shared" si="72"/>
        <v>高级2</v>
      </c>
      <c r="L254" s="16">
        <f t="shared" si="73"/>
        <v>6</v>
      </c>
      <c r="M254" s="15">
        <f t="shared" si="74"/>
        <v>28</v>
      </c>
      <c r="N254" s="30">
        <f t="shared" si="75"/>
        <v>2.194</v>
      </c>
      <c r="O254" s="15" t="str">
        <f t="shared" si="87"/>
        <v>AtkExt</v>
      </c>
      <c r="P254" s="16">
        <f t="shared" si="88"/>
        <v>3309</v>
      </c>
      <c r="Q254" s="15" t="str">
        <f t="shared" si="89"/>
        <v>DefExt</v>
      </c>
      <c r="R254" s="16">
        <f t="shared" si="90"/>
        <v>2620</v>
      </c>
      <c r="S254" s="15" t="str">
        <f t="shared" si="91"/>
        <v>HPExt</v>
      </c>
      <c r="T254" s="16">
        <f t="shared" si="92"/>
        <v>15591</v>
      </c>
      <c r="V254" s="15">
        <v>217</v>
      </c>
      <c r="W254" s="16">
        <f t="shared" si="78"/>
        <v>6</v>
      </c>
      <c r="X254" s="16" t="str">
        <f t="shared" si="79"/>
        <v>中级1</v>
      </c>
      <c r="Y254" s="16">
        <f t="shared" si="80"/>
        <v>2</v>
      </c>
      <c r="Z254" s="16">
        <f t="shared" si="81"/>
        <v>17</v>
      </c>
      <c r="AA254" s="102">
        <f t="shared" si="82"/>
        <v>2.5999999999999996</v>
      </c>
      <c r="AB254" s="16" t="str">
        <f t="shared" si="83"/>
        <v>DefExt</v>
      </c>
      <c r="AC254" s="29">
        <f t="shared" si="84"/>
        <v>114</v>
      </c>
      <c r="AD254" s="16" t="str">
        <f t="shared" si="85"/>
        <v>HPExt</v>
      </c>
      <c r="AE254" s="29">
        <f t="shared" si="86"/>
        <v>912</v>
      </c>
    </row>
    <row r="255" spans="10:31" ht="16.5" x14ac:dyDescent="0.2">
      <c r="J255" s="15">
        <v>229</v>
      </c>
      <c r="K255" s="16" t="str">
        <f t="shared" si="72"/>
        <v>高级2</v>
      </c>
      <c r="L255" s="16">
        <f t="shared" si="73"/>
        <v>6</v>
      </c>
      <c r="M255" s="15">
        <f t="shared" si="74"/>
        <v>29</v>
      </c>
      <c r="N255" s="30">
        <f t="shared" si="75"/>
        <v>2.2959999999999998</v>
      </c>
      <c r="O255" s="15" t="str">
        <f t="shared" si="87"/>
        <v>AtkExt</v>
      </c>
      <c r="P255" s="16">
        <f t="shared" si="88"/>
        <v>3462</v>
      </c>
      <c r="Q255" s="15" t="str">
        <f t="shared" si="89"/>
        <v>DefExt</v>
      </c>
      <c r="R255" s="16">
        <f t="shared" si="90"/>
        <v>2741</v>
      </c>
      <c r="S255" s="15" t="str">
        <f t="shared" si="91"/>
        <v>HPExt</v>
      </c>
      <c r="T255" s="16">
        <f t="shared" si="92"/>
        <v>16315</v>
      </c>
      <c r="V255" s="15">
        <v>218</v>
      </c>
      <c r="W255" s="16">
        <f t="shared" si="78"/>
        <v>6</v>
      </c>
      <c r="X255" s="16" t="str">
        <f t="shared" si="79"/>
        <v>中级1</v>
      </c>
      <c r="Y255" s="16">
        <f t="shared" si="80"/>
        <v>2</v>
      </c>
      <c r="Z255" s="16">
        <f t="shared" si="81"/>
        <v>18</v>
      </c>
      <c r="AA255" s="102">
        <f t="shared" si="82"/>
        <v>2.7499999999999996</v>
      </c>
      <c r="AB255" s="16" t="str">
        <f t="shared" si="83"/>
        <v>DefExt</v>
      </c>
      <c r="AC255" s="29">
        <f t="shared" si="84"/>
        <v>120</v>
      </c>
      <c r="AD255" s="16" t="str">
        <f t="shared" si="85"/>
        <v>HPExt</v>
      </c>
      <c r="AE255" s="29">
        <f t="shared" si="86"/>
        <v>965</v>
      </c>
    </row>
    <row r="256" spans="10:31" ht="16.5" x14ac:dyDescent="0.2">
      <c r="J256" s="15">
        <v>230</v>
      </c>
      <c r="K256" s="16" t="str">
        <f t="shared" si="72"/>
        <v>高级2</v>
      </c>
      <c r="L256" s="16">
        <f t="shared" si="73"/>
        <v>6</v>
      </c>
      <c r="M256" s="15">
        <f t="shared" si="74"/>
        <v>30</v>
      </c>
      <c r="N256" s="30">
        <f t="shared" si="75"/>
        <v>2.3999999999999995</v>
      </c>
      <c r="O256" s="15" t="str">
        <f t="shared" si="87"/>
        <v>AtkExt</v>
      </c>
      <c r="P256" s="16">
        <f t="shared" si="88"/>
        <v>3619</v>
      </c>
      <c r="Q256" s="15" t="str">
        <f t="shared" si="89"/>
        <v>DefExt</v>
      </c>
      <c r="R256" s="16">
        <f t="shared" si="90"/>
        <v>2866</v>
      </c>
      <c r="S256" s="15" t="str">
        <f t="shared" si="91"/>
        <v>HPExt</v>
      </c>
      <c r="T256" s="16">
        <f t="shared" si="92"/>
        <v>17054</v>
      </c>
      <c r="V256" s="15">
        <v>219</v>
      </c>
      <c r="W256" s="16">
        <f t="shared" si="78"/>
        <v>6</v>
      </c>
      <c r="X256" s="16" t="str">
        <f t="shared" si="79"/>
        <v>中级1</v>
      </c>
      <c r="Y256" s="16">
        <f t="shared" si="80"/>
        <v>2</v>
      </c>
      <c r="Z256" s="16">
        <f t="shared" si="81"/>
        <v>19</v>
      </c>
      <c r="AA256" s="102">
        <f t="shared" si="82"/>
        <v>2.9</v>
      </c>
      <c r="AB256" s="16" t="str">
        <f t="shared" si="83"/>
        <v>DefExt</v>
      </c>
      <c r="AC256" s="29">
        <f t="shared" si="84"/>
        <v>127</v>
      </c>
      <c r="AD256" s="16" t="str">
        <f t="shared" si="85"/>
        <v>HPExt</v>
      </c>
      <c r="AE256" s="29">
        <f t="shared" si="86"/>
        <v>1017</v>
      </c>
    </row>
    <row r="257" spans="10:31" ht="16.5" x14ac:dyDescent="0.2">
      <c r="J257" s="15">
        <v>231</v>
      </c>
      <c r="K257" s="16" t="str">
        <f t="shared" si="72"/>
        <v>高级2</v>
      </c>
      <c r="L257" s="16">
        <f t="shared" si="73"/>
        <v>6</v>
      </c>
      <c r="M257" s="15">
        <f t="shared" si="74"/>
        <v>31</v>
      </c>
      <c r="N257" s="30">
        <f t="shared" si="75"/>
        <v>2.5059999999999998</v>
      </c>
      <c r="O257" s="15" t="str">
        <f t="shared" si="87"/>
        <v>AtkExt</v>
      </c>
      <c r="P257" s="16">
        <f t="shared" si="88"/>
        <v>3779</v>
      </c>
      <c r="Q257" s="15" t="str">
        <f t="shared" si="89"/>
        <v>DefExt</v>
      </c>
      <c r="R257" s="16">
        <f t="shared" si="90"/>
        <v>2992</v>
      </c>
      <c r="S257" s="15" t="str">
        <f t="shared" si="91"/>
        <v>HPExt</v>
      </c>
      <c r="T257" s="16">
        <f t="shared" si="92"/>
        <v>17808</v>
      </c>
      <c r="V257" s="15">
        <v>220</v>
      </c>
      <c r="W257" s="16">
        <f t="shared" si="78"/>
        <v>6</v>
      </c>
      <c r="X257" s="16" t="str">
        <f t="shared" si="79"/>
        <v>中级1</v>
      </c>
      <c r="Y257" s="16">
        <f t="shared" si="80"/>
        <v>2</v>
      </c>
      <c r="Z257" s="16">
        <f t="shared" si="81"/>
        <v>20</v>
      </c>
      <c r="AA257" s="102">
        <f t="shared" si="82"/>
        <v>3.05</v>
      </c>
      <c r="AB257" s="16" t="str">
        <f t="shared" si="83"/>
        <v>DefExt</v>
      </c>
      <c r="AC257" s="29">
        <f t="shared" si="84"/>
        <v>133</v>
      </c>
      <c r="AD257" s="16" t="str">
        <f t="shared" si="85"/>
        <v>HPExt</v>
      </c>
      <c r="AE257" s="29">
        <f t="shared" si="86"/>
        <v>1070</v>
      </c>
    </row>
    <row r="258" spans="10:31" ht="16.5" x14ac:dyDescent="0.2">
      <c r="J258" s="15">
        <v>232</v>
      </c>
      <c r="K258" s="16" t="str">
        <f t="shared" si="72"/>
        <v>高级2</v>
      </c>
      <c r="L258" s="16">
        <f t="shared" si="73"/>
        <v>6</v>
      </c>
      <c r="M258" s="15">
        <f t="shared" si="74"/>
        <v>32</v>
      </c>
      <c r="N258" s="30">
        <f t="shared" si="75"/>
        <v>2.6139999999999999</v>
      </c>
      <c r="O258" s="15" t="str">
        <f t="shared" si="87"/>
        <v>AtkExt</v>
      </c>
      <c r="P258" s="16">
        <f t="shared" si="88"/>
        <v>3942</v>
      </c>
      <c r="Q258" s="15" t="str">
        <f t="shared" si="89"/>
        <v>DefExt</v>
      </c>
      <c r="R258" s="16">
        <f t="shared" si="90"/>
        <v>3121</v>
      </c>
      <c r="S258" s="15" t="str">
        <f t="shared" si="91"/>
        <v>HPExt</v>
      </c>
      <c r="T258" s="16">
        <f t="shared" si="92"/>
        <v>18575</v>
      </c>
      <c r="V258" s="15">
        <v>221</v>
      </c>
      <c r="W258" s="16">
        <f t="shared" si="78"/>
        <v>6</v>
      </c>
      <c r="X258" s="16" t="str">
        <f t="shared" si="79"/>
        <v>中级1</v>
      </c>
      <c r="Y258" s="16">
        <f t="shared" si="80"/>
        <v>2</v>
      </c>
      <c r="Z258" s="16">
        <f t="shared" si="81"/>
        <v>21</v>
      </c>
      <c r="AA258" s="102">
        <f t="shared" si="82"/>
        <v>3.1999999999999997</v>
      </c>
      <c r="AB258" s="16" t="str">
        <f t="shared" si="83"/>
        <v>DefExt</v>
      </c>
      <c r="AC258" s="29">
        <f t="shared" si="84"/>
        <v>140</v>
      </c>
      <c r="AD258" s="16" t="str">
        <f t="shared" si="85"/>
        <v>HPExt</v>
      </c>
      <c r="AE258" s="29">
        <f t="shared" si="86"/>
        <v>1123</v>
      </c>
    </row>
    <row r="259" spans="10:31" ht="16.5" x14ac:dyDescent="0.2">
      <c r="J259" s="15">
        <v>233</v>
      </c>
      <c r="K259" s="16" t="str">
        <f t="shared" si="72"/>
        <v>高级2</v>
      </c>
      <c r="L259" s="16">
        <f t="shared" si="73"/>
        <v>6</v>
      </c>
      <c r="M259" s="15">
        <f t="shared" si="74"/>
        <v>33</v>
      </c>
      <c r="N259" s="30">
        <f t="shared" si="75"/>
        <v>2.7239999999999998</v>
      </c>
      <c r="O259" s="15" t="str">
        <f t="shared" si="87"/>
        <v>AtkExt</v>
      </c>
      <c r="P259" s="16">
        <f t="shared" si="88"/>
        <v>4108</v>
      </c>
      <c r="Q259" s="15" t="str">
        <f t="shared" si="89"/>
        <v>DefExt</v>
      </c>
      <c r="R259" s="16">
        <f t="shared" si="90"/>
        <v>3252</v>
      </c>
      <c r="S259" s="15" t="str">
        <f t="shared" si="91"/>
        <v>HPExt</v>
      </c>
      <c r="T259" s="16">
        <f t="shared" si="92"/>
        <v>19357</v>
      </c>
      <c r="V259" s="15">
        <v>222</v>
      </c>
      <c r="W259" s="16">
        <f t="shared" si="78"/>
        <v>6</v>
      </c>
      <c r="X259" s="16" t="str">
        <f t="shared" si="79"/>
        <v>中级1</v>
      </c>
      <c r="Y259" s="16">
        <f t="shared" si="80"/>
        <v>2</v>
      </c>
      <c r="Z259" s="16">
        <f t="shared" si="81"/>
        <v>22</v>
      </c>
      <c r="AA259" s="102">
        <f t="shared" si="82"/>
        <v>3.3499999999999996</v>
      </c>
      <c r="AB259" s="16" t="str">
        <f t="shared" si="83"/>
        <v>DefExt</v>
      </c>
      <c r="AC259" s="29">
        <f t="shared" si="84"/>
        <v>146</v>
      </c>
      <c r="AD259" s="16" t="str">
        <f t="shared" si="85"/>
        <v>HPExt</v>
      </c>
      <c r="AE259" s="29">
        <f t="shared" si="86"/>
        <v>1175</v>
      </c>
    </row>
    <row r="260" spans="10:31" ht="16.5" x14ac:dyDescent="0.2">
      <c r="J260" s="15">
        <v>234</v>
      </c>
      <c r="K260" s="16" t="str">
        <f t="shared" si="72"/>
        <v>高级2</v>
      </c>
      <c r="L260" s="16">
        <f t="shared" si="73"/>
        <v>6</v>
      </c>
      <c r="M260" s="15">
        <f t="shared" si="74"/>
        <v>34</v>
      </c>
      <c r="N260" s="30">
        <f t="shared" si="75"/>
        <v>2.8360000000000003</v>
      </c>
      <c r="O260" s="15" t="str">
        <f t="shared" si="87"/>
        <v>AtkExt</v>
      </c>
      <c r="P260" s="16">
        <f t="shared" si="88"/>
        <v>4277</v>
      </c>
      <c r="Q260" s="15" t="str">
        <f t="shared" si="89"/>
        <v>DefExt</v>
      </c>
      <c r="R260" s="16">
        <f t="shared" si="90"/>
        <v>3386</v>
      </c>
      <c r="S260" s="15" t="str">
        <f t="shared" si="91"/>
        <v>HPExt</v>
      </c>
      <c r="T260" s="16">
        <f t="shared" si="92"/>
        <v>20153</v>
      </c>
      <c r="V260" s="15">
        <v>223</v>
      </c>
      <c r="W260" s="16">
        <f t="shared" si="78"/>
        <v>6</v>
      </c>
      <c r="X260" s="16" t="str">
        <f t="shared" si="79"/>
        <v>中级1</v>
      </c>
      <c r="Y260" s="16">
        <f t="shared" si="80"/>
        <v>2</v>
      </c>
      <c r="Z260" s="16">
        <f t="shared" si="81"/>
        <v>23</v>
      </c>
      <c r="AA260" s="102">
        <f t="shared" si="82"/>
        <v>3.4999999999999996</v>
      </c>
      <c r="AB260" s="16" t="str">
        <f t="shared" si="83"/>
        <v>DefExt</v>
      </c>
      <c r="AC260" s="29">
        <f t="shared" si="84"/>
        <v>153</v>
      </c>
      <c r="AD260" s="16" t="str">
        <f t="shared" si="85"/>
        <v>HPExt</v>
      </c>
      <c r="AE260" s="29">
        <f t="shared" si="86"/>
        <v>1228</v>
      </c>
    </row>
    <row r="261" spans="10:31" ht="16.5" x14ac:dyDescent="0.2">
      <c r="J261" s="15">
        <v>235</v>
      </c>
      <c r="K261" s="16" t="str">
        <f t="shared" si="72"/>
        <v>高级2</v>
      </c>
      <c r="L261" s="16">
        <f t="shared" si="73"/>
        <v>6</v>
      </c>
      <c r="M261" s="15">
        <f t="shared" si="74"/>
        <v>35</v>
      </c>
      <c r="N261" s="30">
        <f t="shared" si="75"/>
        <v>2.95</v>
      </c>
      <c r="O261" s="15" t="str">
        <f t="shared" si="87"/>
        <v>AtkExt</v>
      </c>
      <c r="P261" s="16">
        <f t="shared" si="88"/>
        <v>4449</v>
      </c>
      <c r="Q261" s="15" t="str">
        <f t="shared" si="89"/>
        <v>DefExt</v>
      </c>
      <c r="R261" s="16">
        <f t="shared" si="90"/>
        <v>3522</v>
      </c>
      <c r="S261" s="15" t="str">
        <f t="shared" si="91"/>
        <v>HPExt</v>
      </c>
      <c r="T261" s="16">
        <f t="shared" si="92"/>
        <v>20963</v>
      </c>
      <c r="V261" s="15">
        <v>224</v>
      </c>
      <c r="W261" s="16">
        <f t="shared" si="78"/>
        <v>6</v>
      </c>
      <c r="X261" s="16" t="str">
        <f t="shared" si="79"/>
        <v>中级1</v>
      </c>
      <c r="Y261" s="16">
        <f t="shared" si="80"/>
        <v>2</v>
      </c>
      <c r="Z261" s="16">
        <f t="shared" si="81"/>
        <v>24</v>
      </c>
      <c r="AA261" s="102">
        <f t="shared" si="82"/>
        <v>3.6499999999999995</v>
      </c>
      <c r="AB261" s="16" t="str">
        <f t="shared" si="83"/>
        <v>DefExt</v>
      </c>
      <c r="AC261" s="29">
        <f t="shared" si="84"/>
        <v>159</v>
      </c>
      <c r="AD261" s="16" t="str">
        <f t="shared" si="85"/>
        <v>HPExt</v>
      </c>
      <c r="AE261" s="29">
        <f t="shared" si="86"/>
        <v>1281</v>
      </c>
    </row>
    <row r="262" spans="10:31" ht="16.5" x14ac:dyDescent="0.2">
      <c r="J262" s="15">
        <v>236</v>
      </c>
      <c r="K262" s="16" t="str">
        <f t="shared" si="72"/>
        <v>高级2</v>
      </c>
      <c r="L262" s="16">
        <f t="shared" si="73"/>
        <v>6</v>
      </c>
      <c r="M262" s="15">
        <f t="shared" si="74"/>
        <v>36</v>
      </c>
      <c r="N262" s="30">
        <f t="shared" si="75"/>
        <v>3.0659999999999998</v>
      </c>
      <c r="O262" s="15" t="str">
        <f t="shared" si="87"/>
        <v>AtkExt</v>
      </c>
      <c r="P262" s="16">
        <f t="shared" si="88"/>
        <v>4624</v>
      </c>
      <c r="Q262" s="15" t="str">
        <f t="shared" si="89"/>
        <v>DefExt</v>
      </c>
      <c r="R262" s="16">
        <f t="shared" si="90"/>
        <v>3661</v>
      </c>
      <c r="S262" s="15" t="str">
        <f t="shared" si="91"/>
        <v>HPExt</v>
      </c>
      <c r="T262" s="16">
        <f t="shared" si="92"/>
        <v>21787</v>
      </c>
      <c r="V262" s="15">
        <v>225</v>
      </c>
      <c r="W262" s="16">
        <f t="shared" si="78"/>
        <v>6</v>
      </c>
      <c r="X262" s="16" t="str">
        <f t="shared" si="79"/>
        <v>中级1</v>
      </c>
      <c r="Y262" s="16">
        <f t="shared" si="80"/>
        <v>2</v>
      </c>
      <c r="Z262" s="16">
        <f t="shared" si="81"/>
        <v>25</v>
      </c>
      <c r="AA262" s="102">
        <f t="shared" si="82"/>
        <v>3.8</v>
      </c>
      <c r="AB262" s="16" t="str">
        <f t="shared" si="83"/>
        <v>DefExt</v>
      </c>
      <c r="AC262" s="29">
        <f t="shared" si="84"/>
        <v>166</v>
      </c>
      <c r="AD262" s="16" t="str">
        <f t="shared" si="85"/>
        <v>HPExt</v>
      </c>
      <c r="AE262" s="29">
        <f t="shared" si="86"/>
        <v>1333</v>
      </c>
    </row>
    <row r="263" spans="10:31" ht="16.5" x14ac:dyDescent="0.2">
      <c r="J263" s="15">
        <v>237</v>
      </c>
      <c r="K263" s="16" t="str">
        <f t="shared" si="72"/>
        <v>高级2</v>
      </c>
      <c r="L263" s="16">
        <f t="shared" si="73"/>
        <v>6</v>
      </c>
      <c r="M263" s="15">
        <f t="shared" si="74"/>
        <v>37</v>
      </c>
      <c r="N263" s="30">
        <f t="shared" si="75"/>
        <v>3.1840000000000002</v>
      </c>
      <c r="O263" s="15" t="str">
        <f t="shared" si="87"/>
        <v>AtkExt</v>
      </c>
      <c r="P263" s="16">
        <f t="shared" si="88"/>
        <v>4801</v>
      </c>
      <c r="Q263" s="15" t="str">
        <f t="shared" si="89"/>
        <v>DefExt</v>
      </c>
      <c r="R263" s="16">
        <f t="shared" si="90"/>
        <v>3802</v>
      </c>
      <c r="S263" s="15" t="str">
        <f t="shared" si="91"/>
        <v>HPExt</v>
      </c>
      <c r="T263" s="16">
        <f t="shared" si="92"/>
        <v>22626</v>
      </c>
      <c r="V263" s="15">
        <v>226</v>
      </c>
      <c r="W263" s="16">
        <f t="shared" si="78"/>
        <v>6</v>
      </c>
      <c r="X263" s="16" t="str">
        <f t="shared" si="79"/>
        <v>中级1</v>
      </c>
      <c r="Y263" s="16">
        <f t="shared" si="80"/>
        <v>2</v>
      </c>
      <c r="Z263" s="16">
        <f t="shared" si="81"/>
        <v>26</v>
      </c>
      <c r="AA263" s="102">
        <f t="shared" si="82"/>
        <v>3.9499999999999997</v>
      </c>
      <c r="AB263" s="16" t="str">
        <f t="shared" si="83"/>
        <v>DefExt</v>
      </c>
      <c r="AC263" s="29">
        <f t="shared" si="84"/>
        <v>173</v>
      </c>
      <c r="AD263" s="16" t="str">
        <f t="shared" si="85"/>
        <v>HPExt</v>
      </c>
      <c r="AE263" s="29">
        <f t="shared" si="86"/>
        <v>1386</v>
      </c>
    </row>
    <row r="264" spans="10:31" ht="16.5" x14ac:dyDescent="0.2">
      <c r="J264" s="15">
        <v>238</v>
      </c>
      <c r="K264" s="16" t="str">
        <f t="shared" si="72"/>
        <v>高级2</v>
      </c>
      <c r="L264" s="16">
        <f t="shared" si="73"/>
        <v>6</v>
      </c>
      <c r="M264" s="15">
        <f t="shared" si="74"/>
        <v>38</v>
      </c>
      <c r="N264" s="30">
        <f t="shared" si="75"/>
        <v>3.3039999999999998</v>
      </c>
      <c r="O264" s="15" t="str">
        <f t="shared" si="87"/>
        <v>AtkExt</v>
      </c>
      <c r="P264" s="16">
        <f t="shared" si="88"/>
        <v>4982</v>
      </c>
      <c r="Q264" s="15" t="str">
        <f t="shared" si="89"/>
        <v>DefExt</v>
      </c>
      <c r="R264" s="16">
        <f t="shared" si="90"/>
        <v>3945</v>
      </c>
      <c r="S264" s="15" t="str">
        <f t="shared" si="91"/>
        <v>HPExt</v>
      </c>
      <c r="T264" s="16">
        <f t="shared" si="92"/>
        <v>23478</v>
      </c>
      <c r="V264" s="15">
        <v>227</v>
      </c>
      <c r="W264" s="16">
        <f t="shared" si="78"/>
        <v>6</v>
      </c>
      <c r="X264" s="16" t="str">
        <f t="shared" si="79"/>
        <v>中级1</v>
      </c>
      <c r="Y264" s="16">
        <f t="shared" si="80"/>
        <v>2</v>
      </c>
      <c r="Z264" s="16">
        <f t="shared" si="81"/>
        <v>27</v>
      </c>
      <c r="AA264" s="102">
        <f t="shared" si="82"/>
        <v>4.0999999999999996</v>
      </c>
      <c r="AB264" s="16" t="str">
        <f t="shared" si="83"/>
        <v>DefExt</v>
      </c>
      <c r="AC264" s="29">
        <f t="shared" si="84"/>
        <v>179</v>
      </c>
      <c r="AD264" s="16" t="str">
        <f t="shared" si="85"/>
        <v>HPExt</v>
      </c>
      <c r="AE264" s="29">
        <f t="shared" si="86"/>
        <v>1438</v>
      </c>
    </row>
    <row r="265" spans="10:31" ht="16.5" x14ac:dyDescent="0.2">
      <c r="J265" s="15">
        <v>239</v>
      </c>
      <c r="K265" s="16" t="str">
        <f t="shared" si="72"/>
        <v>高级2</v>
      </c>
      <c r="L265" s="16">
        <f t="shared" si="73"/>
        <v>6</v>
      </c>
      <c r="M265" s="15">
        <f t="shared" si="74"/>
        <v>39</v>
      </c>
      <c r="N265" s="30">
        <f t="shared" si="75"/>
        <v>3.4259999999999997</v>
      </c>
      <c r="O265" s="15" t="str">
        <f t="shared" si="87"/>
        <v>AtkExt</v>
      </c>
      <c r="P265" s="16">
        <f t="shared" si="88"/>
        <v>5166</v>
      </c>
      <c r="Q265" s="15" t="str">
        <f t="shared" si="89"/>
        <v>DefExt</v>
      </c>
      <c r="R265" s="16">
        <f t="shared" si="90"/>
        <v>4091</v>
      </c>
      <c r="S265" s="15" t="str">
        <f t="shared" si="91"/>
        <v>HPExt</v>
      </c>
      <c r="T265" s="16">
        <f t="shared" si="92"/>
        <v>24345</v>
      </c>
      <c r="V265" s="15">
        <v>228</v>
      </c>
      <c r="W265" s="16">
        <f t="shared" si="78"/>
        <v>6</v>
      </c>
      <c r="X265" s="16" t="str">
        <f t="shared" si="79"/>
        <v>中级1</v>
      </c>
      <c r="Y265" s="16">
        <f t="shared" si="80"/>
        <v>2</v>
      </c>
      <c r="Z265" s="16">
        <f t="shared" si="81"/>
        <v>28</v>
      </c>
      <c r="AA265" s="102">
        <f t="shared" si="82"/>
        <v>4.25</v>
      </c>
      <c r="AB265" s="16" t="str">
        <f t="shared" si="83"/>
        <v>DefExt</v>
      </c>
      <c r="AC265" s="29">
        <f t="shared" si="84"/>
        <v>186</v>
      </c>
      <c r="AD265" s="16" t="str">
        <f t="shared" si="85"/>
        <v>HPExt</v>
      </c>
      <c r="AE265" s="29">
        <f t="shared" si="86"/>
        <v>1491</v>
      </c>
    </row>
    <row r="266" spans="10:31" ht="16.5" x14ac:dyDescent="0.2">
      <c r="J266" s="15">
        <v>240</v>
      </c>
      <c r="K266" s="16" t="str">
        <f t="shared" si="72"/>
        <v>高级2</v>
      </c>
      <c r="L266" s="16">
        <f t="shared" si="73"/>
        <v>6</v>
      </c>
      <c r="M266" s="15">
        <f t="shared" si="74"/>
        <v>40</v>
      </c>
      <c r="N266" s="30">
        <f t="shared" si="75"/>
        <v>3.55</v>
      </c>
      <c r="O266" s="15" t="str">
        <f t="shared" si="87"/>
        <v>AtkExt</v>
      </c>
      <c r="P266" s="16">
        <f t="shared" si="88"/>
        <v>5353</v>
      </c>
      <c r="Q266" s="15" t="str">
        <f t="shared" si="89"/>
        <v>DefExt</v>
      </c>
      <c r="R266" s="16">
        <f t="shared" si="90"/>
        <v>4239</v>
      </c>
      <c r="S266" s="15" t="str">
        <f t="shared" si="91"/>
        <v>HPExt</v>
      </c>
      <c r="T266" s="16">
        <f t="shared" si="92"/>
        <v>25226</v>
      </c>
      <c r="V266" s="15">
        <v>229</v>
      </c>
      <c r="W266" s="16">
        <f t="shared" si="78"/>
        <v>6</v>
      </c>
      <c r="X266" s="16" t="str">
        <f t="shared" si="79"/>
        <v>中级1</v>
      </c>
      <c r="Y266" s="16">
        <f t="shared" si="80"/>
        <v>2</v>
      </c>
      <c r="Z266" s="16">
        <f t="shared" si="81"/>
        <v>29</v>
      </c>
      <c r="AA266" s="102">
        <f t="shared" si="82"/>
        <v>4.3999999999999995</v>
      </c>
      <c r="AB266" s="16" t="str">
        <f t="shared" si="83"/>
        <v>DefExt</v>
      </c>
      <c r="AC266" s="29">
        <f t="shared" si="84"/>
        <v>192</v>
      </c>
      <c r="AD266" s="16" t="str">
        <f t="shared" si="85"/>
        <v>HPExt</v>
      </c>
      <c r="AE266" s="29">
        <f t="shared" si="86"/>
        <v>1544</v>
      </c>
    </row>
    <row r="267" spans="10:31" ht="16.5" x14ac:dyDescent="0.2">
      <c r="J267" s="15">
        <v>241</v>
      </c>
      <c r="K267" s="16" t="str">
        <f t="shared" si="72"/>
        <v>高级3</v>
      </c>
      <c r="L267" s="16">
        <f t="shared" si="73"/>
        <v>7</v>
      </c>
      <c r="M267" s="15">
        <f t="shared" si="74"/>
        <v>1</v>
      </c>
      <c r="N267" s="30">
        <f t="shared" si="75"/>
        <v>0.19600000000000001</v>
      </c>
      <c r="O267" s="15" t="str">
        <f t="shared" si="87"/>
        <v>AtkExt</v>
      </c>
      <c r="P267" s="16">
        <f t="shared" si="88"/>
        <v>452</v>
      </c>
      <c r="Q267" s="15" t="str">
        <f t="shared" si="89"/>
        <v>DefExt</v>
      </c>
      <c r="R267" s="16">
        <f t="shared" si="90"/>
        <v>147</v>
      </c>
      <c r="S267" s="15" t="str">
        <f t="shared" si="91"/>
        <v>HPExt</v>
      </c>
      <c r="T267" s="16">
        <f t="shared" si="92"/>
        <v>1480</v>
      </c>
      <c r="V267" s="15">
        <v>230</v>
      </c>
      <c r="W267" s="16">
        <f t="shared" si="78"/>
        <v>6</v>
      </c>
      <c r="X267" s="16" t="str">
        <f t="shared" si="79"/>
        <v>中级1</v>
      </c>
      <c r="Y267" s="16">
        <f t="shared" si="80"/>
        <v>2</v>
      </c>
      <c r="Z267" s="16">
        <f t="shared" si="81"/>
        <v>30</v>
      </c>
      <c r="AA267" s="102">
        <f t="shared" si="82"/>
        <v>4.55</v>
      </c>
      <c r="AB267" s="16" t="str">
        <f t="shared" si="83"/>
        <v>DefExt</v>
      </c>
      <c r="AC267" s="29">
        <f t="shared" si="84"/>
        <v>199</v>
      </c>
      <c r="AD267" s="16" t="str">
        <f t="shared" si="85"/>
        <v>HPExt</v>
      </c>
      <c r="AE267" s="29">
        <f t="shared" si="86"/>
        <v>1596</v>
      </c>
    </row>
    <row r="268" spans="10:31" ht="16.5" x14ac:dyDescent="0.2">
      <c r="J268" s="15">
        <v>242</v>
      </c>
      <c r="K268" s="16" t="str">
        <f t="shared" si="72"/>
        <v>高级3</v>
      </c>
      <c r="L268" s="16">
        <f t="shared" si="73"/>
        <v>7</v>
      </c>
      <c r="M268" s="15">
        <f t="shared" si="74"/>
        <v>2</v>
      </c>
      <c r="N268" s="30">
        <f t="shared" si="75"/>
        <v>0.24399999999999999</v>
      </c>
      <c r="O268" s="15" t="str">
        <f t="shared" si="87"/>
        <v>AtkExt</v>
      </c>
      <c r="P268" s="16">
        <f t="shared" si="88"/>
        <v>563</v>
      </c>
      <c r="Q268" s="15" t="str">
        <f t="shared" si="89"/>
        <v>DefExt</v>
      </c>
      <c r="R268" s="16">
        <f t="shared" si="90"/>
        <v>183</v>
      </c>
      <c r="S268" s="15" t="str">
        <f t="shared" si="91"/>
        <v>HPExt</v>
      </c>
      <c r="T268" s="16">
        <f t="shared" si="92"/>
        <v>1842</v>
      </c>
      <c r="V268" s="15">
        <v>231</v>
      </c>
      <c r="W268" s="16">
        <f t="shared" si="78"/>
        <v>6</v>
      </c>
      <c r="X268" s="16" t="str">
        <f t="shared" si="79"/>
        <v>中级1</v>
      </c>
      <c r="Y268" s="16">
        <f t="shared" si="80"/>
        <v>2</v>
      </c>
      <c r="Z268" s="16">
        <f t="shared" si="81"/>
        <v>31</v>
      </c>
      <c r="AA268" s="102">
        <f t="shared" si="82"/>
        <v>4.6999999999999993</v>
      </c>
      <c r="AB268" s="16" t="str">
        <f t="shared" si="83"/>
        <v>DefExt</v>
      </c>
      <c r="AC268" s="29">
        <f t="shared" si="84"/>
        <v>205</v>
      </c>
      <c r="AD268" s="16" t="str">
        <f t="shared" si="85"/>
        <v>HPExt</v>
      </c>
      <c r="AE268" s="29">
        <f t="shared" si="86"/>
        <v>1649</v>
      </c>
    </row>
    <row r="269" spans="10:31" ht="16.5" x14ac:dyDescent="0.2">
      <c r="J269" s="15">
        <v>243</v>
      </c>
      <c r="K269" s="16" t="str">
        <f t="shared" si="72"/>
        <v>高级3</v>
      </c>
      <c r="L269" s="16">
        <f t="shared" si="73"/>
        <v>7</v>
      </c>
      <c r="M269" s="15">
        <f t="shared" si="74"/>
        <v>3</v>
      </c>
      <c r="N269" s="30">
        <f t="shared" si="75"/>
        <v>0.29400000000000004</v>
      </c>
      <c r="O269" s="15" t="str">
        <f t="shared" si="87"/>
        <v>AtkExt</v>
      </c>
      <c r="P269" s="16">
        <f t="shared" si="88"/>
        <v>678</v>
      </c>
      <c r="Q269" s="15" t="str">
        <f t="shared" si="89"/>
        <v>DefExt</v>
      </c>
      <c r="R269" s="16">
        <f t="shared" si="90"/>
        <v>221</v>
      </c>
      <c r="S269" s="15" t="str">
        <f t="shared" si="91"/>
        <v>HPExt</v>
      </c>
      <c r="T269" s="16">
        <f t="shared" si="92"/>
        <v>2220</v>
      </c>
      <c r="V269" s="15">
        <v>232</v>
      </c>
      <c r="W269" s="16">
        <f t="shared" si="78"/>
        <v>6</v>
      </c>
      <c r="X269" s="16" t="str">
        <f t="shared" si="79"/>
        <v>中级1</v>
      </c>
      <c r="Y269" s="16">
        <f t="shared" si="80"/>
        <v>2</v>
      </c>
      <c r="Z269" s="16">
        <f t="shared" si="81"/>
        <v>32</v>
      </c>
      <c r="AA269" s="102">
        <f t="shared" si="82"/>
        <v>4.8499999999999996</v>
      </c>
      <c r="AB269" s="16" t="str">
        <f t="shared" si="83"/>
        <v>DefExt</v>
      </c>
      <c r="AC269" s="29">
        <f t="shared" si="84"/>
        <v>212</v>
      </c>
      <c r="AD269" s="16" t="str">
        <f t="shared" si="85"/>
        <v>HPExt</v>
      </c>
      <c r="AE269" s="29">
        <f t="shared" si="86"/>
        <v>1702</v>
      </c>
    </row>
    <row r="270" spans="10:31" ht="16.5" x14ac:dyDescent="0.2">
      <c r="J270" s="15">
        <v>244</v>
      </c>
      <c r="K270" s="16" t="str">
        <f t="shared" si="72"/>
        <v>高级3</v>
      </c>
      <c r="L270" s="16">
        <f t="shared" si="73"/>
        <v>7</v>
      </c>
      <c r="M270" s="15">
        <f t="shared" si="74"/>
        <v>4</v>
      </c>
      <c r="N270" s="30">
        <f t="shared" si="75"/>
        <v>0.34599999999999997</v>
      </c>
      <c r="O270" s="15" t="str">
        <f t="shared" si="87"/>
        <v>AtkExt</v>
      </c>
      <c r="P270" s="16">
        <f t="shared" si="88"/>
        <v>798</v>
      </c>
      <c r="Q270" s="15" t="str">
        <f t="shared" si="89"/>
        <v>DefExt</v>
      </c>
      <c r="R270" s="16">
        <f t="shared" si="90"/>
        <v>260</v>
      </c>
      <c r="S270" s="15" t="str">
        <f t="shared" si="91"/>
        <v>HPExt</v>
      </c>
      <c r="T270" s="16">
        <f t="shared" si="92"/>
        <v>2612</v>
      </c>
      <c r="V270" s="15">
        <v>233</v>
      </c>
      <c r="W270" s="16">
        <f t="shared" si="78"/>
        <v>6</v>
      </c>
      <c r="X270" s="16" t="str">
        <f t="shared" si="79"/>
        <v>中级1</v>
      </c>
      <c r="Y270" s="16">
        <f t="shared" si="80"/>
        <v>2</v>
      </c>
      <c r="Z270" s="16">
        <f t="shared" si="81"/>
        <v>33</v>
      </c>
      <c r="AA270" s="102">
        <f t="shared" si="82"/>
        <v>5</v>
      </c>
      <c r="AB270" s="16" t="str">
        <f t="shared" si="83"/>
        <v>DefExt</v>
      </c>
      <c r="AC270" s="29">
        <f t="shared" si="84"/>
        <v>218</v>
      </c>
      <c r="AD270" s="16" t="str">
        <f t="shared" si="85"/>
        <v>HPExt</v>
      </c>
      <c r="AE270" s="29">
        <f t="shared" si="86"/>
        <v>1754</v>
      </c>
    </row>
    <row r="271" spans="10:31" ht="16.5" x14ac:dyDescent="0.2">
      <c r="J271" s="15">
        <v>245</v>
      </c>
      <c r="K271" s="16" t="str">
        <f t="shared" si="72"/>
        <v>高级3</v>
      </c>
      <c r="L271" s="16">
        <f t="shared" si="73"/>
        <v>7</v>
      </c>
      <c r="M271" s="15">
        <f t="shared" si="74"/>
        <v>5</v>
      </c>
      <c r="N271" s="30">
        <f t="shared" si="75"/>
        <v>0.4</v>
      </c>
      <c r="O271" s="15" t="str">
        <f t="shared" si="87"/>
        <v>AtkExt</v>
      </c>
      <c r="P271" s="16">
        <f t="shared" si="88"/>
        <v>922</v>
      </c>
      <c r="Q271" s="15" t="str">
        <f t="shared" si="89"/>
        <v>DefExt</v>
      </c>
      <c r="R271" s="16">
        <f t="shared" si="90"/>
        <v>301</v>
      </c>
      <c r="S271" s="15" t="str">
        <f t="shared" si="91"/>
        <v>HPExt</v>
      </c>
      <c r="T271" s="16">
        <f t="shared" si="92"/>
        <v>3020</v>
      </c>
      <c r="V271" s="15">
        <v>234</v>
      </c>
      <c r="W271" s="16">
        <f t="shared" si="78"/>
        <v>6</v>
      </c>
      <c r="X271" s="16" t="str">
        <f t="shared" si="79"/>
        <v>中级1</v>
      </c>
      <c r="Y271" s="16">
        <f t="shared" si="80"/>
        <v>2</v>
      </c>
      <c r="Z271" s="16">
        <f t="shared" si="81"/>
        <v>34</v>
      </c>
      <c r="AA271" s="102">
        <f t="shared" si="82"/>
        <v>5.1499999999999995</v>
      </c>
      <c r="AB271" s="16" t="str">
        <f t="shared" si="83"/>
        <v>DefExt</v>
      </c>
      <c r="AC271" s="29">
        <f t="shared" si="84"/>
        <v>225</v>
      </c>
      <c r="AD271" s="16" t="str">
        <f t="shared" si="85"/>
        <v>HPExt</v>
      </c>
      <c r="AE271" s="29">
        <f t="shared" si="86"/>
        <v>1807</v>
      </c>
    </row>
    <row r="272" spans="10:31" ht="16.5" x14ac:dyDescent="0.2">
      <c r="J272" s="15">
        <v>246</v>
      </c>
      <c r="K272" s="16" t="str">
        <f t="shared" si="72"/>
        <v>高级3</v>
      </c>
      <c r="L272" s="16">
        <f t="shared" si="73"/>
        <v>7</v>
      </c>
      <c r="M272" s="15">
        <f t="shared" si="74"/>
        <v>6</v>
      </c>
      <c r="N272" s="30">
        <f t="shared" si="75"/>
        <v>0.45600000000000007</v>
      </c>
      <c r="O272" s="15" t="str">
        <f t="shared" si="87"/>
        <v>AtkExt</v>
      </c>
      <c r="P272" s="16">
        <f t="shared" si="88"/>
        <v>1052</v>
      </c>
      <c r="Q272" s="15" t="str">
        <f t="shared" si="89"/>
        <v>DefExt</v>
      </c>
      <c r="R272" s="16">
        <f t="shared" si="90"/>
        <v>343</v>
      </c>
      <c r="S272" s="15" t="str">
        <f t="shared" si="91"/>
        <v>HPExt</v>
      </c>
      <c r="T272" s="16">
        <f t="shared" si="92"/>
        <v>3443</v>
      </c>
      <c r="V272" s="15">
        <v>235</v>
      </c>
      <c r="W272" s="16">
        <f t="shared" si="78"/>
        <v>6</v>
      </c>
      <c r="X272" s="16" t="str">
        <f t="shared" si="79"/>
        <v>中级1</v>
      </c>
      <c r="Y272" s="16">
        <f t="shared" si="80"/>
        <v>2</v>
      </c>
      <c r="Z272" s="16">
        <f t="shared" si="81"/>
        <v>35</v>
      </c>
      <c r="AA272" s="102">
        <f t="shared" si="82"/>
        <v>5.3</v>
      </c>
      <c r="AB272" s="16" t="str">
        <f t="shared" si="83"/>
        <v>DefExt</v>
      </c>
      <c r="AC272" s="29">
        <f t="shared" si="84"/>
        <v>232</v>
      </c>
      <c r="AD272" s="16" t="str">
        <f t="shared" si="85"/>
        <v>HPExt</v>
      </c>
      <c r="AE272" s="29">
        <f t="shared" si="86"/>
        <v>1859</v>
      </c>
    </row>
    <row r="273" spans="10:31" ht="16.5" x14ac:dyDescent="0.2">
      <c r="J273" s="15">
        <v>247</v>
      </c>
      <c r="K273" s="16" t="str">
        <f t="shared" si="72"/>
        <v>高级3</v>
      </c>
      <c r="L273" s="16">
        <f t="shared" si="73"/>
        <v>7</v>
      </c>
      <c r="M273" s="15">
        <f t="shared" si="74"/>
        <v>7</v>
      </c>
      <c r="N273" s="30">
        <f t="shared" si="75"/>
        <v>0.51400000000000001</v>
      </c>
      <c r="O273" s="15" t="str">
        <f t="shared" si="87"/>
        <v>AtkExt</v>
      </c>
      <c r="P273" s="16">
        <f t="shared" si="88"/>
        <v>1185</v>
      </c>
      <c r="Q273" s="15" t="str">
        <f t="shared" si="89"/>
        <v>DefExt</v>
      </c>
      <c r="R273" s="16">
        <f t="shared" si="90"/>
        <v>387</v>
      </c>
      <c r="S273" s="15" t="str">
        <f t="shared" si="91"/>
        <v>HPExt</v>
      </c>
      <c r="T273" s="16">
        <f t="shared" si="92"/>
        <v>3881</v>
      </c>
      <c r="V273" s="15">
        <v>236</v>
      </c>
      <c r="W273" s="16">
        <f t="shared" si="78"/>
        <v>6</v>
      </c>
      <c r="X273" s="16" t="str">
        <f t="shared" si="79"/>
        <v>中级1</v>
      </c>
      <c r="Y273" s="16">
        <f t="shared" si="80"/>
        <v>2</v>
      </c>
      <c r="Z273" s="16">
        <f t="shared" si="81"/>
        <v>36</v>
      </c>
      <c r="AA273" s="102">
        <f t="shared" si="82"/>
        <v>5.4499999999999993</v>
      </c>
      <c r="AB273" s="16" t="str">
        <f t="shared" si="83"/>
        <v>DefExt</v>
      </c>
      <c r="AC273" s="29">
        <f t="shared" si="84"/>
        <v>238</v>
      </c>
      <c r="AD273" s="16" t="str">
        <f t="shared" si="85"/>
        <v>HPExt</v>
      </c>
      <c r="AE273" s="29">
        <f t="shared" si="86"/>
        <v>1912</v>
      </c>
    </row>
    <row r="274" spans="10:31" ht="16.5" x14ac:dyDescent="0.2">
      <c r="J274" s="15">
        <v>248</v>
      </c>
      <c r="K274" s="16" t="str">
        <f t="shared" si="72"/>
        <v>高级3</v>
      </c>
      <c r="L274" s="16">
        <f t="shared" si="73"/>
        <v>7</v>
      </c>
      <c r="M274" s="15">
        <f t="shared" si="74"/>
        <v>8</v>
      </c>
      <c r="N274" s="30">
        <f t="shared" si="75"/>
        <v>0.57400000000000007</v>
      </c>
      <c r="O274" s="15" t="str">
        <f t="shared" si="87"/>
        <v>AtkExt</v>
      </c>
      <c r="P274" s="16">
        <f t="shared" si="88"/>
        <v>1324</v>
      </c>
      <c r="Q274" s="15" t="str">
        <f t="shared" si="89"/>
        <v>DefExt</v>
      </c>
      <c r="R274" s="16">
        <f t="shared" si="90"/>
        <v>432</v>
      </c>
      <c r="S274" s="15" t="str">
        <f t="shared" si="91"/>
        <v>HPExt</v>
      </c>
      <c r="T274" s="16">
        <f t="shared" si="92"/>
        <v>4334</v>
      </c>
      <c r="V274" s="15">
        <v>237</v>
      </c>
      <c r="W274" s="16">
        <f t="shared" si="78"/>
        <v>6</v>
      </c>
      <c r="X274" s="16" t="str">
        <f t="shared" si="79"/>
        <v>中级1</v>
      </c>
      <c r="Y274" s="16">
        <f t="shared" si="80"/>
        <v>2</v>
      </c>
      <c r="Z274" s="16">
        <f t="shared" si="81"/>
        <v>37</v>
      </c>
      <c r="AA274" s="102">
        <f t="shared" si="82"/>
        <v>5.6</v>
      </c>
      <c r="AB274" s="16" t="str">
        <f t="shared" si="83"/>
        <v>DefExt</v>
      </c>
      <c r="AC274" s="29">
        <f t="shared" si="84"/>
        <v>245</v>
      </c>
      <c r="AD274" s="16" t="str">
        <f t="shared" si="85"/>
        <v>HPExt</v>
      </c>
      <c r="AE274" s="29">
        <f t="shared" si="86"/>
        <v>1965</v>
      </c>
    </row>
    <row r="275" spans="10:31" ht="16.5" x14ac:dyDescent="0.2">
      <c r="J275" s="15">
        <v>249</v>
      </c>
      <c r="K275" s="16" t="str">
        <f t="shared" si="72"/>
        <v>高级3</v>
      </c>
      <c r="L275" s="16">
        <f t="shared" si="73"/>
        <v>7</v>
      </c>
      <c r="M275" s="15">
        <f t="shared" si="74"/>
        <v>9</v>
      </c>
      <c r="N275" s="30">
        <f t="shared" si="75"/>
        <v>0.6359999999999999</v>
      </c>
      <c r="O275" s="15" t="str">
        <f t="shared" si="87"/>
        <v>AtkExt</v>
      </c>
      <c r="P275" s="16">
        <f t="shared" si="88"/>
        <v>1467</v>
      </c>
      <c r="Q275" s="15" t="str">
        <f t="shared" si="89"/>
        <v>DefExt</v>
      </c>
      <c r="R275" s="16">
        <f t="shared" si="90"/>
        <v>478</v>
      </c>
      <c r="S275" s="15" t="str">
        <f t="shared" si="91"/>
        <v>HPExt</v>
      </c>
      <c r="T275" s="16">
        <f t="shared" si="92"/>
        <v>4802</v>
      </c>
      <c r="V275" s="15">
        <v>238</v>
      </c>
      <c r="W275" s="16">
        <f t="shared" si="78"/>
        <v>6</v>
      </c>
      <c r="X275" s="16" t="str">
        <f t="shared" si="79"/>
        <v>中级1</v>
      </c>
      <c r="Y275" s="16">
        <f t="shared" si="80"/>
        <v>2</v>
      </c>
      <c r="Z275" s="16">
        <f t="shared" si="81"/>
        <v>38</v>
      </c>
      <c r="AA275" s="102">
        <f t="shared" si="82"/>
        <v>5.75</v>
      </c>
      <c r="AB275" s="16" t="str">
        <f t="shared" si="83"/>
        <v>DefExt</v>
      </c>
      <c r="AC275" s="29">
        <f t="shared" si="84"/>
        <v>251</v>
      </c>
      <c r="AD275" s="16" t="str">
        <f t="shared" si="85"/>
        <v>HPExt</v>
      </c>
      <c r="AE275" s="29">
        <f t="shared" si="86"/>
        <v>2017</v>
      </c>
    </row>
    <row r="276" spans="10:31" ht="16.5" x14ac:dyDescent="0.2">
      <c r="J276" s="15">
        <v>250</v>
      </c>
      <c r="K276" s="16" t="str">
        <f t="shared" si="72"/>
        <v>高级3</v>
      </c>
      <c r="L276" s="16">
        <f t="shared" si="73"/>
        <v>7</v>
      </c>
      <c r="M276" s="15">
        <f t="shared" si="74"/>
        <v>10</v>
      </c>
      <c r="N276" s="30">
        <f t="shared" si="75"/>
        <v>0.7</v>
      </c>
      <c r="O276" s="15" t="str">
        <f t="shared" si="87"/>
        <v>AtkExt</v>
      </c>
      <c r="P276" s="16">
        <f t="shared" si="88"/>
        <v>1614</v>
      </c>
      <c r="Q276" s="15" t="str">
        <f t="shared" si="89"/>
        <v>DefExt</v>
      </c>
      <c r="R276" s="16">
        <f t="shared" si="90"/>
        <v>526</v>
      </c>
      <c r="S276" s="15" t="str">
        <f t="shared" si="91"/>
        <v>HPExt</v>
      </c>
      <c r="T276" s="16">
        <f t="shared" si="92"/>
        <v>5285</v>
      </c>
      <c r="V276" s="15">
        <v>239</v>
      </c>
      <c r="W276" s="16">
        <f t="shared" si="78"/>
        <v>6</v>
      </c>
      <c r="X276" s="16" t="str">
        <f t="shared" si="79"/>
        <v>中级1</v>
      </c>
      <c r="Y276" s="16">
        <f t="shared" si="80"/>
        <v>2</v>
      </c>
      <c r="Z276" s="16">
        <f t="shared" si="81"/>
        <v>39</v>
      </c>
      <c r="AA276" s="102">
        <f t="shared" si="82"/>
        <v>5.8999999999999995</v>
      </c>
      <c r="AB276" s="16" t="str">
        <f t="shared" si="83"/>
        <v>DefExt</v>
      </c>
      <c r="AC276" s="29">
        <f t="shared" si="84"/>
        <v>258</v>
      </c>
      <c r="AD276" s="16" t="str">
        <f t="shared" si="85"/>
        <v>HPExt</v>
      </c>
      <c r="AE276" s="29">
        <f t="shared" si="86"/>
        <v>2070</v>
      </c>
    </row>
    <row r="277" spans="10:31" ht="16.5" x14ac:dyDescent="0.2">
      <c r="J277" s="15">
        <v>251</v>
      </c>
      <c r="K277" s="16" t="str">
        <f t="shared" si="72"/>
        <v>高级3</v>
      </c>
      <c r="L277" s="16">
        <f t="shared" si="73"/>
        <v>7</v>
      </c>
      <c r="M277" s="15">
        <f t="shared" si="74"/>
        <v>11</v>
      </c>
      <c r="N277" s="30">
        <f t="shared" si="75"/>
        <v>0.76600000000000001</v>
      </c>
      <c r="O277" s="15" t="str">
        <f t="shared" si="87"/>
        <v>AtkExt</v>
      </c>
      <c r="P277" s="16">
        <f t="shared" si="88"/>
        <v>1766</v>
      </c>
      <c r="Q277" s="15" t="str">
        <f t="shared" si="89"/>
        <v>DefExt</v>
      </c>
      <c r="R277" s="16">
        <f t="shared" si="90"/>
        <v>576</v>
      </c>
      <c r="S277" s="15" t="str">
        <f t="shared" si="91"/>
        <v>HPExt</v>
      </c>
      <c r="T277" s="16">
        <f t="shared" si="92"/>
        <v>5783</v>
      </c>
      <c r="V277" s="15">
        <v>240</v>
      </c>
      <c r="W277" s="16">
        <f t="shared" si="78"/>
        <v>6</v>
      </c>
      <c r="X277" s="16" t="str">
        <f t="shared" si="79"/>
        <v>中级1</v>
      </c>
      <c r="Y277" s="16">
        <f t="shared" si="80"/>
        <v>2</v>
      </c>
      <c r="Z277" s="16">
        <f t="shared" si="81"/>
        <v>40</v>
      </c>
      <c r="AA277" s="102">
        <f t="shared" si="82"/>
        <v>6.05</v>
      </c>
      <c r="AB277" s="16" t="str">
        <f t="shared" si="83"/>
        <v>DefExt</v>
      </c>
      <c r="AC277" s="29">
        <f t="shared" si="84"/>
        <v>264</v>
      </c>
      <c r="AD277" s="16" t="str">
        <f t="shared" si="85"/>
        <v>HPExt</v>
      </c>
      <c r="AE277" s="29">
        <f t="shared" si="86"/>
        <v>2123</v>
      </c>
    </row>
    <row r="278" spans="10:31" ht="16.5" x14ac:dyDescent="0.2">
      <c r="J278" s="15">
        <v>252</v>
      </c>
      <c r="K278" s="16" t="str">
        <f t="shared" si="72"/>
        <v>高级3</v>
      </c>
      <c r="L278" s="16">
        <f t="shared" si="73"/>
        <v>7</v>
      </c>
      <c r="M278" s="15">
        <f t="shared" si="74"/>
        <v>12</v>
      </c>
      <c r="N278" s="30">
        <f t="shared" si="75"/>
        <v>0.83400000000000007</v>
      </c>
      <c r="O278" s="15" t="str">
        <f t="shared" si="87"/>
        <v>AtkExt</v>
      </c>
      <c r="P278" s="16">
        <f t="shared" si="88"/>
        <v>1923</v>
      </c>
      <c r="Q278" s="15" t="str">
        <f t="shared" si="89"/>
        <v>DefExt</v>
      </c>
      <c r="R278" s="16">
        <f t="shared" si="90"/>
        <v>627</v>
      </c>
      <c r="S278" s="15" t="str">
        <f t="shared" si="91"/>
        <v>HPExt</v>
      </c>
      <c r="T278" s="16">
        <f t="shared" si="92"/>
        <v>6297</v>
      </c>
      <c r="V278" s="15">
        <v>241</v>
      </c>
      <c r="W278" s="16">
        <f t="shared" si="78"/>
        <v>7</v>
      </c>
      <c r="X278" s="16" t="str">
        <f t="shared" si="79"/>
        <v>中级1</v>
      </c>
      <c r="Y278" s="16">
        <f t="shared" si="80"/>
        <v>3</v>
      </c>
      <c r="Z278" s="16">
        <f t="shared" si="81"/>
        <v>1</v>
      </c>
      <c r="AA278" s="102">
        <f t="shared" si="82"/>
        <v>0.2</v>
      </c>
      <c r="AB278" s="16" t="str">
        <f t="shared" si="83"/>
        <v>AtkExt</v>
      </c>
      <c r="AC278" s="29">
        <f t="shared" si="84"/>
        <v>18</v>
      </c>
      <c r="AD278" s="16" t="str">
        <f t="shared" si="85"/>
        <v>HPExt</v>
      </c>
      <c r="AE278" s="29">
        <f t="shared" si="86"/>
        <v>105</v>
      </c>
    </row>
    <row r="279" spans="10:31" ht="16.5" x14ac:dyDescent="0.2">
      <c r="J279" s="15">
        <v>253</v>
      </c>
      <c r="K279" s="16" t="str">
        <f t="shared" si="72"/>
        <v>高级3</v>
      </c>
      <c r="L279" s="16">
        <f t="shared" si="73"/>
        <v>7</v>
      </c>
      <c r="M279" s="15">
        <f t="shared" si="74"/>
        <v>13</v>
      </c>
      <c r="N279" s="30">
        <f t="shared" si="75"/>
        <v>0.90400000000000003</v>
      </c>
      <c r="O279" s="15" t="str">
        <f t="shared" si="87"/>
        <v>AtkExt</v>
      </c>
      <c r="P279" s="16">
        <f t="shared" si="88"/>
        <v>2085</v>
      </c>
      <c r="Q279" s="15" t="str">
        <f t="shared" si="89"/>
        <v>DefExt</v>
      </c>
      <c r="R279" s="16">
        <f t="shared" si="90"/>
        <v>680</v>
      </c>
      <c r="S279" s="15" t="str">
        <f t="shared" si="91"/>
        <v>HPExt</v>
      </c>
      <c r="T279" s="16">
        <f t="shared" si="92"/>
        <v>6825</v>
      </c>
      <c r="V279" s="15">
        <v>242</v>
      </c>
      <c r="W279" s="16">
        <f t="shared" si="78"/>
        <v>7</v>
      </c>
      <c r="X279" s="16" t="str">
        <f t="shared" si="79"/>
        <v>中级1</v>
      </c>
      <c r="Y279" s="16">
        <f t="shared" si="80"/>
        <v>3</v>
      </c>
      <c r="Z279" s="16">
        <f t="shared" si="81"/>
        <v>2</v>
      </c>
      <c r="AA279" s="102">
        <f t="shared" si="82"/>
        <v>0.35</v>
      </c>
      <c r="AB279" s="16" t="str">
        <f t="shared" si="83"/>
        <v>AtkExt</v>
      </c>
      <c r="AC279" s="29">
        <f t="shared" si="84"/>
        <v>31</v>
      </c>
      <c r="AD279" s="16" t="str">
        <f t="shared" si="85"/>
        <v>HPExt</v>
      </c>
      <c r="AE279" s="29">
        <f t="shared" si="86"/>
        <v>184</v>
      </c>
    </row>
    <row r="280" spans="10:31" ht="16.5" x14ac:dyDescent="0.2">
      <c r="J280" s="15">
        <v>254</v>
      </c>
      <c r="K280" s="16" t="str">
        <f t="shared" si="72"/>
        <v>高级3</v>
      </c>
      <c r="L280" s="16">
        <f t="shared" si="73"/>
        <v>7</v>
      </c>
      <c r="M280" s="15">
        <f t="shared" si="74"/>
        <v>14</v>
      </c>
      <c r="N280" s="30">
        <f t="shared" si="75"/>
        <v>0.97599999999999998</v>
      </c>
      <c r="O280" s="15" t="str">
        <f t="shared" si="87"/>
        <v>AtkExt</v>
      </c>
      <c r="P280" s="16">
        <f t="shared" si="88"/>
        <v>2251</v>
      </c>
      <c r="Q280" s="15" t="str">
        <f t="shared" si="89"/>
        <v>DefExt</v>
      </c>
      <c r="R280" s="16">
        <f t="shared" si="90"/>
        <v>734</v>
      </c>
      <c r="S280" s="15" t="str">
        <f t="shared" si="91"/>
        <v>HPExt</v>
      </c>
      <c r="T280" s="16">
        <f t="shared" si="92"/>
        <v>7369</v>
      </c>
      <c r="V280" s="15">
        <v>243</v>
      </c>
      <c r="W280" s="16">
        <f t="shared" si="78"/>
        <v>7</v>
      </c>
      <c r="X280" s="16" t="str">
        <f t="shared" si="79"/>
        <v>中级1</v>
      </c>
      <c r="Y280" s="16">
        <f t="shared" si="80"/>
        <v>3</v>
      </c>
      <c r="Z280" s="16">
        <f t="shared" si="81"/>
        <v>3</v>
      </c>
      <c r="AA280" s="102">
        <f t="shared" si="82"/>
        <v>0.49999999999999994</v>
      </c>
      <c r="AB280" s="16" t="str">
        <f t="shared" si="83"/>
        <v>AtkExt</v>
      </c>
      <c r="AC280" s="29">
        <f t="shared" si="84"/>
        <v>44</v>
      </c>
      <c r="AD280" s="16" t="str">
        <f t="shared" si="85"/>
        <v>HPExt</v>
      </c>
      <c r="AE280" s="29">
        <f t="shared" si="86"/>
        <v>263</v>
      </c>
    </row>
    <row r="281" spans="10:31" ht="16.5" x14ac:dyDescent="0.2">
      <c r="J281" s="15">
        <v>255</v>
      </c>
      <c r="K281" s="16" t="str">
        <f t="shared" si="72"/>
        <v>高级3</v>
      </c>
      <c r="L281" s="16">
        <f t="shared" si="73"/>
        <v>7</v>
      </c>
      <c r="M281" s="15">
        <f t="shared" si="74"/>
        <v>15</v>
      </c>
      <c r="N281" s="30">
        <f t="shared" si="75"/>
        <v>1.0499999999999998</v>
      </c>
      <c r="O281" s="15" t="str">
        <f t="shared" si="87"/>
        <v>AtkExt</v>
      </c>
      <c r="P281" s="16">
        <f t="shared" si="88"/>
        <v>2421</v>
      </c>
      <c r="Q281" s="15" t="str">
        <f t="shared" si="89"/>
        <v>DefExt</v>
      </c>
      <c r="R281" s="16">
        <f t="shared" si="90"/>
        <v>790</v>
      </c>
      <c r="S281" s="15" t="str">
        <f t="shared" si="91"/>
        <v>HPExt</v>
      </c>
      <c r="T281" s="16">
        <f t="shared" si="92"/>
        <v>7928</v>
      </c>
      <c r="V281" s="15">
        <v>244</v>
      </c>
      <c r="W281" s="16">
        <f t="shared" si="78"/>
        <v>7</v>
      </c>
      <c r="X281" s="16" t="str">
        <f t="shared" si="79"/>
        <v>中级1</v>
      </c>
      <c r="Y281" s="16">
        <f t="shared" si="80"/>
        <v>3</v>
      </c>
      <c r="Z281" s="16">
        <f t="shared" si="81"/>
        <v>4</v>
      </c>
      <c r="AA281" s="102">
        <f t="shared" si="82"/>
        <v>0.65</v>
      </c>
      <c r="AB281" s="16" t="str">
        <f t="shared" si="83"/>
        <v>AtkExt</v>
      </c>
      <c r="AC281" s="29">
        <f t="shared" si="84"/>
        <v>57</v>
      </c>
      <c r="AD281" s="16" t="str">
        <f t="shared" si="85"/>
        <v>HPExt</v>
      </c>
      <c r="AE281" s="29">
        <f t="shared" si="86"/>
        <v>342</v>
      </c>
    </row>
    <row r="282" spans="10:31" ht="16.5" x14ac:dyDescent="0.2">
      <c r="J282" s="15">
        <v>256</v>
      </c>
      <c r="K282" s="16" t="str">
        <f t="shared" si="72"/>
        <v>高级3</v>
      </c>
      <c r="L282" s="16">
        <f t="shared" si="73"/>
        <v>7</v>
      </c>
      <c r="M282" s="15">
        <f t="shared" si="74"/>
        <v>16</v>
      </c>
      <c r="N282" s="30">
        <f t="shared" si="75"/>
        <v>1.1259999999999999</v>
      </c>
      <c r="O282" s="15" t="str">
        <f t="shared" si="87"/>
        <v>AtkExt</v>
      </c>
      <c r="P282" s="16">
        <f t="shared" si="88"/>
        <v>2597</v>
      </c>
      <c r="Q282" s="15" t="str">
        <f t="shared" si="89"/>
        <v>DefExt</v>
      </c>
      <c r="R282" s="16">
        <f t="shared" si="90"/>
        <v>847</v>
      </c>
      <c r="S282" s="15" t="str">
        <f t="shared" si="91"/>
        <v>HPExt</v>
      </c>
      <c r="T282" s="16">
        <f t="shared" si="92"/>
        <v>8501</v>
      </c>
      <c r="V282" s="15">
        <v>245</v>
      </c>
      <c r="W282" s="16">
        <f t="shared" si="78"/>
        <v>7</v>
      </c>
      <c r="X282" s="16" t="str">
        <f t="shared" si="79"/>
        <v>中级1</v>
      </c>
      <c r="Y282" s="16">
        <f t="shared" si="80"/>
        <v>3</v>
      </c>
      <c r="Z282" s="16">
        <f t="shared" si="81"/>
        <v>5</v>
      </c>
      <c r="AA282" s="102">
        <f t="shared" si="82"/>
        <v>0.8</v>
      </c>
      <c r="AB282" s="16" t="str">
        <f t="shared" si="83"/>
        <v>AtkExt</v>
      </c>
      <c r="AC282" s="29">
        <f t="shared" si="84"/>
        <v>70</v>
      </c>
      <c r="AD282" s="16" t="str">
        <f t="shared" si="85"/>
        <v>HPExt</v>
      </c>
      <c r="AE282" s="29">
        <f t="shared" si="86"/>
        <v>421</v>
      </c>
    </row>
    <row r="283" spans="10:31" ht="16.5" x14ac:dyDescent="0.2">
      <c r="J283" s="15">
        <v>257</v>
      </c>
      <c r="K283" s="16" t="str">
        <f t="shared" si="72"/>
        <v>高级3</v>
      </c>
      <c r="L283" s="16">
        <f t="shared" si="73"/>
        <v>7</v>
      </c>
      <c r="M283" s="15">
        <f t="shared" si="74"/>
        <v>17</v>
      </c>
      <c r="N283" s="30">
        <f t="shared" si="75"/>
        <v>1.2040000000000002</v>
      </c>
      <c r="O283" s="15" t="str">
        <f t="shared" si="87"/>
        <v>AtkExt</v>
      </c>
      <c r="P283" s="16">
        <f t="shared" si="88"/>
        <v>2776</v>
      </c>
      <c r="Q283" s="15" t="str">
        <f t="shared" si="89"/>
        <v>DefExt</v>
      </c>
      <c r="R283" s="16">
        <f t="shared" si="90"/>
        <v>905</v>
      </c>
      <c r="S283" s="15" t="str">
        <f t="shared" si="91"/>
        <v>HPExt</v>
      </c>
      <c r="T283" s="16">
        <f t="shared" si="92"/>
        <v>9090</v>
      </c>
      <c r="V283" s="15">
        <v>246</v>
      </c>
      <c r="W283" s="16">
        <f t="shared" si="78"/>
        <v>7</v>
      </c>
      <c r="X283" s="16" t="str">
        <f t="shared" si="79"/>
        <v>中级1</v>
      </c>
      <c r="Y283" s="16">
        <f t="shared" si="80"/>
        <v>3</v>
      </c>
      <c r="Z283" s="16">
        <f t="shared" si="81"/>
        <v>6</v>
      </c>
      <c r="AA283" s="102">
        <f t="shared" si="82"/>
        <v>0.95</v>
      </c>
      <c r="AB283" s="16" t="str">
        <f t="shared" si="83"/>
        <v>AtkExt</v>
      </c>
      <c r="AC283" s="29">
        <f t="shared" si="84"/>
        <v>83</v>
      </c>
      <c r="AD283" s="16" t="str">
        <f t="shared" si="85"/>
        <v>HPExt</v>
      </c>
      <c r="AE283" s="29">
        <f t="shared" si="86"/>
        <v>500</v>
      </c>
    </row>
    <row r="284" spans="10:31" ht="16.5" x14ac:dyDescent="0.2">
      <c r="J284" s="15">
        <v>258</v>
      </c>
      <c r="K284" s="16" t="str">
        <f t="shared" ref="K284:K306" si="93">INDEX($K$4:$K$10,INT((J284-1)/40)+1)</f>
        <v>高级3</v>
      </c>
      <c r="L284" s="16">
        <f t="shared" ref="L284:L306" si="94">INT((J284-1)/40)+1</f>
        <v>7</v>
      </c>
      <c r="M284" s="15">
        <f t="shared" ref="M284:M306" si="95">MOD(J284-1,40)+1</f>
        <v>18</v>
      </c>
      <c r="N284" s="30">
        <f t="shared" ref="N284:N306" si="96">15%+M284*4.5% + 0.001*M284*M284</f>
        <v>1.284</v>
      </c>
      <c r="O284" s="15" t="str">
        <f t="shared" si="87"/>
        <v>AtkExt</v>
      </c>
      <c r="P284" s="16">
        <f t="shared" si="88"/>
        <v>2961</v>
      </c>
      <c r="Q284" s="15" t="str">
        <f t="shared" si="89"/>
        <v>DefExt</v>
      </c>
      <c r="R284" s="16">
        <f t="shared" si="90"/>
        <v>966</v>
      </c>
      <c r="S284" s="15" t="str">
        <f t="shared" si="91"/>
        <v>HPExt</v>
      </c>
      <c r="T284" s="16">
        <f t="shared" si="92"/>
        <v>9694</v>
      </c>
      <c r="V284" s="15">
        <v>247</v>
      </c>
      <c r="W284" s="16">
        <f t="shared" si="78"/>
        <v>7</v>
      </c>
      <c r="X284" s="16" t="str">
        <f t="shared" si="79"/>
        <v>中级1</v>
      </c>
      <c r="Y284" s="16">
        <f t="shared" si="80"/>
        <v>3</v>
      </c>
      <c r="Z284" s="16">
        <f t="shared" si="81"/>
        <v>7</v>
      </c>
      <c r="AA284" s="102">
        <f t="shared" si="82"/>
        <v>1.1000000000000001</v>
      </c>
      <c r="AB284" s="16" t="str">
        <f t="shared" si="83"/>
        <v>AtkExt</v>
      </c>
      <c r="AC284" s="29">
        <f t="shared" si="84"/>
        <v>96</v>
      </c>
      <c r="AD284" s="16" t="str">
        <f t="shared" si="85"/>
        <v>HPExt</v>
      </c>
      <c r="AE284" s="29">
        <f t="shared" si="86"/>
        <v>579</v>
      </c>
    </row>
    <row r="285" spans="10:31" ht="16.5" x14ac:dyDescent="0.2">
      <c r="J285" s="15">
        <v>259</v>
      </c>
      <c r="K285" s="16" t="str">
        <f t="shared" si="93"/>
        <v>高级3</v>
      </c>
      <c r="L285" s="16">
        <f t="shared" si="94"/>
        <v>7</v>
      </c>
      <c r="M285" s="15">
        <f t="shared" si="95"/>
        <v>19</v>
      </c>
      <c r="N285" s="30">
        <f t="shared" si="96"/>
        <v>1.3659999999999999</v>
      </c>
      <c r="O285" s="15" t="str">
        <f t="shared" si="87"/>
        <v>AtkExt</v>
      </c>
      <c r="P285" s="16">
        <f t="shared" si="88"/>
        <v>3150</v>
      </c>
      <c r="Q285" s="15" t="str">
        <f t="shared" si="89"/>
        <v>DefExt</v>
      </c>
      <c r="R285" s="16">
        <f t="shared" si="90"/>
        <v>1027</v>
      </c>
      <c r="S285" s="15" t="str">
        <f t="shared" si="91"/>
        <v>HPExt</v>
      </c>
      <c r="T285" s="16">
        <f t="shared" si="92"/>
        <v>10313</v>
      </c>
      <c r="V285" s="15">
        <v>248</v>
      </c>
      <c r="W285" s="16">
        <f t="shared" si="78"/>
        <v>7</v>
      </c>
      <c r="X285" s="16" t="str">
        <f t="shared" si="79"/>
        <v>中级1</v>
      </c>
      <c r="Y285" s="16">
        <f t="shared" si="80"/>
        <v>3</v>
      </c>
      <c r="Z285" s="16">
        <f t="shared" si="81"/>
        <v>8</v>
      </c>
      <c r="AA285" s="102">
        <f t="shared" si="82"/>
        <v>1.25</v>
      </c>
      <c r="AB285" s="16" t="str">
        <f t="shared" si="83"/>
        <v>AtkExt</v>
      </c>
      <c r="AC285" s="29">
        <f t="shared" si="84"/>
        <v>109</v>
      </c>
      <c r="AD285" s="16" t="str">
        <f t="shared" si="85"/>
        <v>HPExt</v>
      </c>
      <c r="AE285" s="29">
        <f t="shared" si="86"/>
        <v>658</v>
      </c>
    </row>
    <row r="286" spans="10:31" ht="16.5" x14ac:dyDescent="0.2">
      <c r="J286" s="15">
        <v>260</v>
      </c>
      <c r="K286" s="16" t="str">
        <f t="shared" si="93"/>
        <v>高级3</v>
      </c>
      <c r="L286" s="16">
        <f t="shared" si="94"/>
        <v>7</v>
      </c>
      <c r="M286" s="15">
        <f t="shared" si="95"/>
        <v>20</v>
      </c>
      <c r="N286" s="30">
        <f t="shared" si="96"/>
        <v>1.4499999999999997</v>
      </c>
      <c r="O286" s="15" t="str">
        <f t="shared" si="87"/>
        <v>AtkExt</v>
      </c>
      <c r="P286" s="16">
        <f t="shared" si="88"/>
        <v>3344</v>
      </c>
      <c r="Q286" s="15" t="str">
        <f t="shared" si="89"/>
        <v>DefExt</v>
      </c>
      <c r="R286" s="16">
        <f t="shared" si="90"/>
        <v>1090</v>
      </c>
      <c r="S286" s="15" t="str">
        <f t="shared" si="91"/>
        <v>HPExt</v>
      </c>
      <c r="T286" s="16">
        <f t="shared" si="92"/>
        <v>10948</v>
      </c>
      <c r="V286" s="15">
        <v>249</v>
      </c>
      <c r="W286" s="16">
        <f t="shared" si="78"/>
        <v>7</v>
      </c>
      <c r="X286" s="16" t="str">
        <f t="shared" si="79"/>
        <v>中级1</v>
      </c>
      <c r="Y286" s="16">
        <f t="shared" si="80"/>
        <v>3</v>
      </c>
      <c r="Z286" s="16">
        <f t="shared" si="81"/>
        <v>9</v>
      </c>
      <c r="AA286" s="102">
        <f t="shared" si="82"/>
        <v>1.4</v>
      </c>
      <c r="AB286" s="16" t="str">
        <f t="shared" si="83"/>
        <v>AtkExt</v>
      </c>
      <c r="AC286" s="29">
        <f t="shared" si="84"/>
        <v>123</v>
      </c>
      <c r="AD286" s="16" t="str">
        <f t="shared" si="85"/>
        <v>HPExt</v>
      </c>
      <c r="AE286" s="29">
        <f t="shared" si="86"/>
        <v>737</v>
      </c>
    </row>
    <row r="287" spans="10:31" ht="16.5" x14ac:dyDescent="0.2">
      <c r="J287" s="15">
        <v>261</v>
      </c>
      <c r="K287" s="16" t="str">
        <f t="shared" si="93"/>
        <v>高级3</v>
      </c>
      <c r="L287" s="16">
        <f t="shared" si="94"/>
        <v>7</v>
      </c>
      <c r="M287" s="15">
        <f t="shared" si="95"/>
        <v>21</v>
      </c>
      <c r="N287" s="30">
        <f t="shared" si="96"/>
        <v>1.536</v>
      </c>
      <c r="O287" s="15" t="str">
        <f t="shared" si="87"/>
        <v>AtkExt</v>
      </c>
      <c r="P287" s="16">
        <f t="shared" si="88"/>
        <v>3542</v>
      </c>
      <c r="Q287" s="15" t="str">
        <f t="shared" si="89"/>
        <v>DefExt</v>
      </c>
      <c r="R287" s="16">
        <f t="shared" si="90"/>
        <v>1155</v>
      </c>
      <c r="S287" s="15" t="str">
        <f t="shared" si="91"/>
        <v>HPExt</v>
      </c>
      <c r="T287" s="16">
        <f t="shared" si="92"/>
        <v>11597</v>
      </c>
      <c r="V287" s="15">
        <v>250</v>
      </c>
      <c r="W287" s="16">
        <f t="shared" si="78"/>
        <v>7</v>
      </c>
      <c r="X287" s="16" t="str">
        <f t="shared" si="79"/>
        <v>中级1</v>
      </c>
      <c r="Y287" s="16">
        <f t="shared" si="80"/>
        <v>3</v>
      </c>
      <c r="Z287" s="16">
        <f t="shared" si="81"/>
        <v>10</v>
      </c>
      <c r="AA287" s="102">
        <f t="shared" si="82"/>
        <v>1.55</v>
      </c>
      <c r="AB287" s="16" t="str">
        <f t="shared" si="83"/>
        <v>AtkExt</v>
      </c>
      <c r="AC287" s="29">
        <f t="shared" si="84"/>
        <v>136</v>
      </c>
      <c r="AD287" s="16" t="str">
        <f t="shared" si="85"/>
        <v>HPExt</v>
      </c>
      <c r="AE287" s="29">
        <f t="shared" si="86"/>
        <v>816</v>
      </c>
    </row>
    <row r="288" spans="10:31" ht="16.5" x14ac:dyDescent="0.2">
      <c r="J288" s="15">
        <v>262</v>
      </c>
      <c r="K288" s="16" t="str">
        <f t="shared" si="93"/>
        <v>高级3</v>
      </c>
      <c r="L288" s="16">
        <f t="shared" si="94"/>
        <v>7</v>
      </c>
      <c r="M288" s="15">
        <f t="shared" si="95"/>
        <v>22</v>
      </c>
      <c r="N288" s="30">
        <f t="shared" si="96"/>
        <v>1.6239999999999999</v>
      </c>
      <c r="O288" s="15" t="str">
        <f t="shared" si="87"/>
        <v>AtkExt</v>
      </c>
      <c r="P288" s="16">
        <f t="shared" si="88"/>
        <v>3745</v>
      </c>
      <c r="Q288" s="15" t="str">
        <f t="shared" si="89"/>
        <v>DefExt</v>
      </c>
      <c r="R288" s="16">
        <f t="shared" si="90"/>
        <v>1221</v>
      </c>
      <c r="S288" s="15" t="str">
        <f t="shared" si="91"/>
        <v>HPExt</v>
      </c>
      <c r="T288" s="16">
        <f t="shared" si="92"/>
        <v>12261</v>
      </c>
      <c r="V288" s="15">
        <v>251</v>
      </c>
      <c r="W288" s="16">
        <f t="shared" si="78"/>
        <v>7</v>
      </c>
      <c r="X288" s="16" t="str">
        <f t="shared" si="79"/>
        <v>中级1</v>
      </c>
      <c r="Y288" s="16">
        <f t="shared" si="80"/>
        <v>3</v>
      </c>
      <c r="Z288" s="16">
        <f t="shared" si="81"/>
        <v>11</v>
      </c>
      <c r="AA288" s="102">
        <f t="shared" si="82"/>
        <v>1.7</v>
      </c>
      <c r="AB288" s="16" t="str">
        <f t="shared" si="83"/>
        <v>AtkExt</v>
      </c>
      <c r="AC288" s="29">
        <f t="shared" si="84"/>
        <v>149</v>
      </c>
      <c r="AD288" s="16" t="str">
        <f t="shared" si="85"/>
        <v>HPExt</v>
      </c>
      <c r="AE288" s="29">
        <f t="shared" si="86"/>
        <v>895</v>
      </c>
    </row>
    <row r="289" spans="10:31" ht="16.5" x14ac:dyDescent="0.2">
      <c r="J289" s="15">
        <v>263</v>
      </c>
      <c r="K289" s="16" t="str">
        <f t="shared" si="93"/>
        <v>高级3</v>
      </c>
      <c r="L289" s="16">
        <f t="shared" si="94"/>
        <v>7</v>
      </c>
      <c r="M289" s="15">
        <f t="shared" si="95"/>
        <v>23</v>
      </c>
      <c r="N289" s="30">
        <f t="shared" si="96"/>
        <v>1.714</v>
      </c>
      <c r="O289" s="15" t="str">
        <f t="shared" si="87"/>
        <v>AtkExt</v>
      </c>
      <c r="P289" s="16">
        <f t="shared" si="88"/>
        <v>3952</v>
      </c>
      <c r="Q289" s="15" t="str">
        <f t="shared" si="89"/>
        <v>DefExt</v>
      </c>
      <c r="R289" s="16">
        <f t="shared" si="90"/>
        <v>1289</v>
      </c>
      <c r="S289" s="15" t="str">
        <f t="shared" si="91"/>
        <v>HPExt</v>
      </c>
      <c r="T289" s="16">
        <f t="shared" si="92"/>
        <v>12941</v>
      </c>
      <c r="V289" s="15">
        <v>252</v>
      </c>
      <c r="W289" s="16">
        <f t="shared" si="78"/>
        <v>7</v>
      </c>
      <c r="X289" s="16" t="str">
        <f t="shared" si="79"/>
        <v>中级1</v>
      </c>
      <c r="Y289" s="16">
        <f t="shared" si="80"/>
        <v>3</v>
      </c>
      <c r="Z289" s="16">
        <f t="shared" si="81"/>
        <v>12</v>
      </c>
      <c r="AA289" s="102">
        <f t="shared" si="82"/>
        <v>1.8499999999999999</v>
      </c>
      <c r="AB289" s="16" t="str">
        <f t="shared" si="83"/>
        <v>AtkExt</v>
      </c>
      <c r="AC289" s="29">
        <f t="shared" si="84"/>
        <v>162</v>
      </c>
      <c r="AD289" s="16" t="str">
        <f t="shared" si="85"/>
        <v>HPExt</v>
      </c>
      <c r="AE289" s="29">
        <f t="shared" si="86"/>
        <v>974</v>
      </c>
    </row>
    <row r="290" spans="10:31" ht="16.5" x14ac:dyDescent="0.2">
      <c r="J290" s="15">
        <v>264</v>
      </c>
      <c r="K290" s="16" t="str">
        <f t="shared" si="93"/>
        <v>高级3</v>
      </c>
      <c r="L290" s="16">
        <f t="shared" si="94"/>
        <v>7</v>
      </c>
      <c r="M290" s="15">
        <f t="shared" si="95"/>
        <v>24</v>
      </c>
      <c r="N290" s="30">
        <f t="shared" si="96"/>
        <v>1.806</v>
      </c>
      <c r="O290" s="15" t="str">
        <f t="shared" si="87"/>
        <v>AtkExt</v>
      </c>
      <c r="P290" s="16">
        <f t="shared" si="88"/>
        <v>4165</v>
      </c>
      <c r="Q290" s="15" t="str">
        <f t="shared" si="89"/>
        <v>DefExt</v>
      </c>
      <c r="R290" s="16">
        <f t="shared" si="90"/>
        <v>1358</v>
      </c>
      <c r="S290" s="15" t="str">
        <f t="shared" si="91"/>
        <v>HPExt</v>
      </c>
      <c r="T290" s="16">
        <f t="shared" si="92"/>
        <v>13635</v>
      </c>
      <c r="V290" s="15">
        <v>253</v>
      </c>
      <c r="W290" s="16">
        <f t="shared" si="78"/>
        <v>7</v>
      </c>
      <c r="X290" s="16" t="str">
        <f t="shared" si="79"/>
        <v>中级1</v>
      </c>
      <c r="Y290" s="16">
        <f t="shared" si="80"/>
        <v>3</v>
      </c>
      <c r="Z290" s="16">
        <f t="shared" si="81"/>
        <v>13</v>
      </c>
      <c r="AA290" s="102">
        <f t="shared" si="82"/>
        <v>2</v>
      </c>
      <c r="AB290" s="16" t="str">
        <f t="shared" si="83"/>
        <v>AtkExt</v>
      </c>
      <c r="AC290" s="29">
        <f t="shared" si="84"/>
        <v>175</v>
      </c>
      <c r="AD290" s="16" t="str">
        <f t="shared" si="85"/>
        <v>HPExt</v>
      </c>
      <c r="AE290" s="29">
        <f t="shared" si="86"/>
        <v>1053</v>
      </c>
    </row>
    <row r="291" spans="10:31" ht="16.5" x14ac:dyDescent="0.2">
      <c r="J291" s="15">
        <v>265</v>
      </c>
      <c r="K291" s="16" t="str">
        <f t="shared" si="93"/>
        <v>高级3</v>
      </c>
      <c r="L291" s="16">
        <f t="shared" si="94"/>
        <v>7</v>
      </c>
      <c r="M291" s="15">
        <f t="shared" si="95"/>
        <v>25</v>
      </c>
      <c r="N291" s="30">
        <f t="shared" si="96"/>
        <v>1.9</v>
      </c>
      <c r="O291" s="15" t="str">
        <f t="shared" si="87"/>
        <v>AtkExt</v>
      </c>
      <c r="P291" s="16">
        <f t="shared" si="88"/>
        <v>4381</v>
      </c>
      <c r="Q291" s="15" t="str">
        <f t="shared" si="89"/>
        <v>DefExt</v>
      </c>
      <c r="R291" s="16">
        <f t="shared" si="90"/>
        <v>1429</v>
      </c>
      <c r="S291" s="15" t="str">
        <f t="shared" si="91"/>
        <v>HPExt</v>
      </c>
      <c r="T291" s="16">
        <f t="shared" si="92"/>
        <v>14345</v>
      </c>
      <c r="V291" s="15">
        <v>254</v>
      </c>
      <c r="W291" s="16">
        <f t="shared" si="78"/>
        <v>7</v>
      </c>
      <c r="X291" s="16" t="str">
        <f t="shared" si="79"/>
        <v>中级1</v>
      </c>
      <c r="Y291" s="16">
        <f t="shared" si="80"/>
        <v>3</v>
      </c>
      <c r="Z291" s="16">
        <f t="shared" si="81"/>
        <v>14</v>
      </c>
      <c r="AA291" s="102">
        <f t="shared" si="82"/>
        <v>2.15</v>
      </c>
      <c r="AB291" s="16" t="str">
        <f t="shared" si="83"/>
        <v>AtkExt</v>
      </c>
      <c r="AC291" s="29">
        <f t="shared" si="84"/>
        <v>188</v>
      </c>
      <c r="AD291" s="16" t="str">
        <f t="shared" si="85"/>
        <v>HPExt</v>
      </c>
      <c r="AE291" s="29">
        <f t="shared" si="86"/>
        <v>1131</v>
      </c>
    </row>
    <row r="292" spans="10:31" ht="16.5" x14ac:dyDescent="0.2">
      <c r="J292" s="15">
        <v>266</v>
      </c>
      <c r="K292" s="16" t="str">
        <f t="shared" si="93"/>
        <v>高级3</v>
      </c>
      <c r="L292" s="16">
        <f t="shared" si="94"/>
        <v>7</v>
      </c>
      <c r="M292" s="15">
        <f t="shared" si="95"/>
        <v>26</v>
      </c>
      <c r="N292" s="30">
        <f t="shared" si="96"/>
        <v>1.996</v>
      </c>
      <c r="O292" s="15" t="str">
        <f t="shared" si="87"/>
        <v>AtkExt</v>
      </c>
      <c r="P292" s="16">
        <f t="shared" si="88"/>
        <v>4603</v>
      </c>
      <c r="Q292" s="15" t="str">
        <f t="shared" si="89"/>
        <v>DefExt</v>
      </c>
      <c r="R292" s="16">
        <f t="shared" si="90"/>
        <v>1501</v>
      </c>
      <c r="S292" s="15" t="str">
        <f t="shared" si="91"/>
        <v>HPExt</v>
      </c>
      <c r="T292" s="16">
        <f t="shared" si="92"/>
        <v>15070</v>
      </c>
      <c r="V292" s="15">
        <v>255</v>
      </c>
      <c r="W292" s="16">
        <f t="shared" si="78"/>
        <v>7</v>
      </c>
      <c r="X292" s="16" t="str">
        <f t="shared" si="79"/>
        <v>中级1</v>
      </c>
      <c r="Y292" s="16">
        <f t="shared" si="80"/>
        <v>3</v>
      </c>
      <c r="Z292" s="16">
        <f t="shared" si="81"/>
        <v>15</v>
      </c>
      <c r="AA292" s="102">
        <f t="shared" si="82"/>
        <v>2.2999999999999998</v>
      </c>
      <c r="AB292" s="16" t="str">
        <f t="shared" si="83"/>
        <v>AtkExt</v>
      </c>
      <c r="AC292" s="29">
        <f t="shared" si="84"/>
        <v>201</v>
      </c>
      <c r="AD292" s="16" t="str">
        <f t="shared" si="85"/>
        <v>HPExt</v>
      </c>
      <c r="AE292" s="29">
        <f t="shared" si="86"/>
        <v>1210</v>
      </c>
    </row>
    <row r="293" spans="10:31" ht="16.5" x14ac:dyDescent="0.2">
      <c r="J293" s="15">
        <v>267</v>
      </c>
      <c r="K293" s="16" t="str">
        <f t="shared" si="93"/>
        <v>高级3</v>
      </c>
      <c r="L293" s="16">
        <f t="shared" si="94"/>
        <v>7</v>
      </c>
      <c r="M293" s="15">
        <f t="shared" si="95"/>
        <v>27</v>
      </c>
      <c r="N293" s="30">
        <f t="shared" si="96"/>
        <v>2.0939999999999999</v>
      </c>
      <c r="O293" s="15" t="str">
        <f t="shared" si="87"/>
        <v>AtkExt</v>
      </c>
      <c r="P293" s="16">
        <f t="shared" si="88"/>
        <v>4829</v>
      </c>
      <c r="Q293" s="15" t="str">
        <f t="shared" si="89"/>
        <v>DefExt</v>
      </c>
      <c r="R293" s="16">
        <f t="shared" si="90"/>
        <v>1575</v>
      </c>
      <c r="S293" s="15" t="str">
        <f t="shared" si="91"/>
        <v>HPExt</v>
      </c>
      <c r="T293" s="16">
        <f t="shared" si="92"/>
        <v>15810</v>
      </c>
      <c r="V293" s="15">
        <v>256</v>
      </c>
      <c r="W293" s="16">
        <f t="shared" si="78"/>
        <v>7</v>
      </c>
      <c r="X293" s="16" t="str">
        <f t="shared" si="79"/>
        <v>中级1</v>
      </c>
      <c r="Y293" s="16">
        <f t="shared" si="80"/>
        <v>3</v>
      </c>
      <c r="Z293" s="16">
        <f t="shared" si="81"/>
        <v>16</v>
      </c>
      <c r="AA293" s="102">
        <f t="shared" si="82"/>
        <v>2.4499999999999997</v>
      </c>
      <c r="AB293" s="16" t="str">
        <f t="shared" si="83"/>
        <v>AtkExt</v>
      </c>
      <c r="AC293" s="29">
        <f t="shared" si="84"/>
        <v>215</v>
      </c>
      <c r="AD293" s="16" t="str">
        <f t="shared" si="85"/>
        <v>HPExt</v>
      </c>
      <c r="AE293" s="29">
        <f t="shared" si="86"/>
        <v>1289</v>
      </c>
    </row>
    <row r="294" spans="10:31" ht="16.5" x14ac:dyDescent="0.2">
      <c r="J294" s="15">
        <v>268</v>
      </c>
      <c r="K294" s="16" t="str">
        <f t="shared" si="93"/>
        <v>高级3</v>
      </c>
      <c r="L294" s="16">
        <f t="shared" si="94"/>
        <v>7</v>
      </c>
      <c r="M294" s="15">
        <f t="shared" si="95"/>
        <v>28</v>
      </c>
      <c r="N294" s="30">
        <f t="shared" si="96"/>
        <v>2.194</v>
      </c>
      <c r="O294" s="15" t="str">
        <f t="shared" si="87"/>
        <v>AtkExt</v>
      </c>
      <c r="P294" s="16">
        <f t="shared" si="88"/>
        <v>5059</v>
      </c>
      <c r="Q294" s="15" t="str">
        <f t="shared" si="89"/>
        <v>DefExt</v>
      </c>
      <c r="R294" s="16">
        <f t="shared" si="90"/>
        <v>1650</v>
      </c>
      <c r="S294" s="15" t="str">
        <f t="shared" si="91"/>
        <v>HPExt</v>
      </c>
      <c r="T294" s="16">
        <f t="shared" si="92"/>
        <v>16565</v>
      </c>
      <c r="V294" s="15">
        <v>257</v>
      </c>
      <c r="W294" s="16">
        <f t="shared" si="78"/>
        <v>7</v>
      </c>
      <c r="X294" s="16" t="str">
        <f t="shared" si="79"/>
        <v>中级1</v>
      </c>
      <c r="Y294" s="16">
        <f t="shared" si="80"/>
        <v>3</v>
      </c>
      <c r="Z294" s="16">
        <f t="shared" si="81"/>
        <v>17</v>
      </c>
      <c r="AA294" s="102">
        <f t="shared" si="82"/>
        <v>2.5999999999999996</v>
      </c>
      <c r="AB294" s="16" t="str">
        <f t="shared" si="83"/>
        <v>AtkExt</v>
      </c>
      <c r="AC294" s="29">
        <f t="shared" si="84"/>
        <v>228</v>
      </c>
      <c r="AD294" s="16" t="str">
        <f t="shared" si="85"/>
        <v>HPExt</v>
      </c>
      <c r="AE294" s="29">
        <f t="shared" si="86"/>
        <v>1368</v>
      </c>
    </row>
    <row r="295" spans="10:31" ht="16.5" x14ac:dyDescent="0.2">
      <c r="J295" s="15">
        <v>269</v>
      </c>
      <c r="K295" s="16" t="str">
        <f t="shared" si="93"/>
        <v>高级3</v>
      </c>
      <c r="L295" s="16">
        <f t="shared" si="94"/>
        <v>7</v>
      </c>
      <c r="M295" s="15">
        <f t="shared" si="95"/>
        <v>29</v>
      </c>
      <c r="N295" s="30">
        <f t="shared" si="96"/>
        <v>2.2959999999999998</v>
      </c>
      <c r="O295" s="15" t="str">
        <f t="shared" si="87"/>
        <v>AtkExt</v>
      </c>
      <c r="P295" s="16">
        <f t="shared" si="88"/>
        <v>5295</v>
      </c>
      <c r="Q295" s="15" t="str">
        <f t="shared" si="89"/>
        <v>DefExt</v>
      </c>
      <c r="R295" s="16">
        <f t="shared" si="90"/>
        <v>1727</v>
      </c>
      <c r="S295" s="15" t="str">
        <f t="shared" si="91"/>
        <v>HPExt</v>
      </c>
      <c r="T295" s="16">
        <f t="shared" si="92"/>
        <v>17335</v>
      </c>
      <c r="V295" s="15">
        <v>258</v>
      </c>
      <c r="W295" s="16">
        <f t="shared" ref="W295:W358" si="97">INT((V295-1)/40)+1</f>
        <v>7</v>
      </c>
      <c r="X295" s="16" t="str">
        <f t="shared" ref="X295:X358" si="98">INDEX($V$4:$V$33,W295)</f>
        <v>中级1</v>
      </c>
      <c r="Y295" s="16">
        <f t="shared" ref="Y295:Y358" si="99">INDEX($W$4:$W$33,INT((V295-1)/40)+1)</f>
        <v>3</v>
      </c>
      <c r="Z295" s="16">
        <f t="shared" ref="Z295:Z358" si="100">MOD(V295-1,40)+1</f>
        <v>18</v>
      </c>
      <c r="AA295" s="102">
        <f t="shared" ref="AA295:AA358" si="101">Z295*15%+5%</f>
        <v>2.7499999999999996</v>
      </c>
      <c r="AB295" s="16" t="str">
        <f t="shared" ref="AB295:AB358" si="102">INDEX($Z$3:$AB$3,INDEX($AC$4:$AC$33,W295))</f>
        <v>AtkExt</v>
      </c>
      <c r="AC295" s="29">
        <f t="shared" ref="AC295:AC358" si="103">ROUND(INDEX($Z$4:$AB$33,$W295,MATCH(AB295,$Z$3:$AB$3,0))*INDEX($Y$4:$Y$33,W295)*$AA295*INDEX($E$11:$G$11,MATCH(AB295,$Z$3:$AB$3,0)),0)</f>
        <v>241</v>
      </c>
      <c r="AD295" s="16" t="str">
        <f t="shared" ref="AD295:AD358" si="104">INDEX($Z$3:$AB$3,INDEX($AD$4:$AD$33,W295))</f>
        <v>HPExt</v>
      </c>
      <c r="AE295" s="29">
        <f t="shared" ref="AE295:AE358" si="105">ROUND(INDEX($Z$4:$AB$33,$W295,MATCH(AD295,$Z$3:$AB$3,0))*INDEX($Y$4:$Y$33,Y295)*$AA295*INDEX($E$11:$G$11,MATCH(AD295,$Z$3:$AB$3,0)),0)</f>
        <v>1447</v>
      </c>
    </row>
    <row r="296" spans="10:31" ht="16.5" x14ac:dyDescent="0.2">
      <c r="J296" s="15">
        <v>270</v>
      </c>
      <c r="K296" s="16" t="str">
        <f t="shared" si="93"/>
        <v>高级3</v>
      </c>
      <c r="L296" s="16">
        <f t="shared" si="94"/>
        <v>7</v>
      </c>
      <c r="M296" s="15">
        <f t="shared" si="95"/>
        <v>30</v>
      </c>
      <c r="N296" s="30">
        <f t="shared" si="96"/>
        <v>2.3999999999999995</v>
      </c>
      <c r="O296" s="15" t="str">
        <f t="shared" si="87"/>
        <v>AtkExt</v>
      </c>
      <c r="P296" s="16">
        <f t="shared" si="88"/>
        <v>5534</v>
      </c>
      <c r="Q296" s="15" t="str">
        <f t="shared" si="89"/>
        <v>DefExt</v>
      </c>
      <c r="R296" s="16">
        <f t="shared" si="90"/>
        <v>1805</v>
      </c>
      <c r="S296" s="15" t="str">
        <f t="shared" si="91"/>
        <v>HPExt</v>
      </c>
      <c r="T296" s="16">
        <f t="shared" si="92"/>
        <v>18120</v>
      </c>
      <c r="V296" s="15">
        <v>259</v>
      </c>
      <c r="W296" s="16">
        <f t="shared" si="97"/>
        <v>7</v>
      </c>
      <c r="X296" s="16" t="str">
        <f t="shared" si="98"/>
        <v>中级1</v>
      </c>
      <c r="Y296" s="16">
        <f t="shared" si="99"/>
        <v>3</v>
      </c>
      <c r="Z296" s="16">
        <f t="shared" si="100"/>
        <v>19</v>
      </c>
      <c r="AA296" s="102">
        <f t="shared" si="101"/>
        <v>2.9</v>
      </c>
      <c r="AB296" s="16" t="str">
        <f t="shared" si="102"/>
        <v>AtkExt</v>
      </c>
      <c r="AC296" s="29">
        <f t="shared" si="103"/>
        <v>254</v>
      </c>
      <c r="AD296" s="16" t="str">
        <f t="shared" si="104"/>
        <v>HPExt</v>
      </c>
      <c r="AE296" s="29">
        <f t="shared" si="105"/>
        <v>1526</v>
      </c>
    </row>
    <row r="297" spans="10:31" ht="16.5" x14ac:dyDescent="0.2">
      <c r="J297" s="15">
        <v>271</v>
      </c>
      <c r="K297" s="16" t="str">
        <f t="shared" si="93"/>
        <v>高级3</v>
      </c>
      <c r="L297" s="16">
        <f t="shared" si="94"/>
        <v>7</v>
      </c>
      <c r="M297" s="15">
        <f t="shared" si="95"/>
        <v>31</v>
      </c>
      <c r="N297" s="30">
        <f t="shared" si="96"/>
        <v>2.5059999999999998</v>
      </c>
      <c r="O297" s="15" t="str">
        <f t="shared" si="87"/>
        <v>AtkExt</v>
      </c>
      <c r="P297" s="16">
        <f t="shared" si="88"/>
        <v>5779</v>
      </c>
      <c r="Q297" s="15" t="str">
        <f t="shared" si="89"/>
        <v>DefExt</v>
      </c>
      <c r="R297" s="16">
        <f t="shared" si="90"/>
        <v>1885</v>
      </c>
      <c r="S297" s="15" t="str">
        <f t="shared" si="91"/>
        <v>HPExt</v>
      </c>
      <c r="T297" s="16">
        <f t="shared" si="92"/>
        <v>18920</v>
      </c>
      <c r="V297" s="15">
        <v>260</v>
      </c>
      <c r="W297" s="16">
        <f t="shared" si="97"/>
        <v>7</v>
      </c>
      <c r="X297" s="16" t="str">
        <f t="shared" si="98"/>
        <v>中级1</v>
      </c>
      <c r="Y297" s="16">
        <f t="shared" si="99"/>
        <v>3</v>
      </c>
      <c r="Z297" s="16">
        <f t="shared" si="100"/>
        <v>20</v>
      </c>
      <c r="AA297" s="102">
        <f t="shared" si="101"/>
        <v>3.05</v>
      </c>
      <c r="AB297" s="16" t="str">
        <f t="shared" si="102"/>
        <v>AtkExt</v>
      </c>
      <c r="AC297" s="29">
        <f t="shared" si="103"/>
        <v>267</v>
      </c>
      <c r="AD297" s="16" t="str">
        <f t="shared" si="104"/>
        <v>HPExt</v>
      </c>
      <c r="AE297" s="29">
        <f t="shared" si="105"/>
        <v>1605</v>
      </c>
    </row>
    <row r="298" spans="10:31" ht="16.5" x14ac:dyDescent="0.2">
      <c r="J298" s="15">
        <v>272</v>
      </c>
      <c r="K298" s="16" t="str">
        <f t="shared" si="93"/>
        <v>高级3</v>
      </c>
      <c r="L298" s="16">
        <f t="shared" si="94"/>
        <v>7</v>
      </c>
      <c r="M298" s="15">
        <f t="shared" si="95"/>
        <v>32</v>
      </c>
      <c r="N298" s="30">
        <f t="shared" si="96"/>
        <v>2.6139999999999999</v>
      </c>
      <c r="O298" s="15" t="str">
        <f t="shared" si="87"/>
        <v>AtkExt</v>
      </c>
      <c r="P298" s="16">
        <f t="shared" si="88"/>
        <v>6028</v>
      </c>
      <c r="Q298" s="15" t="str">
        <f t="shared" si="89"/>
        <v>DefExt</v>
      </c>
      <c r="R298" s="16">
        <f t="shared" si="90"/>
        <v>1966</v>
      </c>
      <c r="S298" s="15" t="str">
        <f t="shared" si="91"/>
        <v>HPExt</v>
      </c>
      <c r="T298" s="16">
        <f t="shared" si="92"/>
        <v>19736</v>
      </c>
      <c r="V298" s="15">
        <v>261</v>
      </c>
      <c r="W298" s="16">
        <f t="shared" si="97"/>
        <v>7</v>
      </c>
      <c r="X298" s="16" t="str">
        <f t="shared" si="98"/>
        <v>中级1</v>
      </c>
      <c r="Y298" s="16">
        <f t="shared" si="99"/>
        <v>3</v>
      </c>
      <c r="Z298" s="16">
        <f t="shared" si="100"/>
        <v>21</v>
      </c>
      <c r="AA298" s="102">
        <f t="shared" si="101"/>
        <v>3.1999999999999997</v>
      </c>
      <c r="AB298" s="16" t="str">
        <f t="shared" si="102"/>
        <v>AtkExt</v>
      </c>
      <c r="AC298" s="29">
        <f t="shared" si="103"/>
        <v>280</v>
      </c>
      <c r="AD298" s="16" t="str">
        <f t="shared" si="104"/>
        <v>HPExt</v>
      </c>
      <c r="AE298" s="29">
        <f t="shared" si="105"/>
        <v>1684</v>
      </c>
    </row>
    <row r="299" spans="10:31" ht="16.5" x14ac:dyDescent="0.2">
      <c r="J299" s="15">
        <v>273</v>
      </c>
      <c r="K299" s="16" t="str">
        <f t="shared" si="93"/>
        <v>高级3</v>
      </c>
      <c r="L299" s="16">
        <f t="shared" si="94"/>
        <v>7</v>
      </c>
      <c r="M299" s="15">
        <f t="shared" si="95"/>
        <v>33</v>
      </c>
      <c r="N299" s="30">
        <f t="shared" si="96"/>
        <v>2.7239999999999998</v>
      </c>
      <c r="O299" s="15" t="str">
        <f t="shared" si="87"/>
        <v>AtkExt</v>
      </c>
      <c r="P299" s="16">
        <f t="shared" si="88"/>
        <v>6282</v>
      </c>
      <c r="Q299" s="15" t="str">
        <f t="shared" si="89"/>
        <v>DefExt</v>
      </c>
      <c r="R299" s="16">
        <f t="shared" si="90"/>
        <v>2048</v>
      </c>
      <c r="S299" s="15" t="str">
        <f t="shared" si="91"/>
        <v>HPExt</v>
      </c>
      <c r="T299" s="16">
        <f t="shared" si="92"/>
        <v>20566</v>
      </c>
      <c r="V299" s="15">
        <v>262</v>
      </c>
      <c r="W299" s="16">
        <f t="shared" si="97"/>
        <v>7</v>
      </c>
      <c r="X299" s="16" t="str">
        <f t="shared" si="98"/>
        <v>中级1</v>
      </c>
      <c r="Y299" s="16">
        <f t="shared" si="99"/>
        <v>3</v>
      </c>
      <c r="Z299" s="16">
        <f t="shared" si="100"/>
        <v>22</v>
      </c>
      <c r="AA299" s="102">
        <f t="shared" si="101"/>
        <v>3.3499999999999996</v>
      </c>
      <c r="AB299" s="16" t="str">
        <f t="shared" si="102"/>
        <v>AtkExt</v>
      </c>
      <c r="AC299" s="29">
        <f t="shared" si="103"/>
        <v>293</v>
      </c>
      <c r="AD299" s="16" t="str">
        <f t="shared" si="104"/>
        <v>HPExt</v>
      </c>
      <c r="AE299" s="29">
        <f t="shared" si="105"/>
        <v>1763</v>
      </c>
    </row>
    <row r="300" spans="10:31" ht="16.5" x14ac:dyDescent="0.2">
      <c r="J300" s="15">
        <v>274</v>
      </c>
      <c r="K300" s="16" t="str">
        <f t="shared" si="93"/>
        <v>高级3</v>
      </c>
      <c r="L300" s="16">
        <f t="shared" si="94"/>
        <v>7</v>
      </c>
      <c r="M300" s="15">
        <f t="shared" si="95"/>
        <v>34</v>
      </c>
      <c r="N300" s="30">
        <f t="shared" si="96"/>
        <v>2.8360000000000003</v>
      </c>
      <c r="O300" s="15" t="str">
        <f t="shared" si="87"/>
        <v>AtkExt</v>
      </c>
      <c r="P300" s="16">
        <f t="shared" si="88"/>
        <v>6540</v>
      </c>
      <c r="Q300" s="15" t="str">
        <f t="shared" si="89"/>
        <v>DefExt</v>
      </c>
      <c r="R300" s="16">
        <f t="shared" si="90"/>
        <v>2133</v>
      </c>
      <c r="S300" s="15" t="str">
        <f t="shared" si="91"/>
        <v>HPExt</v>
      </c>
      <c r="T300" s="16">
        <f t="shared" si="92"/>
        <v>21412</v>
      </c>
      <c r="V300" s="15">
        <v>263</v>
      </c>
      <c r="W300" s="16">
        <f t="shared" si="97"/>
        <v>7</v>
      </c>
      <c r="X300" s="16" t="str">
        <f t="shared" si="98"/>
        <v>中级1</v>
      </c>
      <c r="Y300" s="16">
        <f t="shared" si="99"/>
        <v>3</v>
      </c>
      <c r="Z300" s="16">
        <f t="shared" si="100"/>
        <v>23</v>
      </c>
      <c r="AA300" s="102">
        <f t="shared" si="101"/>
        <v>3.4999999999999996</v>
      </c>
      <c r="AB300" s="16" t="str">
        <f t="shared" si="102"/>
        <v>AtkExt</v>
      </c>
      <c r="AC300" s="29">
        <f t="shared" si="103"/>
        <v>307</v>
      </c>
      <c r="AD300" s="16" t="str">
        <f t="shared" si="104"/>
        <v>HPExt</v>
      </c>
      <c r="AE300" s="29">
        <f t="shared" si="105"/>
        <v>1842</v>
      </c>
    </row>
    <row r="301" spans="10:31" ht="16.5" x14ac:dyDescent="0.2">
      <c r="J301" s="15">
        <v>275</v>
      </c>
      <c r="K301" s="16" t="str">
        <f t="shared" si="93"/>
        <v>高级3</v>
      </c>
      <c r="L301" s="16">
        <f t="shared" si="94"/>
        <v>7</v>
      </c>
      <c r="M301" s="15">
        <f t="shared" si="95"/>
        <v>35</v>
      </c>
      <c r="N301" s="30">
        <f t="shared" si="96"/>
        <v>2.95</v>
      </c>
      <c r="O301" s="15" t="str">
        <f t="shared" ref="O301:O306" si="106">INDEX($Q$16:$Q$22,L301)</f>
        <v>AtkExt</v>
      </c>
      <c r="P301" s="16">
        <f t="shared" ref="P301:P306" si="107">ROUND(INDEX($N$16:$P$22,$L301,MATCH(O301,$N$15:$P$15,0))*$N301,0)</f>
        <v>6803</v>
      </c>
      <c r="Q301" s="15" t="str">
        <f t="shared" ref="Q301:Q306" si="108">INDEX($R$16:$R$22,L301)</f>
        <v>DefExt</v>
      </c>
      <c r="R301" s="16">
        <f t="shared" ref="R301:R306" si="109">ROUND(INDEX($N$16:$P$22,$L301,MATCH(Q301,$N$15:$P$15,0))*$N301,0)</f>
        <v>2218</v>
      </c>
      <c r="S301" s="15" t="str">
        <f t="shared" ref="S301:S306" si="110">INDEX($S$16:$S$22,L301)</f>
        <v>HPExt</v>
      </c>
      <c r="T301" s="16">
        <f t="shared" ref="T301:T306" si="111">ROUND(INDEX($N$16:$P$22,$L301,MATCH(S301,$N$15:$P$15,0))*$N301,0)</f>
        <v>22273</v>
      </c>
      <c r="V301" s="15">
        <v>264</v>
      </c>
      <c r="W301" s="16">
        <f t="shared" si="97"/>
        <v>7</v>
      </c>
      <c r="X301" s="16" t="str">
        <f t="shared" si="98"/>
        <v>中级1</v>
      </c>
      <c r="Y301" s="16">
        <f t="shared" si="99"/>
        <v>3</v>
      </c>
      <c r="Z301" s="16">
        <f t="shared" si="100"/>
        <v>24</v>
      </c>
      <c r="AA301" s="102">
        <f t="shared" si="101"/>
        <v>3.6499999999999995</v>
      </c>
      <c r="AB301" s="16" t="str">
        <f t="shared" si="102"/>
        <v>AtkExt</v>
      </c>
      <c r="AC301" s="29">
        <f t="shared" si="103"/>
        <v>320</v>
      </c>
      <c r="AD301" s="16" t="str">
        <f t="shared" si="104"/>
        <v>HPExt</v>
      </c>
      <c r="AE301" s="29">
        <f t="shared" si="105"/>
        <v>1921</v>
      </c>
    </row>
    <row r="302" spans="10:31" ht="16.5" x14ac:dyDescent="0.2">
      <c r="J302" s="15">
        <v>276</v>
      </c>
      <c r="K302" s="16" t="str">
        <f t="shared" si="93"/>
        <v>高级3</v>
      </c>
      <c r="L302" s="16">
        <f t="shared" si="94"/>
        <v>7</v>
      </c>
      <c r="M302" s="15">
        <f t="shared" si="95"/>
        <v>36</v>
      </c>
      <c r="N302" s="30">
        <f t="shared" si="96"/>
        <v>3.0659999999999998</v>
      </c>
      <c r="O302" s="15" t="str">
        <f t="shared" si="106"/>
        <v>AtkExt</v>
      </c>
      <c r="P302" s="16">
        <f t="shared" si="107"/>
        <v>7070</v>
      </c>
      <c r="Q302" s="15" t="str">
        <f t="shared" si="108"/>
        <v>DefExt</v>
      </c>
      <c r="R302" s="16">
        <f t="shared" si="109"/>
        <v>2306</v>
      </c>
      <c r="S302" s="15" t="str">
        <f t="shared" si="110"/>
        <v>HPExt</v>
      </c>
      <c r="T302" s="16">
        <f t="shared" si="111"/>
        <v>23148</v>
      </c>
      <c r="V302" s="15">
        <v>265</v>
      </c>
      <c r="W302" s="16">
        <f t="shared" si="97"/>
        <v>7</v>
      </c>
      <c r="X302" s="16" t="str">
        <f t="shared" si="98"/>
        <v>中级1</v>
      </c>
      <c r="Y302" s="16">
        <f t="shared" si="99"/>
        <v>3</v>
      </c>
      <c r="Z302" s="16">
        <f t="shared" si="100"/>
        <v>25</v>
      </c>
      <c r="AA302" s="102">
        <f t="shared" si="101"/>
        <v>3.8</v>
      </c>
      <c r="AB302" s="16" t="str">
        <f t="shared" si="102"/>
        <v>AtkExt</v>
      </c>
      <c r="AC302" s="29">
        <f t="shared" si="103"/>
        <v>333</v>
      </c>
      <c r="AD302" s="16" t="str">
        <f t="shared" si="104"/>
        <v>HPExt</v>
      </c>
      <c r="AE302" s="29">
        <f t="shared" si="105"/>
        <v>2000</v>
      </c>
    </row>
    <row r="303" spans="10:31" ht="16.5" x14ac:dyDescent="0.2">
      <c r="J303" s="15">
        <v>277</v>
      </c>
      <c r="K303" s="16" t="str">
        <f t="shared" si="93"/>
        <v>高级3</v>
      </c>
      <c r="L303" s="16">
        <f t="shared" si="94"/>
        <v>7</v>
      </c>
      <c r="M303" s="15">
        <f t="shared" si="95"/>
        <v>37</v>
      </c>
      <c r="N303" s="30">
        <f t="shared" si="96"/>
        <v>3.1840000000000002</v>
      </c>
      <c r="O303" s="15" t="str">
        <f t="shared" si="106"/>
        <v>AtkExt</v>
      </c>
      <c r="P303" s="16">
        <f t="shared" si="107"/>
        <v>7342</v>
      </c>
      <c r="Q303" s="15" t="str">
        <f t="shared" si="108"/>
        <v>DefExt</v>
      </c>
      <c r="R303" s="16">
        <f t="shared" si="109"/>
        <v>2394</v>
      </c>
      <c r="S303" s="15" t="str">
        <f t="shared" si="110"/>
        <v>HPExt</v>
      </c>
      <c r="T303" s="16">
        <f t="shared" si="111"/>
        <v>24039</v>
      </c>
      <c r="V303" s="15">
        <v>266</v>
      </c>
      <c r="W303" s="16">
        <f t="shared" si="97"/>
        <v>7</v>
      </c>
      <c r="X303" s="16" t="str">
        <f t="shared" si="98"/>
        <v>中级1</v>
      </c>
      <c r="Y303" s="16">
        <f t="shared" si="99"/>
        <v>3</v>
      </c>
      <c r="Z303" s="16">
        <f t="shared" si="100"/>
        <v>26</v>
      </c>
      <c r="AA303" s="102">
        <f t="shared" si="101"/>
        <v>3.9499999999999997</v>
      </c>
      <c r="AB303" s="16" t="str">
        <f t="shared" si="102"/>
        <v>AtkExt</v>
      </c>
      <c r="AC303" s="29">
        <f t="shared" si="103"/>
        <v>346</v>
      </c>
      <c r="AD303" s="16" t="str">
        <f t="shared" si="104"/>
        <v>HPExt</v>
      </c>
      <c r="AE303" s="29">
        <f t="shared" si="105"/>
        <v>2079</v>
      </c>
    </row>
    <row r="304" spans="10:31" ht="16.5" x14ac:dyDescent="0.2">
      <c r="J304" s="15">
        <v>278</v>
      </c>
      <c r="K304" s="16" t="str">
        <f t="shared" si="93"/>
        <v>高级3</v>
      </c>
      <c r="L304" s="16">
        <f t="shared" si="94"/>
        <v>7</v>
      </c>
      <c r="M304" s="15">
        <f t="shared" si="95"/>
        <v>38</v>
      </c>
      <c r="N304" s="30">
        <f t="shared" si="96"/>
        <v>3.3039999999999998</v>
      </c>
      <c r="O304" s="15" t="str">
        <f t="shared" si="106"/>
        <v>AtkExt</v>
      </c>
      <c r="P304" s="16">
        <f t="shared" si="107"/>
        <v>7619</v>
      </c>
      <c r="Q304" s="15" t="str">
        <f t="shared" si="108"/>
        <v>DefExt</v>
      </c>
      <c r="R304" s="16">
        <f t="shared" si="109"/>
        <v>2485</v>
      </c>
      <c r="S304" s="15" t="str">
        <f t="shared" si="110"/>
        <v>HPExt</v>
      </c>
      <c r="T304" s="16">
        <f t="shared" si="111"/>
        <v>24945</v>
      </c>
      <c r="V304" s="15">
        <v>267</v>
      </c>
      <c r="W304" s="16">
        <f t="shared" si="97"/>
        <v>7</v>
      </c>
      <c r="X304" s="16" t="str">
        <f t="shared" si="98"/>
        <v>中级1</v>
      </c>
      <c r="Y304" s="16">
        <f t="shared" si="99"/>
        <v>3</v>
      </c>
      <c r="Z304" s="16">
        <f t="shared" si="100"/>
        <v>27</v>
      </c>
      <c r="AA304" s="102">
        <f t="shared" si="101"/>
        <v>4.0999999999999996</v>
      </c>
      <c r="AB304" s="16" t="str">
        <f t="shared" si="102"/>
        <v>AtkExt</v>
      </c>
      <c r="AC304" s="29">
        <f t="shared" si="103"/>
        <v>359</v>
      </c>
      <c r="AD304" s="16" t="str">
        <f t="shared" si="104"/>
        <v>HPExt</v>
      </c>
      <c r="AE304" s="29">
        <f t="shared" si="105"/>
        <v>2158</v>
      </c>
    </row>
    <row r="305" spans="10:31" ht="16.5" x14ac:dyDescent="0.2">
      <c r="J305" s="15">
        <v>279</v>
      </c>
      <c r="K305" s="16" t="str">
        <f t="shared" si="93"/>
        <v>高级3</v>
      </c>
      <c r="L305" s="16">
        <f t="shared" si="94"/>
        <v>7</v>
      </c>
      <c r="M305" s="15">
        <f t="shared" si="95"/>
        <v>39</v>
      </c>
      <c r="N305" s="30">
        <f t="shared" si="96"/>
        <v>3.4259999999999997</v>
      </c>
      <c r="O305" s="15" t="str">
        <f t="shared" si="106"/>
        <v>AtkExt</v>
      </c>
      <c r="P305" s="16">
        <f t="shared" si="107"/>
        <v>7900</v>
      </c>
      <c r="Q305" s="15" t="str">
        <f t="shared" si="108"/>
        <v>DefExt</v>
      </c>
      <c r="R305" s="16">
        <f t="shared" si="109"/>
        <v>2576</v>
      </c>
      <c r="S305" s="15" t="str">
        <f t="shared" si="110"/>
        <v>HPExt</v>
      </c>
      <c r="T305" s="16">
        <f t="shared" si="111"/>
        <v>25866</v>
      </c>
      <c r="V305" s="15">
        <v>268</v>
      </c>
      <c r="W305" s="16">
        <f t="shared" si="97"/>
        <v>7</v>
      </c>
      <c r="X305" s="16" t="str">
        <f t="shared" si="98"/>
        <v>中级1</v>
      </c>
      <c r="Y305" s="16">
        <f t="shared" si="99"/>
        <v>3</v>
      </c>
      <c r="Z305" s="16">
        <f t="shared" si="100"/>
        <v>28</v>
      </c>
      <c r="AA305" s="102">
        <f t="shared" si="101"/>
        <v>4.25</v>
      </c>
      <c r="AB305" s="16" t="str">
        <f t="shared" si="102"/>
        <v>AtkExt</v>
      </c>
      <c r="AC305" s="29">
        <f t="shared" si="103"/>
        <v>372</v>
      </c>
      <c r="AD305" s="16" t="str">
        <f t="shared" si="104"/>
        <v>HPExt</v>
      </c>
      <c r="AE305" s="29">
        <f t="shared" si="105"/>
        <v>2237</v>
      </c>
    </row>
    <row r="306" spans="10:31" ht="16.5" x14ac:dyDescent="0.2">
      <c r="J306" s="15">
        <v>280</v>
      </c>
      <c r="K306" s="16" t="str">
        <f t="shared" si="93"/>
        <v>高级3</v>
      </c>
      <c r="L306" s="16">
        <f t="shared" si="94"/>
        <v>7</v>
      </c>
      <c r="M306" s="15">
        <f t="shared" si="95"/>
        <v>40</v>
      </c>
      <c r="N306" s="30">
        <f t="shared" si="96"/>
        <v>3.55</v>
      </c>
      <c r="O306" s="15" t="str">
        <f t="shared" si="106"/>
        <v>AtkExt</v>
      </c>
      <c r="P306" s="16">
        <f t="shared" si="107"/>
        <v>8186</v>
      </c>
      <c r="Q306" s="15" t="str">
        <f t="shared" si="108"/>
        <v>DefExt</v>
      </c>
      <c r="R306" s="16">
        <f t="shared" si="109"/>
        <v>2670</v>
      </c>
      <c r="S306" s="15" t="str">
        <f t="shared" si="110"/>
        <v>HPExt</v>
      </c>
      <c r="T306" s="16">
        <f t="shared" si="111"/>
        <v>26803</v>
      </c>
      <c r="V306" s="15">
        <v>269</v>
      </c>
      <c r="W306" s="16">
        <f t="shared" si="97"/>
        <v>7</v>
      </c>
      <c r="X306" s="16" t="str">
        <f t="shared" si="98"/>
        <v>中级1</v>
      </c>
      <c r="Y306" s="16">
        <f t="shared" si="99"/>
        <v>3</v>
      </c>
      <c r="Z306" s="16">
        <f t="shared" si="100"/>
        <v>29</v>
      </c>
      <c r="AA306" s="102">
        <f t="shared" si="101"/>
        <v>4.3999999999999995</v>
      </c>
      <c r="AB306" s="16" t="str">
        <f t="shared" si="102"/>
        <v>AtkExt</v>
      </c>
      <c r="AC306" s="29">
        <f t="shared" si="103"/>
        <v>385</v>
      </c>
      <c r="AD306" s="16" t="str">
        <f t="shared" si="104"/>
        <v>HPExt</v>
      </c>
      <c r="AE306" s="29">
        <f t="shared" si="105"/>
        <v>2316</v>
      </c>
    </row>
    <row r="307" spans="10:31" ht="16.5" x14ac:dyDescent="0.2">
      <c r="V307" s="15">
        <v>270</v>
      </c>
      <c r="W307" s="16">
        <f t="shared" si="97"/>
        <v>7</v>
      </c>
      <c r="X307" s="16" t="str">
        <f t="shared" si="98"/>
        <v>中级1</v>
      </c>
      <c r="Y307" s="16">
        <f t="shared" si="99"/>
        <v>3</v>
      </c>
      <c r="Z307" s="16">
        <f t="shared" si="100"/>
        <v>30</v>
      </c>
      <c r="AA307" s="102">
        <f t="shared" si="101"/>
        <v>4.55</v>
      </c>
      <c r="AB307" s="16" t="str">
        <f t="shared" si="102"/>
        <v>AtkExt</v>
      </c>
      <c r="AC307" s="29">
        <f t="shared" si="103"/>
        <v>399</v>
      </c>
      <c r="AD307" s="16" t="str">
        <f t="shared" si="104"/>
        <v>HPExt</v>
      </c>
      <c r="AE307" s="29">
        <f t="shared" si="105"/>
        <v>2394</v>
      </c>
    </row>
    <row r="308" spans="10:31" ht="16.5" x14ac:dyDescent="0.2">
      <c r="V308" s="15">
        <v>271</v>
      </c>
      <c r="W308" s="16">
        <f t="shared" si="97"/>
        <v>7</v>
      </c>
      <c r="X308" s="16" t="str">
        <f t="shared" si="98"/>
        <v>中级1</v>
      </c>
      <c r="Y308" s="16">
        <f t="shared" si="99"/>
        <v>3</v>
      </c>
      <c r="Z308" s="16">
        <f t="shared" si="100"/>
        <v>31</v>
      </c>
      <c r="AA308" s="102">
        <f t="shared" si="101"/>
        <v>4.6999999999999993</v>
      </c>
      <c r="AB308" s="16" t="str">
        <f t="shared" si="102"/>
        <v>AtkExt</v>
      </c>
      <c r="AC308" s="29">
        <f t="shared" si="103"/>
        <v>412</v>
      </c>
      <c r="AD308" s="16" t="str">
        <f t="shared" si="104"/>
        <v>HPExt</v>
      </c>
      <c r="AE308" s="29">
        <f t="shared" si="105"/>
        <v>2473</v>
      </c>
    </row>
    <row r="309" spans="10:31" ht="16.5" x14ac:dyDescent="0.2">
      <c r="V309" s="15">
        <v>272</v>
      </c>
      <c r="W309" s="16">
        <f t="shared" si="97"/>
        <v>7</v>
      </c>
      <c r="X309" s="16" t="str">
        <f t="shared" si="98"/>
        <v>中级1</v>
      </c>
      <c r="Y309" s="16">
        <f t="shared" si="99"/>
        <v>3</v>
      </c>
      <c r="Z309" s="16">
        <f t="shared" si="100"/>
        <v>32</v>
      </c>
      <c r="AA309" s="102">
        <f t="shared" si="101"/>
        <v>4.8499999999999996</v>
      </c>
      <c r="AB309" s="16" t="str">
        <f t="shared" si="102"/>
        <v>AtkExt</v>
      </c>
      <c r="AC309" s="29">
        <f t="shared" si="103"/>
        <v>425</v>
      </c>
      <c r="AD309" s="16" t="str">
        <f t="shared" si="104"/>
        <v>HPExt</v>
      </c>
      <c r="AE309" s="29">
        <f t="shared" si="105"/>
        <v>2552</v>
      </c>
    </row>
    <row r="310" spans="10:31" ht="16.5" x14ac:dyDescent="0.2">
      <c r="V310" s="15">
        <v>273</v>
      </c>
      <c r="W310" s="16">
        <f t="shared" si="97"/>
        <v>7</v>
      </c>
      <c r="X310" s="16" t="str">
        <f t="shared" si="98"/>
        <v>中级1</v>
      </c>
      <c r="Y310" s="16">
        <f t="shared" si="99"/>
        <v>3</v>
      </c>
      <c r="Z310" s="16">
        <f t="shared" si="100"/>
        <v>33</v>
      </c>
      <c r="AA310" s="102">
        <f t="shared" si="101"/>
        <v>5</v>
      </c>
      <c r="AB310" s="16" t="str">
        <f t="shared" si="102"/>
        <v>AtkExt</v>
      </c>
      <c r="AC310" s="29">
        <f t="shared" si="103"/>
        <v>438</v>
      </c>
      <c r="AD310" s="16" t="str">
        <f t="shared" si="104"/>
        <v>HPExt</v>
      </c>
      <c r="AE310" s="29">
        <f t="shared" si="105"/>
        <v>2631</v>
      </c>
    </row>
    <row r="311" spans="10:31" ht="16.5" x14ac:dyDescent="0.2">
      <c r="V311" s="15">
        <v>274</v>
      </c>
      <c r="W311" s="16">
        <f t="shared" si="97"/>
        <v>7</v>
      </c>
      <c r="X311" s="16" t="str">
        <f t="shared" si="98"/>
        <v>中级1</v>
      </c>
      <c r="Y311" s="16">
        <f t="shared" si="99"/>
        <v>3</v>
      </c>
      <c r="Z311" s="16">
        <f t="shared" si="100"/>
        <v>34</v>
      </c>
      <c r="AA311" s="102">
        <f t="shared" si="101"/>
        <v>5.1499999999999995</v>
      </c>
      <c r="AB311" s="16" t="str">
        <f t="shared" si="102"/>
        <v>AtkExt</v>
      </c>
      <c r="AC311" s="29">
        <f t="shared" si="103"/>
        <v>451</v>
      </c>
      <c r="AD311" s="16" t="str">
        <f t="shared" si="104"/>
        <v>HPExt</v>
      </c>
      <c r="AE311" s="29">
        <f t="shared" si="105"/>
        <v>2710</v>
      </c>
    </row>
    <row r="312" spans="10:31" ht="16.5" x14ac:dyDescent="0.2">
      <c r="V312" s="15">
        <v>275</v>
      </c>
      <c r="W312" s="16">
        <f t="shared" si="97"/>
        <v>7</v>
      </c>
      <c r="X312" s="16" t="str">
        <f t="shared" si="98"/>
        <v>中级1</v>
      </c>
      <c r="Y312" s="16">
        <f t="shared" si="99"/>
        <v>3</v>
      </c>
      <c r="Z312" s="16">
        <f t="shared" si="100"/>
        <v>35</v>
      </c>
      <c r="AA312" s="102">
        <f t="shared" si="101"/>
        <v>5.3</v>
      </c>
      <c r="AB312" s="16" t="str">
        <f t="shared" si="102"/>
        <v>AtkExt</v>
      </c>
      <c r="AC312" s="29">
        <f t="shared" si="103"/>
        <v>464</v>
      </c>
      <c r="AD312" s="16" t="str">
        <f t="shared" si="104"/>
        <v>HPExt</v>
      </c>
      <c r="AE312" s="29">
        <f t="shared" si="105"/>
        <v>2789</v>
      </c>
    </row>
    <row r="313" spans="10:31" ht="16.5" x14ac:dyDescent="0.2">
      <c r="V313" s="15">
        <v>276</v>
      </c>
      <c r="W313" s="16">
        <f t="shared" si="97"/>
        <v>7</v>
      </c>
      <c r="X313" s="16" t="str">
        <f t="shared" si="98"/>
        <v>中级1</v>
      </c>
      <c r="Y313" s="16">
        <f t="shared" si="99"/>
        <v>3</v>
      </c>
      <c r="Z313" s="16">
        <f t="shared" si="100"/>
        <v>36</v>
      </c>
      <c r="AA313" s="102">
        <f t="shared" si="101"/>
        <v>5.4499999999999993</v>
      </c>
      <c r="AB313" s="16" t="str">
        <f t="shared" si="102"/>
        <v>AtkExt</v>
      </c>
      <c r="AC313" s="29">
        <f t="shared" si="103"/>
        <v>477</v>
      </c>
      <c r="AD313" s="16" t="str">
        <f t="shared" si="104"/>
        <v>HPExt</v>
      </c>
      <c r="AE313" s="29">
        <f t="shared" si="105"/>
        <v>2868</v>
      </c>
    </row>
    <row r="314" spans="10:31" ht="16.5" x14ac:dyDescent="0.2">
      <c r="V314" s="15">
        <v>277</v>
      </c>
      <c r="W314" s="16">
        <f t="shared" si="97"/>
        <v>7</v>
      </c>
      <c r="X314" s="16" t="str">
        <f t="shared" si="98"/>
        <v>中级1</v>
      </c>
      <c r="Y314" s="16">
        <f t="shared" si="99"/>
        <v>3</v>
      </c>
      <c r="Z314" s="16">
        <f t="shared" si="100"/>
        <v>37</v>
      </c>
      <c r="AA314" s="102">
        <f t="shared" si="101"/>
        <v>5.6</v>
      </c>
      <c r="AB314" s="16" t="str">
        <f t="shared" si="102"/>
        <v>AtkExt</v>
      </c>
      <c r="AC314" s="29">
        <f t="shared" si="103"/>
        <v>491</v>
      </c>
      <c r="AD314" s="16" t="str">
        <f t="shared" si="104"/>
        <v>HPExt</v>
      </c>
      <c r="AE314" s="29">
        <f t="shared" si="105"/>
        <v>2947</v>
      </c>
    </row>
    <row r="315" spans="10:31" ht="16.5" x14ac:dyDescent="0.2">
      <c r="V315" s="15">
        <v>278</v>
      </c>
      <c r="W315" s="16">
        <f t="shared" si="97"/>
        <v>7</v>
      </c>
      <c r="X315" s="16" t="str">
        <f t="shared" si="98"/>
        <v>中级1</v>
      </c>
      <c r="Y315" s="16">
        <f t="shared" si="99"/>
        <v>3</v>
      </c>
      <c r="Z315" s="16">
        <f t="shared" si="100"/>
        <v>38</v>
      </c>
      <c r="AA315" s="102">
        <f t="shared" si="101"/>
        <v>5.75</v>
      </c>
      <c r="AB315" s="16" t="str">
        <f t="shared" si="102"/>
        <v>AtkExt</v>
      </c>
      <c r="AC315" s="29">
        <f t="shared" si="103"/>
        <v>504</v>
      </c>
      <c r="AD315" s="16" t="str">
        <f t="shared" si="104"/>
        <v>HPExt</v>
      </c>
      <c r="AE315" s="29">
        <f t="shared" si="105"/>
        <v>3026</v>
      </c>
    </row>
    <row r="316" spans="10:31" ht="16.5" x14ac:dyDescent="0.2">
      <c r="V316" s="15">
        <v>279</v>
      </c>
      <c r="W316" s="16">
        <f t="shared" si="97"/>
        <v>7</v>
      </c>
      <c r="X316" s="16" t="str">
        <f t="shared" si="98"/>
        <v>中级1</v>
      </c>
      <c r="Y316" s="16">
        <f t="shared" si="99"/>
        <v>3</v>
      </c>
      <c r="Z316" s="16">
        <f t="shared" si="100"/>
        <v>39</v>
      </c>
      <c r="AA316" s="102">
        <f t="shared" si="101"/>
        <v>5.8999999999999995</v>
      </c>
      <c r="AB316" s="16" t="str">
        <f t="shared" si="102"/>
        <v>AtkExt</v>
      </c>
      <c r="AC316" s="29">
        <f t="shared" si="103"/>
        <v>517</v>
      </c>
      <c r="AD316" s="16" t="str">
        <f t="shared" si="104"/>
        <v>HPExt</v>
      </c>
      <c r="AE316" s="29">
        <f t="shared" si="105"/>
        <v>3105</v>
      </c>
    </row>
    <row r="317" spans="10:31" ht="16.5" x14ac:dyDescent="0.2">
      <c r="V317" s="15">
        <v>280</v>
      </c>
      <c r="W317" s="16">
        <f t="shared" si="97"/>
        <v>7</v>
      </c>
      <c r="X317" s="16" t="str">
        <f t="shared" si="98"/>
        <v>中级1</v>
      </c>
      <c r="Y317" s="16">
        <f t="shared" si="99"/>
        <v>3</v>
      </c>
      <c r="Z317" s="16">
        <f t="shared" si="100"/>
        <v>40</v>
      </c>
      <c r="AA317" s="102">
        <f t="shared" si="101"/>
        <v>6.05</v>
      </c>
      <c r="AB317" s="16" t="str">
        <f t="shared" si="102"/>
        <v>AtkExt</v>
      </c>
      <c r="AC317" s="29">
        <f t="shared" si="103"/>
        <v>530</v>
      </c>
      <c r="AD317" s="16" t="str">
        <f t="shared" si="104"/>
        <v>HPExt</v>
      </c>
      <c r="AE317" s="29">
        <f t="shared" si="105"/>
        <v>3184</v>
      </c>
    </row>
    <row r="318" spans="10:31" ht="16.5" x14ac:dyDescent="0.2">
      <c r="V318" s="15">
        <v>281</v>
      </c>
      <c r="W318" s="16">
        <f t="shared" si="97"/>
        <v>8</v>
      </c>
      <c r="X318" s="16" t="str">
        <f t="shared" si="98"/>
        <v>中级1</v>
      </c>
      <c r="Y318" s="16">
        <f t="shared" si="99"/>
        <v>4</v>
      </c>
      <c r="Z318" s="16">
        <f t="shared" si="100"/>
        <v>1</v>
      </c>
      <c r="AA318" s="102">
        <f t="shared" si="101"/>
        <v>0.2</v>
      </c>
      <c r="AB318" s="16" t="str">
        <f t="shared" si="102"/>
        <v>DefExt</v>
      </c>
      <c r="AC318" s="29">
        <f t="shared" si="103"/>
        <v>17</v>
      </c>
      <c r="AD318" s="16" t="str">
        <f t="shared" si="104"/>
        <v>HPExt</v>
      </c>
      <c r="AE318" s="29">
        <f t="shared" si="105"/>
        <v>53</v>
      </c>
    </row>
    <row r="319" spans="10:31" ht="16.5" x14ac:dyDescent="0.2">
      <c r="V319" s="15">
        <v>282</v>
      </c>
      <c r="W319" s="16">
        <f t="shared" si="97"/>
        <v>8</v>
      </c>
      <c r="X319" s="16" t="str">
        <f t="shared" si="98"/>
        <v>中级1</v>
      </c>
      <c r="Y319" s="16">
        <f t="shared" si="99"/>
        <v>4</v>
      </c>
      <c r="Z319" s="16">
        <f t="shared" si="100"/>
        <v>2</v>
      </c>
      <c r="AA319" s="102">
        <f t="shared" si="101"/>
        <v>0.35</v>
      </c>
      <c r="AB319" s="16" t="str">
        <f t="shared" si="102"/>
        <v>DefExt</v>
      </c>
      <c r="AC319" s="29">
        <f t="shared" si="103"/>
        <v>31</v>
      </c>
      <c r="AD319" s="16" t="str">
        <f t="shared" si="104"/>
        <v>HPExt</v>
      </c>
      <c r="AE319" s="29">
        <f t="shared" si="105"/>
        <v>92</v>
      </c>
    </row>
    <row r="320" spans="10:31" ht="16.5" x14ac:dyDescent="0.2">
      <c r="V320" s="15">
        <v>283</v>
      </c>
      <c r="W320" s="16">
        <f t="shared" si="97"/>
        <v>8</v>
      </c>
      <c r="X320" s="16" t="str">
        <f t="shared" si="98"/>
        <v>中级1</v>
      </c>
      <c r="Y320" s="16">
        <f t="shared" si="99"/>
        <v>4</v>
      </c>
      <c r="Z320" s="16">
        <f t="shared" si="100"/>
        <v>3</v>
      </c>
      <c r="AA320" s="102">
        <f t="shared" si="101"/>
        <v>0.49999999999999994</v>
      </c>
      <c r="AB320" s="16" t="str">
        <f t="shared" si="102"/>
        <v>DefExt</v>
      </c>
      <c r="AC320" s="29">
        <f t="shared" si="103"/>
        <v>44</v>
      </c>
      <c r="AD320" s="16" t="str">
        <f t="shared" si="104"/>
        <v>HPExt</v>
      </c>
      <c r="AE320" s="29">
        <f t="shared" si="105"/>
        <v>132</v>
      </c>
    </row>
    <row r="321" spans="22:31" ht="16.5" x14ac:dyDescent="0.2">
      <c r="V321" s="15">
        <v>284</v>
      </c>
      <c r="W321" s="16">
        <f t="shared" si="97"/>
        <v>8</v>
      </c>
      <c r="X321" s="16" t="str">
        <f t="shared" si="98"/>
        <v>中级1</v>
      </c>
      <c r="Y321" s="16">
        <f t="shared" si="99"/>
        <v>4</v>
      </c>
      <c r="Z321" s="16">
        <f t="shared" si="100"/>
        <v>4</v>
      </c>
      <c r="AA321" s="102">
        <f t="shared" si="101"/>
        <v>0.65</v>
      </c>
      <c r="AB321" s="16" t="str">
        <f t="shared" si="102"/>
        <v>DefExt</v>
      </c>
      <c r="AC321" s="29">
        <f t="shared" si="103"/>
        <v>57</v>
      </c>
      <c r="AD321" s="16" t="str">
        <f t="shared" si="104"/>
        <v>HPExt</v>
      </c>
      <c r="AE321" s="29">
        <f t="shared" si="105"/>
        <v>171</v>
      </c>
    </row>
    <row r="322" spans="22:31" ht="16.5" x14ac:dyDescent="0.2">
      <c r="V322" s="15">
        <v>285</v>
      </c>
      <c r="W322" s="16">
        <f t="shared" si="97"/>
        <v>8</v>
      </c>
      <c r="X322" s="16" t="str">
        <f t="shared" si="98"/>
        <v>中级1</v>
      </c>
      <c r="Y322" s="16">
        <f t="shared" si="99"/>
        <v>4</v>
      </c>
      <c r="Z322" s="16">
        <f t="shared" si="100"/>
        <v>5</v>
      </c>
      <c r="AA322" s="102">
        <f t="shared" si="101"/>
        <v>0.8</v>
      </c>
      <c r="AB322" s="16" t="str">
        <f t="shared" si="102"/>
        <v>DefExt</v>
      </c>
      <c r="AC322" s="29">
        <f t="shared" si="103"/>
        <v>70</v>
      </c>
      <c r="AD322" s="16" t="str">
        <f t="shared" si="104"/>
        <v>HPExt</v>
      </c>
      <c r="AE322" s="29">
        <f t="shared" si="105"/>
        <v>211</v>
      </c>
    </row>
    <row r="323" spans="22:31" ht="16.5" x14ac:dyDescent="0.2">
      <c r="V323" s="15">
        <v>286</v>
      </c>
      <c r="W323" s="16">
        <f t="shared" si="97"/>
        <v>8</v>
      </c>
      <c r="X323" s="16" t="str">
        <f t="shared" si="98"/>
        <v>中级1</v>
      </c>
      <c r="Y323" s="16">
        <f t="shared" si="99"/>
        <v>4</v>
      </c>
      <c r="Z323" s="16">
        <f t="shared" si="100"/>
        <v>6</v>
      </c>
      <c r="AA323" s="102">
        <f t="shared" si="101"/>
        <v>0.95</v>
      </c>
      <c r="AB323" s="16" t="str">
        <f t="shared" si="102"/>
        <v>DefExt</v>
      </c>
      <c r="AC323" s="29">
        <f t="shared" si="103"/>
        <v>83</v>
      </c>
      <c r="AD323" s="16" t="str">
        <f t="shared" si="104"/>
        <v>HPExt</v>
      </c>
      <c r="AE323" s="29">
        <f t="shared" si="105"/>
        <v>250</v>
      </c>
    </row>
    <row r="324" spans="22:31" ht="16.5" x14ac:dyDescent="0.2">
      <c r="V324" s="15">
        <v>287</v>
      </c>
      <c r="W324" s="16">
        <f t="shared" si="97"/>
        <v>8</v>
      </c>
      <c r="X324" s="16" t="str">
        <f t="shared" si="98"/>
        <v>中级1</v>
      </c>
      <c r="Y324" s="16">
        <f t="shared" si="99"/>
        <v>4</v>
      </c>
      <c r="Z324" s="16">
        <f t="shared" si="100"/>
        <v>7</v>
      </c>
      <c r="AA324" s="102">
        <f t="shared" si="101"/>
        <v>1.1000000000000001</v>
      </c>
      <c r="AB324" s="16" t="str">
        <f t="shared" si="102"/>
        <v>DefExt</v>
      </c>
      <c r="AC324" s="29">
        <f t="shared" si="103"/>
        <v>96</v>
      </c>
      <c r="AD324" s="16" t="str">
        <f t="shared" si="104"/>
        <v>HPExt</v>
      </c>
      <c r="AE324" s="29">
        <f t="shared" si="105"/>
        <v>289</v>
      </c>
    </row>
    <row r="325" spans="22:31" ht="16.5" x14ac:dyDescent="0.2">
      <c r="V325" s="15">
        <v>288</v>
      </c>
      <c r="W325" s="16">
        <f t="shared" si="97"/>
        <v>8</v>
      </c>
      <c r="X325" s="16" t="str">
        <f t="shared" si="98"/>
        <v>中级1</v>
      </c>
      <c r="Y325" s="16">
        <f t="shared" si="99"/>
        <v>4</v>
      </c>
      <c r="Z325" s="16">
        <f t="shared" si="100"/>
        <v>8</v>
      </c>
      <c r="AA325" s="102">
        <f t="shared" si="101"/>
        <v>1.25</v>
      </c>
      <c r="AB325" s="16" t="str">
        <f t="shared" si="102"/>
        <v>DefExt</v>
      </c>
      <c r="AC325" s="29">
        <f t="shared" si="103"/>
        <v>109</v>
      </c>
      <c r="AD325" s="16" t="str">
        <f t="shared" si="104"/>
        <v>HPExt</v>
      </c>
      <c r="AE325" s="29">
        <f t="shared" si="105"/>
        <v>329</v>
      </c>
    </row>
    <row r="326" spans="22:31" ht="16.5" x14ac:dyDescent="0.2">
      <c r="V326" s="15">
        <v>289</v>
      </c>
      <c r="W326" s="16">
        <f t="shared" si="97"/>
        <v>8</v>
      </c>
      <c r="X326" s="16" t="str">
        <f t="shared" si="98"/>
        <v>中级1</v>
      </c>
      <c r="Y326" s="16">
        <f t="shared" si="99"/>
        <v>4</v>
      </c>
      <c r="Z326" s="16">
        <f t="shared" si="100"/>
        <v>9</v>
      </c>
      <c r="AA326" s="102">
        <f t="shared" si="101"/>
        <v>1.4</v>
      </c>
      <c r="AB326" s="16" t="str">
        <f t="shared" si="102"/>
        <v>DefExt</v>
      </c>
      <c r="AC326" s="29">
        <f t="shared" si="103"/>
        <v>122</v>
      </c>
      <c r="AD326" s="16" t="str">
        <f t="shared" si="104"/>
        <v>HPExt</v>
      </c>
      <c r="AE326" s="29">
        <f t="shared" si="105"/>
        <v>368</v>
      </c>
    </row>
    <row r="327" spans="22:31" ht="16.5" x14ac:dyDescent="0.2">
      <c r="V327" s="15">
        <v>290</v>
      </c>
      <c r="W327" s="16">
        <f t="shared" si="97"/>
        <v>8</v>
      </c>
      <c r="X327" s="16" t="str">
        <f t="shared" si="98"/>
        <v>中级1</v>
      </c>
      <c r="Y327" s="16">
        <f t="shared" si="99"/>
        <v>4</v>
      </c>
      <c r="Z327" s="16">
        <f t="shared" si="100"/>
        <v>10</v>
      </c>
      <c r="AA327" s="102">
        <f t="shared" si="101"/>
        <v>1.55</v>
      </c>
      <c r="AB327" s="16" t="str">
        <f t="shared" si="102"/>
        <v>DefExt</v>
      </c>
      <c r="AC327" s="29">
        <f t="shared" si="103"/>
        <v>135</v>
      </c>
      <c r="AD327" s="16" t="str">
        <f t="shared" si="104"/>
        <v>HPExt</v>
      </c>
      <c r="AE327" s="29">
        <f t="shared" si="105"/>
        <v>408</v>
      </c>
    </row>
    <row r="328" spans="22:31" ht="16.5" x14ac:dyDescent="0.2">
      <c r="V328" s="15">
        <v>291</v>
      </c>
      <c r="W328" s="16">
        <f t="shared" si="97"/>
        <v>8</v>
      </c>
      <c r="X328" s="16" t="str">
        <f t="shared" si="98"/>
        <v>中级1</v>
      </c>
      <c r="Y328" s="16">
        <f t="shared" si="99"/>
        <v>4</v>
      </c>
      <c r="Z328" s="16">
        <f t="shared" si="100"/>
        <v>11</v>
      </c>
      <c r="AA328" s="102">
        <f t="shared" si="101"/>
        <v>1.7</v>
      </c>
      <c r="AB328" s="16" t="str">
        <f t="shared" si="102"/>
        <v>DefExt</v>
      </c>
      <c r="AC328" s="29">
        <f t="shared" si="103"/>
        <v>149</v>
      </c>
      <c r="AD328" s="16" t="str">
        <f t="shared" si="104"/>
        <v>HPExt</v>
      </c>
      <c r="AE328" s="29">
        <f t="shared" si="105"/>
        <v>447</v>
      </c>
    </row>
    <row r="329" spans="22:31" ht="16.5" x14ac:dyDescent="0.2">
      <c r="V329" s="15">
        <v>292</v>
      </c>
      <c r="W329" s="16">
        <f t="shared" si="97"/>
        <v>8</v>
      </c>
      <c r="X329" s="16" t="str">
        <f t="shared" si="98"/>
        <v>中级1</v>
      </c>
      <c r="Y329" s="16">
        <f t="shared" si="99"/>
        <v>4</v>
      </c>
      <c r="Z329" s="16">
        <f t="shared" si="100"/>
        <v>12</v>
      </c>
      <c r="AA329" s="102">
        <f t="shared" si="101"/>
        <v>1.8499999999999999</v>
      </c>
      <c r="AB329" s="16" t="str">
        <f t="shared" si="102"/>
        <v>DefExt</v>
      </c>
      <c r="AC329" s="29">
        <f t="shared" si="103"/>
        <v>162</v>
      </c>
      <c r="AD329" s="16" t="str">
        <f t="shared" si="104"/>
        <v>HPExt</v>
      </c>
      <c r="AE329" s="29">
        <f t="shared" si="105"/>
        <v>487</v>
      </c>
    </row>
    <row r="330" spans="22:31" ht="16.5" x14ac:dyDescent="0.2">
      <c r="V330" s="15">
        <v>293</v>
      </c>
      <c r="W330" s="16">
        <f t="shared" si="97"/>
        <v>8</v>
      </c>
      <c r="X330" s="16" t="str">
        <f t="shared" si="98"/>
        <v>中级1</v>
      </c>
      <c r="Y330" s="16">
        <f t="shared" si="99"/>
        <v>4</v>
      </c>
      <c r="Z330" s="16">
        <f t="shared" si="100"/>
        <v>13</v>
      </c>
      <c r="AA330" s="102">
        <f t="shared" si="101"/>
        <v>2</v>
      </c>
      <c r="AB330" s="16" t="str">
        <f t="shared" si="102"/>
        <v>DefExt</v>
      </c>
      <c r="AC330" s="29">
        <f t="shared" si="103"/>
        <v>175</v>
      </c>
      <c r="AD330" s="16" t="str">
        <f t="shared" si="104"/>
        <v>HPExt</v>
      </c>
      <c r="AE330" s="29">
        <f t="shared" si="105"/>
        <v>526</v>
      </c>
    </row>
    <row r="331" spans="22:31" ht="16.5" x14ac:dyDescent="0.2">
      <c r="V331" s="15">
        <v>294</v>
      </c>
      <c r="W331" s="16">
        <f t="shared" si="97"/>
        <v>8</v>
      </c>
      <c r="X331" s="16" t="str">
        <f t="shared" si="98"/>
        <v>中级1</v>
      </c>
      <c r="Y331" s="16">
        <f t="shared" si="99"/>
        <v>4</v>
      </c>
      <c r="Z331" s="16">
        <f t="shared" si="100"/>
        <v>14</v>
      </c>
      <c r="AA331" s="102">
        <f t="shared" si="101"/>
        <v>2.15</v>
      </c>
      <c r="AB331" s="16" t="str">
        <f t="shared" si="102"/>
        <v>DefExt</v>
      </c>
      <c r="AC331" s="29">
        <f t="shared" si="103"/>
        <v>188</v>
      </c>
      <c r="AD331" s="16" t="str">
        <f t="shared" si="104"/>
        <v>HPExt</v>
      </c>
      <c r="AE331" s="29">
        <f t="shared" si="105"/>
        <v>566</v>
      </c>
    </row>
    <row r="332" spans="22:31" ht="16.5" x14ac:dyDescent="0.2">
      <c r="V332" s="15">
        <v>295</v>
      </c>
      <c r="W332" s="16">
        <f t="shared" si="97"/>
        <v>8</v>
      </c>
      <c r="X332" s="16" t="str">
        <f t="shared" si="98"/>
        <v>中级1</v>
      </c>
      <c r="Y332" s="16">
        <f t="shared" si="99"/>
        <v>4</v>
      </c>
      <c r="Z332" s="16">
        <f t="shared" si="100"/>
        <v>15</v>
      </c>
      <c r="AA332" s="102">
        <f t="shared" si="101"/>
        <v>2.2999999999999998</v>
      </c>
      <c r="AB332" s="16" t="str">
        <f t="shared" si="102"/>
        <v>DefExt</v>
      </c>
      <c r="AC332" s="29">
        <f t="shared" si="103"/>
        <v>201</v>
      </c>
      <c r="AD332" s="16" t="str">
        <f t="shared" si="104"/>
        <v>HPExt</v>
      </c>
      <c r="AE332" s="29">
        <f t="shared" si="105"/>
        <v>605</v>
      </c>
    </row>
    <row r="333" spans="22:31" ht="16.5" x14ac:dyDescent="0.2">
      <c r="V333" s="15">
        <v>296</v>
      </c>
      <c r="W333" s="16">
        <f t="shared" si="97"/>
        <v>8</v>
      </c>
      <c r="X333" s="16" t="str">
        <f t="shared" si="98"/>
        <v>中级1</v>
      </c>
      <c r="Y333" s="16">
        <f t="shared" si="99"/>
        <v>4</v>
      </c>
      <c r="Z333" s="16">
        <f t="shared" si="100"/>
        <v>16</v>
      </c>
      <c r="AA333" s="102">
        <f t="shared" si="101"/>
        <v>2.4499999999999997</v>
      </c>
      <c r="AB333" s="16" t="str">
        <f t="shared" si="102"/>
        <v>DefExt</v>
      </c>
      <c r="AC333" s="29">
        <f t="shared" si="103"/>
        <v>214</v>
      </c>
      <c r="AD333" s="16" t="str">
        <f t="shared" si="104"/>
        <v>HPExt</v>
      </c>
      <c r="AE333" s="29">
        <f t="shared" si="105"/>
        <v>645</v>
      </c>
    </row>
    <row r="334" spans="22:31" ht="16.5" x14ac:dyDescent="0.2">
      <c r="V334" s="15">
        <v>297</v>
      </c>
      <c r="W334" s="16">
        <f t="shared" si="97"/>
        <v>8</v>
      </c>
      <c r="X334" s="16" t="str">
        <f t="shared" si="98"/>
        <v>中级1</v>
      </c>
      <c r="Y334" s="16">
        <f t="shared" si="99"/>
        <v>4</v>
      </c>
      <c r="Z334" s="16">
        <f t="shared" si="100"/>
        <v>17</v>
      </c>
      <c r="AA334" s="102">
        <f t="shared" si="101"/>
        <v>2.5999999999999996</v>
      </c>
      <c r="AB334" s="16" t="str">
        <f t="shared" si="102"/>
        <v>DefExt</v>
      </c>
      <c r="AC334" s="29">
        <f t="shared" si="103"/>
        <v>227</v>
      </c>
      <c r="AD334" s="16" t="str">
        <f t="shared" si="104"/>
        <v>HPExt</v>
      </c>
      <c r="AE334" s="29">
        <f t="shared" si="105"/>
        <v>684</v>
      </c>
    </row>
    <row r="335" spans="22:31" ht="16.5" x14ac:dyDescent="0.2">
      <c r="V335" s="15">
        <v>298</v>
      </c>
      <c r="W335" s="16">
        <f t="shared" si="97"/>
        <v>8</v>
      </c>
      <c r="X335" s="16" t="str">
        <f t="shared" si="98"/>
        <v>中级1</v>
      </c>
      <c r="Y335" s="16">
        <f t="shared" si="99"/>
        <v>4</v>
      </c>
      <c r="Z335" s="16">
        <f t="shared" si="100"/>
        <v>18</v>
      </c>
      <c r="AA335" s="102">
        <f t="shared" si="101"/>
        <v>2.7499999999999996</v>
      </c>
      <c r="AB335" s="16" t="str">
        <f t="shared" si="102"/>
        <v>DefExt</v>
      </c>
      <c r="AC335" s="29">
        <f t="shared" si="103"/>
        <v>240</v>
      </c>
      <c r="AD335" s="16" t="str">
        <f t="shared" si="104"/>
        <v>HPExt</v>
      </c>
      <c r="AE335" s="29">
        <f t="shared" si="105"/>
        <v>724</v>
      </c>
    </row>
    <row r="336" spans="22:31" ht="16.5" x14ac:dyDescent="0.2">
      <c r="V336" s="15">
        <v>299</v>
      </c>
      <c r="W336" s="16">
        <f t="shared" si="97"/>
        <v>8</v>
      </c>
      <c r="X336" s="16" t="str">
        <f t="shared" si="98"/>
        <v>中级1</v>
      </c>
      <c r="Y336" s="16">
        <f t="shared" si="99"/>
        <v>4</v>
      </c>
      <c r="Z336" s="16">
        <f t="shared" si="100"/>
        <v>19</v>
      </c>
      <c r="AA336" s="102">
        <f t="shared" si="101"/>
        <v>2.9</v>
      </c>
      <c r="AB336" s="16" t="str">
        <f t="shared" si="102"/>
        <v>DefExt</v>
      </c>
      <c r="AC336" s="29">
        <f t="shared" si="103"/>
        <v>253</v>
      </c>
      <c r="AD336" s="16" t="str">
        <f t="shared" si="104"/>
        <v>HPExt</v>
      </c>
      <c r="AE336" s="29">
        <f t="shared" si="105"/>
        <v>763</v>
      </c>
    </row>
    <row r="337" spans="22:31" ht="16.5" x14ac:dyDescent="0.2">
      <c r="V337" s="15">
        <v>300</v>
      </c>
      <c r="W337" s="16">
        <f t="shared" si="97"/>
        <v>8</v>
      </c>
      <c r="X337" s="16" t="str">
        <f t="shared" si="98"/>
        <v>中级1</v>
      </c>
      <c r="Y337" s="16">
        <f t="shared" si="99"/>
        <v>4</v>
      </c>
      <c r="Z337" s="16">
        <f t="shared" si="100"/>
        <v>20</v>
      </c>
      <c r="AA337" s="102">
        <f t="shared" si="101"/>
        <v>3.05</v>
      </c>
      <c r="AB337" s="16" t="str">
        <f t="shared" si="102"/>
        <v>DefExt</v>
      </c>
      <c r="AC337" s="29">
        <f t="shared" si="103"/>
        <v>267</v>
      </c>
      <c r="AD337" s="16" t="str">
        <f t="shared" si="104"/>
        <v>HPExt</v>
      </c>
      <c r="AE337" s="29">
        <f t="shared" si="105"/>
        <v>803</v>
      </c>
    </row>
    <row r="338" spans="22:31" ht="16.5" x14ac:dyDescent="0.2">
      <c r="V338" s="15">
        <v>301</v>
      </c>
      <c r="W338" s="16">
        <f t="shared" si="97"/>
        <v>8</v>
      </c>
      <c r="X338" s="16" t="str">
        <f t="shared" si="98"/>
        <v>中级1</v>
      </c>
      <c r="Y338" s="16">
        <f t="shared" si="99"/>
        <v>4</v>
      </c>
      <c r="Z338" s="16">
        <f t="shared" si="100"/>
        <v>21</v>
      </c>
      <c r="AA338" s="102">
        <f t="shared" si="101"/>
        <v>3.1999999999999997</v>
      </c>
      <c r="AB338" s="16" t="str">
        <f t="shared" si="102"/>
        <v>DefExt</v>
      </c>
      <c r="AC338" s="29">
        <f t="shared" si="103"/>
        <v>280</v>
      </c>
      <c r="AD338" s="16" t="str">
        <f t="shared" si="104"/>
        <v>HPExt</v>
      </c>
      <c r="AE338" s="29">
        <f t="shared" si="105"/>
        <v>842</v>
      </c>
    </row>
    <row r="339" spans="22:31" ht="16.5" x14ac:dyDescent="0.2">
      <c r="V339" s="15">
        <v>302</v>
      </c>
      <c r="W339" s="16">
        <f t="shared" si="97"/>
        <v>8</v>
      </c>
      <c r="X339" s="16" t="str">
        <f t="shared" si="98"/>
        <v>中级1</v>
      </c>
      <c r="Y339" s="16">
        <f t="shared" si="99"/>
        <v>4</v>
      </c>
      <c r="Z339" s="16">
        <f t="shared" si="100"/>
        <v>22</v>
      </c>
      <c r="AA339" s="102">
        <f t="shared" si="101"/>
        <v>3.3499999999999996</v>
      </c>
      <c r="AB339" s="16" t="str">
        <f t="shared" si="102"/>
        <v>DefExt</v>
      </c>
      <c r="AC339" s="29">
        <f t="shared" si="103"/>
        <v>293</v>
      </c>
      <c r="AD339" s="16" t="str">
        <f t="shared" si="104"/>
        <v>HPExt</v>
      </c>
      <c r="AE339" s="29">
        <f t="shared" si="105"/>
        <v>881</v>
      </c>
    </row>
    <row r="340" spans="22:31" ht="16.5" x14ac:dyDescent="0.2">
      <c r="V340" s="15">
        <v>303</v>
      </c>
      <c r="W340" s="16">
        <f t="shared" si="97"/>
        <v>8</v>
      </c>
      <c r="X340" s="16" t="str">
        <f t="shared" si="98"/>
        <v>中级1</v>
      </c>
      <c r="Y340" s="16">
        <f t="shared" si="99"/>
        <v>4</v>
      </c>
      <c r="Z340" s="16">
        <f t="shared" si="100"/>
        <v>23</v>
      </c>
      <c r="AA340" s="102">
        <f t="shared" si="101"/>
        <v>3.4999999999999996</v>
      </c>
      <c r="AB340" s="16" t="str">
        <f t="shared" si="102"/>
        <v>DefExt</v>
      </c>
      <c r="AC340" s="29">
        <f t="shared" si="103"/>
        <v>306</v>
      </c>
      <c r="AD340" s="16" t="str">
        <f t="shared" si="104"/>
        <v>HPExt</v>
      </c>
      <c r="AE340" s="29">
        <f t="shared" si="105"/>
        <v>921</v>
      </c>
    </row>
    <row r="341" spans="22:31" ht="16.5" x14ac:dyDescent="0.2">
      <c r="V341" s="15">
        <v>304</v>
      </c>
      <c r="W341" s="16">
        <f t="shared" si="97"/>
        <v>8</v>
      </c>
      <c r="X341" s="16" t="str">
        <f t="shared" si="98"/>
        <v>中级1</v>
      </c>
      <c r="Y341" s="16">
        <f t="shared" si="99"/>
        <v>4</v>
      </c>
      <c r="Z341" s="16">
        <f t="shared" si="100"/>
        <v>24</v>
      </c>
      <c r="AA341" s="102">
        <f t="shared" si="101"/>
        <v>3.6499999999999995</v>
      </c>
      <c r="AB341" s="16" t="str">
        <f t="shared" si="102"/>
        <v>DefExt</v>
      </c>
      <c r="AC341" s="29">
        <f t="shared" si="103"/>
        <v>319</v>
      </c>
      <c r="AD341" s="16" t="str">
        <f t="shared" si="104"/>
        <v>HPExt</v>
      </c>
      <c r="AE341" s="29">
        <f t="shared" si="105"/>
        <v>960</v>
      </c>
    </row>
    <row r="342" spans="22:31" ht="16.5" x14ac:dyDescent="0.2">
      <c r="V342" s="15">
        <v>305</v>
      </c>
      <c r="W342" s="16">
        <f t="shared" si="97"/>
        <v>8</v>
      </c>
      <c r="X342" s="16" t="str">
        <f t="shared" si="98"/>
        <v>中级1</v>
      </c>
      <c r="Y342" s="16">
        <f t="shared" si="99"/>
        <v>4</v>
      </c>
      <c r="Z342" s="16">
        <f t="shared" si="100"/>
        <v>25</v>
      </c>
      <c r="AA342" s="102">
        <f t="shared" si="101"/>
        <v>3.8</v>
      </c>
      <c r="AB342" s="16" t="str">
        <f t="shared" si="102"/>
        <v>DefExt</v>
      </c>
      <c r="AC342" s="29">
        <f t="shared" si="103"/>
        <v>332</v>
      </c>
      <c r="AD342" s="16" t="str">
        <f t="shared" si="104"/>
        <v>HPExt</v>
      </c>
      <c r="AE342" s="29">
        <f t="shared" si="105"/>
        <v>1000</v>
      </c>
    </row>
    <row r="343" spans="22:31" ht="16.5" x14ac:dyDescent="0.2">
      <c r="V343" s="15">
        <v>306</v>
      </c>
      <c r="W343" s="16">
        <f t="shared" si="97"/>
        <v>8</v>
      </c>
      <c r="X343" s="16" t="str">
        <f t="shared" si="98"/>
        <v>中级1</v>
      </c>
      <c r="Y343" s="16">
        <f t="shared" si="99"/>
        <v>4</v>
      </c>
      <c r="Z343" s="16">
        <f t="shared" si="100"/>
        <v>26</v>
      </c>
      <c r="AA343" s="102">
        <f t="shared" si="101"/>
        <v>3.9499999999999997</v>
      </c>
      <c r="AB343" s="16" t="str">
        <f t="shared" si="102"/>
        <v>DefExt</v>
      </c>
      <c r="AC343" s="29">
        <f t="shared" si="103"/>
        <v>345</v>
      </c>
      <c r="AD343" s="16" t="str">
        <f t="shared" si="104"/>
        <v>HPExt</v>
      </c>
      <c r="AE343" s="29">
        <f t="shared" si="105"/>
        <v>1039</v>
      </c>
    </row>
    <row r="344" spans="22:31" ht="16.5" x14ac:dyDescent="0.2">
      <c r="V344" s="15">
        <v>307</v>
      </c>
      <c r="W344" s="16">
        <f t="shared" si="97"/>
        <v>8</v>
      </c>
      <c r="X344" s="16" t="str">
        <f t="shared" si="98"/>
        <v>中级1</v>
      </c>
      <c r="Y344" s="16">
        <f t="shared" si="99"/>
        <v>4</v>
      </c>
      <c r="Z344" s="16">
        <f t="shared" si="100"/>
        <v>27</v>
      </c>
      <c r="AA344" s="102">
        <f t="shared" si="101"/>
        <v>4.0999999999999996</v>
      </c>
      <c r="AB344" s="16" t="str">
        <f t="shared" si="102"/>
        <v>DefExt</v>
      </c>
      <c r="AC344" s="29">
        <f t="shared" si="103"/>
        <v>358</v>
      </c>
      <c r="AD344" s="16" t="str">
        <f t="shared" si="104"/>
        <v>HPExt</v>
      </c>
      <c r="AE344" s="29">
        <f t="shared" si="105"/>
        <v>1079</v>
      </c>
    </row>
    <row r="345" spans="22:31" ht="16.5" x14ac:dyDescent="0.2">
      <c r="V345" s="15">
        <v>308</v>
      </c>
      <c r="W345" s="16">
        <f t="shared" si="97"/>
        <v>8</v>
      </c>
      <c r="X345" s="16" t="str">
        <f t="shared" si="98"/>
        <v>中级1</v>
      </c>
      <c r="Y345" s="16">
        <f t="shared" si="99"/>
        <v>4</v>
      </c>
      <c r="Z345" s="16">
        <f t="shared" si="100"/>
        <v>28</v>
      </c>
      <c r="AA345" s="102">
        <f t="shared" si="101"/>
        <v>4.25</v>
      </c>
      <c r="AB345" s="16" t="str">
        <f t="shared" si="102"/>
        <v>DefExt</v>
      </c>
      <c r="AC345" s="29">
        <f t="shared" si="103"/>
        <v>371</v>
      </c>
      <c r="AD345" s="16" t="str">
        <f t="shared" si="104"/>
        <v>HPExt</v>
      </c>
      <c r="AE345" s="29">
        <f t="shared" si="105"/>
        <v>1118</v>
      </c>
    </row>
    <row r="346" spans="22:31" ht="16.5" x14ac:dyDescent="0.2">
      <c r="V346" s="15">
        <v>309</v>
      </c>
      <c r="W346" s="16">
        <f t="shared" si="97"/>
        <v>8</v>
      </c>
      <c r="X346" s="16" t="str">
        <f t="shared" si="98"/>
        <v>中级1</v>
      </c>
      <c r="Y346" s="16">
        <f t="shared" si="99"/>
        <v>4</v>
      </c>
      <c r="Z346" s="16">
        <f t="shared" si="100"/>
        <v>29</v>
      </c>
      <c r="AA346" s="102">
        <f t="shared" si="101"/>
        <v>4.3999999999999995</v>
      </c>
      <c r="AB346" s="16" t="str">
        <f t="shared" si="102"/>
        <v>DefExt</v>
      </c>
      <c r="AC346" s="29">
        <f t="shared" si="103"/>
        <v>384</v>
      </c>
      <c r="AD346" s="16" t="str">
        <f t="shared" si="104"/>
        <v>HPExt</v>
      </c>
      <c r="AE346" s="29">
        <f t="shared" si="105"/>
        <v>1158</v>
      </c>
    </row>
    <row r="347" spans="22:31" ht="16.5" x14ac:dyDescent="0.2">
      <c r="V347" s="15">
        <v>310</v>
      </c>
      <c r="W347" s="16">
        <f t="shared" si="97"/>
        <v>8</v>
      </c>
      <c r="X347" s="16" t="str">
        <f t="shared" si="98"/>
        <v>中级1</v>
      </c>
      <c r="Y347" s="16">
        <f t="shared" si="99"/>
        <v>4</v>
      </c>
      <c r="Z347" s="16">
        <f t="shared" si="100"/>
        <v>30</v>
      </c>
      <c r="AA347" s="102">
        <f t="shared" si="101"/>
        <v>4.55</v>
      </c>
      <c r="AB347" s="16" t="str">
        <f t="shared" si="102"/>
        <v>DefExt</v>
      </c>
      <c r="AC347" s="29">
        <f t="shared" si="103"/>
        <v>398</v>
      </c>
      <c r="AD347" s="16" t="str">
        <f t="shared" si="104"/>
        <v>HPExt</v>
      </c>
      <c r="AE347" s="29">
        <f t="shared" si="105"/>
        <v>1197</v>
      </c>
    </row>
    <row r="348" spans="22:31" ht="16.5" x14ac:dyDescent="0.2">
      <c r="V348" s="15">
        <v>311</v>
      </c>
      <c r="W348" s="16">
        <f t="shared" si="97"/>
        <v>8</v>
      </c>
      <c r="X348" s="16" t="str">
        <f t="shared" si="98"/>
        <v>中级1</v>
      </c>
      <c r="Y348" s="16">
        <f t="shared" si="99"/>
        <v>4</v>
      </c>
      <c r="Z348" s="16">
        <f t="shared" si="100"/>
        <v>31</v>
      </c>
      <c r="AA348" s="102">
        <f t="shared" si="101"/>
        <v>4.6999999999999993</v>
      </c>
      <c r="AB348" s="16" t="str">
        <f t="shared" si="102"/>
        <v>DefExt</v>
      </c>
      <c r="AC348" s="29">
        <f t="shared" si="103"/>
        <v>411</v>
      </c>
      <c r="AD348" s="16" t="str">
        <f t="shared" si="104"/>
        <v>HPExt</v>
      </c>
      <c r="AE348" s="29">
        <f t="shared" si="105"/>
        <v>1237</v>
      </c>
    </row>
    <row r="349" spans="22:31" ht="16.5" x14ac:dyDescent="0.2">
      <c r="V349" s="15">
        <v>312</v>
      </c>
      <c r="W349" s="16">
        <f t="shared" si="97"/>
        <v>8</v>
      </c>
      <c r="X349" s="16" t="str">
        <f t="shared" si="98"/>
        <v>中级1</v>
      </c>
      <c r="Y349" s="16">
        <f t="shared" si="99"/>
        <v>4</v>
      </c>
      <c r="Z349" s="16">
        <f t="shared" si="100"/>
        <v>32</v>
      </c>
      <c r="AA349" s="102">
        <f t="shared" si="101"/>
        <v>4.8499999999999996</v>
      </c>
      <c r="AB349" s="16" t="str">
        <f t="shared" si="102"/>
        <v>DefExt</v>
      </c>
      <c r="AC349" s="29">
        <f t="shared" si="103"/>
        <v>424</v>
      </c>
      <c r="AD349" s="16" t="str">
        <f t="shared" si="104"/>
        <v>HPExt</v>
      </c>
      <c r="AE349" s="29">
        <f t="shared" si="105"/>
        <v>1276</v>
      </c>
    </row>
    <row r="350" spans="22:31" ht="16.5" x14ac:dyDescent="0.2">
      <c r="V350" s="15">
        <v>313</v>
      </c>
      <c r="W350" s="16">
        <f t="shared" si="97"/>
        <v>8</v>
      </c>
      <c r="X350" s="16" t="str">
        <f t="shared" si="98"/>
        <v>中级1</v>
      </c>
      <c r="Y350" s="16">
        <f t="shared" si="99"/>
        <v>4</v>
      </c>
      <c r="Z350" s="16">
        <f t="shared" si="100"/>
        <v>33</v>
      </c>
      <c r="AA350" s="102">
        <f t="shared" si="101"/>
        <v>5</v>
      </c>
      <c r="AB350" s="16" t="str">
        <f t="shared" si="102"/>
        <v>DefExt</v>
      </c>
      <c r="AC350" s="29">
        <f t="shared" si="103"/>
        <v>437</v>
      </c>
      <c r="AD350" s="16" t="str">
        <f t="shared" si="104"/>
        <v>HPExt</v>
      </c>
      <c r="AE350" s="29">
        <f t="shared" si="105"/>
        <v>1316</v>
      </c>
    </row>
    <row r="351" spans="22:31" ht="16.5" x14ac:dyDescent="0.2">
      <c r="V351" s="15">
        <v>314</v>
      </c>
      <c r="W351" s="16">
        <f t="shared" si="97"/>
        <v>8</v>
      </c>
      <c r="X351" s="16" t="str">
        <f t="shared" si="98"/>
        <v>中级1</v>
      </c>
      <c r="Y351" s="16">
        <f t="shared" si="99"/>
        <v>4</v>
      </c>
      <c r="Z351" s="16">
        <f t="shared" si="100"/>
        <v>34</v>
      </c>
      <c r="AA351" s="102">
        <f t="shared" si="101"/>
        <v>5.1499999999999995</v>
      </c>
      <c r="AB351" s="16" t="str">
        <f t="shared" si="102"/>
        <v>DefExt</v>
      </c>
      <c r="AC351" s="29">
        <f t="shared" si="103"/>
        <v>450</v>
      </c>
      <c r="AD351" s="16" t="str">
        <f t="shared" si="104"/>
        <v>HPExt</v>
      </c>
      <c r="AE351" s="29">
        <f t="shared" si="105"/>
        <v>1355</v>
      </c>
    </row>
    <row r="352" spans="22:31" ht="16.5" x14ac:dyDescent="0.2">
      <c r="V352" s="15">
        <v>315</v>
      </c>
      <c r="W352" s="16">
        <f t="shared" si="97"/>
        <v>8</v>
      </c>
      <c r="X352" s="16" t="str">
        <f t="shared" si="98"/>
        <v>中级1</v>
      </c>
      <c r="Y352" s="16">
        <f t="shared" si="99"/>
        <v>4</v>
      </c>
      <c r="Z352" s="16">
        <f t="shared" si="100"/>
        <v>35</v>
      </c>
      <c r="AA352" s="102">
        <f t="shared" si="101"/>
        <v>5.3</v>
      </c>
      <c r="AB352" s="16" t="str">
        <f t="shared" si="102"/>
        <v>DefExt</v>
      </c>
      <c r="AC352" s="29">
        <f t="shared" si="103"/>
        <v>463</v>
      </c>
      <c r="AD352" s="16" t="str">
        <f t="shared" si="104"/>
        <v>HPExt</v>
      </c>
      <c r="AE352" s="29">
        <f t="shared" si="105"/>
        <v>1395</v>
      </c>
    </row>
    <row r="353" spans="22:31" ht="16.5" x14ac:dyDescent="0.2">
      <c r="V353" s="15">
        <v>316</v>
      </c>
      <c r="W353" s="16">
        <f t="shared" si="97"/>
        <v>8</v>
      </c>
      <c r="X353" s="16" t="str">
        <f t="shared" si="98"/>
        <v>中级1</v>
      </c>
      <c r="Y353" s="16">
        <f t="shared" si="99"/>
        <v>4</v>
      </c>
      <c r="Z353" s="16">
        <f t="shared" si="100"/>
        <v>36</v>
      </c>
      <c r="AA353" s="102">
        <f t="shared" si="101"/>
        <v>5.4499999999999993</v>
      </c>
      <c r="AB353" s="16" t="str">
        <f t="shared" si="102"/>
        <v>DefExt</v>
      </c>
      <c r="AC353" s="29">
        <f t="shared" si="103"/>
        <v>476</v>
      </c>
      <c r="AD353" s="16" t="str">
        <f t="shared" si="104"/>
        <v>HPExt</v>
      </c>
      <c r="AE353" s="29">
        <f t="shared" si="105"/>
        <v>1434</v>
      </c>
    </row>
    <row r="354" spans="22:31" ht="16.5" x14ac:dyDescent="0.2">
      <c r="V354" s="15">
        <v>317</v>
      </c>
      <c r="W354" s="16">
        <f t="shared" si="97"/>
        <v>8</v>
      </c>
      <c r="X354" s="16" t="str">
        <f t="shared" si="98"/>
        <v>中级1</v>
      </c>
      <c r="Y354" s="16">
        <f t="shared" si="99"/>
        <v>4</v>
      </c>
      <c r="Z354" s="16">
        <f t="shared" si="100"/>
        <v>37</v>
      </c>
      <c r="AA354" s="102">
        <f t="shared" si="101"/>
        <v>5.6</v>
      </c>
      <c r="AB354" s="16" t="str">
        <f t="shared" si="102"/>
        <v>DefExt</v>
      </c>
      <c r="AC354" s="29">
        <f t="shared" si="103"/>
        <v>489</v>
      </c>
      <c r="AD354" s="16" t="str">
        <f t="shared" si="104"/>
        <v>HPExt</v>
      </c>
      <c r="AE354" s="29">
        <f t="shared" si="105"/>
        <v>1474</v>
      </c>
    </row>
    <row r="355" spans="22:31" ht="16.5" x14ac:dyDescent="0.2">
      <c r="V355" s="15">
        <v>318</v>
      </c>
      <c r="W355" s="16">
        <f t="shared" si="97"/>
        <v>8</v>
      </c>
      <c r="X355" s="16" t="str">
        <f t="shared" si="98"/>
        <v>中级1</v>
      </c>
      <c r="Y355" s="16">
        <f t="shared" si="99"/>
        <v>4</v>
      </c>
      <c r="Z355" s="16">
        <f t="shared" si="100"/>
        <v>38</v>
      </c>
      <c r="AA355" s="102">
        <f t="shared" si="101"/>
        <v>5.75</v>
      </c>
      <c r="AB355" s="16" t="str">
        <f t="shared" si="102"/>
        <v>DefExt</v>
      </c>
      <c r="AC355" s="29">
        <f t="shared" si="103"/>
        <v>502</v>
      </c>
      <c r="AD355" s="16" t="str">
        <f t="shared" si="104"/>
        <v>HPExt</v>
      </c>
      <c r="AE355" s="29">
        <f t="shared" si="105"/>
        <v>1513</v>
      </c>
    </row>
    <row r="356" spans="22:31" ht="16.5" x14ac:dyDescent="0.2">
      <c r="V356" s="15">
        <v>319</v>
      </c>
      <c r="W356" s="16">
        <f t="shared" si="97"/>
        <v>8</v>
      </c>
      <c r="X356" s="16" t="str">
        <f t="shared" si="98"/>
        <v>中级1</v>
      </c>
      <c r="Y356" s="16">
        <f t="shared" si="99"/>
        <v>4</v>
      </c>
      <c r="Z356" s="16">
        <f t="shared" si="100"/>
        <v>39</v>
      </c>
      <c r="AA356" s="102">
        <f t="shared" si="101"/>
        <v>5.8999999999999995</v>
      </c>
      <c r="AB356" s="16" t="str">
        <f t="shared" si="102"/>
        <v>DefExt</v>
      </c>
      <c r="AC356" s="29">
        <f t="shared" si="103"/>
        <v>516</v>
      </c>
      <c r="AD356" s="16" t="str">
        <f t="shared" si="104"/>
        <v>HPExt</v>
      </c>
      <c r="AE356" s="29">
        <f t="shared" si="105"/>
        <v>1552</v>
      </c>
    </row>
    <row r="357" spans="22:31" ht="16.5" x14ac:dyDescent="0.2">
      <c r="V357" s="15">
        <v>320</v>
      </c>
      <c r="W357" s="16">
        <f t="shared" si="97"/>
        <v>8</v>
      </c>
      <c r="X357" s="16" t="str">
        <f t="shared" si="98"/>
        <v>中级1</v>
      </c>
      <c r="Y357" s="16">
        <f t="shared" si="99"/>
        <v>4</v>
      </c>
      <c r="Z357" s="16">
        <f t="shared" si="100"/>
        <v>40</v>
      </c>
      <c r="AA357" s="102">
        <f t="shared" si="101"/>
        <v>6.05</v>
      </c>
      <c r="AB357" s="16" t="str">
        <f t="shared" si="102"/>
        <v>DefExt</v>
      </c>
      <c r="AC357" s="29">
        <f t="shared" si="103"/>
        <v>529</v>
      </c>
      <c r="AD357" s="16" t="str">
        <f t="shared" si="104"/>
        <v>HPExt</v>
      </c>
      <c r="AE357" s="29">
        <f t="shared" si="105"/>
        <v>1592</v>
      </c>
    </row>
    <row r="358" spans="22:31" ht="16.5" x14ac:dyDescent="0.2">
      <c r="V358" s="15">
        <v>321</v>
      </c>
      <c r="W358" s="16">
        <f t="shared" si="97"/>
        <v>9</v>
      </c>
      <c r="X358" s="16" t="str">
        <f t="shared" si="98"/>
        <v>中级2</v>
      </c>
      <c r="Y358" s="16">
        <f t="shared" si="99"/>
        <v>1</v>
      </c>
      <c r="Z358" s="16">
        <f t="shared" si="100"/>
        <v>1</v>
      </c>
      <c r="AA358" s="102">
        <f t="shared" si="101"/>
        <v>0.2</v>
      </c>
      <c r="AB358" s="16" t="str">
        <f t="shared" si="102"/>
        <v>AtkExt</v>
      </c>
      <c r="AC358" s="29">
        <f t="shared" si="103"/>
        <v>49</v>
      </c>
      <c r="AD358" s="16" t="str">
        <f t="shared" si="104"/>
        <v>DefExt</v>
      </c>
      <c r="AE358" s="29">
        <f t="shared" si="105"/>
        <v>3</v>
      </c>
    </row>
    <row r="359" spans="22:31" ht="16.5" x14ac:dyDescent="0.2">
      <c r="V359" s="15">
        <v>322</v>
      </c>
      <c r="W359" s="16">
        <f t="shared" ref="W359:W422" si="112">INT((V359-1)/40)+1</f>
        <v>9</v>
      </c>
      <c r="X359" s="16" t="str">
        <f t="shared" ref="X359:X422" si="113">INDEX($V$4:$V$33,W359)</f>
        <v>中级2</v>
      </c>
      <c r="Y359" s="16">
        <f t="shared" ref="Y359:Y422" si="114">INDEX($W$4:$W$33,INT((V359-1)/40)+1)</f>
        <v>1</v>
      </c>
      <c r="Z359" s="16">
        <f t="shared" ref="Z359:Z422" si="115">MOD(V359-1,40)+1</f>
        <v>2</v>
      </c>
      <c r="AA359" s="102">
        <f t="shared" ref="AA359:AA422" si="116">Z359*15%+5%</f>
        <v>0.35</v>
      </c>
      <c r="AB359" s="16" t="str">
        <f t="shared" ref="AB359:AB422" si="117">INDEX($Z$3:$AB$3,INDEX($AC$4:$AC$33,W359))</f>
        <v>AtkExt</v>
      </c>
      <c r="AC359" s="29">
        <f t="shared" ref="AC359:AC422" si="118">ROUND(INDEX($Z$4:$AB$33,$W359,MATCH(AB359,$Z$3:$AB$3,0))*INDEX($Y$4:$Y$33,W359)*$AA359*INDEX($E$11:$G$11,MATCH(AB359,$Z$3:$AB$3,0)),0)</f>
        <v>86</v>
      </c>
      <c r="AD359" s="16" t="str">
        <f t="shared" ref="AD359:AD422" si="119">INDEX($Z$3:$AB$3,INDEX($AD$4:$AD$33,W359))</f>
        <v>DefExt</v>
      </c>
      <c r="AE359" s="29">
        <f t="shared" ref="AE359:AE422" si="120">ROUND(INDEX($Z$4:$AB$33,$W359,MATCH(AD359,$Z$3:$AB$3,0))*INDEX($Y$4:$Y$33,Y359)*$AA359*INDEX($E$11:$G$11,MATCH(AD359,$Z$3:$AB$3,0)),0)</f>
        <v>6</v>
      </c>
    </row>
    <row r="360" spans="22:31" ht="16.5" x14ac:dyDescent="0.2">
      <c r="V360" s="15">
        <v>323</v>
      </c>
      <c r="W360" s="16">
        <f t="shared" si="112"/>
        <v>9</v>
      </c>
      <c r="X360" s="16" t="str">
        <f t="shared" si="113"/>
        <v>中级2</v>
      </c>
      <c r="Y360" s="16">
        <f t="shared" si="114"/>
        <v>1</v>
      </c>
      <c r="Z360" s="16">
        <f t="shared" si="115"/>
        <v>3</v>
      </c>
      <c r="AA360" s="102">
        <f t="shared" si="116"/>
        <v>0.49999999999999994</v>
      </c>
      <c r="AB360" s="16" t="str">
        <f t="shared" si="117"/>
        <v>AtkExt</v>
      </c>
      <c r="AC360" s="29">
        <f t="shared" si="118"/>
        <v>123</v>
      </c>
      <c r="AD360" s="16" t="str">
        <f t="shared" si="119"/>
        <v>DefExt</v>
      </c>
      <c r="AE360" s="29">
        <f t="shared" si="120"/>
        <v>9</v>
      </c>
    </row>
    <row r="361" spans="22:31" ht="16.5" x14ac:dyDescent="0.2">
      <c r="V361" s="15">
        <v>324</v>
      </c>
      <c r="W361" s="16">
        <f t="shared" si="112"/>
        <v>9</v>
      </c>
      <c r="X361" s="16" t="str">
        <f t="shared" si="113"/>
        <v>中级2</v>
      </c>
      <c r="Y361" s="16">
        <f t="shared" si="114"/>
        <v>1</v>
      </c>
      <c r="Z361" s="16">
        <f t="shared" si="115"/>
        <v>4</v>
      </c>
      <c r="AA361" s="102">
        <f t="shared" si="116"/>
        <v>0.65</v>
      </c>
      <c r="AB361" s="16" t="str">
        <f t="shared" si="117"/>
        <v>AtkExt</v>
      </c>
      <c r="AC361" s="29">
        <f t="shared" si="118"/>
        <v>159</v>
      </c>
      <c r="AD361" s="16" t="str">
        <f t="shared" si="119"/>
        <v>DefExt</v>
      </c>
      <c r="AE361" s="29">
        <f t="shared" si="120"/>
        <v>11</v>
      </c>
    </row>
    <row r="362" spans="22:31" ht="16.5" x14ac:dyDescent="0.2">
      <c r="V362" s="15">
        <v>325</v>
      </c>
      <c r="W362" s="16">
        <f t="shared" si="112"/>
        <v>9</v>
      </c>
      <c r="X362" s="16" t="str">
        <f t="shared" si="113"/>
        <v>中级2</v>
      </c>
      <c r="Y362" s="16">
        <f t="shared" si="114"/>
        <v>1</v>
      </c>
      <c r="Z362" s="16">
        <f t="shared" si="115"/>
        <v>5</v>
      </c>
      <c r="AA362" s="102">
        <f t="shared" si="116"/>
        <v>0.8</v>
      </c>
      <c r="AB362" s="16" t="str">
        <f t="shared" si="117"/>
        <v>AtkExt</v>
      </c>
      <c r="AC362" s="29">
        <f t="shared" si="118"/>
        <v>196</v>
      </c>
      <c r="AD362" s="16" t="str">
        <f t="shared" si="119"/>
        <v>DefExt</v>
      </c>
      <c r="AE362" s="29">
        <f t="shared" si="120"/>
        <v>14</v>
      </c>
    </row>
    <row r="363" spans="22:31" ht="16.5" x14ac:dyDescent="0.2">
      <c r="V363" s="15">
        <v>326</v>
      </c>
      <c r="W363" s="16">
        <f t="shared" si="112"/>
        <v>9</v>
      </c>
      <c r="X363" s="16" t="str">
        <f t="shared" si="113"/>
        <v>中级2</v>
      </c>
      <c r="Y363" s="16">
        <f t="shared" si="114"/>
        <v>1</v>
      </c>
      <c r="Z363" s="16">
        <f t="shared" si="115"/>
        <v>6</v>
      </c>
      <c r="AA363" s="102">
        <f t="shared" si="116"/>
        <v>0.95</v>
      </c>
      <c r="AB363" s="16" t="str">
        <f t="shared" si="117"/>
        <v>AtkExt</v>
      </c>
      <c r="AC363" s="29">
        <f t="shared" si="118"/>
        <v>233</v>
      </c>
      <c r="AD363" s="16" t="str">
        <f t="shared" si="119"/>
        <v>DefExt</v>
      </c>
      <c r="AE363" s="29">
        <f t="shared" si="120"/>
        <v>17</v>
      </c>
    </row>
    <row r="364" spans="22:31" ht="16.5" x14ac:dyDescent="0.2">
      <c r="V364" s="15">
        <v>327</v>
      </c>
      <c r="W364" s="16">
        <f t="shared" si="112"/>
        <v>9</v>
      </c>
      <c r="X364" s="16" t="str">
        <f t="shared" si="113"/>
        <v>中级2</v>
      </c>
      <c r="Y364" s="16">
        <f t="shared" si="114"/>
        <v>1</v>
      </c>
      <c r="Z364" s="16">
        <f t="shared" si="115"/>
        <v>7</v>
      </c>
      <c r="AA364" s="102">
        <f t="shared" si="116"/>
        <v>1.1000000000000001</v>
      </c>
      <c r="AB364" s="16" t="str">
        <f t="shared" si="117"/>
        <v>AtkExt</v>
      </c>
      <c r="AC364" s="29">
        <f t="shared" si="118"/>
        <v>270</v>
      </c>
      <c r="AD364" s="16" t="str">
        <f t="shared" si="119"/>
        <v>DefExt</v>
      </c>
      <c r="AE364" s="29">
        <f t="shared" si="120"/>
        <v>19</v>
      </c>
    </row>
    <row r="365" spans="22:31" ht="16.5" x14ac:dyDescent="0.2">
      <c r="V365" s="15">
        <v>328</v>
      </c>
      <c r="W365" s="16">
        <f t="shared" si="112"/>
        <v>9</v>
      </c>
      <c r="X365" s="16" t="str">
        <f t="shared" si="113"/>
        <v>中级2</v>
      </c>
      <c r="Y365" s="16">
        <f t="shared" si="114"/>
        <v>1</v>
      </c>
      <c r="Z365" s="16">
        <f t="shared" si="115"/>
        <v>8</v>
      </c>
      <c r="AA365" s="102">
        <f t="shared" si="116"/>
        <v>1.25</v>
      </c>
      <c r="AB365" s="16" t="str">
        <f t="shared" si="117"/>
        <v>AtkExt</v>
      </c>
      <c r="AC365" s="29">
        <f t="shared" si="118"/>
        <v>307</v>
      </c>
      <c r="AD365" s="16" t="str">
        <f t="shared" si="119"/>
        <v>DefExt</v>
      </c>
      <c r="AE365" s="29">
        <f t="shared" si="120"/>
        <v>22</v>
      </c>
    </row>
    <row r="366" spans="22:31" ht="16.5" x14ac:dyDescent="0.2">
      <c r="V366" s="15">
        <v>329</v>
      </c>
      <c r="W366" s="16">
        <f t="shared" si="112"/>
        <v>9</v>
      </c>
      <c r="X366" s="16" t="str">
        <f t="shared" si="113"/>
        <v>中级2</v>
      </c>
      <c r="Y366" s="16">
        <f t="shared" si="114"/>
        <v>1</v>
      </c>
      <c r="Z366" s="16">
        <f t="shared" si="115"/>
        <v>9</v>
      </c>
      <c r="AA366" s="102">
        <f t="shared" si="116"/>
        <v>1.4</v>
      </c>
      <c r="AB366" s="16" t="str">
        <f t="shared" si="117"/>
        <v>AtkExt</v>
      </c>
      <c r="AC366" s="29">
        <f t="shared" si="118"/>
        <v>343</v>
      </c>
      <c r="AD366" s="16" t="str">
        <f t="shared" si="119"/>
        <v>DefExt</v>
      </c>
      <c r="AE366" s="29">
        <f t="shared" si="120"/>
        <v>24</v>
      </c>
    </row>
    <row r="367" spans="22:31" ht="16.5" x14ac:dyDescent="0.2">
      <c r="V367" s="15">
        <v>330</v>
      </c>
      <c r="W367" s="16">
        <f t="shared" si="112"/>
        <v>9</v>
      </c>
      <c r="X367" s="16" t="str">
        <f t="shared" si="113"/>
        <v>中级2</v>
      </c>
      <c r="Y367" s="16">
        <f t="shared" si="114"/>
        <v>1</v>
      </c>
      <c r="Z367" s="16">
        <f t="shared" si="115"/>
        <v>10</v>
      </c>
      <c r="AA367" s="102">
        <f t="shared" si="116"/>
        <v>1.55</v>
      </c>
      <c r="AB367" s="16" t="str">
        <f t="shared" si="117"/>
        <v>AtkExt</v>
      </c>
      <c r="AC367" s="29">
        <f t="shared" si="118"/>
        <v>380</v>
      </c>
      <c r="AD367" s="16" t="str">
        <f t="shared" si="119"/>
        <v>DefExt</v>
      </c>
      <c r="AE367" s="29">
        <f t="shared" si="120"/>
        <v>27</v>
      </c>
    </row>
    <row r="368" spans="22:31" ht="16.5" x14ac:dyDescent="0.2">
      <c r="V368" s="15">
        <v>331</v>
      </c>
      <c r="W368" s="16">
        <f t="shared" si="112"/>
        <v>9</v>
      </c>
      <c r="X368" s="16" t="str">
        <f t="shared" si="113"/>
        <v>中级2</v>
      </c>
      <c r="Y368" s="16">
        <f t="shared" si="114"/>
        <v>1</v>
      </c>
      <c r="Z368" s="16">
        <f t="shared" si="115"/>
        <v>11</v>
      </c>
      <c r="AA368" s="102">
        <f t="shared" si="116"/>
        <v>1.7</v>
      </c>
      <c r="AB368" s="16" t="str">
        <f t="shared" si="117"/>
        <v>AtkExt</v>
      </c>
      <c r="AC368" s="29">
        <f t="shared" si="118"/>
        <v>417</v>
      </c>
      <c r="AD368" s="16" t="str">
        <f t="shared" si="119"/>
        <v>DefExt</v>
      </c>
      <c r="AE368" s="29">
        <f t="shared" si="120"/>
        <v>30</v>
      </c>
    </row>
    <row r="369" spans="22:31" ht="16.5" x14ac:dyDescent="0.2">
      <c r="V369" s="15">
        <v>332</v>
      </c>
      <c r="W369" s="16">
        <f t="shared" si="112"/>
        <v>9</v>
      </c>
      <c r="X369" s="16" t="str">
        <f t="shared" si="113"/>
        <v>中级2</v>
      </c>
      <c r="Y369" s="16">
        <f t="shared" si="114"/>
        <v>1</v>
      </c>
      <c r="Z369" s="16">
        <f t="shared" si="115"/>
        <v>12</v>
      </c>
      <c r="AA369" s="102">
        <f t="shared" si="116"/>
        <v>1.8499999999999999</v>
      </c>
      <c r="AB369" s="16" t="str">
        <f t="shared" si="117"/>
        <v>AtkExt</v>
      </c>
      <c r="AC369" s="29">
        <f t="shared" si="118"/>
        <v>454</v>
      </c>
      <c r="AD369" s="16" t="str">
        <f t="shared" si="119"/>
        <v>DefExt</v>
      </c>
      <c r="AE369" s="29">
        <f t="shared" si="120"/>
        <v>32</v>
      </c>
    </row>
    <row r="370" spans="22:31" ht="16.5" x14ac:dyDescent="0.2">
      <c r="V370" s="15">
        <v>333</v>
      </c>
      <c r="W370" s="16">
        <f t="shared" si="112"/>
        <v>9</v>
      </c>
      <c r="X370" s="16" t="str">
        <f t="shared" si="113"/>
        <v>中级2</v>
      </c>
      <c r="Y370" s="16">
        <f t="shared" si="114"/>
        <v>1</v>
      </c>
      <c r="Z370" s="16">
        <f t="shared" si="115"/>
        <v>13</v>
      </c>
      <c r="AA370" s="102">
        <f t="shared" si="116"/>
        <v>2</v>
      </c>
      <c r="AB370" s="16" t="str">
        <f t="shared" si="117"/>
        <v>AtkExt</v>
      </c>
      <c r="AC370" s="29">
        <f t="shared" si="118"/>
        <v>491</v>
      </c>
      <c r="AD370" s="16" t="str">
        <f t="shared" si="119"/>
        <v>DefExt</v>
      </c>
      <c r="AE370" s="29">
        <f t="shared" si="120"/>
        <v>35</v>
      </c>
    </row>
    <row r="371" spans="22:31" ht="16.5" x14ac:dyDescent="0.2">
      <c r="V371" s="15">
        <v>334</v>
      </c>
      <c r="W371" s="16">
        <f t="shared" si="112"/>
        <v>9</v>
      </c>
      <c r="X371" s="16" t="str">
        <f t="shared" si="113"/>
        <v>中级2</v>
      </c>
      <c r="Y371" s="16">
        <f t="shared" si="114"/>
        <v>1</v>
      </c>
      <c r="Z371" s="16">
        <f t="shared" si="115"/>
        <v>14</v>
      </c>
      <c r="AA371" s="102">
        <f t="shared" si="116"/>
        <v>2.15</v>
      </c>
      <c r="AB371" s="16" t="str">
        <f t="shared" si="117"/>
        <v>AtkExt</v>
      </c>
      <c r="AC371" s="29">
        <f t="shared" si="118"/>
        <v>527</v>
      </c>
      <c r="AD371" s="16" t="str">
        <f t="shared" si="119"/>
        <v>DefExt</v>
      </c>
      <c r="AE371" s="29">
        <f t="shared" si="120"/>
        <v>38</v>
      </c>
    </row>
    <row r="372" spans="22:31" ht="16.5" x14ac:dyDescent="0.2">
      <c r="V372" s="15">
        <v>335</v>
      </c>
      <c r="W372" s="16">
        <f t="shared" si="112"/>
        <v>9</v>
      </c>
      <c r="X372" s="16" t="str">
        <f t="shared" si="113"/>
        <v>中级2</v>
      </c>
      <c r="Y372" s="16">
        <f t="shared" si="114"/>
        <v>1</v>
      </c>
      <c r="Z372" s="16">
        <f t="shared" si="115"/>
        <v>15</v>
      </c>
      <c r="AA372" s="102">
        <f t="shared" si="116"/>
        <v>2.2999999999999998</v>
      </c>
      <c r="AB372" s="16" t="str">
        <f t="shared" si="117"/>
        <v>AtkExt</v>
      </c>
      <c r="AC372" s="29">
        <f t="shared" si="118"/>
        <v>564</v>
      </c>
      <c r="AD372" s="16" t="str">
        <f t="shared" si="119"/>
        <v>DefExt</v>
      </c>
      <c r="AE372" s="29">
        <f t="shared" si="120"/>
        <v>40</v>
      </c>
    </row>
    <row r="373" spans="22:31" ht="16.5" x14ac:dyDescent="0.2">
      <c r="V373" s="15">
        <v>336</v>
      </c>
      <c r="W373" s="16">
        <f t="shared" si="112"/>
        <v>9</v>
      </c>
      <c r="X373" s="16" t="str">
        <f t="shared" si="113"/>
        <v>中级2</v>
      </c>
      <c r="Y373" s="16">
        <f t="shared" si="114"/>
        <v>1</v>
      </c>
      <c r="Z373" s="16">
        <f t="shared" si="115"/>
        <v>16</v>
      </c>
      <c r="AA373" s="102">
        <f t="shared" si="116"/>
        <v>2.4499999999999997</v>
      </c>
      <c r="AB373" s="16" t="str">
        <f t="shared" si="117"/>
        <v>AtkExt</v>
      </c>
      <c r="AC373" s="29">
        <f t="shared" si="118"/>
        <v>601</v>
      </c>
      <c r="AD373" s="16" t="str">
        <f t="shared" si="119"/>
        <v>DefExt</v>
      </c>
      <c r="AE373" s="29">
        <f t="shared" si="120"/>
        <v>43</v>
      </c>
    </row>
    <row r="374" spans="22:31" ht="16.5" x14ac:dyDescent="0.2">
      <c r="V374" s="15">
        <v>337</v>
      </c>
      <c r="W374" s="16">
        <f t="shared" si="112"/>
        <v>9</v>
      </c>
      <c r="X374" s="16" t="str">
        <f t="shared" si="113"/>
        <v>中级2</v>
      </c>
      <c r="Y374" s="16">
        <f t="shared" si="114"/>
        <v>1</v>
      </c>
      <c r="Z374" s="16">
        <f t="shared" si="115"/>
        <v>17</v>
      </c>
      <c r="AA374" s="102">
        <f t="shared" si="116"/>
        <v>2.5999999999999996</v>
      </c>
      <c r="AB374" s="16" t="str">
        <f t="shared" si="117"/>
        <v>AtkExt</v>
      </c>
      <c r="AC374" s="29">
        <f t="shared" si="118"/>
        <v>638</v>
      </c>
      <c r="AD374" s="16" t="str">
        <f t="shared" si="119"/>
        <v>DefExt</v>
      </c>
      <c r="AE374" s="29">
        <f t="shared" si="120"/>
        <v>45</v>
      </c>
    </row>
    <row r="375" spans="22:31" ht="16.5" x14ac:dyDescent="0.2">
      <c r="V375" s="15">
        <v>338</v>
      </c>
      <c r="W375" s="16">
        <f t="shared" si="112"/>
        <v>9</v>
      </c>
      <c r="X375" s="16" t="str">
        <f t="shared" si="113"/>
        <v>中级2</v>
      </c>
      <c r="Y375" s="16">
        <f t="shared" si="114"/>
        <v>1</v>
      </c>
      <c r="Z375" s="16">
        <f t="shared" si="115"/>
        <v>18</v>
      </c>
      <c r="AA375" s="102">
        <f t="shared" si="116"/>
        <v>2.7499999999999996</v>
      </c>
      <c r="AB375" s="16" t="str">
        <f t="shared" si="117"/>
        <v>AtkExt</v>
      </c>
      <c r="AC375" s="29">
        <f t="shared" si="118"/>
        <v>674</v>
      </c>
      <c r="AD375" s="16" t="str">
        <f t="shared" si="119"/>
        <v>DefExt</v>
      </c>
      <c r="AE375" s="29">
        <f t="shared" si="120"/>
        <v>48</v>
      </c>
    </row>
    <row r="376" spans="22:31" ht="16.5" x14ac:dyDescent="0.2">
      <c r="V376" s="15">
        <v>339</v>
      </c>
      <c r="W376" s="16">
        <f t="shared" si="112"/>
        <v>9</v>
      </c>
      <c r="X376" s="16" t="str">
        <f t="shared" si="113"/>
        <v>中级2</v>
      </c>
      <c r="Y376" s="16">
        <f t="shared" si="114"/>
        <v>1</v>
      </c>
      <c r="Z376" s="16">
        <f t="shared" si="115"/>
        <v>19</v>
      </c>
      <c r="AA376" s="102">
        <f t="shared" si="116"/>
        <v>2.9</v>
      </c>
      <c r="AB376" s="16" t="str">
        <f t="shared" si="117"/>
        <v>AtkExt</v>
      </c>
      <c r="AC376" s="29">
        <f t="shared" si="118"/>
        <v>711</v>
      </c>
      <c r="AD376" s="16" t="str">
        <f t="shared" si="119"/>
        <v>DefExt</v>
      </c>
      <c r="AE376" s="29">
        <f t="shared" si="120"/>
        <v>51</v>
      </c>
    </row>
    <row r="377" spans="22:31" ht="16.5" x14ac:dyDescent="0.2">
      <c r="V377" s="15">
        <v>340</v>
      </c>
      <c r="W377" s="16">
        <f t="shared" si="112"/>
        <v>9</v>
      </c>
      <c r="X377" s="16" t="str">
        <f t="shared" si="113"/>
        <v>中级2</v>
      </c>
      <c r="Y377" s="16">
        <f t="shared" si="114"/>
        <v>1</v>
      </c>
      <c r="Z377" s="16">
        <f t="shared" si="115"/>
        <v>20</v>
      </c>
      <c r="AA377" s="102">
        <f t="shared" si="116"/>
        <v>3.05</v>
      </c>
      <c r="AB377" s="16" t="str">
        <f t="shared" si="117"/>
        <v>AtkExt</v>
      </c>
      <c r="AC377" s="29">
        <f t="shared" si="118"/>
        <v>748</v>
      </c>
      <c r="AD377" s="16" t="str">
        <f t="shared" si="119"/>
        <v>DefExt</v>
      </c>
      <c r="AE377" s="29">
        <f t="shared" si="120"/>
        <v>53</v>
      </c>
    </row>
    <row r="378" spans="22:31" ht="16.5" x14ac:dyDescent="0.2">
      <c r="V378" s="15">
        <v>341</v>
      </c>
      <c r="W378" s="16">
        <f t="shared" si="112"/>
        <v>9</v>
      </c>
      <c r="X378" s="16" t="str">
        <f t="shared" si="113"/>
        <v>中级2</v>
      </c>
      <c r="Y378" s="16">
        <f t="shared" si="114"/>
        <v>1</v>
      </c>
      <c r="Z378" s="16">
        <f t="shared" si="115"/>
        <v>21</v>
      </c>
      <c r="AA378" s="102">
        <f t="shared" si="116"/>
        <v>3.1999999999999997</v>
      </c>
      <c r="AB378" s="16" t="str">
        <f t="shared" si="117"/>
        <v>AtkExt</v>
      </c>
      <c r="AC378" s="29">
        <f t="shared" si="118"/>
        <v>785</v>
      </c>
      <c r="AD378" s="16" t="str">
        <f t="shared" si="119"/>
        <v>DefExt</v>
      </c>
      <c r="AE378" s="29">
        <f t="shared" si="120"/>
        <v>56</v>
      </c>
    </row>
    <row r="379" spans="22:31" ht="16.5" x14ac:dyDescent="0.2">
      <c r="V379" s="15">
        <v>342</v>
      </c>
      <c r="W379" s="16">
        <f t="shared" si="112"/>
        <v>9</v>
      </c>
      <c r="X379" s="16" t="str">
        <f t="shared" si="113"/>
        <v>中级2</v>
      </c>
      <c r="Y379" s="16">
        <f t="shared" si="114"/>
        <v>1</v>
      </c>
      <c r="Z379" s="16">
        <f t="shared" si="115"/>
        <v>22</v>
      </c>
      <c r="AA379" s="102">
        <f t="shared" si="116"/>
        <v>3.3499999999999996</v>
      </c>
      <c r="AB379" s="16" t="str">
        <f t="shared" si="117"/>
        <v>AtkExt</v>
      </c>
      <c r="AC379" s="29">
        <f t="shared" si="118"/>
        <v>822</v>
      </c>
      <c r="AD379" s="16" t="str">
        <f t="shared" si="119"/>
        <v>DefExt</v>
      </c>
      <c r="AE379" s="29">
        <f t="shared" si="120"/>
        <v>59</v>
      </c>
    </row>
    <row r="380" spans="22:31" ht="16.5" x14ac:dyDescent="0.2">
      <c r="V380" s="15">
        <v>343</v>
      </c>
      <c r="W380" s="16">
        <f t="shared" si="112"/>
        <v>9</v>
      </c>
      <c r="X380" s="16" t="str">
        <f t="shared" si="113"/>
        <v>中级2</v>
      </c>
      <c r="Y380" s="16">
        <f t="shared" si="114"/>
        <v>1</v>
      </c>
      <c r="Z380" s="16">
        <f t="shared" si="115"/>
        <v>23</v>
      </c>
      <c r="AA380" s="102">
        <f t="shared" si="116"/>
        <v>3.4999999999999996</v>
      </c>
      <c r="AB380" s="16" t="str">
        <f t="shared" si="117"/>
        <v>AtkExt</v>
      </c>
      <c r="AC380" s="29">
        <f t="shared" si="118"/>
        <v>858</v>
      </c>
      <c r="AD380" s="16" t="str">
        <f t="shared" si="119"/>
        <v>DefExt</v>
      </c>
      <c r="AE380" s="29">
        <f t="shared" si="120"/>
        <v>61</v>
      </c>
    </row>
    <row r="381" spans="22:31" ht="16.5" x14ac:dyDescent="0.2">
      <c r="V381" s="15">
        <v>344</v>
      </c>
      <c r="W381" s="16">
        <f t="shared" si="112"/>
        <v>9</v>
      </c>
      <c r="X381" s="16" t="str">
        <f t="shared" si="113"/>
        <v>中级2</v>
      </c>
      <c r="Y381" s="16">
        <f t="shared" si="114"/>
        <v>1</v>
      </c>
      <c r="Z381" s="16">
        <f t="shared" si="115"/>
        <v>24</v>
      </c>
      <c r="AA381" s="102">
        <f t="shared" si="116"/>
        <v>3.6499999999999995</v>
      </c>
      <c r="AB381" s="16" t="str">
        <f t="shared" si="117"/>
        <v>AtkExt</v>
      </c>
      <c r="AC381" s="29">
        <f t="shared" si="118"/>
        <v>895</v>
      </c>
      <c r="AD381" s="16" t="str">
        <f t="shared" si="119"/>
        <v>DefExt</v>
      </c>
      <c r="AE381" s="29">
        <f t="shared" si="120"/>
        <v>64</v>
      </c>
    </row>
    <row r="382" spans="22:31" ht="16.5" x14ac:dyDescent="0.2">
      <c r="V382" s="15">
        <v>345</v>
      </c>
      <c r="W382" s="16">
        <f t="shared" si="112"/>
        <v>9</v>
      </c>
      <c r="X382" s="16" t="str">
        <f t="shared" si="113"/>
        <v>中级2</v>
      </c>
      <c r="Y382" s="16">
        <f t="shared" si="114"/>
        <v>1</v>
      </c>
      <c r="Z382" s="16">
        <f t="shared" si="115"/>
        <v>25</v>
      </c>
      <c r="AA382" s="102">
        <f t="shared" si="116"/>
        <v>3.8</v>
      </c>
      <c r="AB382" s="16" t="str">
        <f t="shared" si="117"/>
        <v>AtkExt</v>
      </c>
      <c r="AC382" s="29">
        <f t="shared" si="118"/>
        <v>932</v>
      </c>
      <c r="AD382" s="16" t="str">
        <f t="shared" si="119"/>
        <v>DefExt</v>
      </c>
      <c r="AE382" s="29">
        <f t="shared" si="120"/>
        <v>66</v>
      </c>
    </row>
    <row r="383" spans="22:31" ht="16.5" x14ac:dyDescent="0.2">
      <c r="V383" s="15">
        <v>346</v>
      </c>
      <c r="W383" s="16">
        <f t="shared" si="112"/>
        <v>9</v>
      </c>
      <c r="X383" s="16" t="str">
        <f t="shared" si="113"/>
        <v>中级2</v>
      </c>
      <c r="Y383" s="16">
        <f t="shared" si="114"/>
        <v>1</v>
      </c>
      <c r="Z383" s="16">
        <f t="shared" si="115"/>
        <v>26</v>
      </c>
      <c r="AA383" s="102">
        <f t="shared" si="116"/>
        <v>3.9499999999999997</v>
      </c>
      <c r="AB383" s="16" t="str">
        <f t="shared" si="117"/>
        <v>AtkExt</v>
      </c>
      <c r="AC383" s="29">
        <f t="shared" si="118"/>
        <v>969</v>
      </c>
      <c r="AD383" s="16" t="str">
        <f t="shared" si="119"/>
        <v>DefExt</v>
      </c>
      <c r="AE383" s="29">
        <f t="shared" si="120"/>
        <v>69</v>
      </c>
    </row>
    <row r="384" spans="22:31" ht="16.5" x14ac:dyDescent="0.2">
      <c r="V384" s="15">
        <v>347</v>
      </c>
      <c r="W384" s="16">
        <f t="shared" si="112"/>
        <v>9</v>
      </c>
      <c r="X384" s="16" t="str">
        <f t="shared" si="113"/>
        <v>中级2</v>
      </c>
      <c r="Y384" s="16">
        <f t="shared" si="114"/>
        <v>1</v>
      </c>
      <c r="Z384" s="16">
        <f t="shared" si="115"/>
        <v>27</v>
      </c>
      <c r="AA384" s="102">
        <f t="shared" si="116"/>
        <v>4.0999999999999996</v>
      </c>
      <c r="AB384" s="16" t="str">
        <f t="shared" si="117"/>
        <v>AtkExt</v>
      </c>
      <c r="AC384" s="29">
        <f t="shared" si="118"/>
        <v>1006</v>
      </c>
      <c r="AD384" s="16" t="str">
        <f t="shared" si="119"/>
        <v>DefExt</v>
      </c>
      <c r="AE384" s="29">
        <f t="shared" si="120"/>
        <v>72</v>
      </c>
    </row>
    <row r="385" spans="22:31" ht="16.5" x14ac:dyDescent="0.2">
      <c r="V385" s="15">
        <v>348</v>
      </c>
      <c r="W385" s="16">
        <f t="shared" si="112"/>
        <v>9</v>
      </c>
      <c r="X385" s="16" t="str">
        <f t="shared" si="113"/>
        <v>中级2</v>
      </c>
      <c r="Y385" s="16">
        <f t="shared" si="114"/>
        <v>1</v>
      </c>
      <c r="Z385" s="16">
        <f t="shared" si="115"/>
        <v>28</v>
      </c>
      <c r="AA385" s="102">
        <f t="shared" si="116"/>
        <v>4.25</v>
      </c>
      <c r="AB385" s="16" t="str">
        <f t="shared" si="117"/>
        <v>AtkExt</v>
      </c>
      <c r="AC385" s="29">
        <f t="shared" si="118"/>
        <v>1042</v>
      </c>
      <c r="AD385" s="16" t="str">
        <f t="shared" si="119"/>
        <v>DefExt</v>
      </c>
      <c r="AE385" s="29">
        <f t="shared" si="120"/>
        <v>74</v>
      </c>
    </row>
    <row r="386" spans="22:31" ht="16.5" x14ac:dyDescent="0.2">
      <c r="V386" s="15">
        <v>349</v>
      </c>
      <c r="W386" s="16">
        <f t="shared" si="112"/>
        <v>9</v>
      </c>
      <c r="X386" s="16" t="str">
        <f t="shared" si="113"/>
        <v>中级2</v>
      </c>
      <c r="Y386" s="16">
        <f t="shared" si="114"/>
        <v>1</v>
      </c>
      <c r="Z386" s="16">
        <f t="shared" si="115"/>
        <v>29</v>
      </c>
      <c r="AA386" s="102">
        <f t="shared" si="116"/>
        <v>4.3999999999999995</v>
      </c>
      <c r="AB386" s="16" t="str">
        <f t="shared" si="117"/>
        <v>AtkExt</v>
      </c>
      <c r="AC386" s="29">
        <f t="shared" si="118"/>
        <v>1079</v>
      </c>
      <c r="AD386" s="16" t="str">
        <f t="shared" si="119"/>
        <v>DefExt</v>
      </c>
      <c r="AE386" s="29">
        <f t="shared" si="120"/>
        <v>77</v>
      </c>
    </row>
    <row r="387" spans="22:31" ht="16.5" x14ac:dyDescent="0.2">
      <c r="V387" s="15">
        <v>350</v>
      </c>
      <c r="W387" s="16">
        <f t="shared" si="112"/>
        <v>9</v>
      </c>
      <c r="X387" s="16" t="str">
        <f t="shared" si="113"/>
        <v>中级2</v>
      </c>
      <c r="Y387" s="16">
        <f t="shared" si="114"/>
        <v>1</v>
      </c>
      <c r="Z387" s="16">
        <f t="shared" si="115"/>
        <v>30</v>
      </c>
      <c r="AA387" s="102">
        <f t="shared" si="116"/>
        <v>4.55</v>
      </c>
      <c r="AB387" s="16" t="str">
        <f t="shared" si="117"/>
        <v>AtkExt</v>
      </c>
      <c r="AC387" s="29">
        <f t="shared" si="118"/>
        <v>1116</v>
      </c>
      <c r="AD387" s="16" t="str">
        <f t="shared" si="119"/>
        <v>DefExt</v>
      </c>
      <c r="AE387" s="29">
        <f t="shared" si="120"/>
        <v>80</v>
      </c>
    </row>
    <row r="388" spans="22:31" ht="16.5" x14ac:dyDescent="0.2">
      <c r="V388" s="15">
        <v>351</v>
      </c>
      <c r="W388" s="16">
        <f t="shared" si="112"/>
        <v>9</v>
      </c>
      <c r="X388" s="16" t="str">
        <f t="shared" si="113"/>
        <v>中级2</v>
      </c>
      <c r="Y388" s="16">
        <f t="shared" si="114"/>
        <v>1</v>
      </c>
      <c r="Z388" s="16">
        <f t="shared" si="115"/>
        <v>31</v>
      </c>
      <c r="AA388" s="102">
        <f t="shared" si="116"/>
        <v>4.6999999999999993</v>
      </c>
      <c r="AB388" s="16" t="str">
        <f t="shared" si="117"/>
        <v>AtkExt</v>
      </c>
      <c r="AC388" s="29">
        <f t="shared" si="118"/>
        <v>1153</v>
      </c>
      <c r="AD388" s="16" t="str">
        <f t="shared" si="119"/>
        <v>DefExt</v>
      </c>
      <c r="AE388" s="29">
        <f t="shared" si="120"/>
        <v>82</v>
      </c>
    </row>
    <row r="389" spans="22:31" ht="16.5" x14ac:dyDescent="0.2">
      <c r="V389" s="15">
        <v>352</v>
      </c>
      <c r="W389" s="16">
        <f t="shared" si="112"/>
        <v>9</v>
      </c>
      <c r="X389" s="16" t="str">
        <f t="shared" si="113"/>
        <v>中级2</v>
      </c>
      <c r="Y389" s="16">
        <f t="shared" si="114"/>
        <v>1</v>
      </c>
      <c r="Z389" s="16">
        <f t="shared" si="115"/>
        <v>32</v>
      </c>
      <c r="AA389" s="102">
        <f t="shared" si="116"/>
        <v>4.8499999999999996</v>
      </c>
      <c r="AB389" s="16" t="str">
        <f t="shared" si="117"/>
        <v>AtkExt</v>
      </c>
      <c r="AC389" s="29">
        <f t="shared" si="118"/>
        <v>1190</v>
      </c>
      <c r="AD389" s="16" t="str">
        <f t="shared" si="119"/>
        <v>DefExt</v>
      </c>
      <c r="AE389" s="29">
        <f t="shared" si="120"/>
        <v>85</v>
      </c>
    </row>
    <row r="390" spans="22:31" ht="16.5" x14ac:dyDescent="0.2">
      <c r="V390" s="15">
        <v>353</v>
      </c>
      <c r="W390" s="16">
        <f t="shared" si="112"/>
        <v>9</v>
      </c>
      <c r="X390" s="16" t="str">
        <f t="shared" si="113"/>
        <v>中级2</v>
      </c>
      <c r="Y390" s="16">
        <f t="shared" si="114"/>
        <v>1</v>
      </c>
      <c r="Z390" s="16">
        <f t="shared" si="115"/>
        <v>33</v>
      </c>
      <c r="AA390" s="102">
        <f t="shared" si="116"/>
        <v>5</v>
      </c>
      <c r="AB390" s="16" t="str">
        <f t="shared" si="117"/>
        <v>AtkExt</v>
      </c>
      <c r="AC390" s="29">
        <f t="shared" si="118"/>
        <v>1226</v>
      </c>
      <c r="AD390" s="16" t="str">
        <f t="shared" si="119"/>
        <v>DefExt</v>
      </c>
      <c r="AE390" s="29">
        <f t="shared" si="120"/>
        <v>87</v>
      </c>
    </row>
    <row r="391" spans="22:31" ht="16.5" x14ac:dyDescent="0.2">
      <c r="V391" s="15">
        <v>354</v>
      </c>
      <c r="W391" s="16">
        <f t="shared" si="112"/>
        <v>9</v>
      </c>
      <c r="X391" s="16" t="str">
        <f t="shared" si="113"/>
        <v>中级2</v>
      </c>
      <c r="Y391" s="16">
        <f t="shared" si="114"/>
        <v>1</v>
      </c>
      <c r="Z391" s="16">
        <f t="shared" si="115"/>
        <v>34</v>
      </c>
      <c r="AA391" s="102">
        <f t="shared" si="116"/>
        <v>5.1499999999999995</v>
      </c>
      <c r="AB391" s="16" t="str">
        <f t="shared" si="117"/>
        <v>AtkExt</v>
      </c>
      <c r="AC391" s="29">
        <f t="shared" si="118"/>
        <v>1263</v>
      </c>
      <c r="AD391" s="16" t="str">
        <f t="shared" si="119"/>
        <v>DefExt</v>
      </c>
      <c r="AE391" s="29">
        <f t="shared" si="120"/>
        <v>90</v>
      </c>
    </row>
    <row r="392" spans="22:31" ht="16.5" x14ac:dyDescent="0.2">
      <c r="V392" s="15">
        <v>355</v>
      </c>
      <c r="W392" s="16">
        <f t="shared" si="112"/>
        <v>9</v>
      </c>
      <c r="X392" s="16" t="str">
        <f t="shared" si="113"/>
        <v>中级2</v>
      </c>
      <c r="Y392" s="16">
        <f t="shared" si="114"/>
        <v>1</v>
      </c>
      <c r="Z392" s="16">
        <f t="shared" si="115"/>
        <v>35</v>
      </c>
      <c r="AA392" s="102">
        <f t="shared" si="116"/>
        <v>5.3</v>
      </c>
      <c r="AB392" s="16" t="str">
        <f t="shared" si="117"/>
        <v>AtkExt</v>
      </c>
      <c r="AC392" s="29">
        <f t="shared" si="118"/>
        <v>1300</v>
      </c>
      <c r="AD392" s="16" t="str">
        <f t="shared" si="119"/>
        <v>DefExt</v>
      </c>
      <c r="AE392" s="29">
        <f t="shared" si="120"/>
        <v>93</v>
      </c>
    </row>
    <row r="393" spans="22:31" ht="16.5" x14ac:dyDescent="0.2">
      <c r="V393" s="15">
        <v>356</v>
      </c>
      <c r="W393" s="16">
        <f t="shared" si="112"/>
        <v>9</v>
      </c>
      <c r="X393" s="16" t="str">
        <f t="shared" si="113"/>
        <v>中级2</v>
      </c>
      <c r="Y393" s="16">
        <f t="shared" si="114"/>
        <v>1</v>
      </c>
      <c r="Z393" s="16">
        <f t="shared" si="115"/>
        <v>36</v>
      </c>
      <c r="AA393" s="102">
        <f t="shared" si="116"/>
        <v>5.4499999999999993</v>
      </c>
      <c r="AB393" s="16" t="str">
        <f t="shared" si="117"/>
        <v>AtkExt</v>
      </c>
      <c r="AC393" s="29">
        <f t="shared" si="118"/>
        <v>1337</v>
      </c>
      <c r="AD393" s="16" t="str">
        <f t="shared" si="119"/>
        <v>DefExt</v>
      </c>
      <c r="AE393" s="29">
        <f t="shared" si="120"/>
        <v>95</v>
      </c>
    </row>
    <row r="394" spans="22:31" ht="16.5" x14ac:dyDescent="0.2">
      <c r="V394" s="15">
        <v>357</v>
      </c>
      <c r="W394" s="16">
        <f t="shared" si="112"/>
        <v>9</v>
      </c>
      <c r="X394" s="16" t="str">
        <f t="shared" si="113"/>
        <v>中级2</v>
      </c>
      <c r="Y394" s="16">
        <f t="shared" si="114"/>
        <v>1</v>
      </c>
      <c r="Z394" s="16">
        <f t="shared" si="115"/>
        <v>37</v>
      </c>
      <c r="AA394" s="102">
        <f t="shared" si="116"/>
        <v>5.6</v>
      </c>
      <c r="AB394" s="16" t="str">
        <f t="shared" si="117"/>
        <v>AtkExt</v>
      </c>
      <c r="AC394" s="29">
        <f t="shared" si="118"/>
        <v>1373</v>
      </c>
      <c r="AD394" s="16" t="str">
        <f t="shared" si="119"/>
        <v>DefExt</v>
      </c>
      <c r="AE394" s="29">
        <f t="shared" si="120"/>
        <v>98</v>
      </c>
    </row>
    <row r="395" spans="22:31" ht="16.5" x14ac:dyDescent="0.2">
      <c r="V395" s="15">
        <v>358</v>
      </c>
      <c r="W395" s="16">
        <f t="shared" si="112"/>
        <v>9</v>
      </c>
      <c r="X395" s="16" t="str">
        <f t="shared" si="113"/>
        <v>中级2</v>
      </c>
      <c r="Y395" s="16">
        <f t="shared" si="114"/>
        <v>1</v>
      </c>
      <c r="Z395" s="16">
        <f t="shared" si="115"/>
        <v>38</v>
      </c>
      <c r="AA395" s="102">
        <f t="shared" si="116"/>
        <v>5.75</v>
      </c>
      <c r="AB395" s="16" t="str">
        <f t="shared" si="117"/>
        <v>AtkExt</v>
      </c>
      <c r="AC395" s="29">
        <f t="shared" si="118"/>
        <v>1410</v>
      </c>
      <c r="AD395" s="16" t="str">
        <f t="shared" si="119"/>
        <v>DefExt</v>
      </c>
      <c r="AE395" s="29">
        <f t="shared" si="120"/>
        <v>100</v>
      </c>
    </row>
    <row r="396" spans="22:31" ht="16.5" x14ac:dyDescent="0.2">
      <c r="V396" s="15">
        <v>359</v>
      </c>
      <c r="W396" s="16">
        <f t="shared" si="112"/>
        <v>9</v>
      </c>
      <c r="X396" s="16" t="str">
        <f t="shared" si="113"/>
        <v>中级2</v>
      </c>
      <c r="Y396" s="16">
        <f t="shared" si="114"/>
        <v>1</v>
      </c>
      <c r="Z396" s="16">
        <f t="shared" si="115"/>
        <v>39</v>
      </c>
      <c r="AA396" s="102">
        <f t="shared" si="116"/>
        <v>5.8999999999999995</v>
      </c>
      <c r="AB396" s="16" t="str">
        <f t="shared" si="117"/>
        <v>AtkExt</v>
      </c>
      <c r="AC396" s="29">
        <f t="shared" si="118"/>
        <v>1447</v>
      </c>
      <c r="AD396" s="16" t="str">
        <f t="shared" si="119"/>
        <v>DefExt</v>
      </c>
      <c r="AE396" s="29">
        <f t="shared" si="120"/>
        <v>103</v>
      </c>
    </row>
    <row r="397" spans="22:31" ht="16.5" x14ac:dyDescent="0.2">
      <c r="V397" s="15">
        <v>360</v>
      </c>
      <c r="W397" s="16">
        <f t="shared" si="112"/>
        <v>9</v>
      </c>
      <c r="X397" s="16" t="str">
        <f t="shared" si="113"/>
        <v>中级2</v>
      </c>
      <c r="Y397" s="16">
        <f t="shared" si="114"/>
        <v>1</v>
      </c>
      <c r="Z397" s="16">
        <f t="shared" si="115"/>
        <v>40</v>
      </c>
      <c r="AA397" s="102">
        <f t="shared" si="116"/>
        <v>6.05</v>
      </c>
      <c r="AB397" s="16" t="str">
        <f t="shared" si="117"/>
        <v>AtkExt</v>
      </c>
      <c r="AC397" s="29">
        <f t="shared" si="118"/>
        <v>1484</v>
      </c>
      <c r="AD397" s="16" t="str">
        <f t="shared" si="119"/>
        <v>DefExt</v>
      </c>
      <c r="AE397" s="29">
        <f t="shared" si="120"/>
        <v>106</v>
      </c>
    </row>
    <row r="398" spans="22:31" ht="16.5" x14ac:dyDescent="0.2">
      <c r="V398" s="15">
        <v>361</v>
      </c>
      <c r="W398" s="16">
        <f t="shared" si="112"/>
        <v>10</v>
      </c>
      <c r="X398" s="16" t="str">
        <f t="shared" si="113"/>
        <v>中级2</v>
      </c>
      <c r="Y398" s="16">
        <f t="shared" si="114"/>
        <v>2</v>
      </c>
      <c r="Z398" s="16">
        <f t="shared" si="115"/>
        <v>1</v>
      </c>
      <c r="AA398" s="102">
        <f t="shared" si="116"/>
        <v>0.2</v>
      </c>
      <c r="AB398" s="16" t="str">
        <f t="shared" si="117"/>
        <v>AtkExt</v>
      </c>
      <c r="AC398" s="29">
        <f t="shared" si="118"/>
        <v>25</v>
      </c>
      <c r="AD398" s="16" t="str">
        <f t="shared" si="119"/>
        <v>HPExt</v>
      </c>
      <c r="AE398" s="29">
        <f t="shared" si="120"/>
        <v>70</v>
      </c>
    </row>
    <row r="399" spans="22:31" ht="16.5" x14ac:dyDescent="0.2">
      <c r="V399" s="15">
        <v>362</v>
      </c>
      <c r="W399" s="16">
        <f t="shared" si="112"/>
        <v>10</v>
      </c>
      <c r="X399" s="16" t="str">
        <f t="shared" si="113"/>
        <v>中级2</v>
      </c>
      <c r="Y399" s="16">
        <f t="shared" si="114"/>
        <v>2</v>
      </c>
      <c r="Z399" s="16">
        <f t="shared" si="115"/>
        <v>2</v>
      </c>
      <c r="AA399" s="102">
        <f t="shared" si="116"/>
        <v>0.35</v>
      </c>
      <c r="AB399" s="16" t="str">
        <f t="shared" si="117"/>
        <v>AtkExt</v>
      </c>
      <c r="AC399" s="29">
        <f t="shared" si="118"/>
        <v>43</v>
      </c>
      <c r="AD399" s="16" t="str">
        <f t="shared" si="119"/>
        <v>HPExt</v>
      </c>
      <c r="AE399" s="29">
        <f t="shared" si="120"/>
        <v>123</v>
      </c>
    </row>
    <row r="400" spans="22:31" ht="16.5" x14ac:dyDescent="0.2">
      <c r="V400" s="15">
        <v>363</v>
      </c>
      <c r="W400" s="16">
        <f t="shared" si="112"/>
        <v>10</v>
      </c>
      <c r="X400" s="16" t="str">
        <f t="shared" si="113"/>
        <v>中级2</v>
      </c>
      <c r="Y400" s="16">
        <f t="shared" si="114"/>
        <v>2</v>
      </c>
      <c r="Z400" s="16">
        <f t="shared" si="115"/>
        <v>3</v>
      </c>
      <c r="AA400" s="102">
        <f t="shared" si="116"/>
        <v>0.49999999999999994</v>
      </c>
      <c r="AB400" s="16" t="str">
        <f t="shared" si="117"/>
        <v>AtkExt</v>
      </c>
      <c r="AC400" s="29">
        <f t="shared" si="118"/>
        <v>61</v>
      </c>
      <c r="AD400" s="16" t="str">
        <f t="shared" si="119"/>
        <v>HPExt</v>
      </c>
      <c r="AE400" s="29">
        <f t="shared" si="120"/>
        <v>175</v>
      </c>
    </row>
    <row r="401" spans="22:31" ht="16.5" x14ac:dyDescent="0.2">
      <c r="V401" s="15">
        <v>364</v>
      </c>
      <c r="W401" s="16">
        <f t="shared" si="112"/>
        <v>10</v>
      </c>
      <c r="X401" s="16" t="str">
        <f t="shared" si="113"/>
        <v>中级2</v>
      </c>
      <c r="Y401" s="16">
        <f t="shared" si="114"/>
        <v>2</v>
      </c>
      <c r="Z401" s="16">
        <f t="shared" si="115"/>
        <v>4</v>
      </c>
      <c r="AA401" s="102">
        <f t="shared" si="116"/>
        <v>0.65</v>
      </c>
      <c r="AB401" s="16" t="str">
        <f t="shared" si="117"/>
        <v>AtkExt</v>
      </c>
      <c r="AC401" s="29">
        <f t="shared" si="118"/>
        <v>80</v>
      </c>
      <c r="AD401" s="16" t="str">
        <f t="shared" si="119"/>
        <v>HPExt</v>
      </c>
      <c r="AE401" s="29">
        <f t="shared" si="120"/>
        <v>228</v>
      </c>
    </row>
    <row r="402" spans="22:31" ht="16.5" x14ac:dyDescent="0.2">
      <c r="V402" s="15">
        <v>365</v>
      </c>
      <c r="W402" s="16">
        <f t="shared" si="112"/>
        <v>10</v>
      </c>
      <c r="X402" s="16" t="str">
        <f t="shared" si="113"/>
        <v>中级2</v>
      </c>
      <c r="Y402" s="16">
        <f t="shared" si="114"/>
        <v>2</v>
      </c>
      <c r="Z402" s="16">
        <f t="shared" si="115"/>
        <v>5</v>
      </c>
      <c r="AA402" s="102">
        <f t="shared" si="116"/>
        <v>0.8</v>
      </c>
      <c r="AB402" s="16" t="str">
        <f t="shared" si="117"/>
        <v>AtkExt</v>
      </c>
      <c r="AC402" s="29">
        <f t="shared" si="118"/>
        <v>98</v>
      </c>
      <c r="AD402" s="16" t="str">
        <f t="shared" si="119"/>
        <v>HPExt</v>
      </c>
      <c r="AE402" s="29">
        <f t="shared" si="120"/>
        <v>281</v>
      </c>
    </row>
    <row r="403" spans="22:31" ht="16.5" x14ac:dyDescent="0.2">
      <c r="V403" s="15">
        <v>366</v>
      </c>
      <c r="W403" s="16">
        <f t="shared" si="112"/>
        <v>10</v>
      </c>
      <c r="X403" s="16" t="str">
        <f t="shared" si="113"/>
        <v>中级2</v>
      </c>
      <c r="Y403" s="16">
        <f t="shared" si="114"/>
        <v>2</v>
      </c>
      <c r="Z403" s="16">
        <f t="shared" si="115"/>
        <v>6</v>
      </c>
      <c r="AA403" s="102">
        <f t="shared" si="116"/>
        <v>0.95</v>
      </c>
      <c r="AB403" s="16" t="str">
        <f t="shared" si="117"/>
        <v>AtkExt</v>
      </c>
      <c r="AC403" s="29">
        <f t="shared" si="118"/>
        <v>116</v>
      </c>
      <c r="AD403" s="16" t="str">
        <f t="shared" si="119"/>
        <v>HPExt</v>
      </c>
      <c r="AE403" s="29">
        <f t="shared" si="120"/>
        <v>333</v>
      </c>
    </row>
    <row r="404" spans="22:31" ht="16.5" x14ac:dyDescent="0.2">
      <c r="V404" s="15">
        <v>367</v>
      </c>
      <c r="W404" s="16">
        <f t="shared" si="112"/>
        <v>10</v>
      </c>
      <c r="X404" s="16" t="str">
        <f t="shared" si="113"/>
        <v>中级2</v>
      </c>
      <c r="Y404" s="16">
        <f t="shared" si="114"/>
        <v>2</v>
      </c>
      <c r="Z404" s="16">
        <f t="shared" si="115"/>
        <v>7</v>
      </c>
      <c r="AA404" s="102">
        <f t="shared" si="116"/>
        <v>1.1000000000000001</v>
      </c>
      <c r="AB404" s="16" t="str">
        <f t="shared" si="117"/>
        <v>AtkExt</v>
      </c>
      <c r="AC404" s="29">
        <f t="shared" si="118"/>
        <v>135</v>
      </c>
      <c r="AD404" s="16" t="str">
        <f t="shared" si="119"/>
        <v>HPExt</v>
      </c>
      <c r="AE404" s="29">
        <f t="shared" si="120"/>
        <v>386</v>
      </c>
    </row>
    <row r="405" spans="22:31" ht="16.5" x14ac:dyDescent="0.2">
      <c r="V405" s="15">
        <v>368</v>
      </c>
      <c r="W405" s="16">
        <f t="shared" si="112"/>
        <v>10</v>
      </c>
      <c r="X405" s="16" t="str">
        <f t="shared" si="113"/>
        <v>中级2</v>
      </c>
      <c r="Y405" s="16">
        <f t="shared" si="114"/>
        <v>2</v>
      </c>
      <c r="Z405" s="16">
        <f t="shared" si="115"/>
        <v>8</v>
      </c>
      <c r="AA405" s="102">
        <f t="shared" si="116"/>
        <v>1.25</v>
      </c>
      <c r="AB405" s="16" t="str">
        <f t="shared" si="117"/>
        <v>AtkExt</v>
      </c>
      <c r="AC405" s="29">
        <f t="shared" si="118"/>
        <v>153</v>
      </c>
      <c r="AD405" s="16" t="str">
        <f t="shared" si="119"/>
        <v>HPExt</v>
      </c>
      <c r="AE405" s="29">
        <f t="shared" si="120"/>
        <v>439</v>
      </c>
    </row>
    <row r="406" spans="22:31" ht="16.5" x14ac:dyDescent="0.2">
      <c r="V406" s="15">
        <v>369</v>
      </c>
      <c r="W406" s="16">
        <f t="shared" si="112"/>
        <v>10</v>
      </c>
      <c r="X406" s="16" t="str">
        <f t="shared" si="113"/>
        <v>中级2</v>
      </c>
      <c r="Y406" s="16">
        <f t="shared" si="114"/>
        <v>2</v>
      </c>
      <c r="Z406" s="16">
        <f t="shared" si="115"/>
        <v>9</v>
      </c>
      <c r="AA406" s="102">
        <f t="shared" si="116"/>
        <v>1.4</v>
      </c>
      <c r="AB406" s="16" t="str">
        <f t="shared" si="117"/>
        <v>AtkExt</v>
      </c>
      <c r="AC406" s="29">
        <f t="shared" si="118"/>
        <v>172</v>
      </c>
      <c r="AD406" s="16" t="str">
        <f t="shared" si="119"/>
        <v>HPExt</v>
      </c>
      <c r="AE406" s="29">
        <f t="shared" si="120"/>
        <v>491</v>
      </c>
    </row>
    <row r="407" spans="22:31" ht="16.5" x14ac:dyDescent="0.2">
      <c r="V407" s="15">
        <v>370</v>
      </c>
      <c r="W407" s="16">
        <f t="shared" si="112"/>
        <v>10</v>
      </c>
      <c r="X407" s="16" t="str">
        <f t="shared" si="113"/>
        <v>中级2</v>
      </c>
      <c r="Y407" s="16">
        <f t="shared" si="114"/>
        <v>2</v>
      </c>
      <c r="Z407" s="16">
        <f t="shared" si="115"/>
        <v>10</v>
      </c>
      <c r="AA407" s="102">
        <f t="shared" si="116"/>
        <v>1.55</v>
      </c>
      <c r="AB407" s="16" t="str">
        <f t="shared" si="117"/>
        <v>AtkExt</v>
      </c>
      <c r="AC407" s="29">
        <f t="shared" si="118"/>
        <v>190</v>
      </c>
      <c r="AD407" s="16" t="str">
        <f t="shared" si="119"/>
        <v>HPExt</v>
      </c>
      <c r="AE407" s="29">
        <f t="shared" si="120"/>
        <v>544</v>
      </c>
    </row>
    <row r="408" spans="22:31" ht="16.5" x14ac:dyDescent="0.2">
      <c r="V408" s="15">
        <v>371</v>
      </c>
      <c r="W408" s="16">
        <f t="shared" si="112"/>
        <v>10</v>
      </c>
      <c r="X408" s="16" t="str">
        <f t="shared" si="113"/>
        <v>中级2</v>
      </c>
      <c r="Y408" s="16">
        <f t="shared" si="114"/>
        <v>2</v>
      </c>
      <c r="Z408" s="16">
        <f t="shared" si="115"/>
        <v>11</v>
      </c>
      <c r="AA408" s="102">
        <f t="shared" si="116"/>
        <v>1.7</v>
      </c>
      <c r="AB408" s="16" t="str">
        <f t="shared" si="117"/>
        <v>AtkExt</v>
      </c>
      <c r="AC408" s="29">
        <f t="shared" si="118"/>
        <v>208</v>
      </c>
      <c r="AD408" s="16" t="str">
        <f t="shared" si="119"/>
        <v>HPExt</v>
      </c>
      <c r="AE408" s="29">
        <f t="shared" si="120"/>
        <v>596</v>
      </c>
    </row>
    <row r="409" spans="22:31" ht="16.5" x14ac:dyDescent="0.2">
      <c r="V409" s="15">
        <v>372</v>
      </c>
      <c r="W409" s="16">
        <f t="shared" si="112"/>
        <v>10</v>
      </c>
      <c r="X409" s="16" t="str">
        <f t="shared" si="113"/>
        <v>中级2</v>
      </c>
      <c r="Y409" s="16">
        <f t="shared" si="114"/>
        <v>2</v>
      </c>
      <c r="Z409" s="16">
        <f t="shared" si="115"/>
        <v>12</v>
      </c>
      <c r="AA409" s="102">
        <f t="shared" si="116"/>
        <v>1.8499999999999999</v>
      </c>
      <c r="AB409" s="16" t="str">
        <f t="shared" si="117"/>
        <v>AtkExt</v>
      </c>
      <c r="AC409" s="29">
        <f t="shared" si="118"/>
        <v>227</v>
      </c>
      <c r="AD409" s="16" t="str">
        <f t="shared" si="119"/>
        <v>HPExt</v>
      </c>
      <c r="AE409" s="29">
        <f t="shared" si="120"/>
        <v>649</v>
      </c>
    </row>
    <row r="410" spans="22:31" ht="16.5" x14ac:dyDescent="0.2">
      <c r="V410" s="15">
        <v>373</v>
      </c>
      <c r="W410" s="16">
        <f t="shared" si="112"/>
        <v>10</v>
      </c>
      <c r="X410" s="16" t="str">
        <f t="shared" si="113"/>
        <v>中级2</v>
      </c>
      <c r="Y410" s="16">
        <f t="shared" si="114"/>
        <v>2</v>
      </c>
      <c r="Z410" s="16">
        <f t="shared" si="115"/>
        <v>13</v>
      </c>
      <c r="AA410" s="102">
        <f t="shared" si="116"/>
        <v>2</v>
      </c>
      <c r="AB410" s="16" t="str">
        <f t="shared" si="117"/>
        <v>AtkExt</v>
      </c>
      <c r="AC410" s="29">
        <f t="shared" si="118"/>
        <v>245</v>
      </c>
      <c r="AD410" s="16" t="str">
        <f t="shared" si="119"/>
        <v>HPExt</v>
      </c>
      <c r="AE410" s="29">
        <f t="shared" si="120"/>
        <v>702</v>
      </c>
    </row>
    <row r="411" spans="22:31" ht="16.5" x14ac:dyDescent="0.2">
      <c r="V411" s="15">
        <v>374</v>
      </c>
      <c r="W411" s="16">
        <f t="shared" si="112"/>
        <v>10</v>
      </c>
      <c r="X411" s="16" t="str">
        <f t="shared" si="113"/>
        <v>中级2</v>
      </c>
      <c r="Y411" s="16">
        <f t="shared" si="114"/>
        <v>2</v>
      </c>
      <c r="Z411" s="16">
        <f t="shared" si="115"/>
        <v>14</v>
      </c>
      <c r="AA411" s="102">
        <f t="shared" si="116"/>
        <v>2.15</v>
      </c>
      <c r="AB411" s="16" t="str">
        <f t="shared" si="117"/>
        <v>AtkExt</v>
      </c>
      <c r="AC411" s="29">
        <f t="shared" si="118"/>
        <v>264</v>
      </c>
      <c r="AD411" s="16" t="str">
        <f t="shared" si="119"/>
        <v>HPExt</v>
      </c>
      <c r="AE411" s="29">
        <f t="shared" si="120"/>
        <v>754</v>
      </c>
    </row>
    <row r="412" spans="22:31" ht="16.5" x14ac:dyDescent="0.2">
      <c r="V412" s="15">
        <v>375</v>
      </c>
      <c r="W412" s="16">
        <f t="shared" si="112"/>
        <v>10</v>
      </c>
      <c r="X412" s="16" t="str">
        <f t="shared" si="113"/>
        <v>中级2</v>
      </c>
      <c r="Y412" s="16">
        <f t="shared" si="114"/>
        <v>2</v>
      </c>
      <c r="Z412" s="16">
        <f t="shared" si="115"/>
        <v>15</v>
      </c>
      <c r="AA412" s="102">
        <f t="shared" si="116"/>
        <v>2.2999999999999998</v>
      </c>
      <c r="AB412" s="16" t="str">
        <f t="shared" si="117"/>
        <v>AtkExt</v>
      </c>
      <c r="AC412" s="29">
        <f t="shared" si="118"/>
        <v>282</v>
      </c>
      <c r="AD412" s="16" t="str">
        <f t="shared" si="119"/>
        <v>HPExt</v>
      </c>
      <c r="AE412" s="29">
        <f t="shared" si="120"/>
        <v>807</v>
      </c>
    </row>
    <row r="413" spans="22:31" ht="16.5" x14ac:dyDescent="0.2">
      <c r="V413" s="15">
        <v>376</v>
      </c>
      <c r="W413" s="16">
        <f t="shared" si="112"/>
        <v>10</v>
      </c>
      <c r="X413" s="16" t="str">
        <f t="shared" si="113"/>
        <v>中级2</v>
      </c>
      <c r="Y413" s="16">
        <f t="shared" si="114"/>
        <v>2</v>
      </c>
      <c r="Z413" s="16">
        <f t="shared" si="115"/>
        <v>16</v>
      </c>
      <c r="AA413" s="102">
        <f t="shared" si="116"/>
        <v>2.4499999999999997</v>
      </c>
      <c r="AB413" s="16" t="str">
        <f t="shared" si="117"/>
        <v>AtkExt</v>
      </c>
      <c r="AC413" s="29">
        <f t="shared" si="118"/>
        <v>300</v>
      </c>
      <c r="AD413" s="16" t="str">
        <f t="shared" si="119"/>
        <v>HPExt</v>
      </c>
      <c r="AE413" s="29">
        <f t="shared" si="120"/>
        <v>860</v>
      </c>
    </row>
    <row r="414" spans="22:31" ht="16.5" x14ac:dyDescent="0.2">
      <c r="V414" s="15">
        <v>377</v>
      </c>
      <c r="W414" s="16">
        <f t="shared" si="112"/>
        <v>10</v>
      </c>
      <c r="X414" s="16" t="str">
        <f t="shared" si="113"/>
        <v>中级2</v>
      </c>
      <c r="Y414" s="16">
        <f t="shared" si="114"/>
        <v>2</v>
      </c>
      <c r="Z414" s="16">
        <f t="shared" si="115"/>
        <v>17</v>
      </c>
      <c r="AA414" s="102">
        <f t="shared" si="116"/>
        <v>2.5999999999999996</v>
      </c>
      <c r="AB414" s="16" t="str">
        <f t="shared" si="117"/>
        <v>AtkExt</v>
      </c>
      <c r="AC414" s="29">
        <f t="shared" si="118"/>
        <v>319</v>
      </c>
      <c r="AD414" s="16" t="str">
        <f t="shared" si="119"/>
        <v>HPExt</v>
      </c>
      <c r="AE414" s="29">
        <f t="shared" si="120"/>
        <v>912</v>
      </c>
    </row>
    <row r="415" spans="22:31" ht="16.5" x14ac:dyDescent="0.2">
      <c r="V415" s="15">
        <v>378</v>
      </c>
      <c r="W415" s="16">
        <f t="shared" si="112"/>
        <v>10</v>
      </c>
      <c r="X415" s="16" t="str">
        <f t="shared" si="113"/>
        <v>中级2</v>
      </c>
      <c r="Y415" s="16">
        <f t="shared" si="114"/>
        <v>2</v>
      </c>
      <c r="Z415" s="16">
        <f t="shared" si="115"/>
        <v>18</v>
      </c>
      <c r="AA415" s="102">
        <f t="shared" si="116"/>
        <v>2.7499999999999996</v>
      </c>
      <c r="AB415" s="16" t="str">
        <f t="shared" si="117"/>
        <v>AtkExt</v>
      </c>
      <c r="AC415" s="29">
        <f t="shared" si="118"/>
        <v>337</v>
      </c>
      <c r="AD415" s="16" t="str">
        <f t="shared" si="119"/>
        <v>HPExt</v>
      </c>
      <c r="AE415" s="29">
        <f t="shared" si="120"/>
        <v>965</v>
      </c>
    </row>
    <row r="416" spans="22:31" ht="16.5" x14ac:dyDescent="0.2">
      <c r="V416" s="15">
        <v>379</v>
      </c>
      <c r="W416" s="16">
        <f t="shared" si="112"/>
        <v>10</v>
      </c>
      <c r="X416" s="16" t="str">
        <f t="shared" si="113"/>
        <v>中级2</v>
      </c>
      <c r="Y416" s="16">
        <f t="shared" si="114"/>
        <v>2</v>
      </c>
      <c r="Z416" s="16">
        <f t="shared" si="115"/>
        <v>19</v>
      </c>
      <c r="AA416" s="102">
        <f t="shared" si="116"/>
        <v>2.9</v>
      </c>
      <c r="AB416" s="16" t="str">
        <f t="shared" si="117"/>
        <v>AtkExt</v>
      </c>
      <c r="AC416" s="29">
        <f t="shared" si="118"/>
        <v>356</v>
      </c>
      <c r="AD416" s="16" t="str">
        <f t="shared" si="119"/>
        <v>HPExt</v>
      </c>
      <c r="AE416" s="29">
        <f t="shared" si="120"/>
        <v>1017</v>
      </c>
    </row>
    <row r="417" spans="22:31" ht="16.5" x14ac:dyDescent="0.2">
      <c r="V417" s="15">
        <v>380</v>
      </c>
      <c r="W417" s="16">
        <f t="shared" si="112"/>
        <v>10</v>
      </c>
      <c r="X417" s="16" t="str">
        <f t="shared" si="113"/>
        <v>中级2</v>
      </c>
      <c r="Y417" s="16">
        <f t="shared" si="114"/>
        <v>2</v>
      </c>
      <c r="Z417" s="16">
        <f t="shared" si="115"/>
        <v>20</v>
      </c>
      <c r="AA417" s="102">
        <f t="shared" si="116"/>
        <v>3.05</v>
      </c>
      <c r="AB417" s="16" t="str">
        <f t="shared" si="117"/>
        <v>AtkExt</v>
      </c>
      <c r="AC417" s="29">
        <f t="shared" si="118"/>
        <v>374</v>
      </c>
      <c r="AD417" s="16" t="str">
        <f t="shared" si="119"/>
        <v>HPExt</v>
      </c>
      <c r="AE417" s="29">
        <f t="shared" si="120"/>
        <v>1070</v>
      </c>
    </row>
    <row r="418" spans="22:31" ht="16.5" x14ac:dyDescent="0.2">
      <c r="V418" s="15">
        <v>381</v>
      </c>
      <c r="W418" s="16">
        <f t="shared" si="112"/>
        <v>10</v>
      </c>
      <c r="X418" s="16" t="str">
        <f t="shared" si="113"/>
        <v>中级2</v>
      </c>
      <c r="Y418" s="16">
        <f t="shared" si="114"/>
        <v>2</v>
      </c>
      <c r="Z418" s="16">
        <f t="shared" si="115"/>
        <v>21</v>
      </c>
      <c r="AA418" s="102">
        <f t="shared" si="116"/>
        <v>3.1999999999999997</v>
      </c>
      <c r="AB418" s="16" t="str">
        <f t="shared" si="117"/>
        <v>AtkExt</v>
      </c>
      <c r="AC418" s="29">
        <f t="shared" si="118"/>
        <v>392</v>
      </c>
      <c r="AD418" s="16" t="str">
        <f t="shared" si="119"/>
        <v>HPExt</v>
      </c>
      <c r="AE418" s="29">
        <f t="shared" si="120"/>
        <v>1123</v>
      </c>
    </row>
    <row r="419" spans="22:31" ht="16.5" x14ac:dyDescent="0.2">
      <c r="V419" s="15">
        <v>382</v>
      </c>
      <c r="W419" s="16">
        <f t="shared" si="112"/>
        <v>10</v>
      </c>
      <c r="X419" s="16" t="str">
        <f t="shared" si="113"/>
        <v>中级2</v>
      </c>
      <c r="Y419" s="16">
        <f t="shared" si="114"/>
        <v>2</v>
      </c>
      <c r="Z419" s="16">
        <f t="shared" si="115"/>
        <v>22</v>
      </c>
      <c r="AA419" s="102">
        <f t="shared" si="116"/>
        <v>3.3499999999999996</v>
      </c>
      <c r="AB419" s="16" t="str">
        <f t="shared" si="117"/>
        <v>AtkExt</v>
      </c>
      <c r="AC419" s="29">
        <f t="shared" si="118"/>
        <v>411</v>
      </c>
      <c r="AD419" s="16" t="str">
        <f t="shared" si="119"/>
        <v>HPExt</v>
      </c>
      <c r="AE419" s="29">
        <f t="shared" si="120"/>
        <v>1175</v>
      </c>
    </row>
    <row r="420" spans="22:31" ht="16.5" x14ac:dyDescent="0.2">
      <c r="V420" s="15">
        <v>383</v>
      </c>
      <c r="W420" s="16">
        <f t="shared" si="112"/>
        <v>10</v>
      </c>
      <c r="X420" s="16" t="str">
        <f t="shared" si="113"/>
        <v>中级2</v>
      </c>
      <c r="Y420" s="16">
        <f t="shared" si="114"/>
        <v>2</v>
      </c>
      <c r="Z420" s="16">
        <f t="shared" si="115"/>
        <v>23</v>
      </c>
      <c r="AA420" s="102">
        <f t="shared" si="116"/>
        <v>3.4999999999999996</v>
      </c>
      <c r="AB420" s="16" t="str">
        <f t="shared" si="117"/>
        <v>AtkExt</v>
      </c>
      <c r="AC420" s="29">
        <f t="shared" si="118"/>
        <v>429</v>
      </c>
      <c r="AD420" s="16" t="str">
        <f t="shared" si="119"/>
        <v>HPExt</v>
      </c>
      <c r="AE420" s="29">
        <f t="shared" si="120"/>
        <v>1228</v>
      </c>
    </row>
    <row r="421" spans="22:31" ht="16.5" x14ac:dyDescent="0.2">
      <c r="V421" s="15">
        <v>384</v>
      </c>
      <c r="W421" s="16">
        <f t="shared" si="112"/>
        <v>10</v>
      </c>
      <c r="X421" s="16" t="str">
        <f t="shared" si="113"/>
        <v>中级2</v>
      </c>
      <c r="Y421" s="16">
        <f t="shared" si="114"/>
        <v>2</v>
      </c>
      <c r="Z421" s="16">
        <f t="shared" si="115"/>
        <v>24</v>
      </c>
      <c r="AA421" s="102">
        <f t="shared" si="116"/>
        <v>3.6499999999999995</v>
      </c>
      <c r="AB421" s="16" t="str">
        <f t="shared" si="117"/>
        <v>AtkExt</v>
      </c>
      <c r="AC421" s="29">
        <f t="shared" si="118"/>
        <v>448</v>
      </c>
      <c r="AD421" s="16" t="str">
        <f t="shared" si="119"/>
        <v>HPExt</v>
      </c>
      <c r="AE421" s="29">
        <f t="shared" si="120"/>
        <v>1281</v>
      </c>
    </row>
    <row r="422" spans="22:31" ht="16.5" x14ac:dyDescent="0.2">
      <c r="V422" s="15">
        <v>385</v>
      </c>
      <c r="W422" s="16">
        <f t="shared" si="112"/>
        <v>10</v>
      </c>
      <c r="X422" s="16" t="str">
        <f t="shared" si="113"/>
        <v>中级2</v>
      </c>
      <c r="Y422" s="16">
        <f t="shared" si="114"/>
        <v>2</v>
      </c>
      <c r="Z422" s="16">
        <f t="shared" si="115"/>
        <v>25</v>
      </c>
      <c r="AA422" s="102">
        <f t="shared" si="116"/>
        <v>3.8</v>
      </c>
      <c r="AB422" s="16" t="str">
        <f t="shared" si="117"/>
        <v>AtkExt</v>
      </c>
      <c r="AC422" s="29">
        <f t="shared" si="118"/>
        <v>466</v>
      </c>
      <c r="AD422" s="16" t="str">
        <f t="shared" si="119"/>
        <v>HPExt</v>
      </c>
      <c r="AE422" s="29">
        <f t="shared" si="120"/>
        <v>1333</v>
      </c>
    </row>
    <row r="423" spans="22:31" ht="16.5" x14ac:dyDescent="0.2">
      <c r="V423" s="15">
        <v>386</v>
      </c>
      <c r="W423" s="16">
        <f t="shared" ref="W423:W486" si="121">INT((V423-1)/40)+1</f>
        <v>10</v>
      </c>
      <c r="X423" s="16" t="str">
        <f t="shared" ref="X423:X486" si="122">INDEX($V$4:$V$33,W423)</f>
        <v>中级2</v>
      </c>
      <c r="Y423" s="16">
        <f t="shared" ref="Y423:Y486" si="123">INDEX($W$4:$W$33,INT((V423-1)/40)+1)</f>
        <v>2</v>
      </c>
      <c r="Z423" s="16">
        <f t="shared" ref="Z423:Z486" si="124">MOD(V423-1,40)+1</f>
        <v>26</v>
      </c>
      <c r="AA423" s="102">
        <f t="shared" ref="AA423:AA486" si="125">Z423*15%+5%</f>
        <v>3.9499999999999997</v>
      </c>
      <c r="AB423" s="16" t="str">
        <f t="shared" ref="AB423:AB486" si="126">INDEX($Z$3:$AB$3,INDEX($AC$4:$AC$33,W423))</f>
        <v>AtkExt</v>
      </c>
      <c r="AC423" s="29">
        <f t="shared" ref="AC423:AC486" si="127">ROUND(INDEX($Z$4:$AB$33,$W423,MATCH(AB423,$Z$3:$AB$3,0))*INDEX($Y$4:$Y$33,W423)*$AA423*INDEX($E$11:$G$11,MATCH(AB423,$Z$3:$AB$3,0)),0)</f>
        <v>484</v>
      </c>
      <c r="AD423" s="16" t="str">
        <f t="shared" ref="AD423:AD486" si="128">INDEX($Z$3:$AB$3,INDEX($AD$4:$AD$33,W423))</f>
        <v>HPExt</v>
      </c>
      <c r="AE423" s="29">
        <f t="shared" ref="AE423:AE486" si="129">ROUND(INDEX($Z$4:$AB$33,$W423,MATCH(AD423,$Z$3:$AB$3,0))*INDEX($Y$4:$Y$33,Y423)*$AA423*INDEX($E$11:$G$11,MATCH(AD423,$Z$3:$AB$3,0)),0)</f>
        <v>1386</v>
      </c>
    </row>
    <row r="424" spans="22:31" ht="16.5" x14ac:dyDescent="0.2">
      <c r="V424" s="15">
        <v>387</v>
      </c>
      <c r="W424" s="16">
        <f t="shared" si="121"/>
        <v>10</v>
      </c>
      <c r="X424" s="16" t="str">
        <f t="shared" si="122"/>
        <v>中级2</v>
      </c>
      <c r="Y424" s="16">
        <f t="shared" si="123"/>
        <v>2</v>
      </c>
      <c r="Z424" s="16">
        <f t="shared" si="124"/>
        <v>27</v>
      </c>
      <c r="AA424" s="102">
        <f t="shared" si="125"/>
        <v>4.0999999999999996</v>
      </c>
      <c r="AB424" s="16" t="str">
        <f t="shared" si="126"/>
        <v>AtkExt</v>
      </c>
      <c r="AC424" s="29">
        <f t="shared" si="127"/>
        <v>503</v>
      </c>
      <c r="AD424" s="16" t="str">
        <f t="shared" si="128"/>
        <v>HPExt</v>
      </c>
      <c r="AE424" s="29">
        <f t="shared" si="129"/>
        <v>1438</v>
      </c>
    </row>
    <row r="425" spans="22:31" ht="16.5" x14ac:dyDescent="0.2">
      <c r="V425" s="15">
        <v>388</v>
      </c>
      <c r="W425" s="16">
        <f t="shared" si="121"/>
        <v>10</v>
      </c>
      <c r="X425" s="16" t="str">
        <f t="shared" si="122"/>
        <v>中级2</v>
      </c>
      <c r="Y425" s="16">
        <f t="shared" si="123"/>
        <v>2</v>
      </c>
      <c r="Z425" s="16">
        <f t="shared" si="124"/>
        <v>28</v>
      </c>
      <c r="AA425" s="102">
        <f t="shared" si="125"/>
        <v>4.25</v>
      </c>
      <c r="AB425" s="16" t="str">
        <f t="shared" si="126"/>
        <v>AtkExt</v>
      </c>
      <c r="AC425" s="29">
        <f t="shared" si="127"/>
        <v>521</v>
      </c>
      <c r="AD425" s="16" t="str">
        <f t="shared" si="128"/>
        <v>HPExt</v>
      </c>
      <c r="AE425" s="29">
        <f t="shared" si="129"/>
        <v>1491</v>
      </c>
    </row>
    <row r="426" spans="22:31" ht="16.5" x14ac:dyDescent="0.2">
      <c r="V426" s="15">
        <v>389</v>
      </c>
      <c r="W426" s="16">
        <f t="shared" si="121"/>
        <v>10</v>
      </c>
      <c r="X426" s="16" t="str">
        <f t="shared" si="122"/>
        <v>中级2</v>
      </c>
      <c r="Y426" s="16">
        <f t="shared" si="123"/>
        <v>2</v>
      </c>
      <c r="Z426" s="16">
        <f t="shared" si="124"/>
        <v>29</v>
      </c>
      <c r="AA426" s="102">
        <f t="shared" si="125"/>
        <v>4.3999999999999995</v>
      </c>
      <c r="AB426" s="16" t="str">
        <f t="shared" si="126"/>
        <v>AtkExt</v>
      </c>
      <c r="AC426" s="29">
        <f t="shared" si="127"/>
        <v>540</v>
      </c>
      <c r="AD426" s="16" t="str">
        <f t="shared" si="128"/>
        <v>HPExt</v>
      </c>
      <c r="AE426" s="29">
        <f t="shared" si="129"/>
        <v>1544</v>
      </c>
    </row>
    <row r="427" spans="22:31" ht="16.5" x14ac:dyDescent="0.2">
      <c r="V427" s="15">
        <v>390</v>
      </c>
      <c r="W427" s="16">
        <f t="shared" si="121"/>
        <v>10</v>
      </c>
      <c r="X427" s="16" t="str">
        <f t="shared" si="122"/>
        <v>中级2</v>
      </c>
      <c r="Y427" s="16">
        <f t="shared" si="123"/>
        <v>2</v>
      </c>
      <c r="Z427" s="16">
        <f t="shared" si="124"/>
        <v>30</v>
      </c>
      <c r="AA427" s="102">
        <f t="shared" si="125"/>
        <v>4.55</v>
      </c>
      <c r="AB427" s="16" t="str">
        <f t="shared" si="126"/>
        <v>AtkExt</v>
      </c>
      <c r="AC427" s="29">
        <f t="shared" si="127"/>
        <v>558</v>
      </c>
      <c r="AD427" s="16" t="str">
        <f t="shared" si="128"/>
        <v>HPExt</v>
      </c>
      <c r="AE427" s="29">
        <f t="shared" si="129"/>
        <v>1596</v>
      </c>
    </row>
    <row r="428" spans="22:31" ht="16.5" x14ac:dyDescent="0.2">
      <c r="V428" s="15">
        <v>391</v>
      </c>
      <c r="W428" s="16">
        <f t="shared" si="121"/>
        <v>10</v>
      </c>
      <c r="X428" s="16" t="str">
        <f t="shared" si="122"/>
        <v>中级2</v>
      </c>
      <c r="Y428" s="16">
        <f t="shared" si="123"/>
        <v>2</v>
      </c>
      <c r="Z428" s="16">
        <f t="shared" si="124"/>
        <v>31</v>
      </c>
      <c r="AA428" s="102">
        <f t="shared" si="125"/>
        <v>4.6999999999999993</v>
      </c>
      <c r="AB428" s="16" t="str">
        <f t="shared" si="126"/>
        <v>AtkExt</v>
      </c>
      <c r="AC428" s="29">
        <f t="shared" si="127"/>
        <v>576</v>
      </c>
      <c r="AD428" s="16" t="str">
        <f t="shared" si="128"/>
        <v>HPExt</v>
      </c>
      <c r="AE428" s="29">
        <f t="shared" si="129"/>
        <v>1649</v>
      </c>
    </row>
    <row r="429" spans="22:31" ht="16.5" x14ac:dyDescent="0.2">
      <c r="V429" s="15">
        <v>392</v>
      </c>
      <c r="W429" s="16">
        <f t="shared" si="121"/>
        <v>10</v>
      </c>
      <c r="X429" s="16" t="str">
        <f t="shared" si="122"/>
        <v>中级2</v>
      </c>
      <c r="Y429" s="16">
        <f t="shared" si="123"/>
        <v>2</v>
      </c>
      <c r="Z429" s="16">
        <f t="shared" si="124"/>
        <v>32</v>
      </c>
      <c r="AA429" s="102">
        <f t="shared" si="125"/>
        <v>4.8499999999999996</v>
      </c>
      <c r="AB429" s="16" t="str">
        <f t="shared" si="126"/>
        <v>AtkExt</v>
      </c>
      <c r="AC429" s="29">
        <f t="shared" si="127"/>
        <v>595</v>
      </c>
      <c r="AD429" s="16" t="str">
        <f t="shared" si="128"/>
        <v>HPExt</v>
      </c>
      <c r="AE429" s="29">
        <f t="shared" si="129"/>
        <v>1702</v>
      </c>
    </row>
    <row r="430" spans="22:31" ht="16.5" x14ac:dyDescent="0.2">
      <c r="V430" s="15">
        <v>393</v>
      </c>
      <c r="W430" s="16">
        <f t="shared" si="121"/>
        <v>10</v>
      </c>
      <c r="X430" s="16" t="str">
        <f t="shared" si="122"/>
        <v>中级2</v>
      </c>
      <c r="Y430" s="16">
        <f t="shared" si="123"/>
        <v>2</v>
      </c>
      <c r="Z430" s="16">
        <f t="shared" si="124"/>
        <v>33</v>
      </c>
      <c r="AA430" s="102">
        <f t="shared" si="125"/>
        <v>5</v>
      </c>
      <c r="AB430" s="16" t="str">
        <f t="shared" si="126"/>
        <v>AtkExt</v>
      </c>
      <c r="AC430" s="29">
        <f t="shared" si="127"/>
        <v>613</v>
      </c>
      <c r="AD430" s="16" t="str">
        <f t="shared" si="128"/>
        <v>HPExt</v>
      </c>
      <c r="AE430" s="29">
        <f t="shared" si="129"/>
        <v>1754</v>
      </c>
    </row>
    <row r="431" spans="22:31" ht="16.5" x14ac:dyDescent="0.2">
      <c r="V431" s="15">
        <v>394</v>
      </c>
      <c r="W431" s="16">
        <f t="shared" si="121"/>
        <v>10</v>
      </c>
      <c r="X431" s="16" t="str">
        <f t="shared" si="122"/>
        <v>中级2</v>
      </c>
      <c r="Y431" s="16">
        <f t="shared" si="123"/>
        <v>2</v>
      </c>
      <c r="Z431" s="16">
        <f t="shared" si="124"/>
        <v>34</v>
      </c>
      <c r="AA431" s="102">
        <f t="shared" si="125"/>
        <v>5.1499999999999995</v>
      </c>
      <c r="AB431" s="16" t="str">
        <f t="shared" si="126"/>
        <v>AtkExt</v>
      </c>
      <c r="AC431" s="29">
        <f t="shared" si="127"/>
        <v>632</v>
      </c>
      <c r="AD431" s="16" t="str">
        <f t="shared" si="128"/>
        <v>HPExt</v>
      </c>
      <c r="AE431" s="29">
        <f t="shared" si="129"/>
        <v>1807</v>
      </c>
    </row>
    <row r="432" spans="22:31" ht="16.5" x14ac:dyDescent="0.2">
      <c r="V432" s="15">
        <v>395</v>
      </c>
      <c r="W432" s="16">
        <f t="shared" si="121"/>
        <v>10</v>
      </c>
      <c r="X432" s="16" t="str">
        <f t="shared" si="122"/>
        <v>中级2</v>
      </c>
      <c r="Y432" s="16">
        <f t="shared" si="123"/>
        <v>2</v>
      </c>
      <c r="Z432" s="16">
        <f t="shared" si="124"/>
        <v>35</v>
      </c>
      <c r="AA432" s="102">
        <f t="shared" si="125"/>
        <v>5.3</v>
      </c>
      <c r="AB432" s="16" t="str">
        <f t="shared" si="126"/>
        <v>AtkExt</v>
      </c>
      <c r="AC432" s="29">
        <f t="shared" si="127"/>
        <v>650</v>
      </c>
      <c r="AD432" s="16" t="str">
        <f t="shared" si="128"/>
        <v>HPExt</v>
      </c>
      <c r="AE432" s="29">
        <f t="shared" si="129"/>
        <v>1859</v>
      </c>
    </row>
    <row r="433" spans="22:31" ht="16.5" x14ac:dyDescent="0.2">
      <c r="V433" s="15">
        <v>396</v>
      </c>
      <c r="W433" s="16">
        <f t="shared" si="121"/>
        <v>10</v>
      </c>
      <c r="X433" s="16" t="str">
        <f t="shared" si="122"/>
        <v>中级2</v>
      </c>
      <c r="Y433" s="16">
        <f t="shared" si="123"/>
        <v>2</v>
      </c>
      <c r="Z433" s="16">
        <f t="shared" si="124"/>
        <v>36</v>
      </c>
      <c r="AA433" s="102">
        <f t="shared" si="125"/>
        <v>5.4499999999999993</v>
      </c>
      <c r="AB433" s="16" t="str">
        <f t="shared" si="126"/>
        <v>AtkExt</v>
      </c>
      <c r="AC433" s="29">
        <f t="shared" si="127"/>
        <v>668</v>
      </c>
      <c r="AD433" s="16" t="str">
        <f t="shared" si="128"/>
        <v>HPExt</v>
      </c>
      <c r="AE433" s="29">
        <f t="shared" si="129"/>
        <v>1912</v>
      </c>
    </row>
    <row r="434" spans="22:31" ht="16.5" x14ac:dyDescent="0.2">
      <c r="V434" s="15">
        <v>397</v>
      </c>
      <c r="W434" s="16">
        <f t="shared" si="121"/>
        <v>10</v>
      </c>
      <c r="X434" s="16" t="str">
        <f t="shared" si="122"/>
        <v>中级2</v>
      </c>
      <c r="Y434" s="16">
        <f t="shared" si="123"/>
        <v>2</v>
      </c>
      <c r="Z434" s="16">
        <f t="shared" si="124"/>
        <v>37</v>
      </c>
      <c r="AA434" s="102">
        <f t="shared" si="125"/>
        <v>5.6</v>
      </c>
      <c r="AB434" s="16" t="str">
        <f t="shared" si="126"/>
        <v>AtkExt</v>
      </c>
      <c r="AC434" s="29">
        <f t="shared" si="127"/>
        <v>687</v>
      </c>
      <c r="AD434" s="16" t="str">
        <f t="shared" si="128"/>
        <v>HPExt</v>
      </c>
      <c r="AE434" s="29">
        <f t="shared" si="129"/>
        <v>1965</v>
      </c>
    </row>
    <row r="435" spans="22:31" ht="16.5" x14ac:dyDescent="0.2">
      <c r="V435" s="15">
        <v>398</v>
      </c>
      <c r="W435" s="16">
        <f t="shared" si="121"/>
        <v>10</v>
      </c>
      <c r="X435" s="16" t="str">
        <f t="shared" si="122"/>
        <v>中级2</v>
      </c>
      <c r="Y435" s="16">
        <f t="shared" si="123"/>
        <v>2</v>
      </c>
      <c r="Z435" s="16">
        <f t="shared" si="124"/>
        <v>38</v>
      </c>
      <c r="AA435" s="102">
        <f t="shared" si="125"/>
        <v>5.75</v>
      </c>
      <c r="AB435" s="16" t="str">
        <f t="shared" si="126"/>
        <v>AtkExt</v>
      </c>
      <c r="AC435" s="29">
        <f t="shared" si="127"/>
        <v>705</v>
      </c>
      <c r="AD435" s="16" t="str">
        <f t="shared" si="128"/>
        <v>HPExt</v>
      </c>
      <c r="AE435" s="29">
        <f t="shared" si="129"/>
        <v>2017</v>
      </c>
    </row>
    <row r="436" spans="22:31" ht="16.5" x14ac:dyDescent="0.2">
      <c r="V436" s="15">
        <v>399</v>
      </c>
      <c r="W436" s="16">
        <f t="shared" si="121"/>
        <v>10</v>
      </c>
      <c r="X436" s="16" t="str">
        <f t="shared" si="122"/>
        <v>中级2</v>
      </c>
      <c r="Y436" s="16">
        <f t="shared" si="123"/>
        <v>2</v>
      </c>
      <c r="Z436" s="16">
        <f t="shared" si="124"/>
        <v>39</v>
      </c>
      <c r="AA436" s="102">
        <f t="shared" si="125"/>
        <v>5.8999999999999995</v>
      </c>
      <c r="AB436" s="16" t="str">
        <f t="shared" si="126"/>
        <v>AtkExt</v>
      </c>
      <c r="AC436" s="29">
        <f t="shared" si="127"/>
        <v>724</v>
      </c>
      <c r="AD436" s="16" t="str">
        <f t="shared" si="128"/>
        <v>HPExt</v>
      </c>
      <c r="AE436" s="29">
        <f t="shared" si="129"/>
        <v>2070</v>
      </c>
    </row>
    <row r="437" spans="22:31" ht="16.5" x14ac:dyDescent="0.2">
      <c r="V437" s="15">
        <v>400</v>
      </c>
      <c r="W437" s="16">
        <f t="shared" si="121"/>
        <v>10</v>
      </c>
      <c r="X437" s="16" t="str">
        <f t="shared" si="122"/>
        <v>中级2</v>
      </c>
      <c r="Y437" s="16">
        <f t="shared" si="123"/>
        <v>2</v>
      </c>
      <c r="Z437" s="16">
        <f t="shared" si="124"/>
        <v>40</v>
      </c>
      <c r="AA437" s="102">
        <f t="shared" si="125"/>
        <v>6.05</v>
      </c>
      <c r="AB437" s="16" t="str">
        <f t="shared" si="126"/>
        <v>AtkExt</v>
      </c>
      <c r="AC437" s="29">
        <f t="shared" si="127"/>
        <v>742</v>
      </c>
      <c r="AD437" s="16" t="str">
        <f t="shared" si="128"/>
        <v>HPExt</v>
      </c>
      <c r="AE437" s="29">
        <f t="shared" si="129"/>
        <v>2123</v>
      </c>
    </row>
    <row r="438" spans="22:31" ht="16.5" x14ac:dyDescent="0.2">
      <c r="V438" s="15">
        <v>401</v>
      </c>
      <c r="W438" s="16">
        <f t="shared" si="121"/>
        <v>11</v>
      </c>
      <c r="X438" s="16" t="str">
        <f t="shared" si="122"/>
        <v>中级2</v>
      </c>
      <c r="Y438" s="16">
        <f t="shared" si="123"/>
        <v>3</v>
      </c>
      <c r="Z438" s="16">
        <f t="shared" si="124"/>
        <v>1</v>
      </c>
      <c r="AA438" s="102">
        <f t="shared" si="125"/>
        <v>0.2</v>
      </c>
      <c r="AB438" s="16" t="str">
        <f t="shared" si="126"/>
        <v>AtkExt</v>
      </c>
      <c r="AC438" s="29">
        <f t="shared" si="127"/>
        <v>49</v>
      </c>
      <c r="AD438" s="16" t="str">
        <f t="shared" si="128"/>
        <v>HPExt</v>
      </c>
      <c r="AE438" s="29">
        <f t="shared" si="129"/>
        <v>53</v>
      </c>
    </row>
    <row r="439" spans="22:31" ht="16.5" x14ac:dyDescent="0.2">
      <c r="V439" s="15">
        <v>402</v>
      </c>
      <c r="W439" s="16">
        <f t="shared" si="121"/>
        <v>11</v>
      </c>
      <c r="X439" s="16" t="str">
        <f t="shared" si="122"/>
        <v>中级2</v>
      </c>
      <c r="Y439" s="16">
        <f t="shared" si="123"/>
        <v>3</v>
      </c>
      <c r="Z439" s="16">
        <f t="shared" si="124"/>
        <v>2</v>
      </c>
      <c r="AA439" s="102">
        <f t="shared" si="125"/>
        <v>0.35</v>
      </c>
      <c r="AB439" s="16" t="str">
        <f t="shared" si="126"/>
        <v>AtkExt</v>
      </c>
      <c r="AC439" s="29">
        <f t="shared" si="127"/>
        <v>86</v>
      </c>
      <c r="AD439" s="16" t="str">
        <f t="shared" si="128"/>
        <v>HPExt</v>
      </c>
      <c r="AE439" s="29">
        <f t="shared" si="129"/>
        <v>92</v>
      </c>
    </row>
    <row r="440" spans="22:31" ht="16.5" x14ac:dyDescent="0.2">
      <c r="V440" s="15">
        <v>403</v>
      </c>
      <c r="W440" s="16">
        <f t="shared" si="121"/>
        <v>11</v>
      </c>
      <c r="X440" s="16" t="str">
        <f t="shared" si="122"/>
        <v>中级2</v>
      </c>
      <c r="Y440" s="16">
        <f t="shared" si="123"/>
        <v>3</v>
      </c>
      <c r="Z440" s="16">
        <f t="shared" si="124"/>
        <v>3</v>
      </c>
      <c r="AA440" s="102">
        <f t="shared" si="125"/>
        <v>0.49999999999999994</v>
      </c>
      <c r="AB440" s="16" t="str">
        <f t="shared" si="126"/>
        <v>AtkExt</v>
      </c>
      <c r="AC440" s="29">
        <f t="shared" si="127"/>
        <v>123</v>
      </c>
      <c r="AD440" s="16" t="str">
        <f t="shared" si="128"/>
        <v>HPExt</v>
      </c>
      <c r="AE440" s="29">
        <f t="shared" si="129"/>
        <v>132</v>
      </c>
    </row>
    <row r="441" spans="22:31" ht="16.5" x14ac:dyDescent="0.2">
      <c r="V441" s="15">
        <v>404</v>
      </c>
      <c r="W441" s="16">
        <f t="shared" si="121"/>
        <v>11</v>
      </c>
      <c r="X441" s="16" t="str">
        <f t="shared" si="122"/>
        <v>中级2</v>
      </c>
      <c r="Y441" s="16">
        <f t="shared" si="123"/>
        <v>3</v>
      </c>
      <c r="Z441" s="16">
        <f t="shared" si="124"/>
        <v>4</v>
      </c>
      <c r="AA441" s="102">
        <f t="shared" si="125"/>
        <v>0.65</v>
      </c>
      <c r="AB441" s="16" t="str">
        <f t="shared" si="126"/>
        <v>AtkExt</v>
      </c>
      <c r="AC441" s="29">
        <f t="shared" si="127"/>
        <v>159</v>
      </c>
      <c r="AD441" s="16" t="str">
        <f t="shared" si="128"/>
        <v>HPExt</v>
      </c>
      <c r="AE441" s="29">
        <f t="shared" si="129"/>
        <v>171</v>
      </c>
    </row>
    <row r="442" spans="22:31" ht="16.5" x14ac:dyDescent="0.2">
      <c r="V442" s="15">
        <v>405</v>
      </c>
      <c r="W442" s="16">
        <f t="shared" si="121"/>
        <v>11</v>
      </c>
      <c r="X442" s="16" t="str">
        <f t="shared" si="122"/>
        <v>中级2</v>
      </c>
      <c r="Y442" s="16">
        <f t="shared" si="123"/>
        <v>3</v>
      </c>
      <c r="Z442" s="16">
        <f t="shared" si="124"/>
        <v>5</v>
      </c>
      <c r="AA442" s="102">
        <f t="shared" si="125"/>
        <v>0.8</v>
      </c>
      <c r="AB442" s="16" t="str">
        <f t="shared" si="126"/>
        <v>AtkExt</v>
      </c>
      <c r="AC442" s="29">
        <f t="shared" si="127"/>
        <v>196</v>
      </c>
      <c r="AD442" s="16" t="str">
        <f t="shared" si="128"/>
        <v>HPExt</v>
      </c>
      <c r="AE442" s="29">
        <f t="shared" si="129"/>
        <v>211</v>
      </c>
    </row>
    <row r="443" spans="22:31" ht="16.5" x14ac:dyDescent="0.2">
      <c r="V443" s="15">
        <v>406</v>
      </c>
      <c r="W443" s="16">
        <f t="shared" si="121"/>
        <v>11</v>
      </c>
      <c r="X443" s="16" t="str">
        <f t="shared" si="122"/>
        <v>中级2</v>
      </c>
      <c r="Y443" s="16">
        <f t="shared" si="123"/>
        <v>3</v>
      </c>
      <c r="Z443" s="16">
        <f t="shared" si="124"/>
        <v>6</v>
      </c>
      <c r="AA443" s="102">
        <f t="shared" si="125"/>
        <v>0.95</v>
      </c>
      <c r="AB443" s="16" t="str">
        <f t="shared" si="126"/>
        <v>AtkExt</v>
      </c>
      <c r="AC443" s="29">
        <f t="shared" si="127"/>
        <v>233</v>
      </c>
      <c r="AD443" s="16" t="str">
        <f t="shared" si="128"/>
        <v>HPExt</v>
      </c>
      <c r="AE443" s="29">
        <f t="shared" si="129"/>
        <v>250</v>
      </c>
    </row>
    <row r="444" spans="22:31" ht="16.5" x14ac:dyDescent="0.2">
      <c r="V444" s="15">
        <v>407</v>
      </c>
      <c r="W444" s="16">
        <f t="shared" si="121"/>
        <v>11</v>
      </c>
      <c r="X444" s="16" t="str">
        <f t="shared" si="122"/>
        <v>中级2</v>
      </c>
      <c r="Y444" s="16">
        <f t="shared" si="123"/>
        <v>3</v>
      </c>
      <c r="Z444" s="16">
        <f t="shared" si="124"/>
        <v>7</v>
      </c>
      <c r="AA444" s="102">
        <f t="shared" si="125"/>
        <v>1.1000000000000001</v>
      </c>
      <c r="AB444" s="16" t="str">
        <f t="shared" si="126"/>
        <v>AtkExt</v>
      </c>
      <c r="AC444" s="29">
        <f t="shared" si="127"/>
        <v>270</v>
      </c>
      <c r="AD444" s="16" t="str">
        <f t="shared" si="128"/>
        <v>HPExt</v>
      </c>
      <c r="AE444" s="29">
        <f t="shared" si="129"/>
        <v>289</v>
      </c>
    </row>
    <row r="445" spans="22:31" ht="16.5" x14ac:dyDescent="0.2">
      <c r="V445" s="15">
        <v>408</v>
      </c>
      <c r="W445" s="16">
        <f t="shared" si="121"/>
        <v>11</v>
      </c>
      <c r="X445" s="16" t="str">
        <f t="shared" si="122"/>
        <v>中级2</v>
      </c>
      <c r="Y445" s="16">
        <f t="shared" si="123"/>
        <v>3</v>
      </c>
      <c r="Z445" s="16">
        <f t="shared" si="124"/>
        <v>8</v>
      </c>
      <c r="AA445" s="102">
        <f t="shared" si="125"/>
        <v>1.25</v>
      </c>
      <c r="AB445" s="16" t="str">
        <f t="shared" si="126"/>
        <v>AtkExt</v>
      </c>
      <c r="AC445" s="29">
        <f t="shared" si="127"/>
        <v>307</v>
      </c>
      <c r="AD445" s="16" t="str">
        <f t="shared" si="128"/>
        <v>HPExt</v>
      </c>
      <c r="AE445" s="29">
        <f t="shared" si="129"/>
        <v>329</v>
      </c>
    </row>
    <row r="446" spans="22:31" ht="16.5" x14ac:dyDescent="0.2">
      <c r="V446" s="15">
        <v>409</v>
      </c>
      <c r="W446" s="16">
        <f t="shared" si="121"/>
        <v>11</v>
      </c>
      <c r="X446" s="16" t="str">
        <f t="shared" si="122"/>
        <v>中级2</v>
      </c>
      <c r="Y446" s="16">
        <f t="shared" si="123"/>
        <v>3</v>
      </c>
      <c r="Z446" s="16">
        <f t="shared" si="124"/>
        <v>9</v>
      </c>
      <c r="AA446" s="102">
        <f t="shared" si="125"/>
        <v>1.4</v>
      </c>
      <c r="AB446" s="16" t="str">
        <f t="shared" si="126"/>
        <v>AtkExt</v>
      </c>
      <c r="AC446" s="29">
        <f t="shared" si="127"/>
        <v>343</v>
      </c>
      <c r="AD446" s="16" t="str">
        <f t="shared" si="128"/>
        <v>HPExt</v>
      </c>
      <c r="AE446" s="29">
        <f t="shared" si="129"/>
        <v>368</v>
      </c>
    </row>
    <row r="447" spans="22:31" ht="16.5" x14ac:dyDescent="0.2">
      <c r="V447" s="15">
        <v>410</v>
      </c>
      <c r="W447" s="16">
        <f t="shared" si="121"/>
        <v>11</v>
      </c>
      <c r="X447" s="16" t="str">
        <f t="shared" si="122"/>
        <v>中级2</v>
      </c>
      <c r="Y447" s="16">
        <f t="shared" si="123"/>
        <v>3</v>
      </c>
      <c r="Z447" s="16">
        <f t="shared" si="124"/>
        <v>10</v>
      </c>
      <c r="AA447" s="102">
        <f t="shared" si="125"/>
        <v>1.55</v>
      </c>
      <c r="AB447" s="16" t="str">
        <f t="shared" si="126"/>
        <v>AtkExt</v>
      </c>
      <c r="AC447" s="29">
        <f t="shared" si="127"/>
        <v>380</v>
      </c>
      <c r="AD447" s="16" t="str">
        <f t="shared" si="128"/>
        <v>HPExt</v>
      </c>
      <c r="AE447" s="29">
        <f t="shared" si="129"/>
        <v>408</v>
      </c>
    </row>
    <row r="448" spans="22:31" ht="16.5" x14ac:dyDescent="0.2">
      <c r="V448" s="15">
        <v>411</v>
      </c>
      <c r="W448" s="16">
        <f t="shared" si="121"/>
        <v>11</v>
      </c>
      <c r="X448" s="16" t="str">
        <f t="shared" si="122"/>
        <v>中级2</v>
      </c>
      <c r="Y448" s="16">
        <f t="shared" si="123"/>
        <v>3</v>
      </c>
      <c r="Z448" s="16">
        <f t="shared" si="124"/>
        <v>11</v>
      </c>
      <c r="AA448" s="102">
        <f t="shared" si="125"/>
        <v>1.7</v>
      </c>
      <c r="AB448" s="16" t="str">
        <f t="shared" si="126"/>
        <v>AtkExt</v>
      </c>
      <c r="AC448" s="29">
        <f t="shared" si="127"/>
        <v>417</v>
      </c>
      <c r="AD448" s="16" t="str">
        <f t="shared" si="128"/>
        <v>HPExt</v>
      </c>
      <c r="AE448" s="29">
        <f t="shared" si="129"/>
        <v>447</v>
      </c>
    </row>
    <row r="449" spans="22:31" ht="16.5" x14ac:dyDescent="0.2">
      <c r="V449" s="15">
        <v>412</v>
      </c>
      <c r="W449" s="16">
        <f t="shared" si="121"/>
        <v>11</v>
      </c>
      <c r="X449" s="16" t="str">
        <f t="shared" si="122"/>
        <v>中级2</v>
      </c>
      <c r="Y449" s="16">
        <f t="shared" si="123"/>
        <v>3</v>
      </c>
      <c r="Z449" s="16">
        <f t="shared" si="124"/>
        <v>12</v>
      </c>
      <c r="AA449" s="102">
        <f t="shared" si="125"/>
        <v>1.8499999999999999</v>
      </c>
      <c r="AB449" s="16" t="str">
        <f t="shared" si="126"/>
        <v>AtkExt</v>
      </c>
      <c r="AC449" s="29">
        <f t="shared" si="127"/>
        <v>454</v>
      </c>
      <c r="AD449" s="16" t="str">
        <f t="shared" si="128"/>
        <v>HPExt</v>
      </c>
      <c r="AE449" s="29">
        <f t="shared" si="129"/>
        <v>487</v>
      </c>
    </row>
    <row r="450" spans="22:31" ht="16.5" x14ac:dyDescent="0.2">
      <c r="V450" s="15">
        <v>413</v>
      </c>
      <c r="W450" s="16">
        <f t="shared" si="121"/>
        <v>11</v>
      </c>
      <c r="X450" s="16" t="str">
        <f t="shared" si="122"/>
        <v>中级2</v>
      </c>
      <c r="Y450" s="16">
        <f t="shared" si="123"/>
        <v>3</v>
      </c>
      <c r="Z450" s="16">
        <f t="shared" si="124"/>
        <v>13</v>
      </c>
      <c r="AA450" s="102">
        <f t="shared" si="125"/>
        <v>2</v>
      </c>
      <c r="AB450" s="16" t="str">
        <f t="shared" si="126"/>
        <v>AtkExt</v>
      </c>
      <c r="AC450" s="29">
        <f t="shared" si="127"/>
        <v>491</v>
      </c>
      <c r="AD450" s="16" t="str">
        <f t="shared" si="128"/>
        <v>HPExt</v>
      </c>
      <c r="AE450" s="29">
        <f t="shared" si="129"/>
        <v>526</v>
      </c>
    </row>
    <row r="451" spans="22:31" ht="16.5" x14ac:dyDescent="0.2">
      <c r="V451" s="15">
        <v>414</v>
      </c>
      <c r="W451" s="16">
        <f t="shared" si="121"/>
        <v>11</v>
      </c>
      <c r="X451" s="16" t="str">
        <f t="shared" si="122"/>
        <v>中级2</v>
      </c>
      <c r="Y451" s="16">
        <f t="shared" si="123"/>
        <v>3</v>
      </c>
      <c r="Z451" s="16">
        <f t="shared" si="124"/>
        <v>14</v>
      </c>
      <c r="AA451" s="102">
        <f t="shared" si="125"/>
        <v>2.15</v>
      </c>
      <c r="AB451" s="16" t="str">
        <f t="shared" si="126"/>
        <v>AtkExt</v>
      </c>
      <c r="AC451" s="29">
        <f t="shared" si="127"/>
        <v>527</v>
      </c>
      <c r="AD451" s="16" t="str">
        <f t="shared" si="128"/>
        <v>HPExt</v>
      </c>
      <c r="AE451" s="29">
        <f t="shared" si="129"/>
        <v>566</v>
      </c>
    </row>
    <row r="452" spans="22:31" ht="16.5" x14ac:dyDescent="0.2">
      <c r="V452" s="15">
        <v>415</v>
      </c>
      <c r="W452" s="16">
        <f t="shared" si="121"/>
        <v>11</v>
      </c>
      <c r="X452" s="16" t="str">
        <f t="shared" si="122"/>
        <v>中级2</v>
      </c>
      <c r="Y452" s="16">
        <f t="shared" si="123"/>
        <v>3</v>
      </c>
      <c r="Z452" s="16">
        <f t="shared" si="124"/>
        <v>15</v>
      </c>
      <c r="AA452" s="102">
        <f t="shared" si="125"/>
        <v>2.2999999999999998</v>
      </c>
      <c r="AB452" s="16" t="str">
        <f t="shared" si="126"/>
        <v>AtkExt</v>
      </c>
      <c r="AC452" s="29">
        <f t="shared" si="127"/>
        <v>564</v>
      </c>
      <c r="AD452" s="16" t="str">
        <f t="shared" si="128"/>
        <v>HPExt</v>
      </c>
      <c r="AE452" s="29">
        <f t="shared" si="129"/>
        <v>605</v>
      </c>
    </row>
    <row r="453" spans="22:31" ht="16.5" x14ac:dyDescent="0.2">
      <c r="V453" s="15">
        <v>416</v>
      </c>
      <c r="W453" s="16">
        <f t="shared" si="121"/>
        <v>11</v>
      </c>
      <c r="X453" s="16" t="str">
        <f t="shared" si="122"/>
        <v>中级2</v>
      </c>
      <c r="Y453" s="16">
        <f t="shared" si="123"/>
        <v>3</v>
      </c>
      <c r="Z453" s="16">
        <f t="shared" si="124"/>
        <v>16</v>
      </c>
      <c r="AA453" s="102">
        <f t="shared" si="125"/>
        <v>2.4499999999999997</v>
      </c>
      <c r="AB453" s="16" t="str">
        <f t="shared" si="126"/>
        <v>AtkExt</v>
      </c>
      <c r="AC453" s="29">
        <f t="shared" si="127"/>
        <v>601</v>
      </c>
      <c r="AD453" s="16" t="str">
        <f t="shared" si="128"/>
        <v>HPExt</v>
      </c>
      <c r="AE453" s="29">
        <f t="shared" si="129"/>
        <v>645</v>
      </c>
    </row>
    <row r="454" spans="22:31" ht="16.5" x14ac:dyDescent="0.2">
      <c r="V454" s="15">
        <v>417</v>
      </c>
      <c r="W454" s="16">
        <f t="shared" si="121"/>
        <v>11</v>
      </c>
      <c r="X454" s="16" t="str">
        <f t="shared" si="122"/>
        <v>中级2</v>
      </c>
      <c r="Y454" s="16">
        <f t="shared" si="123"/>
        <v>3</v>
      </c>
      <c r="Z454" s="16">
        <f t="shared" si="124"/>
        <v>17</v>
      </c>
      <c r="AA454" s="102">
        <f t="shared" si="125"/>
        <v>2.5999999999999996</v>
      </c>
      <c r="AB454" s="16" t="str">
        <f t="shared" si="126"/>
        <v>AtkExt</v>
      </c>
      <c r="AC454" s="29">
        <f t="shared" si="127"/>
        <v>638</v>
      </c>
      <c r="AD454" s="16" t="str">
        <f t="shared" si="128"/>
        <v>HPExt</v>
      </c>
      <c r="AE454" s="29">
        <f t="shared" si="129"/>
        <v>684</v>
      </c>
    </row>
    <row r="455" spans="22:31" ht="16.5" x14ac:dyDescent="0.2">
      <c r="V455" s="15">
        <v>418</v>
      </c>
      <c r="W455" s="16">
        <f t="shared" si="121"/>
        <v>11</v>
      </c>
      <c r="X455" s="16" t="str">
        <f t="shared" si="122"/>
        <v>中级2</v>
      </c>
      <c r="Y455" s="16">
        <f t="shared" si="123"/>
        <v>3</v>
      </c>
      <c r="Z455" s="16">
        <f t="shared" si="124"/>
        <v>18</v>
      </c>
      <c r="AA455" s="102">
        <f t="shared" si="125"/>
        <v>2.7499999999999996</v>
      </c>
      <c r="AB455" s="16" t="str">
        <f t="shared" si="126"/>
        <v>AtkExt</v>
      </c>
      <c r="AC455" s="29">
        <f t="shared" si="127"/>
        <v>674</v>
      </c>
      <c r="AD455" s="16" t="str">
        <f t="shared" si="128"/>
        <v>HPExt</v>
      </c>
      <c r="AE455" s="29">
        <f t="shared" si="129"/>
        <v>724</v>
      </c>
    </row>
    <row r="456" spans="22:31" ht="16.5" x14ac:dyDescent="0.2">
      <c r="V456" s="15">
        <v>419</v>
      </c>
      <c r="W456" s="16">
        <f t="shared" si="121"/>
        <v>11</v>
      </c>
      <c r="X456" s="16" t="str">
        <f t="shared" si="122"/>
        <v>中级2</v>
      </c>
      <c r="Y456" s="16">
        <f t="shared" si="123"/>
        <v>3</v>
      </c>
      <c r="Z456" s="16">
        <f t="shared" si="124"/>
        <v>19</v>
      </c>
      <c r="AA456" s="102">
        <f t="shared" si="125"/>
        <v>2.9</v>
      </c>
      <c r="AB456" s="16" t="str">
        <f t="shared" si="126"/>
        <v>AtkExt</v>
      </c>
      <c r="AC456" s="29">
        <f t="shared" si="127"/>
        <v>711</v>
      </c>
      <c r="AD456" s="16" t="str">
        <f t="shared" si="128"/>
        <v>HPExt</v>
      </c>
      <c r="AE456" s="29">
        <f t="shared" si="129"/>
        <v>763</v>
      </c>
    </row>
    <row r="457" spans="22:31" ht="16.5" x14ac:dyDescent="0.2">
      <c r="V457" s="15">
        <v>420</v>
      </c>
      <c r="W457" s="16">
        <f t="shared" si="121"/>
        <v>11</v>
      </c>
      <c r="X457" s="16" t="str">
        <f t="shared" si="122"/>
        <v>中级2</v>
      </c>
      <c r="Y457" s="16">
        <f t="shared" si="123"/>
        <v>3</v>
      </c>
      <c r="Z457" s="16">
        <f t="shared" si="124"/>
        <v>20</v>
      </c>
      <c r="AA457" s="102">
        <f t="shared" si="125"/>
        <v>3.05</v>
      </c>
      <c r="AB457" s="16" t="str">
        <f t="shared" si="126"/>
        <v>AtkExt</v>
      </c>
      <c r="AC457" s="29">
        <f t="shared" si="127"/>
        <v>748</v>
      </c>
      <c r="AD457" s="16" t="str">
        <f t="shared" si="128"/>
        <v>HPExt</v>
      </c>
      <c r="AE457" s="29">
        <f t="shared" si="129"/>
        <v>803</v>
      </c>
    </row>
    <row r="458" spans="22:31" ht="16.5" x14ac:dyDescent="0.2">
      <c r="V458" s="15">
        <v>421</v>
      </c>
      <c r="W458" s="16">
        <f t="shared" si="121"/>
        <v>11</v>
      </c>
      <c r="X458" s="16" t="str">
        <f t="shared" si="122"/>
        <v>中级2</v>
      </c>
      <c r="Y458" s="16">
        <f t="shared" si="123"/>
        <v>3</v>
      </c>
      <c r="Z458" s="16">
        <f t="shared" si="124"/>
        <v>21</v>
      </c>
      <c r="AA458" s="102">
        <f t="shared" si="125"/>
        <v>3.1999999999999997</v>
      </c>
      <c r="AB458" s="16" t="str">
        <f t="shared" si="126"/>
        <v>AtkExt</v>
      </c>
      <c r="AC458" s="29">
        <f t="shared" si="127"/>
        <v>785</v>
      </c>
      <c r="AD458" s="16" t="str">
        <f t="shared" si="128"/>
        <v>HPExt</v>
      </c>
      <c r="AE458" s="29">
        <f t="shared" si="129"/>
        <v>842</v>
      </c>
    </row>
    <row r="459" spans="22:31" ht="16.5" x14ac:dyDescent="0.2">
      <c r="V459" s="15">
        <v>422</v>
      </c>
      <c r="W459" s="16">
        <f t="shared" si="121"/>
        <v>11</v>
      </c>
      <c r="X459" s="16" t="str">
        <f t="shared" si="122"/>
        <v>中级2</v>
      </c>
      <c r="Y459" s="16">
        <f t="shared" si="123"/>
        <v>3</v>
      </c>
      <c r="Z459" s="16">
        <f t="shared" si="124"/>
        <v>22</v>
      </c>
      <c r="AA459" s="102">
        <f t="shared" si="125"/>
        <v>3.3499999999999996</v>
      </c>
      <c r="AB459" s="16" t="str">
        <f t="shared" si="126"/>
        <v>AtkExt</v>
      </c>
      <c r="AC459" s="29">
        <f t="shared" si="127"/>
        <v>822</v>
      </c>
      <c r="AD459" s="16" t="str">
        <f t="shared" si="128"/>
        <v>HPExt</v>
      </c>
      <c r="AE459" s="29">
        <f t="shared" si="129"/>
        <v>881</v>
      </c>
    </row>
    <row r="460" spans="22:31" ht="16.5" x14ac:dyDescent="0.2">
      <c r="V460" s="15">
        <v>423</v>
      </c>
      <c r="W460" s="16">
        <f t="shared" si="121"/>
        <v>11</v>
      </c>
      <c r="X460" s="16" t="str">
        <f t="shared" si="122"/>
        <v>中级2</v>
      </c>
      <c r="Y460" s="16">
        <f t="shared" si="123"/>
        <v>3</v>
      </c>
      <c r="Z460" s="16">
        <f t="shared" si="124"/>
        <v>23</v>
      </c>
      <c r="AA460" s="102">
        <f t="shared" si="125"/>
        <v>3.4999999999999996</v>
      </c>
      <c r="AB460" s="16" t="str">
        <f t="shared" si="126"/>
        <v>AtkExt</v>
      </c>
      <c r="AC460" s="29">
        <f t="shared" si="127"/>
        <v>858</v>
      </c>
      <c r="AD460" s="16" t="str">
        <f t="shared" si="128"/>
        <v>HPExt</v>
      </c>
      <c r="AE460" s="29">
        <f t="shared" si="129"/>
        <v>921</v>
      </c>
    </row>
    <row r="461" spans="22:31" ht="16.5" x14ac:dyDescent="0.2">
      <c r="V461" s="15">
        <v>424</v>
      </c>
      <c r="W461" s="16">
        <f t="shared" si="121"/>
        <v>11</v>
      </c>
      <c r="X461" s="16" t="str">
        <f t="shared" si="122"/>
        <v>中级2</v>
      </c>
      <c r="Y461" s="16">
        <f t="shared" si="123"/>
        <v>3</v>
      </c>
      <c r="Z461" s="16">
        <f t="shared" si="124"/>
        <v>24</v>
      </c>
      <c r="AA461" s="102">
        <f t="shared" si="125"/>
        <v>3.6499999999999995</v>
      </c>
      <c r="AB461" s="16" t="str">
        <f t="shared" si="126"/>
        <v>AtkExt</v>
      </c>
      <c r="AC461" s="29">
        <f t="shared" si="127"/>
        <v>895</v>
      </c>
      <c r="AD461" s="16" t="str">
        <f t="shared" si="128"/>
        <v>HPExt</v>
      </c>
      <c r="AE461" s="29">
        <f t="shared" si="129"/>
        <v>960</v>
      </c>
    </row>
    <row r="462" spans="22:31" ht="16.5" x14ac:dyDescent="0.2">
      <c r="V462" s="15">
        <v>425</v>
      </c>
      <c r="W462" s="16">
        <f t="shared" si="121"/>
        <v>11</v>
      </c>
      <c r="X462" s="16" t="str">
        <f t="shared" si="122"/>
        <v>中级2</v>
      </c>
      <c r="Y462" s="16">
        <f t="shared" si="123"/>
        <v>3</v>
      </c>
      <c r="Z462" s="16">
        <f t="shared" si="124"/>
        <v>25</v>
      </c>
      <c r="AA462" s="102">
        <f t="shared" si="125"/>
        <v>3.8</v>
      </c>
      <c r="AB462" s="16" t="str">
        <f t="shared" si="126"/>
        <v>AtkExt</v>
      </c>
      <c r="AC462" s="29">
        <f t="shared" si="127"/>
        <v>932</v>
      </c>
      <c r="AD462" s="16" t="str">
        <f t="shared" si="128"/>
        <v>HPExt</v>
      </c>
      <c r="AE462" s="29">
        <f t="shared" si="129"/>
        <v>1000</v>
      </c>
    </row>
    <row r="463" spans="22:31" ht="16.5" x14ac:dyDescent="0.2">
      <c r="V463" s="15">
        <v>426</v>
      </c>
      <c r="W463" s="16">
        <f t="shared" si="121"/>
        <v>11</v>
      </c>
      <c r="X463" s="16" t="str">
        <f t="shared" si="122"/>
        <v>中级2</v>
      </c>
      <c r="Y463" s="16">
        <f t="shared" si="123"/>
        <v>3</v>
      </c>
      <c r="Z463" s="16">
        <f t="shared" si="124"/>
        <v>26</v>
      </c>
      <c r="AA463" s="102">
        <f t="shared" si="125"/>
        <v>3.9499999999999997</v>
      </c>
      <c r="AB463" s="16" t="str">
        <f t="shared" si="126"/>
        <v>AtkExt</v>
      </c>
      <c r="AC463" s="29">
        <f t="shared" si="127"/>
        <v>969</v>
      </c>
      <c r="AD463" s="16" t="str">
        <f t="shared" si="128"/>
        <v>HPExt</v>
      </c>
      <c r="AE463" s="29">
        <f t="shared" si="129"/>
        <v>1039</v>
      </c>
    </row>
    <row r="464" spans="22:31" ht="16.5" x14ac:dyDescent="0.2">
      <c r="V464" s="15">
        <v>427</v>
      </c>
      <c r="W464" s="16">
        <f t="shared" si="121"/>
        <v>11</v>
      </c>
      <c r="X464" s="16" t="str">
        <f t="shared" si="122"/>
        <v>中级2</v>
      </c>
      <c r="Y464" s="16">
        <f t="shared" si="123"/>
        <v>3</v>
      </c>
      <c r="Z464" s="16">
        <f t="shared" si="124"/>
        <v>27</v>
      </c>
      <c r="AA464" s="102">
        <f t="shared" si="125"/>
        <v>4.0999999999999996</v>
      </c>
      <c r="AB464" s="16" t="str">
        <f t="shared" si="126"/>
        <v>AtkExt</v>
      </c>
      <c r="AC464" s="29">
        <f t="shared" si="127"/>
        <v>1006</v>
      </c>
      <c r="AD464" s="16" t="str">
        <f t="shared" si="128"/>
        <v>HPExt</v>
      </c>
      <c r="AE464" s="29">
        <f t="shared" si="129"/>
        <v>1079</v>
      </c>
    </row>
    <row r="465" spans="22:31" ht="16.5" x14ac:dyDescent="0.2">
      <c r="V465" s="15">
        <v>428</v>
      </c>
      <c r="W465" s="16">
        <f t="shared" si="121"/>
        <v>11</v>
      </c>
      <c r="X465" s="16" t="str">
        <f t="shared" si="122"/>
        <v>中级2</v>
      </c>
      <c r="Y465" s="16">
        <f t="shared" si="123"/>
        <v>3</v>
      </c>
      <c r="Z465" s="16">
        <f t="shared" si="124"/>
        <v>28</v>
      </c>
      <c r="AA465" s="102">
        <f t="shared" si="125"/>
        <v>4.25</v>
      </c>
      <c r="AB465" s="16" t="str">
        <f t="shared" si="126"/>
        <v>AtkExt</v>
      </c>
      <c r="AC465" s="29">
        <f t="shared" si="127"/>
        <v>1042</v>
      </c>
      <c r="AD465" s="16" t="str">
        <f t="shared" si="128"/>
        <v>HPExt</v>
      </c>
      <c r="AE465" s="29">
        <f t="shared" si="129"/>
        <v>1118</v>
      </c>
    </row>
    <row r="466" spans="22:31" ht="16.5" x14ac:dyDescent="0.2">
      <c r="V466" s="15">
        <v>429</v>
      </c>
      <c r="W466" s="16">
        <f t="shared" si="121"/>
        <v>11</v>
      </c>
      <c r="X466" s="16" t="str">
        <f t="shared" si="122"/>
        <v>中级2</v>
      </c>
      <c r="Y466" s="16">
        <f t="shared" si="123"/>
        <v>3</v>
      </c>
      <c r="Z466" s="16">
        <f t="shared" si="124"/>
        <v>29</v>
      </c>
      <c r="AA466" s="102">
        <f t="shared" si="125"/>
        <v>4.3999999999999995</v>
      </c>
      <c r="AB466" s="16" t="str">
        <f t="shared" si="126"/>
        <v>AtkExt</v>
      </c>
      <c r="AC466" s="29">
        <f t="shared" si="127"/>
        <v>1079</v>
      </c>
      <c r="AD466" s="16" t="str">
        <f t="shared" si="128"/>
        <v>HPExt</v>
      </c>
      <c r="AE466" s="29">
        <f t="shared" si="129"/>
        <v>1158</v>
      </c>
    </row>
    <row r="467" spans="22:31" ht="16.5" x14ac:dyDescent="0.2">
      <c r="V467" s="15">
        <v>430</v>
      </c>
      <c r="W467" s="16">
        <f t="shared" si="121"/>
        <v>11</v>
      </c>
      <c r="X467" s="16" t="str">
        <f t="shared" si="122"/>
        <v>中级2</v>
      </c>
      <c r="Y467" s="16">
        <f t="shared" si="123"/>
        <v>3</v>
      </c>
      <c r="Z467" s="16">
        <f t="shared" si="124"/>
        <v>30</v>
      </c>
      <c r="AA467" s="102">
        <f t="shared" si="125"/>
        <v>4.55</v>
      </c>
      <c r="AB467" s="16" t="str">
        <f t="shared" si="126"/>
        <v>AtkExt</v>
      </c>
      <c r="AC467" s="29">
        <f t="shared" si="127"/>
        <v>1116</v>
      </c>
      <c r="AD467" s="16" t="str">
        <f t="shared" si="128"/>
        <v>HPExt</v>
      </c>
      <c r="AE467" s="29">
        <f t="shared" si="129"/>
        <v>1197</v>
      </c>
    </row>
    <row r="468" spans="22:31" ht="16.5" x14ac:dyDescent="0.2">
      <c r="V468" s="15">
        <v>431</v>
      </c>
      <c r="W468" s="16">
        <f t="shared" si="121"/>
        <v>11</v>
      </c>
      <c r="X468" s="16" t="str">
        <f t="shared" si="122"/>
        <v>中级2</v>
      </c>
      <c r="Y468" s="16">
        <f t="shared" si="123"/>
        <v>3</v>
      </c>
      <c r="Z468" s="16">
        <f t="shared" si="124"/>
        <v>31</v>
      </c>
      <c r="AA468" s="102">
        <f t="shared" si="125"/>
        <v>4.6999999999999993</v>
      </c>
      <c r="AB468" s="16" t="str">
        <f t="shared" si="126"/>
        <v>AtkExt</v>
      </c>
      <c r="AC468" s="29">
        <f t="shared" si="127"/>
        <v>1153</v>
      </c>
      <c r="AD468" s="16" t="str">
        <f t="shared" si="128"/>
        <v>HPExt</v>
      </c>
      <c r="AE468" s="29">
        <f t="shared" si="129"/>
        <v>1237</v>
      </c>
    </row>
    <row r="469" spans="22:31" ht="16.5" x14ac:dyDescent="0.2">
      <c r="V469" s="15">
        <v>432</v>
      </c>
      <c r="W469" s="16">
        <f t="shared" si="121"/>
        <v>11</v>
      </c>
      <c r="X469" s="16" t="str">
        <f t="shared" si="122"/>
        <v>中级2</v>
      </c>
      <c r="Y469" s="16">
        <f t="shared" si="123"/>
        <v>3</v>
      </c>
      <c r="Z469" s="16">
        <f t="shared" si="124"/>
        <v>32</v>
      </c>
      <c r="AA469" s="102">
        <f t="shared" si="125"/>
        <v>4.8499999999999996</v>
      </c>
      <c r="AB469" s="16" t="str">
        <f t="shared" si="126"/>
        <v>AtkExt</v>
      </c>
      <c r="AC469" s="29">
        <f t="shared" si="127"/>
        <v>1190</v>
      </c>
      <c r="AD469" s="16" t="str">
        <f t="shared" si="128"/>
        <v>HPExt</v>
      </c>
      <c r="AE469" s="29">
        <f t="shared" si="129"/>
        <v>1276</v>
      </c>
    </row>
    <row r="470" spans="22:31" ht="16.5" x14ac:dyDescent="0.2">
      <c r="V470" s="15">
        <v>433</v>
      </c>
      <c r="W470" s="16">
        <f t="shared" si="121"/>
        <v>11</v>
      </c>
      <c r="X470" s="16" t="str">
        <f t="shared" si="122"/>
        <v>中级2</v>
      </c>
      <c r="Y470" s="16">
        <f t="shared" si="123"/>
        <v>3</v>
      </c>
      <c r="Z470" s="16">
        <f t="shared" si="124"/>
        <v>33</v>
      </c>
      <c r="AA470" s="102">
        <f t="shared" si="125"/>
        <v>5</v>
      </c>
      <c r="AB470" s="16" t="str">
        <f t="shared" si="126"/>
        <v>AtkExt</v>
      </c>
      <c r="AC470" s="29">
        <f t="shared" si="127"/>
        <v>1226</v>
      </c>
      <c r="AD470" s="16" t="str">
        <f t="shared" si="128"/>
        <v>HPExt</v>
      </c>
      <c r="AE470" s="29">
        <f t="shared" si="129"/>
        <v>1316</v>
      </c>
    </row>
    <row r="471" spans="22:31" ht="16.5" x14ac:dyDescent="0.2">
      <c r="V471" s="15">
        <v>434</v>
      </c>
      <c r="W471" s="16">
        <f t="shared" si="121"/>
        <v>11</v>
      </c>
      <c r="X471" s="16" t="str">
        <f t="shared" si="122"/>
        <v>中级2</v>
      </c>
      <c r="Y471" s="16">
        <f t="shared" si="123"/>
        <v>3</v>
      </c>
      <c r="Z471" s="16">
        <f t="shared" si="124"/>
        <v>34</v>
      </c>
      <c r="AA471" s="102">
        <f t="shared" si="125"/>
        <v>5.1499999999999995</v>
      </c>
      <c r="AB471" s="16" t="str">
        <f t="shared" si="126"/>
        <v>AtkExt</v>
      </c>
      <c r="AC471" s="29">
        <f t="shared" si="127"/>
        <v>1263</v>
      </c>
      <c r="AD471" s="16" t="str">
        <f t="shared" si="128"/>
        <v>HPExt</v>
      </c>
      <c r="AE471" s="29">
        <f t="shared" si="129"/>
        <v>1355</v>
      </c>
    </row>
    <row r="472" spans="22:31" ht="16.5" x14ac:dyDescent="0.2">
      <c r="V472" s="15">
        <v>435</v>
      </c>
      <c r="W472" s="16">
        <f t="shared" si="121"/>
        <v>11</v>
      </c>
      <c r="X472" s="16" t="str">
        <f t="shared" si="122"/>
        <v>中级2</v>
      </c>
      <c r="Y472" s="16">
        <f t="shared" si="123"/>
        <v>3</v>
      </c>
      <c r="Z472" s="16">
        <f t="shared" si="124"/>
        <v>35</v>
      </c>
      <c r="AA472" s="102">
        <f t="shared" si="125"/>
        <v>5.3</v>
      </c>
      <c r="AB472" s="16" t="str">
        <f t="shared" si="126"/>
        <v>AtkExt</v>
      </c>
      <c r="AC472" s="29">
        <f t="shared" si="127"/>
        <v>1300</v>
      </c>
      <c r="AD472" s="16" t="str">
        <f t="shared" si="128"/>
        <v>HPExt</v>
      </c>
      <c r="AE472" s="29">
        <f t="shared" si="129"/>
        <v>1395</v>
      </c>
    </row>
    <row r="473" spans="22:31" ht="16.5" x14ac:dyDescent="0.2">
      <c r="V473" s="15">
        <v>436</v>
      </c>
      <c r="W473" s="16">
        <f t="shared" si="121"/>
        <v>11</v>
      </c>
      <c r="X473" s="16" t="str">
        <f t="shared" si="122"/>
        <v>中级2</v>
      </c>
      <c r="Y473" s="16">
        <f t="shared" si="123"/>
        <v>3</v>
      </c>
      <c r="Z473" s="16">
        <f t="shared" si="124"/>
        <v>36</v>
      </c>
      <c r="AA473" s="102">
        <f t="shared" si="125"/>
        <v>5.4499999999999993</v>
      </c>
      <c r="AB473" s="16" t="str">
        <f t="shared" si="126"/>
        <v>AtkExt</v>
      </c>
      <c r="AC473" s="29">
        <f t="shared" si="127"/>
        <v>1337</v>
      </c>
      <c r="AD473" s="16" t="str">
        <f t="shared" si="128"/>
        <v>HPExt</v>
      </c>
      <c r="AE473" s="29">
        <f t="shared" si="129"/>
        <v>1434</v>
      </c>
    </row>
    <row r="474" spans="22:31" ht="16.5" x14ac:dyDescent="0.2">
      <c r="V474" s="15">
        <v>437</v>
      </c>
      <c r="W474" s="16">
        <f t="shared" si="121"/>
        <v>11</v>
      </c>
      <c r="X474" s="16" t="str">
        <f t="shared" si="122"/>
        <v>中级2</v>
      </c>
      <c r="Y474" s="16">
        <f t="shared" si="123"/>
        <v>3</v>
      </c>
      <c r="Z474" s="16">
        <f t="shared" si="124"/>
        <v>37</v>
      </c>
      <c r="AA474" s="102">
        <f t="shared" si="125"/>
        <v>5.6</v>
      </c>
      <c r="AB474" s="16" t="str">
        <f t="shared" si="126"/>
        <v>AtkExt</v>
      </c>
      <c r="AC474" s="29">
        <f t="shared" si="127"/>
        <v>1373</v>
      </c>
      <c r="AD474" s="16" t="str">
        <f t="shared" si="128"/>
        <v>HPExt</v>
      </c>
      <c r="AE474" s="29">
        <f t="shared" si="129"/>
        <v>1474</v>
      </c>
    </row>
    <row r="475" spans="22:31" ht="16.5" x14ac:dyDescent="0.2">
      <c r="V475" s="15">
        <v>438</v>
      </c>
      <c r="W475" s="16">
        <f t="shared" si="121"/>
        <v>11</v>
      </c>
      <c r="X475" s="16" t="str">
        <f t="shared" si="122"/>
        <v>中级2</v>
      </c>
      <c r="Y475" s="16">
        <f t="shared" si="123"/>
        <v>3</v>
      </c>
      <c r="Z475" s="16">
        <f t="shared" si="124"/>
        <v>38</v>
      </c>
      <c r="AA475" s="102">
        <f t="shared" si="125"/>
        <v>5.75</v>
      </c>
      <c r="AB475" s="16" t="str">
        <f t="shared" si="126"/>
        <v>AtkExt</v>
      </c>
      <c r="AC475" s="29">
        <f t="shared" si="127"/>
        <v>1410</v>
      </c>
      <c r="AD475" s="16" t="str">
        <f t="shared" si="128"/>
        <v>HPExt</v>
      </c>
      <c r="AE475" s="29">
        <f t="shared" si="129"/>
        <v>1513</v>
      </c>
    </row>
    <row r="476" spans="22:31" ht="16.5" x14ac:dyDescent="0.2">
      <c r="V476" s="15">
        <v>439</v>
      </c>
      <c r="W476" s="16">
        <f t="shared" si="121"/>
        <v>11</v>
      </c>
      <c r="X476" s="16" t="str">
        <f t="shared" si="122"/>
        <v>中级2</v>
      </c>
      <c r="Y476" s="16">
        <f t="shared" si="123"/>
        <v>3</v>
      </c>
      <c r="Z476" s="16">
        <f t="shared" si="124"/>
        <v>39</v>
      </c>
      <c r="AA476" s="102">
        <f t="shared" si="125"/>
        <v>5.8999999999999995</v>
      </c>
      <c r="AB476" s="16" t="str">
        <f t="shared" si="126"/>
        <v>AtkExt</v>
      </c>
      <c r="AC476" s="29">
        <f t="shared" si="127"/>
        <v>1447</v>
      </c>
      <c r="AD476" s="16" t="str">
        <f t="shared" si="128"/>
        <v>HPExt</v>
      </c>
      <c r="AE476" s="29">
        <f t="shared" si="129"/>
        <v>1552</v>
      </c>
    </row>
    <row r="477" spans="22:31" ht="16.5" x14ac:dyDescent="0.2">
      <c r="V477" s="15">
        <v>440</v>
      </c>
      <c r="W477" s="16">
        <f t="shared" si="121"/>
        <v>11</v>
      </c>
      <c r="X477" s="16" t="str">
        <f t="shared" si="122"/>
        <v>中级2</v>
      </c>
      <c r="Y477" s="16">
        <f t="shared" si="123"/>
        <v>3</v>
      </c>
      <c r="Z477" s="16">
        <f t="shared" si="124"/>
        <v>40</v>
      </c>
      <c r="AA477" s="102">
        <f t="shared" si="125"/>
        <v>6.05</v>
      </c>
      <c r="AB477" s="16" t="str">
        <f t="shared" si="126"/>
        <v>AtkExt</v>
      </c>
      <c r="AC477" s="29">
        <f t="shared" si="127"/>
        <v>1484</v>
      </c>
      <c r="AD477" s="16" t="str">
        <f t="shared" si="128"/>
        <v>HPExt</v>
      </c>
      <c r="AE477" s="29">
        <f t="shared" si="129"/>
        <v>1592</v>
      </c>
    </row>
    <row r="478" spans="22:31" ht="16.5" x14ac:dyDescent="0.2">
      <c r="V478" s="15">
        <v>441</v>
      </c>
      <c r="W478" s="16">
        <f t="shared" si="121"/>
        <v>12</v>
      </c>
      <c r="X478" s="16" t="str">
        <f t="shared" si="122"/>
        <v>中级2</v>
      </c>
      <c r="Y478" s="16">
        <f t="shared" si="123"/>
        <v>4</v>
      </c>
      <c r="Z478" s="16">
        <f t="shared" si="124"/>
        <v>1</v>
      </c>
      <c r="AA478" s="102">
        <f t="shared" si="125"/>
        <v>0.2</v>
      </c>
      <c r="AB478" s="16" t="str">
        <f t="shared" si="126"/>
        <v>AtkExt</v>
      </c>
      <c r="AC478" s="29">
        <f t="shared" si="127"/>
        <v>25</v>
      </c>
      <c r="AD478" s="16" t="str">
        <f t="shared" si="128"/>
        <v>DefExt</v>
      </c>
      <c r="AE478" s="29">
        <f t="shared" si="129"/>
        <v>10</v>
      </c>
    </row>
    <row r="479" spans="22:31" ht="16.5" x14ac:dyDescent="0.2">
      <c r="V479" s="15">
        <v>442</v>
      </c>
      <c r="W479" s="16">
        <f t="shared" si="121"/>
        <v>12</v>
      </c>
      <c r="X479" s="16" t="str">
        <f t="shared" si="122"/>
        <v>中级2</v>
      </c>
      <c r="Y479" s="16">
        <f t="shared" si="123"/>
        <v>4</v>
      </c>
      <c r="Z479" s="16">
        <f t="shared" si="124"/>
        <v>2</v>
      </c>
      <c r="AA479" s="102">
        <f t="shared" si="125"/>
        <v>0.35</v>
      </c>
      <c r="AB479" s="16" t="str">
        <f t="shared" si="126"/>
        <v>AtkExt</v>
      </c>
      <c r="AC479" s="29">
        <f t="shared" si="127"/>
        <v>43</v>
      </c>
      <c r="AD479" s="16" t="str">
        <f t="shared" si="128"/>
        <v>DefExt</v>
      </c>
      <c r="AE479" s="29">
        <f t="shared" si="129"/>
        <v>18</v>
      </c>
    </row>
    <row r="480" spans="22:31" ht="16.5" x14ac:dyDescent="0.2">
      <c r="V480" s="15">
        <v>443</v>
      </c>
      <c r="W480" s="16">
        <f t="shared" si="121"/>
        <v>12</v>
      </c>
      <c r="X480" s="16" t="str">
        <f t="shared" si="122"/>
        <v>中级2</v>
      </c>
      <c r="Y480" s="16">
        <f t="shared" si="123"/>
        <v>4</v>
      </c>
      <c r="Z480" s="16">
        <f t="shared" si="124"/>
        <v>3</v>
      </c>
      <c r="AA480" s="102">
        <f t="shared" si="125"/>
        <v>0.49999999999999994</v>
      </c>
      <c r="AB480" s="16" t="str">
        <f t="shared" si="126"/>
        <v>AtkExt</v>
      </c>
      <c r="AC480" s="29">
        <f t="shared" si="127"/>
        <v>61</v>
      </c>
      <c r="AD480" s="16" t="str">
        <f t="shared" si="128"/>
        <v>DefExt</v>
      </c>
      <c r="AE480" s="29">
        <f t="shared" si="129"/>
        <v>26</v>
      </c>
    </row>
    <row r="481" spans="22:31" ht="16.5" x14ac:dyDescent="0.2">
      <c r="V481" s="15">
        <v>444</v>
      </c>
      <c r="W481" s="16">
        <f t="shared" si="121"/>
        <v>12</v>
      </c>
      <c r="X481" s="16" t="str">
        <f t="shared" si="122"/>
        <v>中级2</v>
      </c>
      <c r="Y481" s="16">
        <f t="shared" si="123"/>
        <v>4</v>
      </c>
      <c r="Z481" s="16">
        <f t="shared" si="124"/>
        <v>4</v>
      </c>
      <c r="AA481" s="102">
        <f t="shared" si="125"/>
        <v>0.65</v>
      </c>
      <c r="AB481" s="16" t="str">
        <f t="shared" si="126"/>
        <v>AtkExt</v>
      </c>
      <c r="AC481" s="29">
        <f t="shared" si="127"/>
        <v>80</v>
      </c>
      <c r="AD481" s="16" t="str">
        <f t="shared" si="128"/>
        <v>DefExt</v>
      </c>
      <c r="AE481" s="29">
        <f t="shared" si="129"/>
        <v>34</v>
      </c>
    </row>
    <row r="482" spans="22:31" ht="16.5" x14ac:dyDescent="0.2">
      <c r="V482" s="15">
        <v>445</v>
      </c>
      <c r="W482" s="16">
        <f t="shared" si="121"/>
        <v>12</v>
      </c>
      <c r="X482" s="16" t="str">
        <f t="shared" si="122"/>
        <v>中级2</v>
      </c>
      <c r="Y482" s="16">
        <f t="shared" si="123"/>
        <v>4</v>
      </c>
      <c r="Z482" s="16">
        <f t="shared" si="124"/>
        <v>5</v>
      </c>
      <c r="AA482" s="102">
        <f t="shared" si="125"/>
        <v>0.8</v>
      </c>
      <c r="AB482" s="16" t="str">
        <f t="shared" si="126"/>
        <v>AtkExt</v>
      </c>
      <c r="AC482" s="29">
        <f t="shared" si="127"/>
        <v>98</v>
      </c>
      <c r="AD482" s="16" t="str">
        <f t="shared" si="128"/>
        <v>DefExt</v>
      </c>
      <c r="AE482" s="29">
        <f t="shared" si="129"/>
        <v>42</v>
      </c>
    </row>
    <row r="483" spans="22:31" ht="16.5" x14ac:dyDescent="0.2">
      <c r="V483" s="15">
        <v>446</v>
      </c>
      <c r="W483" s="16">
        <f t="shared" si="121"/>
        <v>12</v>
      </c>
      <c r="X483" s="16" t="str">
        <f t="shared" si="122"/>
        <v>中级2</v>
      </c>
      <c r="Y483" s="16">
        <f t="shared" si="123"/>
        <v>4</v>
      </c>
      <c r="Z483" s="16">
        <f t="shared" si="124"/>
        <v>6</v>
      </c>
      <c r="AA483" s="102">
        <f t="shared" si="125"/>
        <v>0.95</v>
      </c>
      <c r="AB483" s="16" t="str">
        <f t="shared" si="126"/>
        <v>AtkExt</v>
      </c>
      <c r="AC483" s="29">
        <f t="shared" si="127"/>
        <v>116</v>
      </c>
      <c r="AD483" s="16" t="str">
        <f t="shared" si="128"/>
        <v>DefExt</v>
      </c>
      <c r="AE483" s="29">
        <f t="shared" si="129"/>
        <v>50</v>
      </c>
    </row>
    <row r="484" spans="22:31" ht="16.5" x14ac:dyDescent="0.2">
      <c r="V484" s="15">
        <v>447</v>
      </c>
      <c r="W484" s="16">
        <f t="shared" si="121"/>
        <v>12</v>
      </c>
      <c r="X484" s="16" t="str">
        <f t="shared" si="122"/>
        <v>中级2</v>
      </c>
      <c r="Y484" s="16">
        <f t="shared" si="123"/>
        <v>4</v>
      </c>
      <c r="Z484" s="16">
        <f t="shared" si="124"/>
        <v>7</v>
      </c>
      <c r="AA484" s="102">
        <f t="shared" si="125"/>
        <v>1.1000000000000001</v>
      </c>
      <c r="AB484" s="16" t="str">
        <f t="shared" si="126"/>
        <v>AtkExt</v>
      </c>
      <c r="AC484" s="29">
        <f t="shared" si="127"/>
        <v>135</v>
      </c>
      <c r="AD484" s="16" t="str">
        <f t="shared" si="128"/>
        <v>DefExt</v>
      </c>
      <c r="AE484" s="29">
        <f t="shared" si="129"/>
        <v>58</v>
      </c>
    </row>
    <row r="485" spans="22:31" ht="16.5" x14ac:dyDescent="0.2">
      <c r="V485" s="15">
        <v>448</v>
      </c>
      <c r="W485" s="16">
        <f t="shared" si="121"/>
        <v>12</v>
      </c>
      <c r="X485" s="16" t="str">
        <f t="shared" si="122"/>
        <v>中级2</v>
      </c>
      <c r="Y485" s="16">
        <f t="shared" si="123"/>
        <v>4</v>
      </c>
      <c r="Z485" s="16">
        <f t="shared" si="124"/>
        <v>8</v>
      </c>
      <c r="AA485" s="102">
        <f t="shared" si="125"/>
        <v>1.25</v>
      </c>
      <c r="AB485" s="16" t="str">
        <f t="shared" si="126"/>
        <v>AtkExt</v>
      </c>
      <c r="AC485" s="29">
        <f t="shared" si="127"/>
        <v>153</v>
      </c>
      <c r="AD485" s="16" t="str">
        <f t="shared" si="128"/>
        <v>DefExt</v>
      </c>
      <c r="AE485" s="29">
        <f t="shared" si="129"/>
        <v>66</v>
      </c>
    </row>
    <row r="486" spans="22:31" ht="16.5" x14ac:dyDescent="0.2">
      <c r="V486" s="15">
        <v>449</v>
      </c>
      <c r="W486" s="16">
        <f t="shared" si="121"/>
        <v>12</v>
      </c>
      <c r="X486" s="16" t="str">
        <f t="shared" si="122"/>
        <v>中级2</v>
      </c>
      <c r="Y486" s="16">
        <f t="shared" si="123"/>
        <v>4</v>
      </c>
      <c r="Z486" s="16">
        <f t="shared" si="124"/>
        <v>9</v>
      </c>
      <c r="AA486" s="102">
        <f t="shared" si="125"/>
        <v>1.4</v>
      </c>
      <c r="AB486" s="16" t="str">
        <f t="shared" si="126"/>
        <v>AtkExt</v>
      </c>
      <c r="AC486" s="29">
        <f t="shared" si="127"/>
        <v>172</v>
      </c>
      <c r="AD486" s="16" t="str">
        <f t="shared" si="128"/>
        <v>DefExt</v>
      </c>
      <c r="AE486" s="29">
        <f t="shared" si="129"/>
        <v>73</v>
      </c>
    </row>
    <row r="487" spans="22:31" ht="16.5" x14ac:dyDescent="0.2">
      <c r="V487" s="15">
        <v>450</v>
      </c>
      <c r="W487" s="16">
        <f t="shared" ref="W487:W550" si="130">INT((V487-1)/40)+1</f>
        <v>12</v>
      </c>
      <c r="X487" s="16" t="str">
        <f t="shared" ref="X487:X550" si="131">INDEX($V$4:$V$33,W487)</f>
        <v>中级2</v>
      </c>
      <c r="Y487" s="16">
        <f t="shared" ref="Y487:Y550" si="132">INDEX($W$4:$W$33,INT((V487-1)/40)+1)</f>
        <v>4</v>
      </c>
      <c r="Z487" s="16">
        <f t="shared" ref="Z487:Z550" si="133">MOD(V487-1,40)+1</f>
        <v>10</v>
      </c>
      <c r="AA487" s="102">
        <f t="shared" ref="AA487:AA550" si="134">Z487*15%+5%</f>
        <v>1.55</v>
      </c>
      <c r="AB487" s="16" t="str">
        <f t="shared" ref="AB487:AB550" si="135">INDEX($Z$3:$AB$3,INDEX($AC$4:$AC$33,W487))</f>
        <v>AtkExt</v>
      </c>
      <c r="AC487" s="29">
        <f t="shared" ref="AC487:AC550" si="136">ROUND(INDEX($Z$4:$AB$33,$W487,MATCH(AB487,$Z$3:$AB$3,0))*INDEX($Y$4:$Y$33,W487)*$AA487*INDEX($E$11:$G$11,MATCH(AB487,$Z$3:$AB$3,0)),0)</f>
        <v>190</v>
      </c>
      <c r="AD487" s="16" t="str">
        <f t="shared" ref="AD487:AD550" si="137">INDEX($Z$3:$AB$3,INDEX($AD$4:$AD$33,W487))</f>
        <v>DefExt</v>
      </c>
      <c r="AE487" s="29">
        <f t="shared" ref="AE487:AE550" si="138">ROUND(INDEX($Z$4:$AB$33,$W487,MATCH(AD487,$Z$3:$AB$3,0))*INDEX($Y$4:$Y$33,Y487)*$AA487*INDEX($E$11:$G$11,MATCH(AD487,$Z$3:$AB$3,0)),0)</f>
        <v>81</v>
      </c>
    </row>
    <row r="488" spans="22:31" ht="16.5" x14ac:dyDescent="0.2">
      <c r="V488" s="15">
        <v>451</v>
      </c>
      <c r="W488" s="16">
        <f t="shared" si="130"/>
        <v>12</v>
      </c>
      <c r="X488" s="16" t="str">
        <f t="shared" si="131"/>
        <v>中级2</v>
      </c>
      <c r="Y488" s="16">
        <f t="shared" si="132"/>
        <v>4</v>
      </c>
      <c r="Z488" s="16">
        <f t="shared" si="133"/>
        <v>11</v>
      </c>
      <c r="AA488" s="102">
        <f t="shared" si="134"/>
        <v>1.7</v>
      </c>
      <c r="AB488" s="16" t="str">
        <f t="shared" si="135"/>
        <v>AtkExt</v>
      </c>
      <c r="AC488" s="29">
        <f t="shared" si="136"/>
        <v>208</v>
      </c>
      <c r="AD488" s="16" t="str">
        <f t="shared" si="137"/>
        <v>DefExt</v>
      </c>
      <c r="AE488" s="29">
        <f t="shared" si="138"/>
        <v>89</v>
      </c>
    </row>
    <row r="489" spans="22:31" ht="16.5" x14ac:dyDescent="0.2">
      <c r="V489" s="15">
        <v>452</v>
      </c>
      <c r="W489" s="16">
        <f t="shared" si="130"/>
        <v>12</v>
      </c>
      <c r="X489" s="16" t="str">
        <f t="shared" si="131"/>
        <v>中级2</v>
      </c>
      <c r="Y489" s="16">
        <f t="shared" si="132"/>
        <v>4</v>
      </c>
      <c r="Z489" s="16">
        <f t="shared" si="133"/>
        <v>12</v>
      </c>
      <c r="AA489" s="102">
        <f t="shared" si="134"/>
        <v>1.8499999999999999</v>
      </c>
      <c r="AB489" s="16" t="str">
        <f t="shared" si="135"/>
        <v>AtkExt</v>
      </c>
      <c r="AC489" s="29">
        <f t="shared" si="136"/>
        <v>227</v>
      </c>
      <c r="AD489" s="16" t="str">
        <f t="shared" si="137"/>
        <v>DefExt</v>
      </c>
      <c r="AE489" s="29">
        <f t="shared" si="138"/>
        <v>97</v>
      </c>
    </row>
    <row r="490" spans="22:31" ht="16.5" x14ac:dyDescent="0.2">
      <c r="V490" s="15">
        <v>453</v>
      </c>
      <c r="W490" s="16">
        <f t="shared" si="130"/>
        <v>12</v>
      </c>
      <c r="X490" s="16" t="str">
        <f t="shared" si="131"/>
        <v>中级2</v>
      </c>
      <c r="Y490" s="16">
        <f t="shared" si="132"/>
        <v>4</v>
      </c>
      <c r="Z490" s="16">
        <f t="shared" si="133"/>
        <v>13</v>
      </c>
      <c r="AA490" s="102">
        <f t="shared" si="134"/>
        <v>2</v>
      </c>
      <c r="AB490" s="16" t="str">
        <f t="shared" si="135"/>
        <v>AtkExt</v>
      </c>
      <c r="AC490" s="29">
        <f t="shared" si="136"/>
        <v>245</v>
      </c>
      <c r="AD490" s="16" t="str">
        <f t="shared" si="137"/>
        <v>DefExt</v>
      </c>
      <c r="AE490" s="29">
        <f t="shared" si="138"/>
        <v>105</v>
      </c>
    </row>
    <row r="491" spans="22:31" ht="16.5" x14ac:dyDescent="0.2">
      <c r="V491" s="15">
        <v>454</v>
      </c>
      <c r="W491" s="16">
        <f t="shared" si="130"/>
        <v>12</v>
      </c>
      <c r="X491" s="16" t="str">
        <f t="shared" si="131"/>
        <v>中级2</v>
      </c>
      <c r="Y491" s="16">
        <f t="shared" si="132"/>
        <v>4</v>
      </c>
      <c r="Z491" s="16">
        <f t="shared" si="133"/>
        <v>14</v>
      </c>
      <c r="AA491" s="102">
        <f t="shared" si="134"/>
        <v>2.15</v>
      </c>
      <c r="AB491" s="16" t="str">
        <f t="shared" si="135"/>
        <v>AtkExt</v>
      </c>
      <c r="AC491" s="29">
        <f t="shared" si="136"/>
        <v>264</v>
      </c>
      <c r="AD491" s="16" t="str">
        <f t="shared" si="137"/>
        <v>DefExt</v>
      </c>
      <c r="AE491" s="29">
        <f t="shared" si="138"/>
        <v>113</v>
      </c>
    </row>
    <row r="492" spans="22:31" ht="16.5" x14ac:dyDescent="0.2">
      <c r="V492" s="15">
        <v>455</v>
      </c>
      <c r="W492" s="16">
        <f t="shared" si="130"/>
        <v>12</v>
      </c>
      <c r="X492" s="16" t="str">
        <f t="shared" si="131"/>
        <v>中级2</v>
      </c>
      <c r="Y492" s="16">
        <f t="shared" si="132"/>
        <v>4</v>
      </c>
      <c r="Z492" s="16">
        <f t="shared" si="133"/>
        <v>15</v>
      </c>
      <c r="AA492" s="102">
        <f t="shared" si="134"/>
        <v>2.2999999999999998</v>
      </c>
      <c r="AB492" s="16" t="str">
        <f t="shared" si="135"/>
        <v>AtkExt</v>
      </c>
      <c r="AC492" s="29">
        <f t="shared" si="136"/>
        <v>282</v>
      </c>
      <c r="AD492" s="16" t="str">
        <f t="shared" si="137"/>
        <v>DefExt</v>
      </c>
      <c r="AE492" s="29">
        <f t="shared" si="138"/>
        <v>121</v>
      </c>
    </row>
    <row r="493" spans="22:31" ht="16.5" x14ac:dyDescent="0.2">
      <c r="V493" s="15">
        <v>456</v>
      </c>
      <c r="W493" s="16">
        <f t="shared" si="130"/>
        <v>12</v>
      </c>
      <c r="X493" s="16" t="str">
        <f t="shared" si="131"/>
        <v>中级2</v>
      </c>
      <c r="Y493" s="16">
        <f t="shared" si="132"/>
        <v>4</v>
      </c>
      <c r="Z493" s="16">
        <f t="shared" si="133"/>
        <v>16</v>
      </c>
      <c r="AA493" s="102">
        <f t="shared" si="134"/>
        <v>2.4499999999999997</v>
      </c>
      <c r="AB493" s="16" t="str">
        <f t="shared" si="135"/>
        <v>AtkExt</v>
      </c>
      <c r="AC493" s="29">
        <f t="shared" si="136"/>
        <v>300</v>
      </c>
      <c r="AD493" s="16" t="str">
        <f t="shared" si="137"/>
        <v>DefExt</v>
      </c>
      <c r="AE493" s="29">
        <f t="shared" si="138"/>
        <v>128</v>
      </c>
    </row>
    <row r="494" spans="22:31" ht="16.5" x14ac:dyDescent="0.2">
      <c r="V494" s="15">
        <v>457</v>
      </c>
      <c r="W494" s="16">
        <f t="shared" si="130"/>
        <v>12</v>
      </c>
      <c r="X494" s="16" t="str">
        <f t="shared" si="131"/>
        <v>中级2</v>
      </c>
      <c r="Y494" s="16">
        <f t="shared" si="132"/>
        <v>4</v>
      </c>
      <c r="Z494" s="16">
        <f t="shared" si="133"/>
        <v>17</v>
      </c>
      <c r="AA494" s="102">
        <f t="shared" si="134"/>
        <v>2.5999999999999996</v>
      </c>
      <c r="AB494" s="16" t="str">
        <f t="shared" si="135"/>
        <v>AtkExt</v>
      </c>
      <c r="AC494" s="29">
        <f t="shared" si="136"/>
        <v>319</v>
      </c>
      <c r="AD494" s="16" t="str">
        <f t="shared" si="137"/>
        <v>DefExt</v>
      </c>
      <c r="AE494" s="29">
        <f t="shared" si="138"/>
        <v>136</v>
      </c>
    </row>
    <row r="495" spans="22:31" ht="16.5" x14ac:dyDescent="0.2">
      <c r="V495" s="15">
        <v>458</v>
      </c>
      <c r="W495" s="16">
        <f t="shared" si="130"/>
        <v>12</v>
      </c>
      <c r="X495" s="16" t="str">
        <f t="shared" si="131"/>
        <v>中级2</v>
      </c>
      <c r="Y495" s="16">
        <f t="shared" si="132"/>
        <v>4</v>
      </c>
      <c r="Z495" s="16">
        <f t="shared" si="133"/>
        <v>18</v>
      </c>
      <c r="AA495" s="102">
        <f t="shared" si="134"/>
        <v>2.7499999999999996</v>
      </c>
      <c r="AB495" s="16" t="str">
        <f t="shared" si="135"/>
        <v>AtkExt</v>
      </c>
      <c r="AC495" s="29">
        <f t="shared" si="136"/>
        <v>337</v>
      </c>
      <c r="AD495" s="16" t="str">
        <f t="shared" si="137"/>
        <v>DefExt</v>
      </c>
      <c r="AE495" s="29">
        <f t="shared" si="138"/>
        <v>144</v>
      </c>
    </row>
    <row r="496" spans="22:31" ht="16.5" x14ac:dyDescent="0.2">
      <c r="V496" s="15">
        <v>459</v>
      </c>
      <c r="W496" s="16">
        <f t="shared" si="130"/>
        <v>12</v>
      </c>
      <c r="X496" s="16" t="str">
        <f t="shared" si="131"/>
        <v>中级2</v>
      </c>
      <c r="Y496" s="16">
        <f t="shared" si="132"/>
        <v>4</v>
      </c>
      <c r="Z496" s="16">
        <f t="shared" si="133"/>
        <v>19</v>
      </c>
      <c r="AA496" s="102">
        <f t="shared" si="134"/>
        <v>2.9</v>
      </c>
      <c r="AB496" s="16" t="str">
        <f t="shared" si="135"/>
        <v>AtkExt</v>
      </c>
      <c r="AC496" s="29">
        <f t="shared" si="136"/>
        <v>356</v>
      </c>
      <c r="AD496" s="16" t="str">
        <f t="shared" si="137"/>
        <v>DefExt</v>
      </c>
      <c r="AE496" s="29">
        <f t="shared" si="138"/>
        <v>152</v>
      </c>
    </row>
    <row r="497" spans="22:31" ht="16.5" x14ac:dyDescent="0.2">
      <c r="V497" s="15">
        <v>460</v>
      </c>
      <c r="W497" s="16">
        <f t="shared" si="130"/>
        <v>12</v>
      </c>
      <c r="X497" s="16" t="str">
        <f t="shared" si="131"/>
        <v>中级2</v>
      </c>
      <c r="Y497" s="16">
        <f t="shared" si="132"/>
        <v>4</v>
      </c>
      <c r="Z497" s="16">
        <f t="shared" si="133"/>
        <v>20</v>
      </c>
      <c r="AA497" s="102">
        <f t="shared" si="134"/>
        <v>3.05</v>
      </c>
      <c r="AB497" s="16" t="str">
        <f t="shared" si="135"/>
        <v>AtkExt</v>
      </c>
      <c r="AC497" s="29">
        <f t="shared" si="136"/>
        <v>374</v>
      </c>
      <c r="AD497" s="16" t="str">
        <f t="shared" si="137"/>
        <v>DefExt</v>
      </c>
      <c r="AE497" s="29">
        <f t="shared" si="138"/>
        <v>160</v>
      </c>
    </row>
    <row r="498" spans="22:31" ht="16.5" x14ac:dyDescent="0.2">
      <c r="V498" s="15">
        <v>461</v>
      </c>
      <c r="W498" s="16">
        <f t="shared" si="130"/>
        <v>12</v>
      </c>
      <c r="X498" s="16" t="str">
        <f t="shared" si="131"/>
        <v>中级2</v>
      </c>
      <c r="Y498" s="16">
        <f t="shared" si="132"/>
        <v>4</v>
      </c>
      <c r="Z498" s="16">
        <f t="shared" si="133"/>
        <v>21</v>
      </c>
      <c r="AA498" s="102">
        <f t="shared" si="134"/>
        <v>3.1999999999999997</v>
      </c>
      <c r="AB498" s="16" t="str">
        <f t="shared" si="135"/>
        <v>AtkExt</v>
      </c>
      <c r="AC498" s="29">
        <f t="shared" si="136"/>
        <v>392</v>
      </c>
      <c r="AD498" s="16" t="str">
        <f t="shared" si="137"/>
        <v>DefExt</v>
      </c>
      <c r="AE498" s="29">
        <f t="shared" si="138"/>
        <v>168</v>
      </c>
    </row>
    <row r="499" spans="22:31" ht="16.5" x14ac:dyDescent="0.2">
      <c r="V499" s="15">
        <v>462</v>
      </c>
      <c r="W499" s="16">
        <f t="shared" si="130"/>
        <v>12</v>
      </c>
      <c r="X499" s="16" t="str">
        <f t="shared" si="131"/>
        <v>中级2</v>
      </c>
      <c r="Y499" s="16">
        <f t="shared" si="132"/>
        <v>4</v>
      </c>
      <c r="Z499" s="16">
        <f t="shared" si="133"/>
        <v>22</v>
      </c>
      <c r="AA499" s="102">
        <f t="shared" si="134"/>
        <v>3.3499999999999996</v>
      </c>
      <c r="AB499" s="16" t="str">
        <f t="shared" si="135"/>
        <v>AtkExt</v>
      </c>
      <c r="AC499" s="29">
        <f t="shared" si="136"/>
        <v>411</v>
      </c>
      <c r="AD499" s="16" t="str">
        <f t="shared" si="137"/>
        <v>DefExt</v>
      </c>
      <c r="AE499" s="29">
        <f t="shared" si="138"/>
        <v>176</v>
      </c>
    </row>
    <row r="500" spans="22:31" ht="16.5" x14ac:dyDescent="0.2">
      <c r="V500" s="15">
        <v>463</v>
      </c>
      <c r="W500" s="16">
        <f t="shared" si="130"/>
        <v>12</v>
      </c>
      <c r="X500" s="16" t="str">
        <f t="shared" si="131"/>
        <v>中级2</v>
      </c>
      <c r="Y500" s="16">
        <f t="shared" si="132"/>
        <v>4</v>
      </c>
      <c r="Z500" s="16">
        <f t="shared" si="133"/>
        <v>23</v>
      </c>
      <c r="AA500" s="102">
        <f t="shared" si="134"/>
        <v>3.4999999999999996</v>
      </c>
      <c r="AB500" s="16" t="str">
        <f t="shared" si="135"/>
        <v>AtkExt</v>
      </c>
      <c r="AC500" s="29">
        <f t="shared" si="136"/>
        <v>429</v>
      </c>
      <c r="AD500" s="16" t="str">
        <f t="shared" si="137"/>
        <v>DefExt</v>
      </c>
      <c r="AE500" s="29">
        <f t="shared" si="138"/>
        <v>183</v>
      </c>
    </row>
    <row r="501" spans="22:31" ht="16.5" x14ac:dyDescent="0.2">
      <c r="V501" s="15">
        <v>464</v>
      </c>
      <c r="W501" s="16">
        <f t="shared" si="130"/>
        <v>12</v>
      </c>
      <c r="X501" s="16" t="str">
        <f t="shared" si="131"/>
        <v>中级2</v>
      </c>
      <c r="Y501" s="16">
        <f t="shared" si="132"/>
        <v>4</v>
      </c>
      <c r="Z501" s="16">
        <f t="shared" si="133"/>
        <v>24</v>
      </c>
      <c r="AA501" s="102">
        <f t="shared" si="134"/>
        <v>3.6499999999999995</v>
      </c>
      <c r="AB501" s="16" t="str">
        <f t="shared" si="135"/>
        <v>AtkExt</v>
      </c>
      <c r="AC501" s="29">
        <f t="shared" si="136"/>
        <v>448</v>
      </c>
      <c r="AD501" s="16" t="str">
        <f t="shared" si="137"/>
        <v>DefExt</v>
      </c>
      <c r="AE501" s="29">
        <f t="shared" si="138"/>
        <v>191</v>
      </c>
    </row>
    <row r="502" spans="22:31" ht="16.5" x14ac:dyDescent="0.2">
      <c r="V502" s="15">
        <v>465</v>
      </c>
      <c r="W502" s="16">
        <f t="shared" si="130"/>
        <v>12</v>
      </c>
      <c r="X502" s="16" t="str">
        <f t="shared" si="131"/>
        <v>中级2</v>
      </c>
      <c r="Y502" s="16">
        <f t="shared" si="132"/>
        <v>4</v>
      </c>
      <c r="Z502" s="16">
        <f t="shared" si="133"/>
        <v>25</v>
      </c>
      <c r="AA502" s="102">
        <f t="shared" si="134"/>
        <v>3.8</v>
      </c>
      <c r="AB502" s="16" t="str">
        <f t="shared" si="135"/>
        <v>AtkExt</v>
      </c>
      <c r="AC502" s="29">
        <f t="shared" si="136"/>
        <v>466</v>
      </c>
      <c r="AD502" s="16" t="str">
        <f t="shared" si="137"/>
        <v>DefExt</v>
      </c>
      <c r="AE502" s="29">
        <f t="shared" si="138"/>
        <v>199</v>
      </c>
    </row>
    <row r="503" spans="22:31" ht="16.5" x14ac:dyDescent="0.2">
      <c r="V503" s="15">
        <v>466</v>
      </c>
      <c r="W503" s="16">
        <f t="shared" si="130"/>
        <v>12</v>
      </c>
      <c r="X503" s="16" t="str">
        <f t="shared" si="131"/>
        <v>中级2</v>
      </c>
      <c r="Y503" s="16">
        <f t="shared" si="132"/>
        <v>4</v>
      </c>
      <c r="Z503" s="16">
        <f t="shared" si="133"/>
        <v>26</v>
      </c>
      <c r="AA503" s="102">
        <f t="shared" si="134"/>
        <v>3.9499999999999997</v>
      </c>
      <c r="AB503" s="16" t="str">
        <f t="shared" si="135"/>
        <v>AtkExt</v>
      </c>
      <c r="AC503" s="29">
        <f t="shared" si="136"/>
        <v>484</v>
      </c>
      <c r="AD503" s="16" t="str">
        <f t="shared" si="137"/>
        <v>DefExt</v>
      </c>
      <c r="AE503" s="29">
        <f t="shared" si="138"/>
        <v>207</v>
      </c>
    </row>
    <row r="504" spans="22:31" ht="16.5" x14ac:dyDescent="0.2">
      <c r="V504" s="15">
        <v>467</v>
      </c>
      <c r="W504" s="16">
        <f t="shared" si="130"/>
        <v>12</v>
      </c>
      <c r="X504" s="16" t="str">
        <f t="shared" si="131"/>
        <v>中级2</v>
      </c>
      <c r="Y504" s="16">
        <f t="shared" si="132"/>
        <v>4</v>
      </c>
      <c r="Z504" s="16">
        <f t="shared" si="133"/>
        <v>27</v>
      </c>
      <c r="AA504" s="102">
        <f t="shared" si="134"/>
        <v>4.0999999999999996</v>
      </c>
      <c r="AB504" s="16" t="str">
        <f t="shared" si="135"/>
        <v>AtkExt</v>
      </c>
      <c r="AC504" s="29">
        <f t="shared" si="136"/>
        <v>503</v>
      </c>
      <c r="AD504" s="16" t="str">
        <f t="shared" si="137"/>
        <v>DefExt</v>
      </c>
      <c r="AE504" s="29">
        <f t="shared" si="138"/>
        <v>215</v>
      </c>
    </row>
    <row r="505" spans="22:31" ht="16.5" x14ac:dyDescent="0.2">
      <c r="V505" s="15">
        <v>468</v>
      </c>
      <c r="W505" s="16">
        <f t="shared" si="130"/>
        <v>12</v>
      </c>
      <c r="X505" s="16" t="str">
        <f t="shared" si="131"/>
        <v>中级2</v>
      </c>
      <c r="Y505" s="16">
        <f t="shared" si="132"/>
        <v>4</v>
      </c>
      <c r="Z505" s="16">
        <f t="shared" si="133"/>
        <v>28</v>
      </c>
      <c r="AA505" s="102">
        <f t="shared" si="134"/>
        <v>4.25</v>
      </c>
      <c r="AB505" s="16" t="str">
        <f t="shared" si="135"/>
        <v>AtkExt</v>
      </c>
      <c r="AC505" s="29">
        <f t="shared" si="136"/>
        <v>521</v>
      </c>
      <c r="AD505" s="16" t="str">
        <f t="shared" si="137"/>
        <v>DefExt</v>
      </c>
      <c r="AE505" s="29">
        <f t="shared" si="138"/>
        <v>223</v>
      </c>
    </row>
    <row r="506" spans="22:31" ht="16.5" x14ac:dyDescent="0.2">
      <c r="V506" s="15">
        <v>469</v>
      </c>
      <c r="W506" s="16">
        <f t="shared" si="130"/>
        <v>12</v>
      </c>
      <c r="X506" s="16" t="str">
        <f t="shared" si="131"/>
        <v>中级2</v>
      </c>
      <c r="Y506" s="16">
        <f t="shared" si="132"/>
        <v>4</v>
      </c>
      <c r="Z506" s="16">
        <f t="shared" si="133"/>
        <v>29</v>
      </c>
      <c r="AA506" s="102">
        <f t="shared" si="134"/>
        <v>4.3999999999999995</v>
      </c>
      <c r="AB506" s="16" t="str">
        <f t="shared" si="135"/>
        <v>AtkExt</v>
      </c>
      <c r="AC506" s="29">
        <f t="shared" si="136"/>
        <v>540</v>
      </c>
      <c r="AD506" s="16" t="str">
        <f t="shared" si="137"/>
        <v>DefExt</v>
      </c>
      <c r="AE506" s="29">
        <f t="shared" si="138"/>
        <v>231</v>
      </c>
    </row>
    <row r="507" spans="22:31" ht="16.5" x14ac:dyDescent="0.2">
      <c r="V507" s="15">
        <v>470</v>
      </c>
      <c r="W507" s="16">
        <f t="shared" si="130"/>
        <v>12</v>
      </c>
      <c r="X507" s="16" t="str">
        <f t="shared" si="131"/>
        <v>中级2</v>
      </c>
      <c r="Y507" s="16">
        <f t="shared" si="132"/>
        <v>4</v>
      </c>
      <c r="Z507" s="16">
        <f t="shared" si="133"/>
        <v>30</v>
      </c>
      <c r="AA507" s="102">
        <f t="shared" si="134"/>
        <v>4.55</v>
      </c>
      <c r="AB507" s="16" t="str">
        <f t="shared" si="135"/>
        <v>AtkExt</v>
      </c>
      <c r="AC507" s="29">
        <f t="shared" si="136"/>
        <v>558</v>
      </c>
      <c r="AD507" s="16" t="str">
        <f t="shared" si="137"/>
        <v>DefExt</v>
      </c>
      <c r="AE507" s="29">
        <f t="shared" si="138"/>
        <v>239</v>
      </c>
    </row>
    <row r="508" spans="22:31" ht="16.5" x14ac:dyDescent="0.2">
      <c r="V508" s="15">
        <v>471</v>
      </c>
      <c r="W508" s="16">
        <f t="shared" si="130"/>
        <v>12</v>
      </c>
      <c r="X508" s="16" t="str">
        <f t="shared" si="131"/>
        <v>中级2</v>
      </c>
      <c r="Y508" s="16">
        <f t="shared" si="132"/>
        <v>4</v>
      </c>
      <c r="Z508" s="16">
        <f t="shared" si="133"/>
        <v>31</v>
      </c>
      <c r="AA508" s="102">
        <f t="shared" si="134"/>
        <v>4.6999999999999993</v>
      </c>
      <c r="AB508" s="16" t="str">
        <f t="shared" si="135"/>
        <v>AtkExt</v>
      </c>
      <c r="AC508" s="29">
        <f t="shared" si="136"/>
        <v>576</v>
      </c>
      <c r="AD508" s="16" t="str">
        <f t="shared" si="137"/>
        <v>DefExt</v>
      </c>
      <c r="AE508" s="29">
        <f t="shared" si="138"/>
        <v>246</v>
      </c>
    </row>
    <row r="509" spans="22:31" ht="16.5" x14ac:dyDescent="0.2">
      <c r="V509" s="15">
        <v>472</v>
      </c>
      <c r="W509" s="16">
        <f t="shared" si="130"/>
        <v>12</v>
      </c>
      <c r="X509" s="16" t="str">
        <f t="shared" si="131"/>
        <v>中级2</v>
      </c>
      <c r="Y509" s="16">
        <f t="shared" si="132"/>
        <v>4</v>
      </c>
      <c r="Z509" s="16">
        <f t="shared" si="133"/>
        <v>32</v>
      </c>
      <c r="AA509" s="102">
        <f t="shared" si="134"/>
        <v>4.8499999999999996</v>
      </c>
      <c r="AB509" s="16" t="str">
        <f t="shared" si="135"/>
        <v>AtkExt</v>
      </c>
      <c r="AC509" s="29">
        <f t="shared" si="136"/>
        <v>595</v>
      </c>
      <c r="AD509" s="16" t="str">
        <f t="shared" si="137"/>
        <v>DefExt</v>
      </c>
      <c r="AE509" s="29">
        <f t="shared" si="138"/>
        <v>254</v>
      </c>
    </row>
    <row r="510" spans="22:31" ht="16.5" x14ac:dyDescent="0.2">
      <c r="V510" s="15">
        <v>473</v>
      </c>
      <c r="W510" s="16">
        <f t="shared" si="130"/>
        <v>12</v>
      </c>
      <c r="X510" s="16" t="str">
        <f t="shared" si="131"/>
        <v>中级2</v>
      </c>
      <c r="Y510" s="16">
        <f t="shared" si="132"/>
        <v>4</v>
      </c>
      <c r="Z510" s="16">
        <f t="shared" si="133"/>
        <v>33</v>
      </c>
      <c r="AA510" s="102">
        <f t="shared" si="134"/>
        <v>5</v>
      </c>
      <c r="AB510" s="16" t="str">
        <f t="shared" si="135"/>
        <v>AtkExt</v>
      </c>
      <c r="AC510" s="29">
        <f t="shared" si="136"/>
        <v>613</v>
      </c>
      <c r="AD510" s="16" t="str">
        <f t="shared" si="137"/>
        <v>DefExt</v>
      </c>
      <c r="AE510" s="29">
        <f t="shared" si="138"/>
        <v>262</v>
      </c>
    </row>
    <row r="511" spans="22:31" ht="16.5" x14ac:dyDescent="0.2">
      <c r="V511" s="15">
        <v>474</v>
      </c>
      <c r="W511" s="16">
        <f t="shared" si="130"/>
        <v>12</v>
      </c>
      <c r="X511" s="16" t="str">
        <f t="shared" si="131"/>
        <v>中级2</v>
      </c>
      <c r="Y511" s="16">
        <f t="shared" si="132"/>
        <v>4</v>
      </c>
      <c r="Z511" s="16">
        <f t="shared" si="133"/>
        <v>34</v>
      </c>
      <c r="AA511" s="102">
        <f t="shared" si="134"/>
        <v>5.1499999999999995</v>
      </c>
      <c r="AB511" s="16" t="str">
        <f t="shared" si="135"/>
        <v>AtkExt</v>
      </c>
      <c r="AC511" s="29">
        <f t="shared" si="136"/>
        <v>632</v>
      </c>
      <c r="AD511" s="16" t="str">
        <f t="shared" si="137"/>
        <v>DefExt</v>
      </c>
      <c r="AE511" s="29">
        <f t="shared" si="138"/>
        <v>270</v>
      </c>
    </row>
    <row r="512" spans="22:31" ht="16.5" x14ac:dyDescent="0.2">
      <c r="V512" s="15">
        <v>475</v>
      </c>
      <c r="W512" s="16">
        <f t="shared" si="130"/>
        <v>12</v>
      </c>
      <c r="X512" s="16" t="str">
        <f t="shared" si="131"/>
        <v>中级2</v>
      </c>
      <c r="Y512" s="16">
        <f t="shared" si="132"/>
        <v>4</v>
      </c>
      <c r="Z512" s="16">
        <f t="shared" si="133"/>
        <v>35</v>
      </c>
      <c r="AA512" s="102">
        <f t="shared" si="134"/>
        <v>5.3</v>
      </c>
      <c r="AB512" s="16" t="str">
        <f t="shared" si="135"/>
        <v>AtkExt</v>
      </c>
      <c r="AC512" s="29">
        <f t="shared" si="136"/>
        <v>650</v>
      </c>
      <c r="AD512" s="16" t="str">
        <f t="shared" si="137"/>
        <v>DefExt</v>
      </c>
      <c r="AE512" s="29">
        <f t="shared" si="138"/>
        <v>278</v>
      </c>
    </row>
    <row r="513" spans="22:31" ht="16.5" x14ac:dyDescent="0.2">
      <c r="V513" s="15">
        <v>476</v>
      </c>
      <c r="W513" s="16">
        <f t="shared" si="130"/>
        <v>12</v>
      </c>
      <c r="X513" s="16" t="str">
        <f t="shared" si="131"/>
        <v>中级2</v>
      </c>
      <c r="Y513" s="16">
        <f t="shared" si="132"/>
        <v>4</v>
      </c>
      <c r="Z513" s="16">
        <f t="shared" si="133"/>
        <v>36</v>
      </c>
      <c r="AA513" s="102">
        <f t="shared" si="134"/>
        <v>5.4499999999999993</v>
      </c>
      <c r="AB513" s="16" t="str">
        <f t="shared" si="135"/>
        <v>AtkExt</v>
      </c>
      <c r="AC513" s="29">
        <f t="shared" si="136"/>
        <v>668</v>
      </c>
      <c r="AD513" s="16" t="str">
        <f t="shared" si="137"/>
        <v>DefExt</v>
      </c>
      <c r="AE513" s="29">
        <f t="shared" si="138"/>
        <v>286</v>
      </c>
    </row>
    <row r="514" spans="22:31" ht="16.5" x14ac:dyDescent="0.2">
      <c r="V514" s="15">
        <v>477</v>
      </c>
      <c r="W514" s="16">
        <f t="shared" si="130"/>
        <v>12</v>
      </c>
      <c r="X514" s="16" t="str">
        <f t="shared" si="131"/>
        <v>中级2</v>
      </c>
      <c r="Y514" s="16">
        <f t="shared" si="132"/>
        <v>4</v>
      </c>
      <c r="Z514" s="16">
        <f t="shared" si="133"/>
        <v>37</v>
      </c>
      <c r="AA514" s="102">
        <f t="shared" si="134"/>
        <v>5.6</v>
      </c>
      <c r="AB514" s="16" t="str">
        <f t="shared" si="135"/>
        <v>AtkExt</v>
      </c>
      <c r="AC514" s="29">
        <f t="shared" si="136"/>
        <v>687</v>
      </c>
      <c r="AD514" s="16" t="str">
        <f t="shared" si="137"/>
        <v>DefExt</v>
      </c>
      <c r="AE514" s="29">
        <f t="shared" si="138"/>
        <v>294</v>
      </c>
    </row>
    <row r="515" spans="22:31" ht="16.5" x14ac:dyDescent="0.2">
      <c r="V515" s="15">
        <v>478</v>
      </c>
      <c r="W515" s="16">
        <f t="shared" si="130"/>
        <v>12</v>
      </c>
      <c r="X515" s="16" t="str">
        <f t="shared" si="131"/>
        <v>中级2</v>
      </c>
      <c r="Y515" s="16">
        <f t="shared" si="132"/>
        <v>4</v>
      </c>
      <c r="Z515" s="16">
        <f t="shared" si="133"/>
        <v>38</v>
      </c>
      <c r="AA515" s="102">
        <f t="shared" si="134"/>
        <v>5.75</v>
      </c>
      <c r="AB515" s="16" t="str">
        <f t="shared" si="135"/>
        <v>AtkExt</v>
      </c>
      <c r="AC515" s="29">
        <f t="shared" si="136"/>
        <v>705</v>
      </c>
      <c r="AD515" s="16" t="str">
        <f t="shared" si="137"/>
        <v>DefExt</v>
      </c>
      <c r="AE515" s="29">
        <f t="shared" si="138"/>
        <v>301</v>
      </c>
    </row>
    <row r="516" spans="22:31" ht="16.5" x14ac:dyDescent="0.2">
      <c r="V516" s="15">
        <v>479</v>
      </c>
      <c r="W516" s="16">
        <f t="shared" si="130"/>
        <v>12</v>
      </c>
      <c r="X516" s="16" t="str">
        <f t="shared" si="131"/>
        <v>中级2</v>
      </c>
      <c r="Y516" s="16">
        <f t="shared" si="132"/>
        <v>4</v>
      </c>
      <c r="Z516" s="16">
        <f t="shared" si="133"/>
        <v>39</v>
      </c>
      <c r="AA516" s="102">
        <f t="shared" si="134"/>
        <v>5.8999999999999995</v>
      </c>
      <c r="AB516" s="16" t="str">
        <f t="shared" si="135"/>
        <v>AtkExt</v>
      </c>
      <c r="AC516" s="29">
        <f t="shared" si="136"/>
        <v>724</v>
      </c>
      <c r="AD516" s="16" t="str">
        <f t="shared" si="137"/>
        <v>DefExt</v>
      </c>
      <c r="AE516" s="29">
        <f t="shared" si="138"/>
        <v>309</v>
      </c>
    </row>
    <row r="517" spans="22:31" ht="16.5" x14ac:dyDescent="0.2">
      <c r="V517" s="15">
        <v>480</v>
      </c>
      <c r="W517" s="16">
        <f t="shared" si="130"/>
        <v>12</v>
      </c>
      <c r="X517" s="16" t="str">
        <f t="shared" si="131"/>
        <v>中级2</v>
      </c>
      <c r="Y517" s="16">
        <f t="shared" si="132"/>
        <v>4</v>
      </c>
      <c r="Z517" s="16">
        <f t="shared" si="133"/>
        <v>40</v>
      </c>
      <c r="AA517" s="102">
        <f t="shared" si="134"/>
        <v>6.05</v>
      </c>
      <c r="AB517" s="16" t="str">
        <f t="shared" si="135"/>
        <v>AtkExt</v>
      </c>
      <c r="AC517" s="29">
        <f t="shared" si="136"/>
        <v>742</v>
      </c>
      <c r="AD517" s="16" t="str">
        <f t="shared" si="137"/>
        <v>DefExt</v>
      </c>
      <c r="AE517" s="29">
        <f t="shared" si="138"/>
        <v>317</v>
      </c>
    </row>
    <row r="518" spans="22:31" ht="16.5" x14ac:dyDescent="0.2">
      <c r="V518" s="15">
        <v>481</v>
      </c>
      <c r="W518" s="16">
        <f t="shared" si="130"/>
        <v>13</v>
      </c>
      <c r="X518" s="16" t="str">
        <f t="shared" si="131"/>
        <v>高级1</v>
      </c>
      <c r="Y518" s="16">
        <f t="shared" si="132"/>
        <v>1</v>
      </c>
      <c r="Z518" s="16">
        <f t="shared" si="133"/>
        <v>1</v>
      </c>
      <c r="AA518" s="102">
        <f t="shared" si="134"/>
        <v>0.2</v>
      </c>
      <c r="AB518" s="16" t="str">
        <f t="shared" si="135"/>
        <v>AtkExt</v>
      </c>
      <c r="AC518" s="29">
        <f t="shared" si="136"/>
        <v>105</v>
      </c>
      <c r="AD518" s="16" t="str">
        <f t="shared" si="137"/>
        <v>DefExt</v>
      </c>
      <c r="AE518" s="29">
        <f t="shared" si="138"/>
        <v>21</v>
      </c>
    </row>
    <row r="519" spans="22:31" ht="16.5" x14ac:dyDescent="0.2">
      <c r="V519" s="15">
        <v>482</v>
      </c>
      <c r="W519" s="16">
        <f t="shared" si="130"/>
        <v>13</v>
      </c>
      <c r="X519" s="16" t="str">
        <f t="shared" si="131"/>
        <v>高级1</v>
      </c>
      <c r="Y519" s="16">
        <f t="shared" si="132"/>
        <v>1</v>
      </c>
      <c r="Z519" s="16">
        <f t="shared" si="133"/>
        <v>2</v>
      </c>
      <c r="AA519" s="102">
        <f t="shared" si="134"/>
        <v>0.35</v>
      </c>
      <c r="AB519" s="16" t="str">
        <f t="shared" si="135"/>
        <v>AtkExt</v>
      </c>
      <c r="AC519" s="29">
        <f t="shared" si="136"/>
        <v>184</v>
      </c>
      <c r="AD519" s="16" t="str">
        <f t="shared" si="137"/>
        <v>DefExt</v>
      </c>
      <c r="AE519" s="29">
        <f t="shared" si="138"/>
        <v>37</v>
      </c>
    </row>
    <row r="520" spans="22:31" ht="16.5" x14ac:dyDescent="0.2">
      <c r="V520" s="15">
        <v>483</v>
      </c>
      <c r="W520" s="16">
        <f t="shared" si="130"/>
        <v>13</v>
      </c>
      <c r="X520" s="16" t="str">
        <f t="shared" si="131"/>
        <v>高级1</v>
      </c>
      <c r="Y520" s="16">
        <f t="shared" si="132"/>
        <v>1</v>
      </c>
      <c r="Z520" s="16">
        <f t="shared" si="133"/>
        <v>3</v>
      </c>
      <c r="AA520" s="102">
        <f t="shared" si="134"/>
        <v>0.49999999999999994</v>
      </c>
      <c r="AB520" s="16" t="str">
        <f t="shared" si="135"/>
        <v>AtkExt</v>
      </c>
      <c r="AC520" s="29">
        <f t="shared" si="136"/>
        <v>263</v>
      </c>
      <c r="AD520" s="16" t="str">
        <f t="shared" si="137"/>
        <v>DefExt</v>
      </c>
      <c r="AE520" s="29">
        <f t="shared" si="138"/>
        <v>52</v>
      </c>
    </row>
    <row r="521" spans="22:31" ht="16.5" x14ac:dyDescent="0.2">
      <c r="V521" s="15">
        <v>484</v>
      </c>
      <c r="W521" s="16">
        <f t="shared" si="130"/>
        <v>13</v>
      </c>
      <c r="X521" s="16" t="str">
        <f t="shared" si="131"/>
        <v>高级1</v>
      </c>
      <c r="Y521" s="16">
        <f t="shared" si="132"/>
        <v>1</v>
      </c>
      <c r="Z521" s="16">
        <f t="shared" si="133"/>
        <v>4</v>
      </c>
      <c r="AA521" s="102">
        <f t="shared" si="134"/>
        <v>0.65</v>
      </c>
      <c r="AB521" s="16" t="str">
        <f t="shared" si="135"/>
        <v>AtkExt</v>
      </c>
      <c r="AC521" s="29">
        <f t="shared" si="136"/>
        <v>342</v>
      </c>
      <c r="AD521" s="16" t="str">
        <f t="shared" si="137"/>
        <v>DefExt</v>
      </c>
      <c r="AE521" s="29">
        <f t="shared" si="138"/>
        <v>68</v>
      </c>
    </row>
    <row r="522" spans="22:31" ht="16.5" x14ac:dyDescent="0.2">
      <c r="V522" s="15">
        <v>485</v>
      </c>
      <c r="W522" s="16">
        <f t="shared" si="130"/>
        <v>13</v>
      </c>
      <c r="X522" s="16" t="str">
        <f t="shared" si="131"/>
        <v>高级1</v>
      </c>
      <c r="Y522" s="16">
        <f t="shared" si="132"/>
        <v>1</v>
      </c>
      <c r="Z522" s="16">
        <f t="shared" si="133"/>
        <v>5</v>
      </c>
      <c r="AA522" s="102">
        <f t="shared" si="134"/>
        <v>0.8</v>
      </c>
      <c r="AB522" s="16" t="str">
        <f t="shared" si="135"/>
        <v>AtkExt</v>
      </c>
      <c r="AC522" s="29">
        <f t="shared" si="136"/>
        <v>420</v>
      </c>
      <c r="AD522" s="16" t="str">
        <f t="shared" si="137"/>
        <v>DefExt</v>
      </c>
      <c r="AE522" s="29">
        <f t="shared" si="138"/>
        <v>84</v>
      </c>
    </row>
    <row r="523" spans="22:31" ht="16.5" x14ac:dyDescent="0.2">
      <c r="V523" s="15">
        <v>486</v>
      </c>
      <c r="W523" s="16">
        <f t="shared" si="130"/>
        <v>13</v>
      </c>
      <c r="X523" s="16" t="str">
        <f t="shared" si="131"/>
        <v>高级1</v>
      </c>
      <c r="Y523" s="16">
        <f t="shared" si="132"/>
        <v>1</v>
      </c>
      <c r="Z523" s="16">
        <f t="shared" si="133"/>
        <v>6</v>
      </c>
      <c r="AA523" s="102">
        <f t="shared" si="134"/>
        <v>0.95</v>
      </c>
      <c r="AB523" s="16" t="str">
        <f t="shared" si="135"/>
        <v>AtkExt</v>
      </c>
      <c r="AC523" s="29">
        <f t="shared" si="136"/>
        <v>499</v>
      </c>
      <c r="AD523" s="16" t="str">
        <f t="shared" si="137"/>
        <v>DefExt</v>
      </c>
      <c r="AE523" s="29">
        <f t="shared" si="138"/>
        <v>100</v>
      </c>
    </row>
    <row r="524" spans="22:31" ht="16.5" x14ac:dyDescent="0.2">
      <c r="V524" s="15">
        <v>487</v>
      </c>
      <c r="W524" s="16">
        <f t="shared" si="130"/>
        <v>13</v>
      </c>
      <c r="X524" s="16" t="str">
        <f t="shared" si="131"/>
        <v>高级1</v>
      </c>
      <c r="Y524" s="16">
        <f t="shared" si="132"/>
        <v>1</v>
      </c>
      <c r="Z524" s="16">
        <f t="shared" si="133"/>
        <v>7</v>
      </c>
      <c r="AA524" s="102">
        <f t="shared" si="134"/>
        <v>1.1000000000000001</v>
      </c>
      <c r="AB524" s="16" t="str">
        <f t="shared" si="135"/>
        <v>AtkExt</v>
      </c>
      <c r="AC524" s="29">
        <f t="shared" si="136"/>
        <v>578</v>
      </c>
      <c r="AD524" s="16" t="str">
        <f t="shared" si="137"/>
        <v>DefExt</v>
      </c>
      <c r="AE524" s="29">
        <f t="shared" si="138"/>
        <v>115</v>
      </c>
    </row>
    <row r="525" spans="22:31" ht="16.5" x14ac:dyDescent="0.2">
      <c r="V525" s="15">
        <v>488</v>
      </c>
      <c r="W525" s="16">
        <f t="shared" si="130"/>
        <v>13</v>
      </c>
      <c r="X525" s="16" t="str">
        <f t="shared" si="131"/>
        <v>高级1</v>
      </c>
      <c r="Y525" s="16">
        <f t="shared" si="132"/>
        <v>1</v>
      </c>
      <c r="Z525" s="16">
        <f t="shared" si="133"/>
        <v>8</v>
      </c>
      <c r="AA525" s="102">
        <f t="shared" si="134"/>
        <v>1.25</v>
      </c>
      <c r="AB525" s="16" t="str">
        <f t="shared" si="135"/>
        <v>AtkExt</v>
      </c>
      <c r="AC525" s="29">
        <f t="shared" si="136"/>
        <v>657</v>
      </c>
      <c r="AD525" s="16" t="str">
        <f t="shared" si="137"/>
        <v>DefExt</v>
      </c>
      <c r="AE525" s="29">
        <f t="shared" si="138"/>
        <v>131</v>
      </c>
    </row>
    <row r="526" spans="22:31" ht="16.5" x14ac:dyDescent="0.2">
      <c r="V526" s="15">
        <v>489</v>
      </c>
      <c r="W526" s="16">
        <f t="shared" si="130"/>
        <v>13</v>
      </c>
      <c r="X526" s="16" t="str">
        <f t="shared" si="131"/>
        <v>高级1</v>
      </c>
      <c r="Y526" s="16">
        <f t="shared" si="132"/>
        <v>1</v>
      </c>
      <c r="Z526" s="16">
        <f t="shared" si="133"/>
        <v>9</v>
      </c>
      <c r="AA526" s="102">
        <f t="shared" si="134"/>
        <v>1.4</v>
      </c>
      <c r="AB526" s="16" t="str">
        <f t="shared" si="135"/>
        <v>AtkExt</v>
      </c>
      <c r="AC526" s="29">
        <f t="shared" si="136"/>
        <v>736</v>
      </c>
      <c r="AD526" s="16" t="str">
        <f t="shared" si="137"/>
        <v>DefExt</v>
      </c>
      <c r="AE526" s="29">
        <f t="shared" si="138"/>
        <v>147</v>
      </c>
    </row>
    <row r="527" spans="22:31" ht="16.5" x14ac:dyDescent="0.2">
      <c r="V527" s="15">
        <v>490</v>
      </c>
      <c r="W527" s="16">
        <f t="shared" si="130"/>
        <v>13</v>
      </c>
      <c r="X527" s="16" t="str">
        <f t="shared" si="131"/>
        <v>高级1</v>
      </c>
      <c r="Y527" s="16">
        <f t="shared" si="132"/>
        <v>1</v>
      </c>
      <c r="Z527" s="16">
        <f t="shared" si="133"/>
        <v>10</v>
      </c>
      <c r="AA527" s="102">
        <f t="shared" si="134"/>
        <v>1.55</v>
      </c>
      <c r="AB527" s="16" t="str">
        <f t="shared" si="135"/>
        <v>AtkExt</v>
      </c>
      <c r="AC527" s="29">
        <f t="shared" si="136"/>
        <v>815</v>
      </c>
      <c r="AD527" s="16" t="str">
        <f t="shared" si="137"/>
        <v>DefExt</v>
      </c>
      <c r="AE527" s="29">
        <f t="shared" si="138"/>
        <v>163</v>
      </c>
    </row>
    <row r="528" spans="22:31" ht="16.5" x14ac:dyDescent="0.2">
      <c r="V528" s="15">
        <v>491</v>
      </c>
      <c r="W528" s="16">
        <f t="shared" si="130"/>
        <v>13</v>
      </c>
      <c r="X528" s="16" t="str">
        <f t="shared" si="131"/>
        <v>高级1</v>
      </c>
      <c r="Y528" s="16">
        <f t="shared" si="132"/>
        <v>1</v>
      </c>
      <c r="Z528" s="16">
        <f t="shared" si="133"/>
        <v>11</v>
      </c>
      <c r="AA528" s="102">
        <f t="shared" si="134"/>
        <v>1.7</v>
      </c>
      <c r="AB528" s="16" t="str">
        <f t="shared" si="135"/>
        <v>AtkExt</v>
      </c>
      <c r="AC528" s="29">
        <f t="shared" si="136"/>
        <v>893</v>
      </c>
      <c r="AD528" s="16" t="str">
        <f t="shared" si="137"/>
        <v>DefExt</v>
      </c>
      <c r="AE528" s="29">
        <f t="shared" si="138"/>
        <v>178</v>
      </c>
    </row>
    <row r="529" spans="22:31" ht="16.5" x14ac:dyDescent="0.2">
      <c r="V529" s="15">
        <v>492</v>
      </c>
      <c r="W529" s="16">
        <f t="shared" si="130"/>
        <v>13</v>
      </c>
      <c r="X529" s="16" t="str">
        <f t="shared" si="131"/>
        <v>高级1</v>
      </c>
      <c r="Y529" s="16">
        <f t="shared" si="132"/>
        <v>1</v>
      </c>
      <c r="Z529" s="16">
        <f t="shared" si="133"/>
        <v>12</v>
      </c>
      <c r="AA529" s="102">
        <f t="shared" si="134"/>
        <v>1.8499999999999999</v>
      </c>
      <c r="AB529" s="16" t="str">
        <f t="shared" si="135"/>
        <v>AtkExt</v>
      </c>
      <c r="AC529" s="29">
        <f t="shared" si="136"/>
        <v>972</v>
      </c>
      <c r="AD529" s="16" t="str">
        <f t="shared" si="137"/>
        <v>DefExt</v>
      </c>
      <c r="AE529" s="29">
        <f t="shared" si="138"/>
        <v>194</v>
      </c>
    </row>
    <row r="530" spans="22:31" ht="16.5" x14ac:dyDescent="0.2">
      <c r="V530" s="15">
        <v>493</v>
      </c>
      <c r="W530" s="16">
        <f t="shared" si="130"/>
        <v>13</v>
      </c>
      <c r="X530" s="16" t="str">
        <f t="shared" si="131"/>
        <v>高级1</v>
      </c>
      <c r="Y530" s="16">
        <f t="shared" si="132"/>
        <v>1</v>
      </c>
      <c r="Z530" s="16">
        <f t="shared" si="133"/>
        <v>13</v>
      </c>
      <c r="AA530" s="102">
        <f t="shared" si="134"/>
        <v>2</v>
      </c>
      <c r="AB530" s="16" t="str">
        <f t="shared" si="135"/>
        <v>AtkExt</v>
      </c>
      <c r="AC530" s="29">
        <f t="shared" si="136"/>
        <v>1051</v>
      </c>
      <c r="AD530" s="16" t="str">
        <f t="shared" si="137"/>
        <v>DefExt</v>
      </c>
      <c r="AE530" s="29">
        <f t="shared" si="138"/>
        <v>210</v>
      </c>
    </row>
    <row r="531" spans="22:31" ht="16.5" x14ac:dyDescent="0.2">
      <c r="V531" s="15">
        <v>494</v>
      </c>
      <c r="W531" s="16">
        <f t="shared" si="130"/>
        <v>13</v>
      </c>
      <c r="X531" s="16" t="str">
        <f t="shared" si="131"/>
        <v>高级1</v>
      </c>
      <c r="Y531" s="16">
        <f t="shared" si="132"/>
        <v>1</v>
      </c>
      <c r="Z531" s="16">
        <f t="shared" si="133"/>
        <v>14</v>
      </c>
      <c r="AA531" s="102">
        <f t="shared" si="134"/>
        <v>2.15</v>
      </c>
      <c r="AB531" s="16" t="str">
        <f t="shared" si="135"/>
        <v>AtkExt</v>
      </c>
      <c r="AC531" s="29">
        <f t="shared" si="136"/>
        <v>1130</v>
      </c>
      <c r="AD531" s="16" t="str">
        <f t="shared" si="137"/>
        <v>DefExt</v>
      </c>
      <c r="AE531" s="29">
        <f t="shared" si="138"/>
        <v>225</v>
      </c>
    </row>
    <row r="532" spans="22:31" ht="16.5" x14ac:dyDescent="0.2">
      <c r="V532" s="15">
        <v>495</v>
      </c>
      <c r="W532" s="16">
        <f t="shared" si="130"/>
        <v>13</v>
      </c>
      <c r="X532" s="16" t="str">
        <f t="shared" si="131"/>
        <v>高级1</v>
      </c>
      <c r="Y532" s="16">
        <f t="shared" si="132"/>
        <v>1</v>
      </c>
      <c r="Z532" s="16">
        <f t="shared" si="133"/>
        <v>15</v>
      </c>
      <c r="AA532" s="102">
        <f t="shared" si="134"/>
        <v>2.2999999999999998</v>
      </c>
      <c r="AB532" s="16" t="str">
        <f t="shared" si="135"/>
        <v>AtkExt</v>
      </c>
      <c r="AC532" s="29">
        <f t="shared" si="136"/>
        <v>1209</v>
      </c>
      <c r="AD532" s="16" t="str">
        <f t="shared" si="137"/>
        <v>DefExt</v>
      </c>
      <c r="AE532" s="29">
        <f t="shared" si="138"/>
        <v>241</v>
      </c>
    </row>
    <row r="533" spans="22:31" ht="16.5" x14ac:dyDescent="0.2">
      <c r="V533" s="15">
        <v>496</v>
      </c>
      <c r="W533" s="16">
        <f t="shared" si="130"/>
        <v>13</v>
      </c>
      <c r="X533" s="16" t="str">
        <f t="shared" si="131"/>
        <v>高级1</v>
      </c>
      <c r="Y533" s="16">
        <f t="shared" si="132"/>
        <v>1</v>
      </c>
      <c r="Z533" s="16">
        <f t="shared" si="133"/>
        <v>16</v>
      </c>
      <c r="AA533" s="102">
        <f t="shared" si="134"/>
        <v>2.4499999999999997</v>
      </c>
      <c r="AB533" s="16" t="str">
        <f t="shared" si="135"/>
        <v>AtkExt</v>
      </c>
      <c r="AC533" s="29">
        <f t="shared" si="136"/>
        <v>1288</v>
      </c>
      <c r="AD533" s="16" t="str">
        <f t="shared" si="137"/>
        <v>DefExt</v>
      </c>
      <c r="AE533" s="29">
        <f t="shared" si="138"/>
        <v>257</v>
      </c>
    </row>
    <row r="534" spans="22:31" ht="16.5" x14ac:dyDescent="0.2">
      <c r="V534" s="15">
        <v>497</v>
      </c>
      <c r="W534" s="16">
        <f t="shared" si="130"/>
        <v>13</v>
      </c>
      <c r="X534" s="16" t="str">
        <f t="shared" si="131"/>
        <v>高级1</v>
      </c>
      <c r="Y534" s="16">
        <f t="shared" si="132"/>
        <v>1</v>
      </c>
      <c r="Z534" s="16">
        <f t="shared" si="133"/>
        <v>17</v>
      </c>
      <c r="AA534" s="102">
        <f t="shared" si="134"/>
        <v>2.5999999999999996</v>
      </c>
      <c r="AB534" s="16" t="str">
        <f t="shared" si="135"/>
        <v>AtkExt</v>
      </c>
      <c r="AC534" s="29">
        <f t="shared" si="136"/>
        <v>1366</v>
      </c>
      <c r="AD534" s="16" t="str">
        <f t="shared" si="137"/>
        <v>DefExt</v>
      </c>
      <c r="AE534" s="29">
        <f t="shared" si="138"/>
        <v>273</v>
      </c>
    </row>
    <row r="535" spans="22:31" ht="16.5" x14ac:dyDescent="0.2">
      <c r="V535" s="15">
        <v>498</v>
      </c>
      <c r="W535" s="16">
        <f t="shared" si="130"/>
        <v>13</v>
      </c>
      <c r="X535" s="16" t="str">
        <f t="shared" si="131"/>
        <v>高级1</v>
      </c>
      <c r="Y535" s="16">
        <f t="shared" si="132"/>
        <v>1</v>
      </c>
      <c r="Z535" s="16">
        <f t="shared" si="133"/>
        <v>18</v>
      </c>
      <c r="AA535" s="102">
        <f t="shared" si="134"/>
        <v>2.7499999999999996</v>
      </c>
      <c r="AB535" s="16" t="str">
        <f t="shared" si="135"/>
        <v>AtkExt</v>
      </c>
      <c r="AC535" s="29">
        <f t="shared" si="136"/>
        <v>1445</v>
      </c>
      <c r="AD535" s="16" t="str">
        <f t="shared" si="137"/>
        <v>DefExt</v>
      </c>
      <c r="AE535" s="29">
        <f t="shared" si="138"/>
        <v>288</v>
      </c>
    </row>
    <row r="536" spans="22:31" ht="16.5" x14ac:dyDescent="0.2">
      <c r="V536" s="15">
        <v>499</v>
      </c>
      <c r="W536" s="16">
        <f t="shared" si="130"/>
        <v>13</v>
      </c>
      <c r="X536" s="16" t="str">
        <f t="shared" si="131"/>
        <v>高级1</v>
      </c>
      <c r="Y536" s="16">
        <f t="shared" si="132"/>
        <v>1</v>
      </c>
      <c r="Z536" s="16">
        <f t="shared" si="133"/>
        <v>19</v>
      </c>
      <c r="AA536" s="102">
        <f t="shared" si="134"/>
        <v>2.9</v>
      </c>
      <c r="AB536" s="16" t="str">
        <f t="shared" si="135"/>
        <v>AtkExt</v>
      </c>
      <c r="AC536" s="29">
        <f t="shared" si="136"/>
        <v>1524</v>
      </c>
      <c r="AD536" s="16" t="str">
        <f t="shared" si="137"/>
        <v>DefExt</v>
      </c>
      <c r="AE536" s="29">
        <f t="shared" si="138"/>
        <v>304</v>
      </c>
    </row>
    <row r="537" spans="22:31" ht="16.5" x14ac:dyDescent="0.2">
      <c r="V537" s="15">
        <v>500</v>
      </c>
      <c r="W537" s="16">
        <f t="shared" si="130"/>
        <v>13</v>
      </c>
      <c r="X537" s="16" t="str">
        <f t="shared" si="131"/>
        <v>高级1</v>
      </c>
      <c r="Y537" s="16">
        <f t="shared" si="132"/>
        <v>1</v>
      </c>
      <c r="Z537" s="16">
        <f t="shared" si="133"/>
        <v>20</v>
      </c>
      <c r="AA537" s="102">
        <f t="shared" si="134"/>
        <v>3.05</v>
      </c>
      <c r="AB537" s="16" t="str">
        <f t="shared" si="135"/>
        <v>AtkExt</v>
      </c>
      <c r="AC537" s="29">
        <f t="shared" si="136"/>
        <v>1603</v>
      </c>
      <c r="AD537" s="16" t="str">
        <f t="shared" si="137"/>
        <v>DefExt</v>
      </c>
      <c r="AE537" s="29">
        <f t="shared" si="138"/>
        <v>320</v>
      </c>
    </row>
    <row r="538" spans="22:31" ht="16.5" x14ac:dyDescent="0.2">
      <c r="V538" s="15">
        <v>501</v>
      </c>
      <c r="W538" s="16">
        <f t="shared" si="130"/>
        <v>13</v>
      </c>
      <c r="X538" s="16" t="str">
        <f t="shared" si="131"/>
        <v>高级1</v>
      </c>
      <c r="Y538" s="16">
        <f t="shared" si="132"/>
        <v>1</v>
      </c>
      <c r="Z538" s="16">
        <f t="shared" si="133"/>
        <v>21</v>
      </c>
      <c r="AA538" s="102">
        <f t="shared" si="134"/>
        <v>3.1999999999999997</v>
      </c>
      <c r="AB538" s="16" t="str">
        <f t="shared" si="135"/>
        <v>AtkExt</v>
      </c>
      <c r="AC538" s="29">
        <f t="shared" si="136"/>
        <v>1682</v>
      </c>
      <c r="AD538" s="16" t="str">
        <f t="shared" si="137"/>
        <v>DefExt</v>
      </c>
      <c r="AE538" s="29">
        <f t="shared" si="138"/>
        <v>336</v>
      </c>
    </row>
    <row r="539" spans="22:31" ht="16.5" x14ac:dyDescent="0.2">
      <c r="V539" s="15">
        <v>502</v>
      </c>
      <c r="W539" s="16">
        <f t="shared" si="130"/>
        <v>13</v>
      </c>
      <c r="X539" s="16" t="str">
        <f t="shared" si="131"/>
        <v>高级1</v>
      </c>
      <c r="Y539" s="16">
        <f t="shared" si="132"/>
        <v>1</v>
      </c>
      <c r="Z539" s="16">
        <f t="shared" si="133"/>
        <v>22</v>
      </c>
      <c r="AA539" s="102">
        <f t="shared" si="134"/>
        <v>3.3499999999999996</v>
      </c>
      <c r="AB539" s="16" t="str">
        <f t="shared" si="135"/>
        <v>AtkExt</v>
      </c>
      <c r="AC539" s="29">
        <f t="shared" si="136"/>
        <v>1761</v>
      </c>
      <c r="AD539" s="16" t="str">
        <f t="shared" si="137"/>
        <v>DefExt</v>
      </c>
      <c r="AE539" s="29">
        <f t="shared" si="138"/>
        <v>351</v>
      </c>
    </row>
    <row r="540" spans="22:31" ht="16.5" x14ac:dyDescent="0.2">
      <c r="V540" s="15">
        <v>503</v>
      </c>
      <c r="W540" s="16">
        <f t="shared" si="130"/>
        <v>13</v>
      </c>
      <c r="X540" s="16" t="str">
        <f t="shared" si="131"/>
        <v>高级1</v>
      </c>
      <c r="Y540" s="16">
        <f t="shared" si="132"/>
        <v>1</v>
      </c>
      <c r="Z540" s="16">
        <f t="shared" si="133"/>
        <v>23</v>
      </c>
      <c r="AA540" s="102">
        <f t="shared" si="134"/>
        <v>3.4999999999999996</v>
      </c>
      <c r="AB540" s="16" t="str">
        <f t="shared" si="135"/>
        <v>AtkExt</v>
      </c>
      <c r="AC540" s="29">
        <f t="shared" si="136"/>
        <v>1839</v>
      </c>
      <c r="AD540" s="16" t="str">
        <f t="shared" si="137"/>
        <v>DefExt</v>
      </c>
      <c r="AE540" s="29">
        <f t="shared" si="138"/>
        <v>367</v>
      </c>
    </row>
    <row r="541" spans="22:31" ht="16.5" x14ac:dyDescent="0.2">
      <c r="V541" s="15">
        <v>504</v>
      </c>
      <c r="W541" s="16">
        <f t="shared" si="130"/>
        <v>13</v>
      </c>
      <c r="X541" s="16" t="str">
        <f t="shared" si="131"/>
        <v>高级1</v>
      </c>
      <c r="Y541" s="16">
        <f t="shared" si="132"/>
        <v>1</v>
      </c>
      <c r="Z541" s="16">
        <f t="shared" si="133"/>
        <v>24</v>
      </c>
      <c r="AA541" s="102">
        <f t="shared" si="134"/>
        <v>3.6499999999999995</v>
      </c>
      <c r="AB541" s="16" t="str">
        <f t="shared" si="135"/>
        <v>AtkExt</v>
      </c>
      <c r="AC541" s="29">
        <f t="shared" si="136"/>
        <v>1918</v>
      </c>
      <c r="AD541" s="16" t="str">
        <f t="shared" si="137"/>
        <v>DefExt</v>
      </c>
      <c r="AE541" s="29">
        <f t="shared" si="138"/>
        <v>383</v>
      </c>
    </row>
    <row r="542" spans="22:31" ht="16.5" x14ac:dyDescent="0.2">
      <c r="V542" s="15">
        <v>505</v>
      </c>
      <c r="W542" s="16">
        <f t="shared" si="130"/>
        <v>13</v>
      </c>
      <c r="X542" s="16" t="str">
        <f t="shared" si="131"/>
        <v>高级1</v>
      </c>
      <c r="Y542" s="16">
        <f t="shared" si="132"/>
        <v>1</v>
      </c>
      <c r="Z542" s="16">
        <f t="shared" si="133"/>
        <v>25</v>
      </c>
      <c r="AA542" s="102">
        <f t="shared" si="134"/>
        <v>3.8</v>
      </c>
      <c r="AB542" s="16" t="str">
        <f t="shared" si="135"/>
        <v>AtkExt</v>
      </c>
      <c r="AC542" s="29">
        <f t="shared" si="136"/>
        <v>1997</v>
      </c>
      <c r="AD542" s="16" t="str">
        <f t="shared" si="137"/>
        <v>DefExt</v>
      </c>
      <c r="AE542" s="29">
        <f t="shared" si="138"/>
        <v>398</v>
      </c>
    </row>
    <row r="543" spans="22:31" ht="16.5" x14ac:dyDescent="0.2">
      <c r="V543" s="15">
        <v>506</v>
      </c>
      <c r="W543" s="16">
        <f t="shared" si="130"/>
        <v>13</v>
      </c>
      <c r="X543" s="16" t="str">
        <f t="shared" si="131"/>
        <v>高级1</v>
      </c>
      <c r="Y543" s="16">
        <f t="shared" si="132"/>
        <v>1</v>
      </c>
      <c r="Z543" s="16">
        <f t="shared" si="133"/>
        <v>26</v>
      </c>
      <c r="AA543" s="102">
        <f t="shared" si="134"/>
        <v>3.9499999999999997</v>
      </c>
      <c r="AB543" s="16" t="str">
        <f t="shared" si="135"/>
        <v>AtkExt</v>
      </c>
      <c r="AC543" s="29">
        <f t="shared" si="136"/>
        <v>2076</v>
      </c>
      <c r="AD543" s="16" t="str">
        <f t="shared" si="137"/>
        <v>DefExt</v>
      </c>
      <c r="AE543" s="29">
        <f t="shared" si="138"/>
        <v>414</v>
      </c>
    </row>
    <row r="544" spans="22:31" ht="16.5" x14ac:dyDescent="0.2">
      <c r="V544" s="15">
        <v>507</v>
      </c>
      <c r="W544" s="16">
        <f t="shared" si="130"/>
        <v>13</v>
      </c>
      <c r="X544" s="16" t="str">
        <f t="shared" si="131"/>
        <v>高级1</v>
      </c>
      <c r="Y544" s="16">
        <f t="shared" si="132"/>
        <v>1</v>
      </c>
      <c r="Z544" s="16">
        <f t="shared" si="133"/>
        <v>27</v>
      </c>
      <c r="AA544" s="102">
        <f t="shared" si="134"/>
        <v>4.0999999999999996</v>
      </c>
      <c r="AB544" s="16" t="str">
        <f t="shared" si="135"/>
        <v>AtkExt</v>
      </c>
      <c r="AC544" s="29">
        <f t="shared" si="136"/>
        <v>2155</v>
      </c>
      <c r="AD544" s="16" t="str">
        <f t="shared" si="137"/>
        <v>DefExt</v>
      </c>
      <c r="AE544" s="29">
        <f t="shared" si="138"/>
        <v>430</v>
      </c>
    </row>
    <row r="545" spans="22:31" ht="16.5" x14ac:dyDescent="0.2">
      <c r="V545" s="15">
        <v>508</v>
      </c>
      <c r="W545" s="16">
        <f t="shared" si="130"/>
        <v>13</v>
      </c>
      <c r="X545" s="16" t="str">
        <f t="shared" si="131"/>
        <v>高级1</v>
      </c>
      <c r="Y545" s="16">
        <f t="shared" si="132"/>
        <v>1</v>
      </c>
      <c r="Z545" s="16">
        <f t="shared" si="133"/>
        <v>28</v>
      </c>
      <c r="AA545" s="102">
        <f t="shared" si="134"/>
        <v>4.25</v>
      </c>
      <c r="AB545" s="16" t="str">
        <f t="shared" si="135"/>
        <v>AtkExt</v>
      </c>
      <c r="AC545" s="29">
        <f t="shared" si="136"/>
        <v>2234</v>
      </c>
      <c r="AD545" s="16" t="str">
        <f t="shared" si="137"/>
        <v>DefExt</v>
      </c>
      <c r="AE545" s="29">
        <f t="shared" si="138"/>
        <v>446</v>
      </c>
    </row>
    <row r="546" spans="22:31" ht="16.5" x14ac:dyDescent="0.2">
      <c r="V546" s="15">
        <v>509</v>
      </c>
      <c r="W546" s="16">
        <f t="shared" si="130"/>
        <v>13</v>
      </c>
      <c r="X546" s="16" t="str">
        <f t="shared" si="131"/>
        <v>高级1</v>
      </c>
      <c r="Y546" s="16">
        <f t="shared" si="132"/>
        <v>1</v>
      </c>
      <c r="Z546" s="16">
        <f t="shared" si="133"/>
        <v>29</v>
      </c>
      <c r="AA546" s="102">
        <f t="shared" si="134"/>
        <v>4.3999999999999995</v>
      </c>
      <c r="AB546" s="16" t="str">
        <f t="shared" si="135"/>
        <v>AtkExt</v>
      </c>
      <c r="AC546" s="29">
        <f t="shared" si="136"/>
        <v>2312</v>
      </c>
      <c r="AD546" s="16" t="str">
        <f t="shared" si="137"/>
        <v>DefExt</v>
      </c>
      <c r="AE546" s="29">
        <f t="shared" si="138"/>
        <v>461</v>
      </c>
    </row>
    <row r="547" spans="22:31" ht="16.5" x14ac:dyDescent="0.2">
      <c r="V547" s="15">
        <v>510</v>
      </c>
      <c r="W547" s="16">
        <f t="shared" si="130"/>
        <v>13</v>
      </c>
      <c r="X547" s="16" t="str">
        <f t="shared" si="131"/>
        <v>高级1</v>
      </c>
      <c r="Y547" s="16">
        <f t="shared" si="132"/>
        <v>1</v>
      </c>
      <c r="Z547" s="16">
        <f t="shared" si="133"/>
        <v>30</v>
      </c>
      <c r="AA547" s="102">
        <f t="shared" si="134"/>
        <v>4.55</v>
      </c>
      <c r="AB547" s="16" t="str">
        <f t="shared" si="135"/>
        <v>AtkExt</v>
      </c>
      <c r="AC547" s="29">
        <f t="shared" si="136"/>
        <v>2391</v>
      </c>
      <c r="AD547" s="16" t="str">
        <f t="shared" si="137"/>
        <v>DefExt</v>
      </c>
      <c r="AE547" s="29">
        <f t="shared" si="138"/>
        <v>477</v>
      </c>
    </row>
    <row r="548" spans="22:31" ht="16.5" x14ac:dyDescent="0.2">
      <c r="V548" s="15">
        <v>511</v>
      </c>
      <c r="W548" s="16">
        <f t="shared" si="130"/>
        <v>13</v>
      </c>
      <c r="X548" s="16" t="str">
        <f t="shared" si="131"/>
        <v>高级1</v>
      </c>
      <c r="Y548" s="16">
        <f t="shared" si="132"/>
        <v>1</v>
      </c>
      <c r="Z548" s="16">
        <f t="shared" si="133"/>
        <v>31</v>
      </c>
      <c r="AA548" s="102">
        <f t="shared" si="134"/>
        <v>4.6999999999999993</v>
      </c>
      <c r="AB548" s="16" t="str">
        <f t="shared" si="135"/>
        <v>AtkExt</v>
      </c>
      <c r="AC548" s="29">
        <f t="shared" si="136"/>
        <v>2470</v>
      </c>
      <c r="AD548" s="16" t="str">
        <f t="shared" si="137"/>
        <v>DefExt</v>
      </c>
      <c r="AE548" s="29">
        <f t="shared" si="138"/>
        <v>493</v>
      </c>
    </row>
    <row r="549" spans="22:31" ht="16.5" x14ac:dyDescent="0.2">
      <c r="V549" s="15">
        <v>512</v>
      </c>
      <c r="W549" s="16">
        <f t="shared" si="130"/>
        <v>13</v>
      </c>
      <c r="X549" s="16" t="str">
        <f t="shared" si="131"/>
        <v>高级1</v>
      </c>
      <c r="Y549" s="16">
        <f t="shared" si="132"/>
        <v>1</v>
      </c>
      <c r="Z549" s="16">
        <f t="shared" si="133"/>
        <v>32</v>
      </c>
      <c r="AA549" s="102">
        <f t="shared" si="134"/>
        <v>4.8499999999999996</v>
      </c>
      <c r="AB549" s="16" t="str">
        <f t="shared" si="135"/>
        <v>AtkExt</v>
      </c>
      <c r="AC549" s="29">
        <f t="shared" si="136"/>
        <v>2549</v>
      </c>
      <c r="AD549" s="16" t="str">
        <f t="shared" si="137"/>
        <v>DefExt</v>
      </c>
      <c r="AE549" s="29">
        <f t="shared" si="138"/>
        <v>509</v>
      </c>
    </row>
    <row r="550" spans="22:31" ht="16.5" x14ac:dyDescent="0.2">
      <c r="V550" s="15">
        <v>513</v>
      </c>
      <c r="W550" s="16">
        <f t="shared" si="130"/>
        <v>13</v>
      </c>
      <c r="X550" s="16" t="str">
        <f t="shared" si="131"/>
        <v>高级1</v>
      </c>
      <c r="Y550" s="16">
        <f t="shared" si="132"/>
        <v>1</v>
      </c>
      <c r="Z550" s="16">
        <f t="shared" si="133"/>
        <v>33</v>
      </c>
      <c r="AA550" s="102">
        <f t="shared" si="134"/>
        <v>5</v>
      </c>
      <c r="AB550" s="16" t="str">
        <f t="shared" si="135"/>
        <v>AtkExt</v>
      </c>
      <c r="AC550" s="29">
        <f t="shared" si="136"/>
        <v>2628</v>
      </c>
      <c r="AD550" s="16" t="str">
        <f t="shared" si="137"/>
        <v>DefExt</v>
      </c>
      <c r="AE550" s="29">
        <f t="shared" si="138"/>
        <v>524</v>
      </c>
    </row>
    <row r="551" spans="22:31" ht="16.5" x14ac:dyDescent="0.2">
      <c r="V551" s="15">
        <v>514</v>
      </c>
      <c r="W551" s="16">
        <f t="shared" ref="W551:W614" si="139">INT((V551-1)/40)+1</f>
        <v>13</v>
      </c>
      <c r="X551" s="16" t="str">
        <f t="shared" ref="X551:X614" si="140">INDEX($V$4:$V$33,W551)</f>
        <v>高级1</v>
      </c>
      <c r="Y551" s="16">
        <f t="shared" ref="Y551:Y614" si="141">INDEX($W$4:$W$33,INT((V551-1)/40)+1)</f>
        <v>1</v>
      </c>
      <c r="Z551" s="16">
        <f t="shared" ref="Z551:Z614" si="142">MOD(V551-1,40)+1</f>
        <v>34</v>
      </c>
      <c r="AA551" s="102">
        <f t="shared" ref="AA551:AA614" si="143">Z551*15%+5%</f>
        <v>5.1499999999999995</v>
      </c>
      <c r="AB551" s="16" t="str">
        <f t="shared" ref="AB551:AB614" si="144">INDEX($Z$3:$AB$3,INDEX($AC$4:$AC$33,W551))</f>
        <v>AtkExt</v>
      </c>
      <c r="AC551" s="29">
        <f t="shared" ref="AC551:AC614" si="145">ROUND(INDEX($Z$4:$AB$33,$W551,MATCH(AB551,$Z$3:$AB$3,0))*INDEX($Y$4:$Y$33,W551)*$AA551*INDEX($E$11:$G$11,MATCH(AB551,$Z$3:$AB$3,0)),0)</f>
        <v>2707</v>
      </c>
      <c r="AD551" s="16" t="str">
        <f t="shared" ref="AD551:AD614" si="146">INDEX($Z$3:$AB$3,INDEX($AD$4:$AD$33,W551))</f>
        <v>DefExt</v>
      </c>
      <c r="AE551" s="29">
        <f t="shared" ref="AE551:AE614" si="147">ROUND(INDEX($Z$4:$AB$33,$W551,MATCH(AD551,$Z$3:$AB$3,0))*INDEX($Y$4:$Y$33,Y551)*$AA551*INDEX($E$11:$G$11,MATCH(AD551,$Z$3:$AB$3,0)),0)</f>
        <v>540</v>
      </c>
    </row>
    <row r="552" spans="22:31" ht="16.5" x14ac:dyDescent="0.2">
      <c r="V552" s="15">
        <v>515</v>
      </c>
      <c r="W552" s="16">
        <f t="shared" si="139"/>
        <v>13</v>
      </c>
      <c r="X552" s="16" t="str">
        <f t="shared" si="140"/>
        <v>高级1</v>
      </c>
      <c r="Y552" s="16">
        <f t="shared" si="141"/>
        <v>1</v>
      </c>
      <c r="Z552" s="16">
        <f t="shared" si="142"/>
        <v>35</v>
      </c>
      <c r="AA552" s="102">
        <f t="shared" si="143"/>
        <v>5.3</v>
      </c>
      <c r="AB552" s="16" t="str">
        <f t="shared" si="144"/>
        <v>AtkExt</v>
      </c>
      <c r="AC552" s="29">
        <f t="shared" si="145"/>
        <v>2785</v>
      </c>
      <c r="AD552" s="16" t="str">
        <f t="shared" si="146"/>
        <v>DefExt</v>
      </c>
      <c r="AE552" s="29">
        <f t="shared" si="147"/>
        <v>556</v>
      </c>
    </row>
    <row r="553" spans="22:31" ht="16.5" x14ac:dyDescent="0.2">
      <c r="V553" s="15">
        <v>516</v>
      </c>
      <c r="W553" s="16">
        <f t="shared" si="139"/>
        <v>13</v>
      </c>
      <c r="X553" s="16" t="str">
        <f t="shared" si="140"/>
        <v>高级1</v>
      </c>
      <c r="Y553" s="16">
        <f t="shared" si="141"/>
        <v>1</v>
      </c>
      <c r="Z553" s="16">
        <f t="shared" si="142"/>
        <v>36</v>
      </c>
      <c r="AA553" s="102">
        <f t="shared" si="143"/>
        <v>5.4499999999999993</v>
      </c>
      <c r="AB553" s="16" t="str">
        <f t="shared" si="144"/>
        <v>AtkExt</v>
      </c>
      <c r="AC553" s="29">
        <f t="shared" si="145"/>
        <v>2864</v>
      </c>
      <c r="AD553" s="16" t="str">
        <f t="shared" si="146"/>
        <v>DefExt</v>
      </c>
      <c r="AE553" s="29">
        <f t="shared" si="147"/>
        <v>571</v>
      </c>
    </row>
    <row r="554" spans="22:31" ht="16.5" x14ac:dyDescent="0.2">
      <c r="V554" s="15">
        <v>517</v>
      </c>
      <c r="W554" s="16">
        <f t="shared" si="139"/>
        <v>13</v>
      </c>
      <c r="X554" s="16" t="str">
        <f t="shared" si="140"/>
        <v>高级1</v>
      </c>
      <c r="Y554" s="16">
        <f t="shared" si="141"/>
        <v>1</v>
      </c>
      <c r="Z554" s="16">
        <f t="shared" si="142"/>
        <v>37</v>
      </c>
      <c r="AA554" s="102">
        <f t="shared" si="143"/>
        <v>5.6</v>
      </c>
      <c r="AB554" s="16" t="str">
        <f t="shared" si="144"/>
        <v>AtkExt</v>
      </c>
      <c r="AC554" s="29">
        <f t="shared" si="145"/>
        <v>2943</v>
      </c>
      <c r="AD554" s="16" t="str">
        <f t="shared" si="146"/>
        <v>DefExt</v>
      </c>
      <c r="AE554" s="29">
        <f t="shared" si="147"/>
        <v>587</v>
      </c>
    </row>
    <row r="555" spans="22:31" ht="16.5" x14ac:dyDescent="0.2">
      <c r="V555" s="15">
        <v>518</v>
      </c>
      <c r="W555" s="16">
        <f t="shared" si="139"/>
        <v>13</v>
      </c>
      <c r="X555" s="16" t="str">
        <f t="shared" si="140"/>
        <v>高级1</v>
      </c>
      <c r="Y555" s="16">
        <f t="shared" si="141"/>
        <v>1</v>
      </c>
      <c r="Z555" s="16">
        <f t="shared" si="142"/>
        <v>38</v>
      </c>
      <c r="AA555" s="102">
        <f t="shared" si="143"/>
        <v>5.75</v>
      </c>
      <c r="AB555" s="16" t="str">
        <f t="shared" si="144"/>
        <v>AtkExt</v>
      </c>
      <c r="AC555" s="29">
        <f t="shared" si="145"/>
        <v>3022</v>
      </c>
      <c r="AD555" s="16" t="str">
        <f t="shared" si="146"/>
        <v>DefExt</v>
      </c>
      <c r="AE555" s="29">
        <f t="shared" si="147"/>
        <v>603</v>
      </c>
    </row>
    <row r="556" spans="22:31" ht="16.5" x14ac:dyDescent="0.2">
      <c r="V556" s="15">
        <v>519</v>
      </c>
      <c r="W556" s="16">
        <f t="shared" si="139"/>
        <v>13</v>
      </c>
      <c r="X556" s="16" t="str">
        <f t="shared" si="140"/>
        <v>高级1</v>
      </c>
      <c r="Y556" s="16">
        <f t="shared" si="141"/>
        <v>1</v>
      </c>
      <c r="Z556" s="16">
        <f t="shared" si="142"/>
        <v>39</v>
      </c>
      <c r="AA556" s="102">
        <f t="shared" si="143"/>
        <v>5.8999999999999995</v>
      </c>
      <c r="AB556" s="16" t="str">
        <f t="shared" si="144"/>
        <v>AtkExt</v>
      </c>
      <c r="AC556" s="29">
        <f t="shared" si="145"/>
        <v>3101</v>
      </c>
      <c r="AD556" s="16" t="str">
        <f t="shared" si="146"/>
        <v>DefExt</v>
      </c>
      <c r="AE556" s="29">
        <f t="shared" si="147"/>
        <v>619</v>
      </c>
    </row>
    <row r="557" spans="22:31" ht="16.5" x14ac:dyDescent="0.2">
      <c r="V557" s="15">
        <v>520</v>
      </c>
      <c r="W557" s="16">
        <f t="shared" si="139"/>
        <v>13</v>
      </c>
      <c r="X557" s="16" t="str">
        <f t="shared" si="140"/>
        <v>高级1</v>
      </c>
      <c r="Y557" s="16">
        <f t="shared" si="141"/>
        <v>1</v>
      </c>
      <c r="Z557" s="16">
        <f t="shared" si="142"/>
        <v>40</v>
      </c>
      <c r="AA557" s="102">
        <f t="shared" si="143"/>
        <v>6.05</v>
      </c>
      <c r="AB557" s="16" t="str">
        <f t="shared" si="144"/>
        <v>AtkExt</v>
      </c>
      <c r="AC557" s="29">
        <f t="shared" si="145"/>
        <v>3180</v>
      </c>
      <c r="AD557" s="16" t="str">
        <f t="shared" si="146"/>
        <v>DefExt</v>
      </c>
      <c r="AE557" s="29">
        <f t="shared" si="147"/>
        <v>634</v>
      </c>
    </row>
    <row r="558" spans="22:31" ht="16.5" x14ac:dyDescent="0.2">
      <c r="V558" s="15">
        <v>521</v>
      </c>
      <c r="W558" s="16">
        <f t="shared" si="139"/>
        <v>14</v>
      </c>
      <c r="X558" s="16" t="str">
        <f t="shared" si="140"/>
        <v>高级1</v>
      </c>
      <c r="Y558" s="16">
        <f t="shared" si="141"/>
        <v>2</v>
      </c>
      <c r="Z558" s="16">
        <f t="shared" si="142"/>
        <v>1</v>
      </c>
      <c r="AA558" s="102">
        <f t="shared" si="143"/>
        <v>0.2</v>
      </c>
      <c r="AB558" s="16" t="str">
        <f t="shared" si="144"/>
        <v>DefExt</v>
      </c>
      <c r="AC558" s="29">
        <f t="shared" si="145"/>
        <v>105</v>
      </c>
      <c r="AD558" s="16" t="str">
        <f t="shared" si="146"/>
        <v>HPExt</v>
      </c>
      <c r="AE558" s="29">
        <f t="shared" si="147"/>
        <v>105</v>
      </c>
    </row>
    <row r="559" spans="22:31" ht="16.5" x14ac:dyDescent="0.2">
      <c r="V559" s="15">
        <v>522</v>
      </c>
      <c r="W559" s="16">
        <f t="shared" si="139"/>
        <v>14</v>
      </c>
      <c r="X559" s="16" t="str">
        <f t="shared" si="140"/>
        <v>高级1</v>
      </c>
      <c r="Y559" s="16">
        <f t="shared" si="141"/>
        <v>2</v>
      </c>
      <c r="Z559" s="16">
        <f t="shared" si="142"/>
        <v>2</v>
      </c>
      <c r="AA559" s="102">
        <f t="shared" si="143"/>
        <v>0.35</v>
      </c>
      <c r="AB559" s="16" t="str">
        <f t="shared" si="144"/>
        <v>DefExt</v>
      </c>
      <c r="AC559" s="29">
        <f t="shared" si="145"/>
        <v>183</v>
      </c>
      <c r="AD559" s="16" t="str">
        <f t="shared" si="146"/>
        <v>HPExt</v>
      </c>
      <c r="AE559" s="29">
        <f t="shared" si="147"/>
        <v>184</v>
      </c>
    </row>
    <row r="560" spans="22:31" ht="16.5" x14ac:dyDescent="0.2">
      <c r="V560" s="15">
        <v>523</v>
      </c>
      <c r="W560" s="16">
        <f t="shared" si="139"/>
        <v>14</v>
      </c>
      <c r="X560" s="16" t="str">
        <f t="shared" si="140"/>
        <v>高级1</v>
      </c>
      <c r="Y560" s="16">
        <f t="shared" si="141"/>
        <v>2</v>
      </c>
      <c r="Z560" s="16">
        <f t="shared" si="142"/>
        <v>3</v>
      </c>
      <c r="AA560" s="102">
        <f t="shared" si="143"/>
        <v>0.49999999999999994</v>
      </c>
      <c r="AB560" s="16" t="str">
        <f t="shared" si="144"/>
        <v>DefExt</v>
      </c>
      <c r="AC560" s="29">
        <f t="shared" si="145"/>
        <v>262</v>
      </c>
      <c r="AD560" s="16" t="str">
        <f t="shared" si="146"/>
        <v>HPExt</v>
      </c>
      <c r="AE560" s="29">
        <f t="shared" si="147"/>
        <v>263</v>
      </c>
    </row>
    <row r="561" spans="22:31" ht="16.5" x14ac:dyDescent="0.2">
      <c r="V561" s="15">
        <v>524</v>
      </c>
      <c r="W561" s="16">
        <f t="shared" si="139"/>
        <v>14</v>
      </c>
      <c r="X561" s="16" t="str">
        <f t="shared" si="140"/>
        <v>高级1</v>
      </c>
      <c r="Y561" s="16">
        <f t="shared" si="141"/>
        <v>2</v>
      </c>
      <c r="Z561" s="16">
        <f t="shared" si="142"/>
        <v>4</v>
      </c>
      <c r="AA561" s="102">
        <f t="shared" si="143"/>
        <v>0.65</v>
      </c>
      <c r="AB561" s="16" t="str">
        <f t="shared" si="144"/>
        <v>DefExt</v>
      </c>
      <c r="AC561" s="29">
        <f t="shared" si="145"/>
        <v>341</v>
      </c>
      <c r="AD561" s="16" t="str">
        <f t="shared" si="146"/>
        <v>HPExt</v>
      </c>
      <c r="AE561" s="29">
        <f t="shared" si="147"/>
        <v>342</v>
      </c>
    </row>
    <row r="562" spans="22:31" ht="16.5" x14ac:dyDescent="0.2">
      <c r="V562" s="15">
        <v>525</v>
      </c>
      <c r="W562" s="16">
        <f t="shared" si="139"/>
        <v>14</v>
      </c>
      <c r="X562" s="16" t="str">
        <f t="shared" si="140"/>
        <v>高级1</v>
      </c>
      <c r="Y562" s="16">
        <f t="shared" si="141"/>
        <v>2</v>
      </c>
      <c r="Z562" s="16">
        <f t="shared" si="142"/>
        <v>5</v>
      </c>
      <c r="AA562" s="102">
        <f t="shared" si="143"/>
        <v>0.8</v>
      </c>
      <c r="AB562" s="16" t="str">
        <f t="shared" si="144"/>
        <v>DefExt</v>
      </c>
      <c r="AC562" s="29">
        <f t="shared" si="145"/>
        <v>419</v>
      </c>
      <c r="AD562" s="16" t="str">
        <f t="shared" si="146"/>
        <v>HPExt</v>
      </c>
      <c r="AE562" s="29">
        <f t="shared" si="147"/>
        <v>421</v>
      </c>
    </row>
    <row r="563" spans="22:31" ht="16.5" x14ac:dyDescent="0.2">
      <c r="V563" s="15">
        <v>526</v>
      </c>
      <c r="W563" s="16">
        <f t="shared" si="139"/>
        <v>14</v>
      </c>
      <c r="X563" s="16" t="str">
        <f t="shared" si="140"/>
        <v>高级1</v>
      </c>
      <c r="Y563" s="16">
        <f t="shared" si="141"/>
        <v>2</v>
      </c>
      <c r="Z563" s="16">
        <f t="shared" si="142"/>
        <v>6</v>
      </c>
      <c r="AA563" s="102">
        <f t="shared" si="143"/>
        <v>0.95</v>
      </c>
      <c r="AB563" s="16" t="str">
        <f t="shared" si="144"/>
        <v>DefExt</v>
      </c>
      <c r="AC563" s="29">
        <f t="shared" si="145"/>
        <v>498</v>
      </c>
      <c r="AD563" s="16" t="str">
        <f t="shared" si="146"/>
        <v>HPExt</v>
      </c>
      <c r="AE563" s="29">
        <f t="shared" si="147"/>
        <v>500</v>
      </c>
    </row>
    <row r="564" spans="22:31" ht="16.5" x14ac:dyDescent="0.2">
      <c r="V564" s="15">
        <v>527</v>
      </c>
      <c r="W564" s="16">
        <f t="shared" si="139"/>
        <v>14</v>
      </c>
      <c r="X564" s="16" t="str">
        <f t="shared" si="140"/>
        <v>高级1</v>
      </c>
      <c r="Y564" s="16">
        <f t="shared" si="141"/>
        <v>2</v>
      </c>
      <c r="Z564" s="16">
        <f t="shared" si="142"/>
        <v>7</v>
      </c>
      <c r="AA564" s="102">
        <f t="shared" si="143"/>
        <v>1.1000000000000001</v>
      </c>
      <c r="AB564" s="16" t="str">
        <f t="shared" si="144"/>
        <v>DefExt</v>
      </c>
      <c r="AC564" s="29">
        <f t="shared" si="145"/>
        <v>577</v>
      </c>
      <c r="AD564" s="16" t="str">
        <f t="shared" si="146"/>
        <v>HPExt</v>
      </c>
      <c r="AE564" s="29">
        <f t="shared" si="147"/>
        <v>579</v>
      </c>
    </row>
    <row r="565" spans="22:31" ht="16.5" x14ac:dyDescent="0.2">
      <c r="V565" s="15">
        <v>528</v>
      </c>
      <c r="W565" s="16">
        <f t="shared" si="139"/>
        <v>14</v>
      </c>
      <c r="X565" s="16" t="str">
        <f t="shared" si="140"/>
        <v>高级1</v>
      </c>
      <c r="Y565" s="16">
        <f t="shared" si="141"/>
        <v>2</v>
      </c>
      <c r="Z565" s="16">
        <f t="shared" si="142"/>
        <v>8</v>
      </c>
      <c r="AA565" s="102">
        <f t="shared" si="143"/>
        <v>1.25</v>
      </c>
      <c r="AB565" s="16" t="str">
        <f t="shared" si="144"/>
        <v>DefExt</v>
      </c>
      <c r="AC565" s="29">
        <f t="shared" si="145"/>
        <v>655</v>
      </c>
      <c r="AD565" s="16" t="str">
        <f t="shared" si="146"/>
        <v>HPExt</v>
      </c>
      <c r="AE565" s="29">
        <f t="shared" si="147"/>
        <v>658</v>
      </c>
    </row>
    <row r="566" spans="22:31" ht="16.5" x14ac:dyDescent="0.2">
      <c r="V566" s="15">
        <v>529</v>
      </c>
      <c r="W566" s="16">
        <f t="shared" si="139"/>
        <v>14</v>
      </c>
      <c r="X566" s="16" t="str">
        <f t="shared" si="140"/>
        <v>高级1</v>
      </c>
      <c r="Y566" s="16">
        <f t="shared" si="141"/>
        <v>2</v>
      </c>
      <c r="Z566" s="16">
        <f t="shared" si="142"/>
        <v>9</v>
      </c>
      <c r="AA566" s="102">
        <f t="shared" si="143"/>
        <v>1.4</v>
      </c>
      <c r="AB566" s="16" t="str">
        <f t="shared" si="144"/>
        <v>DefExt</v>
      </c>
      <c r="AC566" s="29">
        <f t="shared" si="145"/>
        <v>734</v>
      </c>
      <c r="AD566" s="16" t="str">
        <f t="shared" si="146"/>
        <v>HPExt</v>
      </c>
      <c r="AE566" s="29">
        <f t="shared" si="147"/>
        <v>737</v>
      </c>
    </row>
    <row r="567" spans="22:31" ht="16.5" x14ac:dyDescent="0.2">
      <c r="V567" s="15">
        <v>530</v>
      </c>
      <c r="W567" s="16">
        <f t="shared" si="139"/>
        <v>14</v>
      </c>
      <c r="X567" s="16" t="str">
        <f t="shared" si="140"/>
        <v>高级1</v>
      </c>
      <c r="Y567" s="16">
        <f t="shared" si="141"/>
        <v>2</v>
      </c>
      <c r="Z567" s="16">
        <f t="shared" si="142"/>
        <v>10</v>
      </c>
      <c r="AA567" s="102">
        <f t="shared" si="143"/>
        <v>1.55</v>
      </c>
      <c r="AB567" s="16" t="str">
        <f t="shared" si="144"/>
        <v>DefExt</v>
      </c>
      <c r="AC567" s="29">
        <f t="shared" si="145"/>
        <v>813</v>
      </c>
      <c r="AD567" s="16" t="str">
        <f t="shared" si="146"/>
        <v>HPExt</v>
      </c>
      <c r="AE567" s="29">
        <f t="shared" si="147"/>
        <v>816</v>
      </c>
    </row>
    <row r="568" spans="22:31" ht="16.5" x14ac:dyDescent="0.2">
      <c r="V568" s="15">
        <v>531</v>
      </c>
      <c r="W568" s="16">
        <f t="shared" si="139"/>
        <v>14</v>
      </c>
      <c r="X568" s="16" t="str">
        <f t="shared" si="140"/>
        <v>高级1</v>
      </c>
      <c r="Y568" s="16">
        <f t="shared" si="141"/>
        <v>2</v>
      </c>
      <c r="Z568" s="16">
        <f t="shared" si="142"/>
        <v>11</v>
      </c>
      <c r="AA568" s="102">
        <f t="shared" si="143"/>
        <v>1.7</v>
      </c>
      <c r="AB568" s="16" t="str">
        <f t="shared" si="144"/>
        <v>DefExt</v>
      </c>
      <c r="AC568" s="29">
        <f t="shared" si="145"/>
        <v>891</v>
      </c>
      <c r="AD568" s="16" t="str">
        <f t="shared" si="146"/>
        <v>HPExt</v>
      </c>
      <c r="AE568" s="29">
        <f t="shared" si="147"/>
        <v>895</v>
      </c>
    </row>
    <row r="569" spans="22:31" ht="16.5" x14ac:dyDescent="0.2">
      <c r="V569" s="15">
        <v>532</v>
      </c>
      <c r="W569" s="16">
        <f t="shared" si="139"/>
        <v>14</v>
      </c>
      <c r="X569" s="16" t="str">
        <f t="shared" si="140"/>
        <v>高级1</v>
      </c>
      <c r="Y569" s="16">
        <f t="shared" si="141"/>
        <v>2</v>
      </c>
      <c r="Z569" s="16">
        <f t="shared" si="142"/>
        <v>12</v>
      </c>
      <c r="AA569" s="102">
        <f t="shared" si="143"/>
        <v>1.8499999999999999</v>
      </c>
      <c r="AB569" s="16" t="str">
        <f t="shared" si="144"/>
        <v>DefExt</v>
      </c>
      <c r="AC569" s="29">
        <f t="shared" si="145"/>
        <v>970</v>
      </c>
      <c r="AD569" s="16" t="str">
        <f t="shared" si="146"/>
        <v>HPExt</v>
      </c>
      <c r="AE569" s="29">
        <f t="shared" si="147"/>
        <v>974</v>
      </c>
    </row>
    <row r="570" spans="22:31" ht="16.5" x14ac:dyDescent="0.2">
      <c r="V570" s="15">
        <v>533</v>
      </c>
      <c r="W570" s="16">
        <f t="shared" si="139"/>
        <v>14</v>
      </c>
      <c r="X570" s="16" t="str">
        <f t="shared" si="140"/>
        <v>高级1</v>
      </c>
      <c r="Y570" s="16">
        <f t="shared" si="141"/>
        <v>2</v>
      </c>
      <c r="Z570" s="16">
        <f t="shared" si="142"/>
        <v>13</v>
      </c>
      <c r="AA570" s="102">
        <f t="shared" si="143"/>
        <v>2</v>
      </c>
      <c r="AB570" s="16" t="str">
        <f t="shared" si="144"/>
        <v>DefExt</v>
      </c>
      <c r="AC570" s="29">
        <f t="shared" si="145"/>
        <v>1049</v>
      </c>
      <c r="AD570" s="16" t="str">
        <f t="shared" si="146"/>
        <v>HPExt</v>
      </c>
      <c r="AE570" s="29">
        <f t="shared" si="147"/>
        <v>1053</v>
      </c>
    </row>
    <row r="571" spans="22:31" ht="16.5" x14ac:dyDescent="0.2">
      <c r="V571" s="15">
        <v>534</v>
      </c>
      <c r="W571" s="16">
        <f t="shared" si="139"/>
        <v>14</v>
      </c>
      <c r="X571" s="16" t="str">
        <f t="shared" si="140"/>
        <v>高级1</v>
      </c>
      <c r="Y571" s="16">
        <f t="shared" si="141"/>
        <v>2</v>
      </c>
      <c r="Z571" s="16">
        <f t="shared" si="142"/>
        <v>14</v>
      </c>
      <c r="AA571" s="102">
        <f t="shared" si="143"/>
        <v>2.15</v>
      </c>
      <c r="AB571" s="16" t="str">
        <f t="shared" si="144"/>
        <v>DefExt</v>
      </c>
      <c r="AC571" s="29">
        <f t="shared" si="145"/>
        <v>1127</v>
      </c>
      <c r="AD571" s="16" t="str">
        <f t="shared" si="146"/>
        <v>HPExt</v>
      </c>
      <c r="AE571" s="29">
        <f t="shared" si="147"/>
        <v>1131</v>
      </c>
    </row>
    <row r="572" spans="22:31" ht="16.5" x14ac:dyDescent="0.2">
      <c r="V572" s="15">
        <v>535</v>
      </c>
      <c r="W572" s="16">
        <f t="shared" si="139"/>
        <v>14</v>
      </c>
      <c r="X572" s="16" t="str">
        <f t="shared" si="140"/>
        <v>高级1</v>
      </c>
      <c r="Y572" s="16">
        <f t="shared" si="141"/>
        <v>2</v>
      </c>
      <c r="Z572" s="16">
        <f t="shared" si="142"/>
        <v>15</v>
      </c>
      <c r="AA572" s="102">
        <f t="shared" si="143"/>
        <v>2.2999999999999998</v>
      </c>
      <c r="AB572" s="16" t="str">
        <f t="shared" si="144"/>
        <v>DefExt</v>
      </c>
      <c r="AC572" s="29">
        <f t="shared" si="145"/>
        <v>1206</v>
      </c>
      <c r="AD572" s="16" t="str">
        <f t="shared" si="146"/>
        <v>HPExt</v>
      </c>
      <c r="AE572" s="29">
        <f t="shared" si="147"/>
        <v>1210</v>
      </c>
    </row>
    <row r="573" spans="22:31" ht="16.5" x14ac:dyDescent="0.2">
      <c r="V573" s="15">
        <v>536</v>
      </c>
      <c r="W573" s="16">
        <f t="shared" si="139"/>
        <v>14</v>
      </c>
      <c r="X573" s="16" t="str">
        <f t="shared" si="140"/>
        <v>高级1</v>
      </c>
      <c r="Y573" s="16">
        <f t="shared" si="141"/>
        <v>2</v>
      </c>
      <c r="Z573" s="16">
        <f t="shared" si="142"/>
        <v>16</v>
      </c>
      <c r="AA573" s="102">
        <f t="shared" si="143"/>
        <v>2.4499999999999997</v>
      </c>
      <c r="AB573" s="16" t="str">
        <f t="shared" si="144"/>
        <v>DefExt</v>
      </c>
      <c r="AC573" s="29">
        <f t="shared" si="145"/>
        <v>1284</v>
      </c>
      <c r="AD573" s="16" t="str">
        <f t="shared" si="146"/>
        <v>HPExt</v>
      </c>
      <c r="AE573" s="29">
        <f t="shared" si="147"/>
        <v>1289</v>
      </c>
    </row>
    <row r="574" spans="22:31" ht="16.5" x14ac:dyDescent="0.2">
      <c r="V574" s="15">
        <v>537</v>
      </c>
      <c r="W574" s="16">
        <f t="shared" si="139"/>
        <v>14</v>
      </c>
      <c r="X574" s="16" t="str">
        <f t="shared" si="140"/>
        <v>高级1</v>
      </c>
      <c r="Y574" s="16">
        <f t="shared" si="141"/>
        <v>2</v>
      </c>
      <c r="Z574" s="16">
        <f t="shared" si="142"/>
        <v>17</v>
      </c>
      <c r="AA574" s="102">
        <f t="shared" si="143"/>
        <v>2.5999999999999996</v>
      </c>
      <c r="AB574" s="16" t="str">
        <f t="shared" si="144"/>
        <v>DefExt</v>
      </c>
      <c r="AC574" s="29">
        <f t="shared" si="145"/>
        <v>1363</v>
      </c>
      <c r="AD574" s="16" t="str">
        <f t="shared" si="146"/>
        <v>HPExt</v>
      </c>
      <c r="AE574" s="29">
        <f t="shared" si="147"/>
        <v>1368</v>
      </c>
    </row>
    <row r="575" spans="22:31" ht="16.5" x14ac:dyDescent="0.2">
      <c r="V575" s="15">
        <v>538</v>
      </c>
      <c r="W575" s="16">
        <f t="shared" si="139"/>
        <v>14</v>
      </c>
      <c r="X575" s="16" t="str">
        <f t="shared" si="140"/>
        <v>高级1</v>
      </c>
      <c r="Y575" s="16">
        <f t="shared" si="141"/>
        <v>2</v>
      </c>
      <c r="Z575" s="16">
        <f t="shared" si="142"/>
        <v>18</v>
      </c>
      <c r="AA575" s="102">
        <f t="shared" si="143"/>
        <v>2.7499999999999996</v>
      </c>
      <c r="AB575" s="16" t="str">
        <f t="shared" si="144"/>
        <v>DefExt</v>
      </c>
      <c r="AC575" s="29">
        <f t="shared" si="145"/>
        <v>1442</v>
      </c>
      <c r="AD575" s="16" t="str">
        <f t="shared" si="146"/>
        <v>HPExt</v>
      </c>
      <c r="AE575" s="29">
        <f t="shared" si="147"/>
        <v>1447</v>
      </c>
    </row>
    <row r="576" spans="22:31" ht="16.5" x14ac:dyDescent="0.2">
      <c r="V576" s="15">
        <v>539</v>
      </c>
      <c r="W576" s="16">
        <f t="shared" si="139"/>
        <v>14</v>
      </c>
      <c r="X576" s="16" t="str">
        <f t="shared" si="140"/>
        <v>高级1</v>
      </c>
      <c r="Y576" s="16">
        <f t="shared" si="141"/>
        <v>2</v>
      </c>
      <c r="Z576" s="16">
        <f t="shared" si="142"/>
        <v>19</v>
      </c>
      <c r="AA576" s="102">
        <f t="shared" si="143"/>
        <v>2.9</v>
      </c>
      <c r="AB576" s="16" t="str">
        <f t="shared" si="144"/>
        <v>DefExt</v>
      </c>
      <c r="AC576" s="29">
        <f t="shared" si="145"/>
        <v>1520</v>
      </c>
      <c r="AD576" s="16" t="str">
        <f t="shared" si="146"/>
        <v>HPExt</v>
      </c>
      <c r="AE576" s="29">
        <f t="shared" si="147"/>
        <v>1526</v>
      </c>
    </row>
    <row r="577" spans="22:31" ht="16.5" x14ac:dyDescent="0.2">
      <c r="V577" s="15">
        <v>540</v>
      </c>
      <c r="W577" s="16">
        <f t="shared" si="139"/>
        <v>14</v>
      </c>
      <c r="X577" s="16" t="str">
        <f t="shared" si="140"/>
        <v>高级1</v>
      </c>
      <c r="Y577" s="16">
        <f t="shared" si="141"/>
        <v>2</v>
      </c>
      <c r="Z577" s="16">
        <f t="shared" si="142"/>
        <v>20</v>
      </c>
      <c r="AA577" s="102">
        <f t="shared" si="143"/>
        <v>3.05</v>
      </c>
      <c r="AB577" s="16" t="str">
        <f t="shared" si="144"/>
        <v>DefExt</v>
      </c>
      <c r="AC577" s="29">
        <f t="shared" si="145"/>
        <v>1599</v>
      </c>
      <c r="AD577" s="16" t="str">
        <f t="shared" si="146"/>
        <v>HPExt</v>
      </c>
      <c r="AE577" s="29">
        <f t="shared" si="147"/>
        <v>1605</v>
      </c>
    </row>
    <row r="578" spans="22:31" ht="16.5" x14ac:dyDescent="0.2">
      <c r="V578" s="15">
        <v>541</v>
      </c>
      <c r="W578" s="16">
        <f t="shared" si="139"/>
        <v>14</v>
      </c>
      <c r="X578" s="16" t="str">
        <f t="shared" si="140"/>
        <v>高级1</v>
      </c>
      <c r="Y578" s="16">
        <f t="shared" si="141"/>
        <v>2</v>
      </c>
      <c r="Z578" s="16">
        <f t="shared" si="142"/>
        <v>21</v>
      </c>
      <c r="AA578" s="102">
        <f t="shared" si="143"/>
        <v>3.1999999999999997</v>
      </c>
      <c r="AB578" s="16" t="str">
        <f t="shared" si="144"/>
        <v>DefExt</v>
      </c>
      <c r="AC578" s="29">
        <f t="shared" si="145"/>
        <v>1678</v>
      </c>
      <c r="AD578" s="16" t="str">
        <f t="shared" si="146"/>
        <v>HPExt</v>
      </c>
      <c r="AE578" s="29">
        <f t="shared" si="147"/>
        <v>1684</v>
      </c>
    </row>
    <row r="579" spans="22:31" ht="16.5" x14ac:dyDescent="0.2">
      <c r="V579" s="15">
        <v>542</v>
      </c>
      <c r="W579" s="16">
        <f t="shared" si="139"/>
        <v>14</v>
      </c>
      <c r="X579" s="16" t="str">
        <f t="shared" si="140"/>
        <v>高级1</v>
      </c>
      <c r="Y579" s="16">
        <f t="shared" si="141"/>
        <v>2</v>
      </c>
      <c r="Z579" s="16">
        <f t="shared" si="142"/>
        <v>22</v>
      </c>
      <c r="AA579" s="102">
        <f t="shared" si="143"/>
        <v>3.3499999999999996</v>
      </c>
      <c r="AB579" s="16" t="str">
        <f t="shared" si="144"/>
        <v>DefExt</v>
      </c>
      <c r="AC579" s="29">
        <f t="shared" si="145"/>
        <v>1756</v>
      </c>
      <c r="AD579" s="16" t="str">
        <f t="shared" si="146"/>
        <v>HPExt</v>
      </c>
      <c r="AE579" s="29">
        <f t="shared" si="147"/>
        <v>1763</v>
      </c>
    </row>
    <row r="580" spans="22:31" ht="16.5" x14ac:dyDescent="0.2">
      <c r="V580" s="15">
        <v>543</v>
      </c>
      <c r="W580" s="16">
        <f t="shared" si="139"/>
        <v>14</v>
      </c>
      <c r="X580" s="16" t="str">
        <f t="shared" si="140"/>
        <v>高级1</v>
      </c>
      <c r="Y580" s="16">
        <f t="shared" si="141"/>
        <v>2</v>
      </c>
      <c r="Z580" s="16">
        <f t="shared" si="142"/>
        <v>23</v>
      </c>
      <c r="AA580" s="102">
        <f t="shared" si="143"/>
        <v>3.4999999999999996</v>
      </c>
      <c r="AB580" s="16" t="str">
        <f t="shared" si="144"/>
        <v>DefExt</v>
      </c>
      <c r="AC580" s="29">
        <f t="shared" si="145"/>
        <v>1835</v>
      </c>
      <c r="AD580" s="16" t="str">
        <f t="shared" si="146"/>
        <v>HPExt</v>
      </c>
      <c r="AE580" s="29">
        <f t="shared" si="147"/>
        <v>1842</v>
      </c>
    </row>
    <row r="581" spans="22:31" ht="16.5" x14ac:dyDescent="0.2">
      <c r="V581" s="15">
        <v>544</v>
      </c>
      <c r="W581" s="16">
        <f t="shared" si="139"/>
        <v>14</v>
      </c>
      <c r="X581" s="16" t="str">
        <f t="shared" si="140"/>
        <v>高级1</v>
      </c>
      <c r="Y581" s="16">
        <f t="shared" si="141"/>
        <v>2</v>
      </c>
      <c r="Z581" s="16">
        <f t="shared" si="142"/>
        <v>24</v>
      </c>
      <c r="AA581" s="102">
        <f t="shared" si="143"/>
        <v>3.6499999999999995</v>
      </c>
      <c r="AB581" s="16" t="str">
        <f t="shared" si="144"/>
        <v>DefExt</v>
      </c>
      <c r="AC581" s="29">
        <f t="shared" si="145"/>
        <v>1914</v>
      </c>
      <c r="AD581" s="16" t="str">
        <f t="shared" si="146"/>
        <v>HPExt</v>
      </c>
      <c r="AE581" s="29">
        <f t="shared" si="147"/>
        <v>1921</v>
      </c>
    </row>
    <row r="582" spans="22:31" ht="16.5" x14ac:dyDescent="0.2">
      <c r="V582" s="15">
        <v>545</v>
      </c>
      <c r="W582" s="16">
        <f t="shared" si="139"/>
        <v>14</v>
      </c>
      <c r="X582" s="16" t="str">
        <f t="shared" si="140"/>
        <v>高级1</v>
      </c>
      <c r="Y582" s="16">
        <f t="shared" si="141"/>
        <v>2</v>
      </c>
      <c r="Z582" s="16">
        <f t="shared" si="142"/>
        <v>25</v>
      </c>
      <c r="AA582" s="102">
        <f t="shared" si="143"/>
        <v>3.8</v>
      </c>
      <c r="AB582" s="16" t="str">
        <f t="shared" si="144"/>
        <v>DefExt</v>
      </c>
      <c r="AC582" s="29">
        <f t="shared" si="145"/>
        <v>1992</v>
      </c>
      <c r="AD582" s="16" t="str">
        <f t="shared" si="146"/>
        <v>HPExt</v>
      </c>
      <c r="AE582" s="29">
        <f t="shared" si="147"/>
        <v>2000</v>
      </c>
    </row>
    <row r="583" spans="22:31" ht="16.5" x14ac:dyDescent="0.2">
      <c r="V583" s="15">
        <v>546</v>
      </c>
      <c r="W583" s="16">
        <f t="shared" si="139"/>
        <v>14</v>
      </c>
      <c r="X583" s="16" t="str">
        <f t="shared" si="140"/>
        <v>高级1</v>
      </c>
      <c r="Y583" s="16">
        <f t="shared" si="141"/>
        <v>2</v>
      </c>
      <c r="Z583" s="16">
        <f t="shared" si="142"/>
        <v>26</v>
      </c>
      <c r="AA583" s="102">
        <f t="shared" si="143"/>
        <v>3.9499999999999997</v>
      </c>
      <c r="AB583" s="16" t="str">
        <f t="shared" si="144"/>
        <v>DefExt</v>
      </c>
      <c r="AC583" s="29">
        <f t="shared" si="145"/>
        <v>2071</v>
      </c>
      <c r="AD583" s="16" t="str">
        <f t="shared" si="146"/>
        <v>HPExt</v>
      </c>
      <c r="AE583" s="29">
        <f t="shared" si="147"/>
        <v>2079</v>
      </c>
    </row>
    <row r="584" spans="22:31" ht="16.5" x14ac:dyDescent="0.2">
      <c r="V584" s="15">
        <v>547</v>
      </c>
      <c r="W584" s="16">
        <f t="shared" si="139"/>
        <v>14</v>
      </c>
      <c r="X584" s="16" t="str">
        <f t="shared" si="140"/>
        <v>高级1</v>
      </c>
      <c r="Y584" s="16">
        <f t="shared" si="141"/>
        <v>2</v>
      </c>
      <c r="Z584" s="16">
        <f t="shared" si="142"/>
        <v>27</v>
      </c>
      <c r="AA584" s="102">
        <f t="shared" si="143"/>
        <v>4.0999999999999996</v>
      </c>
      <c r="AB584" s="16" t="str">
        <f t="shared" si="144"/>
        <v>DefExt</v>
      </c>
      <c r="AC584" s="29">
        <f t="shared" si="145"/>
        <v>2150</v>
      </c>
      <c r="AD584" s="16" t="str">
        <f t="shared" si="146"/>
        <v>HPExt</v>
      </c>
      <c r="AE584" s="29">
        <f t="shared" si="147"/>
        <v>2158</v>
      </c>
    </row>
    <row r="585" spans="22:31" ht="16.5" x14ac:dyDescent="0.2">
      <c r="V585" s="15">
        <v>548</v>
      </c>
      <c r="W585" s="16">
        <f t="shared" si="139"/>
        <v>14</v>
      </c>
      <c r="X585" s="16" t="str">
        <f t="shared" si="140"/>
        <v>高级1</v>
      </c>
      <c r="Y585" s="16">
        <f t="shared" si="141"/>
        <v>2</v>
      </c>
      <c r="Z585" s="16">
        <f t="shared" si="142"/>
        <v>28</v>
      </c>
      <c r="AA585" s="102">
        <f t="shared" si="143"/>
        <v>4.25</v>
      </c>
      <c r="AB585" s="16" t="str">
        <f t="shared" si="144"/>
        <v>DefExt</v>
      </c>
      <c r="AC585" s="29">
        <f t="shared" si="145"/>
        <v>2228</v>
      </c>
      <c r="AD585" s="16" t="str">
        <f t="shared" si="146"/>
        <v>HPExt</v>
      </c>
      <c r="AE585" s="29">
        <f t="shared" si="147"/>
        <v>2237</v>
      </c>
    </row>
    <row r="586" spans="22:31" ht="16.5" x14ac:dyDescent="0.2">
      <c r="V586" s="15">
        <v>549</v>
      </c>
      <c r="W586" s="16">
        <f t="shared" si="139"/>
        <v>14</v>
      </c>
      <c r="X586" s="16" t="str">
        <f t="shared" si="140"/>
        <v>高级1</v>
      </c>
      <c r="Y586" s="16">
        <f t="shared" si="141"/>
        <v>2</v>
      </c>
      <c r="Z586" s="16">
        <f t="shared" si="142"/>
        <v>29</v>
      </c>
      <c r="AA586" s="102">
        <f t="shared" si="143"/>
        <v>4.3999999999999995</v>
      </c>
      <c r="AB586" s="16" t="str">
        <f t="shared" si="144"/>
        <v>DefExt</v>
      </c>
      <c r="AC586" s="29">
        <f t="shared" si="145"/>
        <v>2307</v>
      </c>
      <c r="AD586" s="16" t="str">
        <f t="shared" si="146"/>
        <v>HPExt</v>
      </c>
      <c r="AE586" s="29">
        <f t="shared" si="147"/>
        <v>2316</v>
      </c>
    </row>
    <row r="587" spans="22:31" ht="16.5" x14ac:dyDescent="0.2">
      <c r="V587" s="15">
        <v>550</v>
      </c>
      <c r="W587" s="16">
        <f t="shared" si="139"/>
        <v>14</v>
      </c>
      <c r="X587" s="16" t="str">
        <f t="shared" si="140"/>
        <v>高级1</v>
      </c>
      <c r="Y587" s="16">
        <f t="shared" si="141"/>
        <v>2</v>
      </c>
      <c r="Z587" s="16">
        <f t="shared" si="142"/>
        <v>30</v>
      </c>
      <c r="AA587" s="102">
        <f t="shared" si="143"/>
        <v>4.55</v>
      </c>
      <c r="AB587" s="16" t="str">
        <f t="shared" si="144"/>
        <v>DefExt</v>
      </c>
      <c r="AC587" s="29">
        <f t="shared" si="145"/>
        <v>2385</v>
      </c>
      <c r="AD587" s="16" t="str">
        <f t="shared" si="146"/>
        <v>HPExt</v>
      </c>
      <c r="AE587" s="29">
        <f t="shared" si="147"/>
        <v>2394</v>
      </c>
    </row>
    <row r="588" spans="22:31" ht="16.5" x14ac:dyDescent="0.2">
      <c r="V588" s="15">
        <v>551</v>
      </c>
      <c r="W588" s="16">
        <f t="shared" si="139"/>
        <v>14</v>
      </c>
      <c r="X588" s="16" t="str">
        <f t="shared" si="140"/>
        <v>高级1</v>
      </c>
      <c r="Y588" s="16">
        <f t="shared" si="141"/>
        <v>2</v>
      </c>
      <c r="Z588" s="16">
        <f t="shared" si="142"/>
        <v>31</v>
      </c>
      <c r="AA588" s="102">
        <f t="shared" si="143"/>
        <v>4.6999999999999993</v>
      </c>
      <c r="AB588" s="16" t="str">
        <f t="shared" si="144"/>
        <v>DefExt</v>
      </c>
      <c r="AC588" s="29">
        <f t="shared" si="145"/>
        <v>2464</v>
      </c>
      <c r="AD588" s="16" t="str">
        <f t="shared" si="146"/>
        <v>HPExt</v>
      </c>
      <c r="AE588" s="29">
        <f t="shared" si="147"/>
        <v>2473</v>
      </c>
    </row>
    <row r="589" spans="22:31" ht="16.5" x14ac:dyDescent="0.2">
      <c r="V589" s="15">
        <v>552</v>
      </c>
      <c r="W589" s="16">
        <f t="shared" si="139"/>
        <v>14</v>
      </c>
      <c r="X589" s="16" t="str">
        <f t="shared" si="140"/>
        <v>高级1</v>
      </c>
      <c r="Y589" s="16">
        <f t="shared" si="141"/>
        <v>2</v>
      </c>
      <c r="Z589" s="16">
        <f t="shared" si="142"/>
        <v>32</v>
      </c>
      <c r="AA589" s="102">
        <f t="shared" si="143"/>
        <v>4.8499999999999996</v>
      </c>
      <c r="AB589" s="16" t="str">
        <f t="shared" si="144"/>
        <v>DefExt</v>
      </c>
      <c r="AC589" s="29">
        <f t="shared" si="145"/>
        <v>2543</v>
      </c>
      <c r="AD589" s="16" t="str">
        <f t="shared" si="146"/>
        <v>HPExt</v>
      </c>
      <c r="AE589" s="29">
        <f t="shared" si="147"/>
        <v>2552</v>
      </c>
    </row>
    <row r="590" spans="22:31" ht="16.5" x14ac:dyDescent="0.2">
      <c r="V590" s="15">
        <v>553</v>
      </c>
      <c r="W590" s="16">
        <f t="shared" si="139"/>
        <v>14</v>
      </c>
      <c r="X590" s="16" t="str">
        <f t="shared" si="140"/>
        <v>高级1</v>
      </c>
      <c r="Y590" s="16">
        <f t="shared" si="141"/>
        <v>2</v>
      </c>
      <c r="Z590" s="16">
        <f t="shared" si="142"/>
        <v>33</v>
      </c>
      <c r="AA590" s="102">
        <f t="shared" si="143"/>
        <v>5</v>
      </c>
      <c r="AB590" s="16" t="str">
        <f t="shared" si="144"/>
        <v>DefExt</v>
      </c>
      <c r="AC590" s="29">
        <f t="shared" si="145"/>
        <v>2621</v>
      </c>
      <c r="AD590" s="16" t="str">
        <f t="shared" si="146"/>
        <v>HPExt</v>
      </c>
      <c r="AE590" s="29">
        <f t="shared" si="147"/>
        <v>2631</v>
      </c>
    </row>
    <row r="591" spans="22:31" ht="16.5" x14ac:dyDescent="0.2">
      <c r="V591" s="15">
        <v>554</v>
      </c>
      <c r="W591" s="16">
        <f t="shared" si="139"/>
        <v>14</v>
      </c>
      <c r="X591" s="16" t="str">
        <f t="shared" si="140"/>
        <v>高级1</v>
      </c>
      <c r="Y591" s="16">
        <f t="shared" si="141"/>
        <v>2</v>
      </c>
      <c r="Z591" s="16">
        <f t="shared" si="142"/>
        <v>34</v>
      </c>
      <c r="AA591" s="102">
        <f t="shared" si="143"/>
        <v>5.1499999999999995</v>
      </c>
      <c r="AB591" s="16" t="str">
        <f t="shared" si="144"/>
        <v>DefExt</v>
      </c>
      <c r="AC591" s="29">
        <f t="shared" si="145"/>
        <v>2700</v>
      </c>
      <c r="AD591" s="16" t="str">
        <f t="shared" si="146"/>
        <v>HPExt</v>
      </c>
      <c r="AE591" s="29">
        <f t="shared" si="147"/>
        <v>2710</v>
      </c>
    </row>
    <row r="592" spans="22:31" ht="16.5" x14ac:dyDescent="0.2">
      <c r="V592" s="15">
        <v>555</v>
      </c>
      <c r="W592" s="16">
        <f t="shared" si="139"/>
        <v>14</v>
      </c>
      <c r="X592" s="16" t="str">
        <f t="shared" si="140"/>
        <v>高级1</v>
      </c>
      <c r="Y592" s="16">
        <f t="shared" si="141"/>
        <v>2</v>
      </c>
      <c r="Z592" s="16">
        <f t="shared" si="142"/>
        <v>35</v>
      </c>
      <c r="AA592" s="102">
        <f t="shared" si="143"/>
        <v>5.3</v>
      </c>
      <c r="AB592" s="16" t="str">
        <f t="shared" si="144"/>
        <v>DefExt</v>
      </c>
      <c r="AC592" s="29">
        <f t="shared" si="145"/>
        <v>2779</v>
      </c>
      <c r="AD592" s="16" t="str">
        <f t="shared" si="146"/>
        <v>HPExt</v>
      </c>
      <c r="AE592" s="29">
        <f t="shared" si="147"/>
        <v>2789</v>
      </c>
    </row>
    <row r="593" spans="22:31" ht="16.5" x14ac:dyDescent="0.2">
      <c r="V593" s="15">
        <v>556</v>
      </c>
      <c r="W593" s="16">
        <f t="shared" si="139"/>
        <v>14</v>
      </c>
      <c r="X593" s="16" t="str">
        <f t="shared" si="140"/>
        <v>高级1</v>
      </c>
      <c r="Y593" s="16">
        <f t="shared" si="141"/>
        <v>2</v>
      </c>
      <c r="Z593" s="16">
        <f t="shared" si="142"/>
        <v>36</v>
      </c>
      <c r="AA593" s="102">
        <f t="shared" si="143"/>
        <v>5.4499999999999993</v>
      </c>
      <c r="AB593" s="16" t="str">
        <f t="shared" si="144"/>
        <v>DefExt</v>
      </c>
      <c r="AC593" s="29">
        <f t="shared" si="145"/>
        <v>2857</v>
      </c>
      <c r="AD593" s="16" t="str">
        <f t="shared" si="146"/>
        <v>HPExt</v>
      </c>
      <c r="AE593" s="29">
        <f t="shared" si="147"/>
        <v>2868</v>
      </c>
    </row>
    <row r="594" spans="22:31" ht="16.5" x14ac:dyDescent="0.2">
      <c r="V594" s="15">
        <v>557</v>
      </c>
      <c r="W594" s="16">
        <f t="shared" si="139"/>
        <v>14</v>
      </c>
      <c r="X594" s="16" t="str">
        <f t="shared" si="140"/>
        <v>高级1</v>
      </c>
      <c r="Y594" s="16">
        <f t="shared" si="141"/>
        <v>2</v>
      </c>
      <c r="Z594" s="16">
        <f t="shared" si="142"/>
        <v>37</v>
      </c>
      <c r="AA594" s="102">
        <f t="shared" si="143"/>
        <v>5.6</v>
      </c>
      <c r="AB594" s="16" t="str">
        <f t="shared" si="144"/>
        <v>DefExt</v>
      </c>
      <c r="AC594" s="29">
        <f t="shared" si="145"/>
        <v>2936</v>
      </c>
      <c r="AD594" s="16" t="str">
        <f t="shared" si="146"/>
        <v>HPExt</v>
      </c>
      <c r="AE594" s="29">
        <f t="shared" si="147"/>
        <v>2947</v>
      </c>
    </row>
    <row r="595" spans="22:31" ht="16.5" x14ac:dyDescent="0.2">
      <c r="V595" s="15">
        <v>558</v>
      </c>
      <c r="W595" s="16">
        <f t="shared" si="139"/>
        <v>14</v>
      </c>
      <c r="X595" s="16" t="str">
        <f t="shared" si="140"/>
        <v>高级1</v>
      </c>
      <c r="Y595" s="16">
        <f t="shared" si="141"/>
        <v>2</v>
      </c>
      <c r="Z595" s="16">
        <f t="shared" si="142"/>
        <v>38</v>
      </c>
      <c r="AA595" s="102">
        <f t="shared" si="143"/>
        <v>5.75</v>
      </c>
      <c r="AB595" s="16" t="str">
        <f t="shared" si="144"/>
        <v>DefExt</v>
      </c>
      <c r="AC595" s="29">
        <f t="shared" si="145"/>
        <v>3015</v>
      </c>
      <c r="AD595" s="16" t="str">
        <f t="shared" si="146"/>
        <v>HPExt</v>
      </c>
      <c r="AE595" s="29">
        <f t="shared" si="147"/>
        <v>3026</v>
      </c>
    </row>
    <row r="596" spans="22:31" ht="16.5" x14ac:dyDescent="0.2">
      <c r="V596" s="15">
        <v>559</v>
      </c>
      <c r="W596" s="16">
        <f t="shared" si="139"/>
        <v>14</v>
      </c>
      <c r="X596" s="16" t="str">
        <f t="shared" si="140"/>
        <v>高级1</v>
      </c>
      <c r="Y596" s="16">
        <f t="shared" si="141"/>
        <v>2</v>
      </c>
      <c r="Z596" s="16">
        <f t="shared" si="142"/>
        <v>39</v>
      </c>
      <c r="AA596" s="102">
        <f t="shared" si="143"/>
        <v>5.8999999999999995</v>
      </c>
      <c r="AB596" s="16" t="str">
        <f t="shared" si="144"/>
        <v>DefExt</v>
      </c>
      <c r="AC596" s="29">
        <f t="shared" si="145"/>
        <v>3093</v>
      </c>
      <c r="AD596" s="16" t="str">
        <f t="shared" si="146"/>
        <v>HPExt</v>
      </c>
      <c r="AE596" s="29">
        <f t="shared" si="147"/>
        <v>3105</v>
      </c>
    </row>
    <row r="597" spans="22:31" ht="16.5" x14ac:dyDescent="0.2">
      <c r="V597" s="15">
        <v>560</v>
      </c>
      <c r="W597" s="16">
        <f t="shared" si="139"/>
        <v>14</v>
      </c>
      <c r="X597" s="16" t="str">
        <f t="shared" si="140"/>
        <v>高级1</v>
      </c>
      <c r="Y597" s="16">
        <f t="shared" si="141"/>
        <v>2</v>
      </c>
      <c r="Z597" s="16">
        <f t="shared" si="142"/>
        <v>40</v>
      </c>
      <c r="AA597" s="102">
        <f t="shared" si="143"/>
        <v>6.05</v>
      </c>
      <c r="AB597" s="16" t="str">
        <f t="shared" si="144"/>
        <v>DefExt</v>
      </c>
      <c r="AC597" s="29">
        <f t="shared" si="145"/>
        <v>3172</v>
      </c>
      <c r="AD597" s="16" t="str">
        <f t="shared" si="146"/>
        <v>HPExt</v>
      </c>
      <c r="AE597" s="29">
        <f t="shared" si="147"/>
        <v>3184</v>
      </c>
    </row>
    <row r="598" spans="22:31" ht="16.5" x14ac:dyDescent="0.2">
      <c r="V598" s="15">
        <v>561</v>
      </c>
      <c r="W598" s="16">
        <f t="shared" si="139"/>
        <v>15</v>
      </c>
      <c r="X598" s="16" t="str">
        <f t="shared" si="140"/>
        <v>高级1</v>
      </c>
      <c r="Y598" s="16">
        <f t="shared" si="141"/>
        <v>3</v>
      </c>
      <c r="Z598" s="16">
        <f t="shared" si="142"/>
        <v>1</v>
      </c>
      <c r="AA598" s="102">
        <f t="shared" si="143"/>
        <v>0.2</v>
      </c>
      <c r="AB598" s="16" t="str">
        <f t="shared" si="144"/>
        <v>AtkExt</v>
      </c>
      <c r="AC598" s="29">
        <f t="shared" si="145"/>
        <v>105</v>
      </c>
      <c r="AD598" s="16" t="str">
        <f t="shared" si="146"/>
        <v>HPExt</v>
      </c>
      <c r="AE598" s="29">
        <f t="shared" si="147"/>
        <v>316</v>
      </c>
    </row>
    <row r="599" spans="22:31" ht="16.5" x14ac:dyDescent="0.2">
      <c r="V599" s="15">
        <v>562</v>
      </c>
      <c r="W599" s="16">
        <f t="shared" si="139"/>
        <v>15</v>
      </c>
      <c r="X599" s="16" t="str">
        <f t="shared" si="140"/>
        <v>高级1</v>
      </c>
      <c r="Y599" s="16">
        <f t="shared" si="141"/>
        <v>3</v>
      </c>
      <c r="Z599" s="16">
        <f t="shared" si="142"/>
        <v>2</v>
      </c>
      <c r="AA599" s="102">
        <f t="shared" si="143"/>
        <v>0.35</v>
      </c>
      <c r="AB599" s="16" t="str">
        <f t="shared" si="144"/>
        <v>AtkExt</v>
      </c>
      <c r="AC599" s="29">
        <f t="shared" si="145"/>
        <v>184</v>
      </c>
      <c r="AD599" s="16" t="str">
        <f t="shared" si="146"/>
        <v>HPExt</v>
      </c>
      <c r="AE599" s="29">
        <f t="shared" si="147"/>
        <v>553</v>
      </c>
    </row>
    <row r="600" spans="22:31" ht="16.5" x14ac:dyDescent="0.2">
      <c r="V600" s="15">
        <v>563</v>
      </c>
      <c r="W600" s="16">
        <f t="shared" si="139"/>
        <v>15</v>
      </c>
      <c r="X600" s="16" t="str">
        <f t="shared" si="140"/>
        <v>高级1</v>
      </c>
      <c r="Y600" s="16">
        <f t="shared" si="141"/>
        <v>3</v>
      </c>
      <c r="Z600" s="16">
        <f t="shared" si="142"/>
        <v>3</v>
      </c>
      <c r="AA600" s="102">
        <f t="shared" si="143"/>
        <v>0.49999999999999994</v>
      </c>
      <c r="AB600" s="16" t="str">
        <f t="shared" si="144"/>
        <v>AtkExt</v>
      </c>
      <c r="AC600" s="29">
        <f t="shared" si="145"/>
        <v>263</v>
      </c>
      <c r="AD600" s="16" t="str">
        <f t="shared" si="146"/>
        <v>HPExt</v>
      </c>
      <c r="AE600" s="29">
        <f t="shared" si="147"/>
        <v>789</v>
      </c>
    </row>
    <row r="601" spans="22:31" ht="16.5" x14ac:dyDescent="0.2">
      <c r="V601" s="15">
        <v>564</v>
      </c>
      <c r="W601" s="16">
        <f t="shared" si="139"/>
        <v>15</v>
      </c>
      <c r="X601" s="16" t="str">
        <f t="shared" si="140"/>
        <v>高级1</v>
      </c>
      <c r="Y601" s="16">
        <f t="shared" si="141"/>
        <v>3</v>
      </c>
      <c r="Z601" s="16">
        <f t="shared" si="142"/>
        <v>4</v>
      </c>
      <c r="AA601" s="102">
        <f t="shared" si="143"/>
        <v>0.65</v>
      </c>
      <c r="AB601" s="16" t="str">
        <f t="shared" si="144"/>
        <v>AtkExt</v>
      </c>
      <c r="AC601" s="29">
        <f t="shared" si="145"/>
        <v>342</v>
      </c>
      <c r="AD601" s="16" t="str">
        <f t="shared" si="146"/>
        <v>HPExt</v>
      </c>
      <c r="AE601" s="29">
        <f t="shared" si="147"/>
        <v>1026</v>
      </c>
    </row>
    <row r="602" spans="22:31" ht="16.5" x14ac:dyDescent="0.2">
      <c r="V602" s="15">
        <v>565</v>
      </c>
      <c r="W602" s="16">
        <f t="shared" si="139"/>
        <v>15</v>
      </c>
      <c r="X602" s="16" t="str">
        <f t="shared" si="140"/>
        <v>高级1</v>
      </c>
      <c r="Y602" s="16">
        <f t="shared" si="141"/>
        <v>3</v>
      </c>
      <c r="Z602" s="16">
        <f t="shared" si="142"/>
        <v>5</v>
      </c>
      <c r="AA602" s="102">
        <f t="shared" si="143"/>
        <v>0.8</v>
      </c>
      <c r="AB602" s="16" t="str">
        <f t="shared" si="144"/>
        <v>AtkExt</v>
      </c>
      <c r="AC602" s="29">
        <f t="shared" si="145"/>
        <v>420</v>
      </c>
      <c r="AD602" s="16" t="str">
        <f t="shared" si="146"/>
        <v>HPExt</v>
      </c>
      <c r="AE602" s="29">
        <f t="shared" si="147"/>
        <v>1263</v>
      </c>
    </row>
    <row r="603" spans="22:31" ht="16.5" x14ac:dyDescent="0.2">
      <c r="V603" s="15">
        <v>566</v>
      </c>
      <c r="W603" s="16">
        <f t="shared" si="139"/>
        <v>15</v>
      </c>
      <c r="X603" s="16" t="str">
        <f t="shared" si="140"/>
        <v>高级1</v>
      </c>
      <c r="Y603" s="16">
        <f t="shared" si="141"/>
        <v>3</v>
      </c>
      <c r="Z603" s="16">
        <f t="shared" si="142"/>
        <v>6</v>
      </c>
      <c r="AA603" s="102">
        <f t="shared" si="143"/>
        <v>0.95</v>
      </c>
      <c r="AB603" s="16" t="str">
        <f t="shared" si="144"/>
        <v>AtkExt</v>
      </c>
      <c r="AC603" s="29">
        <f t="shared" si="145"/>
        <v>499</v>
      </c>
      <c r="AD603" s="16" t="str">
        <f t="shared" si="146"/>
        <v>HPExt</v>
      </c>
      <c r="AE603" s="29">
        <f t="shared" si="147"/>
        <v>1500</v>
      </c>
    </row>
    <row r="604" spans="22:31" ht="16.5" x14ac:dyDescent="0.2">
      <c r="V604" s="15">
        <v>567</v>
      </c>
      <c r="W604" s="16">
        <f t="shared" si="139"/>
        <v>15</v>
      </c>
      <c r="X604" s="16" t="str">
        <f t="shared" si="140"/>
        <v>高级1</v>
      </c>
      <c r="Y604" s="16">
        <f t="shared" si="141"/>
        <v>3</v>
      </c>
      <c r="Z604" s="16">
        <f t="shared" si="142"/>
        <v>7</v>
      </c>
      <c r="AA604" s="102">
        <f t="shared" si="143"/>
        <v>1.1000000000000001</v>
      </c>
      <c r="AB604" s="16" t="str">
        <f t="shared" si="144"/>
        <v>AtkExt</v>
      </c>
      <c r="AC604" s="29">
        <f t="shared" si="145"/>
        <v>578</v>
      </c>
      <c r="AD604" s="16" t="str">
        <f t="shared" si="146"/>
        <v>HPExt</v>
      </c>
      <c r="AE604" s="29">
        <f t="shared" si="147"/>
        <v>1737</v>
      </c>
    </row>
    <row r="605" spans="22:31" ht="16.5" x14ac:dyDescent="0.2">
      <c r="V605" s="15">
        <v>568</v>
      </c>
      <c r="W605" s="16">
        <f t="shared" si="139"/>
        <v>15</v>
      </c>
      <c r="X605" s="16" t="str">
        <f t="shared" si="140"/>
        <v>高级1</v>
      </c>
      <c r="Y605" s="16">
        <f t="shared" si="141"/>
        <v>3</v>
      </c>
      <c r="Z605" s="16">
        <f t="shared" si="142"/>
        <v>8</v>
      </c>
      <c r="AA605" s="102">
        <f t="shared" si="143"/>
        <v>1.25</v>
      </c>
      <c r="AB605" s="16" t="str">
        <f t="shared" si="144"/>
        <v>AtkExt</v>
      </c>
      <c r="AC605" s="29">
        <f t="shared" si="145"/>
        <v>657</v>
      </c>
      <c r="AD605" s="16" t="str">
        <f t="shared" si="146"/>
        <v>HPExt</v>
      </c>
      <c r="AE605" s="29">
        <f t="shared" si="147"/>
        <v>1973</v>
      </c>
    </row>
    <row r="606" spans="22:31" ht="16.5" x14ac:dyDescent="0.2">
      <c r="V606" s="15">
        <v>569</v>
      </c>
      <c r="W606" s="16">
        <f t="shared" si="139"/>
        <v>15</v>
      </c>
      <c r="X606" s="16" t="str">
        <f t="shared" si="140"/>
        <v>高级1</v>
      </c>
      <c r="Y606" s="16">
        <f t="shared" si="141"/>
        <v>3</v>
      </c>
      <c r="Z606" s="16">
        <f t="shared" si="142"/>
        <v>9</v>
      </c>
      <c r="AA606" s="102">
        <f t="shared" si="143"/>
        <v>1.4</v>
      </c>
      <c r="AB606" s="16" t="str">
        <f t="shared" si="144"/>
        <v>AtkExt</v>
      </c>
      <c r="AC606" s="29">
        <f t="shared" si="145"/>
        <v>736</v>
      </c>
      <c r="AD606" s="16" t="str">
        <f t="shared" si="146"/>
        <v>HPExt</v>
      </c>
      <c r="AE606" s="29">
        <f t="shared" si="147"/>
        <v>2210</v>
      </c>
    </row>
    <row r="607" spans="22:31" ht="16.5" x14ac:dyDescent="0.2">
      <c r="V607" s="15">
        <v>570</v>
      </c>
      <c r="W607" s="16">
        <f t="shared" si="139"/>
        <v>15</v>
      </c>
      <c r="X607" s="16" t="str">
        <f t="shared" si="140"/>
        <v>高级1</v>
      </c>
      <c r="Y607" s="16">
        <f t="shared" si="141"/>
        <v>3</v>
      </c>
      <c r="Z607" s="16">
        <f t="shared" si="142"/>
        <v>10</v>
      </c>
      <c r="AA607" s="102">
        <f t="shared" si="143"/>
        <v>1.55</v>
      </c>
      <c r="AB607" s="16" t="str">
        <f t="shared" si="144"/>
        <v>AtkExt</v>
      </c>
      <c r="AC607" s="29">
        <f t="shared" si="145"/>
        <v>815</v>
      </c>
      <c r="AD607" s="16" t="str">
        <f t="shared" si="146"/>
        <v>HPExt</v>
      </c>
      <c r="AE607" s="29">
        <f t="shared" si="147"/>
        <v>2447</v>
      </c>
    </row>
    <row r="608" spans="22:31" ht="16.5" x14ac:dyDescent="0.2">
      <c r="V608" s="15">
        <v>571</v>
      </c>
      <c r="W608" s="16">
        <f t="shared" si="139"/>
        <v>15</v>
      </c>
      <c r="X608" s="16" t="str">
        <f t="shared" si="140"/>
        <v>高级1</v>
      </c>
      <c r="Y608" s="16">
        <f t="shared" si="141"/>
        <v>3</v>
      </c>
      <c r="Z608" s="16">
        <f t="shared" si="142"/>
        <v>11</v>
      </c>
      <c r="AA608" s="102">
        <f t="shared" si="143"/>
        <v>1.7</v>
      </c>
      <c r="AB608" s="16" t="str">
        <f t="shared" si="144"/>
        <v>AtkExt</v>
      </c>
      <c r="AC608" s="29">
        <f t="shared" si="145"/>
        <v>893</v>
      </c>
      <c r="AD608" s="16" t="str">
        <f t="shared" si="146"/>
        <v>HPExt</v>
      </c>
      <c r="AE608" s="29">
        <f t="shared" si="147"/>
        <v>2684</v>
      </c>
    </row>
    <row r="609" spans="22:31" ht="16.5" x14ac:dyDescent="0.2">
      <c r="V609" s="15">
        <v>572</v>
      </c>
      <c r="W609" s="16">
        <f t="shared" si="139"/>
        <v>15</v>
      </c>
      <c r="X609" s="16" t="str">
        <f t="shared" si="140"/>
        <v>高级1</v>
      </c>
      <c r="Y609" s="16">
        <f t="shared" si="141"/>
        <v>3</v>
      </c>
      <c r="Z609" s="16">
        <f t="shared" si="142"/>
        <v>12</v>
      </c>
      <c r="AA609" s="102">
        <f t="shared" si="143"/>
        <v>1.8499999999999999</v>
      </c>
      <c r="AB609" s="16" t="str">
        <f t="shared" si="144"/>
        <v>AtkExt</v>
      </c>
      <c r="AC609" s="29">
        <f t="shared" si="145"/>
        <v>972</v>
      </c>
      <c r="AD609" s="16" t="str">
        <f t="shared" si="146"/>
        <v>HPExt</v>
      </c>
      <c r="AE609" s="29">
        <f t="shared" si="147"/>
        <v>2921</v>
      </c>
    </row>
    <row r="610" spans="22:31" ht="16.5" x14ac:dyDescent="0.2">
      <c r="V610" s="15">
        <v>573</v>
      </c>
      <c r="W610" s="16">
        <f t="shared" si="139"/>
        <v>15</v>
      </c>
      <c r="X610" s="16" t="str">
        <f t="shared" si="140"/>
        <v>高级1</v>
      </c>
      <c r="Y610" s="16">
        <f t="shared" si="141"/>
        <v>3</v>
      </c>
      <c r="Z610" s="16">
        <f t="shared" si="142"/>
        <v>13</v>
      </c>
      <c r="AA610" s="102">
        <f t="shared" si="143"/>
        <v>2</v>
      </c>
      <c r="AB610" s="16" t="str">
        <f t="shared" si="144"/>
        <v>AtkExt</v>
      </c>
      <c r="AC610" s="29">
        <f t="shared" si="145"/>
        <v>1051</v>
      </c>
      <c r="AD610" s="16" t="str">
        <f t="shared" si="146"/>
        <v>HPExt</v>
      </c>
      <c r="AE610" s="29">
        <f t="shared" si="147"/>
        <v>3158</v>
      </c>
    </row>
    <row r="611" spans="22:31" ht="16.5" x14ac:dyDescent="0.2">
      <c r="V611" s="15">
        <v>574</v>
      </c>
      <c r="W611" s="16">
        <f t="shared" si="139"/>
        <v>15</v>
      </c>
      <c r="X611" s="16" t="str">
        <f t="shared" si="140"/>
        <v>高级1</v>
      </c>
      <c r="Y611" s="16">
        <f t="shared" si="141"/>
        <v>3</v>
      </c>
      <c r="Z611" s="16">
        <f t="shared" si="142"/>
        <v>14</v>
      </c>
      <c r="AA611" s="102">
        <f t="shared" si="143"/>
        <v>2.15</v>
      </c>
      <c r="AB611" s="16" t="str">
        <f t="shared" si="144"/>
        <v>AtkExt</v>
      </c>
      <c r="AC611" s="29">
        <f t="shared" si="145"/>
        <v>1130</v>
      </c>
      <c r="AD611" s="16" t="str">
        <f t="shared" si="146"/>
        <v>HPExt</v>
      </c>
      <c r="AE611" s="29">
        <f t="shared" si="147"/>
        <v>3394</v>
      </c>
    </row>
    <row r="612" spans="22:31" ht="16.5" x14ac:dyDescent="0.2">
      <c r="V612" s="15">
        <v>575</v>
      </c>
      <c r="W612" s="16">
        <f t="shared" si="139"/>
        <v>15</v>
      </c>
      <c r="X612" s="16" t="str">
        <f t="shared" si="140"/>
        <v>高级1</v>
      </c>
      <c r="Y612" s="16">
        <f t="shared" si="141"/>
        <v>3</v>
      </c>
      <c r="Z612" s="16">
        <f t="shared" si="142"/>
        <v>15</v>
      </c>
      <c r="AA612" s="102">
        <f t="shared" si="143"/>
        <v>2.2999999999999998</v>
      </c>
      <c r="AB612" s="16" t="str">
        <f t="shared" si="144"/>
        <v>AtkExt</v>
      </c>
      <c r="AC612" s="29">
        <f t="shared" si="145"/>
        <v>1209</v>
      </c>
      <c r="AD612" s="16" t="str">
        <f t="shared" si="146"/>
        <v>HPExt</v>
      </c>
      <c r="AE612" s="29">
        <f t="shared" si="147"/>
        <v>3631</v>
      </c>
    </row>
    <row r="613" spans="22:31" ht="16.5" x14ac:dyDescent="0.2">
      <c r="V613" s="15">
        <v>576</v>
      </c>
      <c r="W613" s="16">
        <f t="shared" si="139"/>
        <v>15</v>
      </c>
      <c r="X613" s="16" t="str">
        <f t="shared" si="140"/>
        <v>高级1</v>
      </c>
      <c r="Y613" s="16">
        <f t="shared" si="141"/>
        <v>3</v>
      </c>
      <c r="Z613" s="16">
        <f t="shared" si="142"/>
        <v>16</v>
      </c>
      <c r="AA613" s="102">
        <f t="shared" si="143"/>
        <v>2.4499999999999997</v>
      </c>
      <c r="AB613" s="16" t="str">
        <f t="shared" si="144"/>
        <v>AtkExt</v>
      </c>
      <c r="AC613" s="29">
        <f t="shared" si="145"/>
        <v>1288</v>
      </c>
      <c r="AD613" s="16" t="str">
        <f t="shared" si="146"/>
        <v>HPExt</v>
      </c>
      <c r="AE613" s="29">
        <f t="shared" si="147"/>
        <v>3868</v>
      </c>
    </row>
    <row r="614" spans="22:31" ht="16.5" x14ac:dyDescent="0.2">
      <c r="V614" s="15">
        <v>577</v>
      </c>
      <c r="W614" s="16">
        <f t="shared" si="139"/>
        <v>15</v>
      </c>
      <c r="X614" s="16" t="str">
        <f t="shared" si="140"/>
        <v>高级1</v>
      </c>
      <c r="Y614" s="16">
        <f t="shared" si="141"/>
        <v>3</v>
      </c>
      <c r="Z614" s="16">
        <f t="shared" si="142"/>
        <v>17</v>
      </c>
      <c r="AA614" s="102">
        <f t="shared" si="143"/>
        <v>2.5999999999999996</v>
      </c>
      <c r="AB614" s="16" t="str">
        <f t="shared" si="144"/>
        <v>AtkExt</v>
      </c>
      <c r="AC614" s="29">
        <f t="shared" si="145"/>
        <v>1366</v>
      </c>
      <c r="AD614" s="16" t="str">
        <f t="shared" si="146"/>
        <v>HPExt</v>
      </c>
      <c r="AE614" s="29">
        <f t="shared" si="147"/>
        <v>4105</v>
      </c>
    </row>
    <row r="615" spans="22:31" ht="16.5" x14ac:dyDescent="0.2">
      <c r="V615" s="15">
        <v>578</v>
      </c>
      <c r="W615" s="16">
        <f t="shared" ref="W615:W678" si="148">INT((V615-1)/40)+1</f>
        <v>15</v>
      </c>
      <c r="X615" s="16" t="str">
        <f t="shared" ref="X615:X678" si="149">INDEX($V$4:$V$33,W615)</f>
        <v>高级1</v>
      </c>
      <c r="Y615" s="16">
        <f t="shared" ref="Y615:Y678" si="150">INDEX($W$4:$W$33,INT((V615-1)/40)+1)</f>
        <v>3</v>
      </c>
      <c r="Z615" s="16">
        <f t="shared" ref="Z615:Z678" si="151">MOD(V615-1,40)+1</f>
        <v>18</v>
      </c>
      <c r="AA615" s="102">
        <f t="shared" ref="AA615:AA678" si="152">Z615*15%+5%</f>
        <v>2.7499999999999996</v>
      </c>
      <c r="AB615" s="16" t="str">
        <f t="shared" ref="AB615:AB678" si="153">INDEX($Z$3:$AB$3,INDEX($AC$4:$AC$33,W615))</f>
        <v>AtkExt</v>
      </c>
      <c r="AC615" s="29">
        <f t="shared" ref="AC615:AC678" si="154">ROUND(INDEX($Z$4:$AB$33,$W615,MATCH(AB615,$Z$3:$AB$3,0))*INDEX($Y$4:$Y$33,W615)*$AA615*INDEX($E$11:$G$11,MATCH(AB615,$Z$3:$AB$3,0)),0)</f>
        <v>1445</v>
      </c>
      <c r="AD615" s="16" t="str">
        <f t="shared" ref="AD615:AD678" si="155">INDEX($Z$3:$AB$3,INDEX($AD$4:$AD$33,W615))</f>
        <v>HPExt</v>
      </c>
      <c r="AE615" s="29">
        <f t="shared" ref="AE615:AE678" si="156">ROUND(INDEX($Z$4:$AB$33,$W615,MATCH(AD615,$Z$3:$AB$3,0))*INDEX($Y$4:$Y$33,Y615)*$AA615*INDEX($E$11:$G$11,MATCH(AD615,$Z$3:$AB$3,0)),0)</f>
        <v>4342</v>
      </c>
    </row>
    <row r="616" spans="22:31" ht="16.5" x14ac:dyDescent="0.2">
      <c r="V616" s="15">
        <v>579</v>
      </c>
      <c r="W616" s="16">
        <f t="shared" si="148"/>
        <v>15</v>
      </c>
      <c r="X616" s="16" t="str">
        <f t="shared" si="149"/>
        <v>高级1</v>
      </c>
      <c r="Y616" s="16">
        <f t="shared" si="150"/>
        <v>3</v>
      </c>
      <c r="Z616" s="16">
        <f t="shared" si="151"/>
        <v>19</v>
      </c>
      <c r="AA616" s="102">
        <f t="shared" si="152"/>
        <v>2.9</v>
      </c>
      <c r="AB616" s="16" t="str">
        <f t="shared" si="153"/>
        <v>AtkExt</v>
      </c>
      <c r="AC616" s="29">
        <f t="shared" si="154"/>
        <v>1524</v>
      </c>
      <c r="AD616" s="16" t="str">
        <f t="shared" si="155"/>
        <v>HPExt</v>
      </c>
      <c r="AE616" s="29">
        <f t="shared" si="156"/>
        <v>4578</v>
      </c>
    </row>
    <row r="617" spans="22:31" ht="16.5" x14ac:dyDescent="0.2">
      <c r="V617" s="15">
        <v>580</v>
      </c>
      <c r="W617" s="16">
        <f t="shared" si="148"/>
        <v>15</v>
      </c>
      <c r="X617" s="16" t="str">
        <f t="shared" si="149"/>
        <v>高级1</v>
      </c>
      <c r="Y617" s="16">
        <f t="shared" si="150"/>
        <v>3</v>
      </c>
      <c r="Z617" s="16">
        <f t="shared" si="151"/>
        <v>20</v>
      </c>
      <c r="AA617" s="102">
        <f t="shared" si="152"/>
        <v>3.05</v>
      </c>
      <c r="AB617" s="16" t="str">
        <f t="shared" si="153"/>
        <v>AtkExt</v>
      </c>
      <c r="AC617" s="29">
        <f t="shared" si="154"/>
        <v>1603</v>
      </c>
      <c r="AD617" s="16" t="str">
        <f t="shared" si="155"/>
        <v>HPExt</v>
      </c>
      <c r="AE617" s="29">
        <f t="shared" si="156"/>
        <v>4815</v>
      </c>
    </row>
    <row r="618" spans="22:31" ht="16.5" x14ac:dyDescent="0.2">
      <c r="V618" s="15">
        <v>581</v>
      </c>
      <c r="W618" s="16">
        <f t="shared" si="148"/>
        <v>15</v>
      </c>
      <c r="X618" s="16" t="str">
        <f t="shared" si="149"/>
        <v>高级1</v>
      </c>
      <c r="Y618" s="16">
        <f t="shared" si="150"/>
        <v>3</v>
      </c>
      <c r="Z618" s="16">
        <f t="shared" si="151"/>
        <v>21</v>
      </c>
      <c r="AA618" s="102">
        <f t="shared" si="152"/>
        <v>3.1999999999999997</v>
      </c>
      <c r="AB618" s="16" t="str">
        <f t="shared" si="153"/>
        <v>AtkExt</v>
      </c>
      <c r="AC618" s="29">
        <f t="shared" si="154"/>
        <v>1682</v>
      </c>
      <c r="AD618" s="16" t="str">
        <f t="shared" si="155"/>
        <v>HPExt</v>
      </c>
      <c r="AE618" s="29">
        <f t="shared" si="156"/>
        <v>5052</v>
      </c>
    </row>
    <row r="619" spans="22:31" ht="16.5" x14ac:dyDescent="0.2">
      <c r="V619" s="15">
        <v>582</v>
      </c>
      <c r="W619" s="16">
        <f t="shared" si="148"/>
        <v>15</v>
      </c>
      <c r="X619" s="16" t="str">
        <f t="shared" si="149"/>
        <v>高级1</v>
      </c>
      <c r="Y619" s="16">
        <f t="shared" si="150"/>
        <v>3</v>
      </c>
      <c r="Z619" s="16">
        <f t="shared" si="151"/>
        <v>22</v>
      </c>
      <c r="AA619" s="102">
        <f t="shared" si="152"/>
        <v>3.3499999999999996</v>
      </c>
      <c r="AB619" s="16" t="str">
        <f t="shared" si="153"/>
        <v>AtkExt</v>
      </c>
      <c r="AC619" s="29">
        <f t="shared" si="154"/>
        <v>1761</v>
      </c>
      <c r="AD619" s="16" t="str">
        <f t="shared" si="155"/>
        <v>HPExt</v>
      </c>
      <c r="AE619" s="29">
        <f t="shared" si="156"/>
        <v>5289</v>
      </c>
    </row>
    <row r="620" spans="22:31" ht="16.5" x14ac:dyDescent="0.2">
      <c r="V620" s="15">
        <v>583</v>
      </c>
      <c r="W620" s="16">
        <f t="shared" si="148"/>
        <v>15</v>
      </c>
      <c r="X620" s="16" t="str">
        <f t="shared" si="149"/>
        <v>高级1</v>
      </c>
      <c r="Y620" s="16">
        <f t="shared" si="150"/>
        <v>3</v>
      </c>
      <c r="Z620" s="16">
        <f t="shared" si="151"/>
        <v>23</v>
      </c>
      <c r="AA620" s="102">
        <f t="shared" si="152"/>
        <v>3.4999999999999996</v>
      </c>
      <c r="AB620" s="16" t="str">
        <f t="shared" si="153"/>
        <v>AtkExt</v>
      </c>
      <c r="AC620" s="29">
        <f t="shared" si="154"/>
        <v>1839</v>
      </c>
      <c r="AD620" s="16" t="str">
        <f t="shared" si="155"/>
        <v>HPExt</v>
      </c>
      <c r="AE620" s="29">
        <f t="shared" si="156"/>
        <v>5526</v>
      </c>
    </row>
    <row r="621" spans="22:31" ht="16.5" x14ac:dyDescent="0.2">
      <c r="V621" s="15">
        <v>584</v>
      </c>
      <c r="W621" s="16">
        <f t="shared" si="148"/>
        <v>15</v>
      </c>
      <c r="X621" s="16" t="str">
        <f t="shared" si="149"/>
        <v>高级1</v>
      </c>
      <c r="Y621" s="16">
        <f t="shared" si="150"/>
        <v>3</v>
      </c>
      <c r="Z621" s="16">
        <f t="shared" si="151"/>
        <v>24</v>
      </c>
      <c r="AA621" s="102">
        <f t="shared" si="152"/>
        <v>3.6499999999999995</v>
      </c>
      <c r="AB621" s="16" t="str">
        <f t="shared" si="153"/>
        <v>AtkExt</v>
      </c>
      <c r="AC621" s="29">
        <f t="shared" si="154"/>
        <v>1918</v>
      </c>
      <c r="AD621" s="16" t="str">
        <f t="shared" si="155"/>
        <v>HPExt</v>
      </c>
      <c r="AE621" s="29">
        <f t="shared" si="156"/>
        <v>5762</v>
      </c>
    </row>
    <row r="622" spans="22:31" ht="16.5" x14ac:dyDescent="0.2">
      <c r="V622" s="15">
        <v>585</v>
      </c>
      <c r="W622" s="16">
        <f t="shared" si="148"/>
        <v>15</v>
      </c>
      <c r="X622" s="16" t="str">
        <f t="shared" si="149"/>
        <v>高级1</v>
      </c>
      <c r="Y622" s="16">
        <f t="shared" si="150"/>
        <v>3</v>
      </c>
      <c r="Z622" s="16">
        <f t="shared" si="151"/>
        <v>25</v>
      </c>
      <c r="AA622" s="102">
        <f t="shared" si="152"/>
        <v>3.8</v>
      </c>
      <c r="AB622" s="16" t="str">
        <f t="shared" si="153"/>
        <v>AtkExt</v>
      </c>
      <c r="AC622" s="29">
        <f t="shared" si="154"/>
        <v>1997</v>
      </c>
      <c r="AD622" s="16" t="str">
        <f t="shared" si="155"/>
        <v>HPExt</v>
      </c>
      <c r="AE622" s="29">
        <f t="shared" si="156"/>
        <v>5999</v>
      </c>
    </row>
    <row r="623" spans="22:31" ht="16.5" x14ac:dyDescent="0.2">
      <c r="V623" s="15">
        <v>586</v>
      </c>
      <c r="W623" s="16">
        <f t="shared" si="148"/>
        <v>15</v>
      </c>
      <c r="X623" s="16" t="str">
        <f t="shared" si="149"/>
        <v>高级1</v>
      </c>
      <c r="Y623" s="16">
        <f t="shared" si="150"/>
        <v>3</v>
      </c>
      <c r="Z623" s="16">
        <f t="shared" si="151"/>
        <v>26</v>
      </c>
      <c r="AA623" s="102">
        <f t="shared" si="152"/>
        <v>3.9499999999999997</v>
      </c>
      <c r="AB623" s="16" t="str">
        <f t="shared" si="153"/>
        <v>AtkExt</v>
      </c>
      <c r="AC623" s="29">
        <f t="shared" si="154"/>
        <v>2076</v>
      </c>
      <c r="AD623" s="16" t="str">
        <f t="shared" si="155"/>
        <v>HPExt</v>
      </c>
      <c r="AE623" s="29">
        <f t="shared" si="156"/>
        <v>6236</v>
      </c>
    </row>
    <row r="624" spans="22:31" ht="16.5" x14ac:dyDescent="0.2">
      <c r="V624" s="15">
        <v>587</v>
      </c>
      <c r="W624" s="16">
        <f t="shared" si="148"/>
        <v>15</v>
      </c>
      <c r="X624" s="16" t="str">
        <f t="shared" si="149"/>
        <v>高级1</v>
      </c>
      <c r="Y624" s="16">
        <f t="shared" si="150"/>
        <v>3</v>
      </c>
      <c r="Z624" s="16">
        <f t="shared" si="151"/>
        <v>27</v>
      </c>
      <c r="AA624" s="102">
        <f t="shared" si="152"/>
        <v>4.0999999999999996</v>
      </c>
      <c r="AB624" s="16" t="str">
        <f t="shared" si="153"/>
        <v>AtkExt</v>
      </c>
      <c r="AC624" s="29">
        <f t="shared" si="154"/>
        <v>2155</v>
      </c>
      <c r="AD624" s="16" t="str">
        <f t="shared" si="155"/>
        <v>HPExt</v>
      </c>
      <c r="AE624" s="29">
        <f t="shared" si="156"/>
        <v>6473</v>
      </c>
    </row>
    <row r="625" spans="22:31" ht="16.5" x14ac:dyDescent="0.2">
      <c r="V625" s="15">
        <v>588</v>
      </c>
      <c r="W625" s="16">
        <f t="shared" si="148"/>
        <v>15</v>
      </c>
      <c r="X625" s="16" t="str">
        <f t="shared" si="149"/>
        <v>高级1</v>
      </c>
      <c r="Y625" s="16">
        <f t="shared" si="150"/>
        <v>3</v>
      </c>
      <c r="Z625" s="16">
        <f t="shared" si="151"/>
        <v>28</v>
      </c>
      <c r="AA625" s="102">
        <f t="shared" si="152"/>
        <v>4.25</v>
      </c>
      <c r="AB625" s="16" t="str">
        <f t="shared" si="153"/>
        <v>AtkExt</v>
      </c>
      <c r="AC625" s="29">
        <f t="shared" si="154"/>
        <v>2234</v>
      </c>
      <c r="AD625" s="16" t="str">
        <f t="shared" si="155"/>
        <v>HPExt</v>
      </c>
      <c r="AE625" s="29">
        <f t="shared" si="156"/>
        <v>6710</v>
      </c>
    </row>
    <row r="626" spans="22:31" ht="16.5" x14ac:dyDescent="0.2">
      <c r="V626" s="15">
        <v>589</v>
      </c>
      <c r="W626" s="16">
        <f t="shared" si="148"/>
        <v>15</v>
      </c>
      <c r="X626" s="16" t="str">
        <f t="shared" si="149"/>
        <v>高级1</v>
      </c>
      <c r="Y626" s="16">
        <f t="shared" si="150"/>
        <v>3</v>
      </c>
      <c r="Z626" s="16">
        <f t="shared" si="151"/>
        <v>29</v>
      </c>
      <c r="AA626" s="102">
        <f t="shared" si="152"/>
        <v>4.3999999999999995</v>
      </c>
      <c r="AB626" s="16" t="str">
        <f t="shared" si="153"/>
        <v>AtkExt</v>
      </c>
      <c r="AC626" s="29">
        <f t="shared" si="154"/>
        <v>2312</v>
      </c>
      <c r="AD626" s="16" t="str">
        <f t="shared" si="155"/>
        <v>HPExt</v>
      </c>
      <c r="AE626" s="29">
        <f t="shared" si="156"/>
        <v>6947</v>
      </c>
    </row>
    <row r="627" spans="22:31" ht="16.5" x14ac:dyDescent="0.2">
      <c r="V627" s="15">
        <v>590</v>
      </c>
      <c r="W627" s="16">
        <f t="shared" si="148"/>
        <v>15</v>
      </c>
      <c r="X627" s="16" t="str">
        <f t="shared" si="149"/>
        <v>高级1</v>
      </c>
      <c r="Y627" s="16">
        <f t="shared" si="150"/>
        <v>3</v>
      </c>
      <c r="Z627" s="16">
        <f t="shared" si="151"/>
        <v>30</v>
      </c>
      <c r="AA627" s="102">
        <f t="shared" si="152"/>
        <v>4.55</v>
      </c>
      <c r="AB627" s="16" t="str">
        <f t="shared" si="153"/>
        <v>AtkExt</v>
      </c>
      <c r="AC627" s="29">
        <f t="shared" si="154"/>
        <v>2391</v>
      </c>
      <c r="AD627" s="16" t="str">
        <f t="shared" si="155"/>
        <v>HPExt</v>
      </c>
      <c r="AE627" s="29">
        <f t="shared" si="156"/>
        <v>7183</v>
      </c>
    </row>
    <row r="628" spans="22:31" ht="16.5" x14ac:dyDescent="0.2">
      <c r="V628" s="15">
        <v>591</v>
      </c>
      <c r="W628" s="16">
        <f t="shared" si="148"/>
        <v>15</v>
      </c>
      <c r="X628" s="16" t="str">
        <f t="shared" si="149"/>
        <v>高级1</v>
      </c>
      <c r="Y628" s="16">
        <f t="shared" si="150"/>
        <v>3</v>
      </c>
      <c r="Z628" s="16">
        <f t="shared" si="151"/>
        <v>31</v>
      </c>
      <c r="AA628" s="102">
        <f t="shared" si="152"/>
        <v>4.6999999999999993</v>
      </c>
      <c r="AB628" s="16" t="str">
        <f t="shared" si="153"/>
        <v>AtkExt</v>
      </c>
      <c r="AC628" s="29">
        <f t="shared" si="154"/>
        <v>2470</v>
      </c>
      <c r="AD628" s="16" t="str">
        <f t="shared" si="155"/>
        <v>HPExt</v>
      </c>
      <c r="AE628" s="29">
        <f t="shared" si="156"/>
        <v>7420</v>
      </c>
    </row>
    <row r="629" spans="22:31" ht="16.5" x14ac:dyDescent="0.2">
      <c r="V629" s="15">
        <v>592</v>
      </c>
      <c r="W629" s="16">
        <f t="shared" si="148"/>
        <v>15</v>
      </c>
      <c r="X629" s="16" t="str">
        <f t="shared" si="149"/>
        <v>高级1</v>
      </c>
      <c r="Y629" s="16">
        <f t="shared" si="150"/>
        <v>3</v>
      </c>
      <c r="Z629" s="16">
        <f t="shared" si="151"/>
        <v>32</v>
      </c>
      <c r="AA629" s="102">
        <f t="shared" si="152"/>
        <v>4.8499999999999996</v>
      </c>
      <c r="AB629" s="16" t="str">
        <f t="shared" si="153"/>
        <v>AtkExt</v>
      </c>
      <c r="AC629" s="29">
        <f t="shared" si="154"/>
        <v>2549</v>
      </c>
      <c r="AD629" s="16" t="str">
        <f t="shared" si="155"/>
        <v>HPExt</v>
      </c>
      <c r="AE629" s="29">
        <f t="shared" si="156"/>
        <v>7657</v>
      </c>
    </row>
    <row r="630" spans="22:31" ht="16.5" x14ac:dyDescent="0.2">
      <c r="V630" s="15">
        <v>593</v>
      </c>
      <c r="W630" s="16">
        <f t="shared" si="148"/>
        <v>15</v>
      </c>
      <c r="X630" s="16" t="str">
        <f t="shared" si="149"/>
        <v>高级1</v>
      </c>
      <c r="Y630" s="16">
        <f t="shared" si="150"/>
        <v>3</v>
      </c>
      <c r="Z630" s="16">
        <f t="shared" si="151"/>
        <v>33</v>
      </c>
      <c r="AA630" s="102">
        <f t="shared" si="152"/>
        <v>5</v>
      </c>
      <c r="AB630" s="16" t="str">
        <f t="shared" si="153"/>
        <v>AtkExt</v>
      </c>
      <c r="AC630" s="29">
        <f t="shared" si="154"/>
        <v>2628</v>
      </c>
      <c r="AD630" s="16" t="str">
        <f t="shared" si="155"/>
        <v>HPExt</v>
      </c>
      <c r="AE630" s="29">
        <f t="shared" si="156"/>
        <v>7894</v>
      </c>
    </row>
    <row r="631" spans="22:31" ht="16.5" x14ac:dyDescent="0.2">
      <c r="V631" s="15">
        <v>594</v>
      </c>
      <c r="W631" s="16">
        <f t="shared" si="148"/>
        <v>15</v>
      </c>
      <c r="X631" s="16" t="str">
        <f t="shared" si="149"/>
        <v>高级1</v>
      </c>
      <c r="Y631" s="16">
        <f t="shared" si="150"/>
        <v>3</v>
      </c>
      <c r="Z631" s="16">
        <f t="shared" si="151"/>
        <v>34</v>
      </c>
      <c r="AA631" s="102">
        <f t="shared" si="152"/>
        <v>5.1499999999999995</v>
      </c>
      <c r="AB631" s="16" t="str">
        <f t="shared" si="153"/>
        <v>AtkExt</v>
      </c>
      <c r="AC631" s="29">
        <f t="shared" si="154"/>
        <v>2707</v>
      </c>
      <c r="AD631" s="16" t="str">
        <f t="shared" si="155"/>
        <v>HPExt</v>
      </c>
      <c r="AE631" s="29">
        <f t="shared" si="156"/>
        <v>8131</v>
      </c>
    </row>
    <row r="632" spans="22:31" ht="16.5" x14ac:dyDescent="0.2">
      <c r="V632" s="15">
        <v>595</v>
      </c>
      <c r="W632" s="16">
        <f t="shared" si="148"/>
        <v>15</v>
      </c>
      <c r="X632" s="16" t="str">
        <f t="shared" si="149"/>
        <v>高级1</v>
      </c>
      <c r="Y632" s="16">
        <f t="shared" si="150"/>
        <v>3</v>
      </c>
      <c r="Z632" s="16">
        <f t="shared" si="151"/>
        <v>35</v>
      </c>
      <c r="AA632" s="102">
        <f t="shared" si="152"/>
        <v>5.3</v>
      </c>
      <c r="AB632" s="16" t="str">
        <f t="shared" si="153"/>
        <v>AtkExt</v>
      </c>
      <c r="AC632" s="29">
        <f t="shared" si="154"/>
        <v>2785</v>
      </c>
      <c r="AD632" s="16" t="str">
        <f t="shared" si="155"/>
        <v>HPExt</v>
      </c>
      <c r="AE632" s="29">
        <f t="shared" si="156"/>
        <v>8367</v>
      </c>
    </row>
    <row r="633" spans="22:31" ht="16.5" x14ac:dyDescent="0.2">
      <c r="V633" s="15">
        <v>596</v>
      </c>
      <c r="W633" s="16">
        <f t="shared" si="148"/>
        <v>15</v>
      </c>
      <c r="X633" s="16" t="str">
        <f t="shared" si="149"/>
        <v>高级1</v>
      </c>
      <c r="Y633" s="16">
        <f t="shared" si="150"/>
        <v>3</v>
      </c>
      <c r="Z633" s="16">
        <f t="shared" si="151"/>
        <v>36</v>
      </c>
      <c r="AA633" s="102">
        <f t="shared" si="152"/>
        <v>5.4499999999999993</v>
      </c>
      <c r="AB633" s="16" t="str">
        <f t="shared" si="153"/>
        <v>AtkExt</v>
      </c>
      <c r="AC633" s="29">
        <f t="shared" si="154"/>
        <v>2864</v>
      </c>
      <c r="AD633" s="16" t="str">
        <f t="shared" si="155"/>
        <v>HPExt</v>
      </c>
      <c r="AE633" s="29">
        <f t="shared" si="156"/>
        <v>8604</v>
      </c>
    </row>
    <row r="634" spans="22:31" ht="16.5" x14ac:dyDescent="0.2">
      <c r="V634" s="15">
        <v>597</v>
      </c>
      <c r="W634" s="16">
        <f t="shared" si="148"/>
        <v>15</v>
      </c>
      <c r="X634" s="16" t="str">
        <f t="shared" si="149"/>
        <v>高级1</v>
      </c>
      <c r="Y634" s="16">
        <f t="shared" si="150"/>
        <v>3</v>
      </c>
      <c r="Z634" s="16">
        <f t="shared" si="151"/>
        <v>37</v>
      </c>
      <c r="AA634" s="102">
        <f t="shared" si="152"/>
        <v>5.6</v>
      </c>
      <c r="AB634" s="16" t="str">
        <f t="shared" si="153"/>
        <v>AtkExt</v>
      </c>
      <c r="AC634" s="29">
        <f t="shared" si="154"/>
        <v>2943</v>
      </c>
      <c r="AD634" s="16" t="str">
        <f t="shared" si="155"/>
        <v>HPExt</v>
      </c>
      <c r="AE634" s="29">
        <f t="shared" si="156"/>
        <v>8841</v>
      </c>
    </row>
    <row r="635" spans="22:31" ht="16.5" x14ac:dyDescent="0.2">
      <c r="V635" s="15">
        <v>598</v>
      </c>
      <c r="W635" s="16">
        <f t="shared" si="148"/>
        <v>15</v>
      </c>
      <c r="X635" s="16" t="str">
        <f t="shared" si="149"/>
        <v>高级1</v>
      </c>
      <c r="Y635" s="16">
        <f t="shared" si="150"/>
        <v>3</v>
      </c>
      <c r="Z635" s="16">
        <f t="shared" si="151"/>
        <v>38</v>
      </c>
      <c r="AA635" s="102">
        <f t="shared" si="152"/>
        <v>5.75</v>
      </c>
      <c r="AB635" s="16" t="str">
        <f t="shared" si="153"/>
        <v>AtkExt</v>
      </c>
      <c r="AC635" s="29">
        <f t="shared" si="154"/>
        <v>3022</v>
      </c>
      <c r="AD635" s="16" t="str">
        <f t="shared" si="155"/>
        <v>HPExt</v>
      </c>
      <c r="AE635" s="29">
        <f t="shared" si="156"/>
        <v>9078</v>
      </c>
    </row>
    <row r="636" spans="22:31" ht="16.5" x14ac:dyDescent="0.2">
      <c r="V636" s="15">
        <v>599</v>
      </c>
      <c r="W636" s="16">
        <f t="shared" si="148"/>
        <v>15</v>
      </c>
      <c r="X636" s="16" t="str">
        <f t="shared" si="149"/>
        <v>高级1</v>
      </c>
      <c r="Y636" s="16">
        <f t="shared" si="150"/>
        <v>3</v>
      </c>
      <c r="Z636" s="16">
        <f t="shared" si="151"/>
        <v>39</v>
      </c>
      <c r="AA636" s="102">
        <f t="shared" si="152"/>
        <v>5.8999999999999995</v>
      </c>
      <c r="AB636" s="16" t="str">
        <f t="shared" si="153"/>
        <v>AtkExt</v>
      </c>
      <c r="AC636" s="29">
        <f t="shared" si="154"/>
        <v>3101</v>
      </c>
      <c r="AD636" s="16" t="str">
        <f t="shared" si="155"/>
        <v>HPExt</v>
      </c>
      <c r="AE636" s="29">
        <f t="shared" si="156"/>
        <v>9315</v>
      </c>
    </row>
    <row r="637" spans="22:31" ht="16.5" x14ac:dyDescent="0.2">
      <c r="V637" s="15">
        <v>600</v>
      </c>
      <c r="W637" s="16">
        <f t="shared" si="148"/>
        <v>15</v>
      </c>
      <c r="X637" s="16" t="str">
        <f t="shared" si="149"/>
        <v>高级1</v>
      </c>
      <c r="Y637" s="16">
        <f t="shared" si="150"/>
        <v>3</v>
      </c>
      <c r="Z637" s="16">
        <f t="shared" si="151"/>
        <v>40</v>
      </c>
      <c r="AA637" s="102">
        <f t="shared" si="152"/>
        <v>6.05</v>
      </c>
      <c r="AB637" s="16" t="str">
        <f t="shared" si="153"/>
        <v>AtkExt</v>
      </c>
      <c r="AC637" s="29">
        <f t="shared" si="154"/>
        <v>3180</v>
      </c>
      <c r="AD637" s="16" t="str">
        <f t="shared" si="155"/>
        <v>HPExt</v>
      </c>
      <c r="AE637" s="29">
        <f t="shared" si="156"/>
        <v>9551</v>
      </c>
    </row>
    <row r="638" spans="22:31" ht="16.5" x14ac:dyDescent="0.2">
      <c r="V638" s="15">
        <v>601</v>
      </c>
      <c r="W638" s="16">
        <f t="shared" si="148"/>
        <v>16</v>
      </c>
      <c r="X638" s="16" t="str">
        <f t="shared" si="149"/>
        <v>高级1</v>
      </c>
      <c r="Y638" s="16">
        <f t="shared" si="150"/>
        <v>4</v>
      </c>
      <c r="Z638" s="16">
        <f t="shared" si="151"/>
        <v>1</v>
      </c>
      <c r="AA638" s="102">
        <f t="shared" si="152"/>
        <v>0.2</v>
      </c>
      <c r="AB638" s="16" t="str">
        <f t="shared" si="153"/>
        <v>DefExt</v>
      </c>
      <c r="AC638" s="29">
        <f t="shared" si="154"/>
        <v>52</v>
      </c>
      <c r="AD638" s="16" t="str">
        <f t="shared" si="155"/>
        <v>HPExt</v>
      </c>
      <c r="AE638" s="29">
        <f t="shared" si="156"/>
        <v>316</v>
      </c>
    </row>
    <row r="639" spans="22:31" ht="16.5" x14ac:dyDescent="0.2">
      <c r="V639" s="15">
        <v>602</v>
      </c>
      <c r="W639" s="16">
        <f t="shared" si="148"/>
        <v>16</v>
      </c>
      <c r="X639" s="16" t="str">
        <f t="shared" si="149"/>
        <v>高级1</v>
      </c>
      <c r="Y639" s="16">
        <f t="shared" si="150"/>
        <v>4</v>
      </c>
      <c r="Z639" s="16">
        <f t="shared" si="151"/>
        <v>2</v>
      </c>
      <c r="AA639" s="102">
        <f t="shared" si="152"/>
        <v>0.35</v>
      </c>
      <c r="AB639" s="16" t="str">
        <f t="shared" si="153"/>
        <v>DefExt</v>
      </c>
      <c r="AC639" s="29">
        <f t="shared" si="154"/>
        <v>92</v>
      </c>
      <c r="AD639" s="16" t="str">
        <f t="shared" si="155"/>
        <v>HPExt</v>
      </c>
      <c r="AE639" s="29">
        <f t="shared" si="156"/>
        <v>553</v>
      </c>
    </row>
    <row r="640" spans="22:31" ht="16.5" x14ac:dyDescent="0.2">
      <c r="V640" s="15">
        <v>603</v>
      </c>
      <c r="W640" s="16">
        <f t="shared" si="148"/>
        <v>16</v>
      </c>
      <c r="X640" s="16" t="str">
        <f t="shared" si="149"/>
        <v>高级1</v>
      </c>
      <c r="Y640" s="16">
        <f t="shared" si="150"/>
        <v>4</v>
      </c>
      <c r="Z640" s="16">
        <f t="shared" si="151"/>
        <v>3</v>
      </c>
      <c r="AA640" s="102">
        <f t="shared" si="152"/>
        <v>0.49999999999999994</v>
      </c>
      <c r="AB640" s="16" t="str">
        <f t="shared" si="153"/>
        <v>DefExt</v>
      </c>
      <c r="AC640" s="29">
        <f t="shared" si="154"/>
        <v>131</v>
      </c>
      <c r="AD640" s="16" t="str">
        <f t="shared" si="155"/>
        <v>HPExt</v>
      </c>
      <c r="AE640" s="29">
        <f t="shared" si="156"/>
        <v>789</v>
      </c>
    </row>
    <row r="641" spans="22:31" ht="16.5" x14ac:dyDescent="0.2">
      <c r="V641" s="15">
        <v>604</v>
      </c>
      <c r="W641" s="16">
        <f t="shared" si="148"/>
        <v>16</v>
      </c>
      <c r="X641" s="16" t="str">
        <f t="shared" si="149"/>
        <v>高级1</v>
      </c>
      <c r="Y641" s="16">
        <f t="shared" si="150"/>
        <v>4</v>
      </c>
      <c r="Z641" s="16">
        <f t="shared" si="151"/>
        <v>4</v>
      </c>
      <c r="AA641" s="102">
        <f t="shared" si="152"/>
        <v>0.65</v>
      </c>
      <c r="AB641" s="16" t="str">
        <f t="shared" si="153"/>
        <v>DefExt</v>
      </c>
      <c r="AC641" s="29">
        <f t="shared" si="154"/>
        <v>170</v>
      </c>
      <c r="AD641" s="16" t="str">
        <f t="shared" si="155"/>
        <v>HPExt</v>
      </c>
      <c r="AE641" s="29">
        <f t="shared" si="156"/>
        <v>1026</v>
      </c>
    </row>
    <row r="642" spans="22:31" ht="16.5" x14ac:dyDescent="0.2">
      <c r="V642" s="15">
        <v>605</v>
      </c>
      <c r="W642" s="16">
        <f t="shared" si="148"/>
        <v>16</v>
      </c>
      <c r="X642" s="16" t="str">
        <f t="shared" si="149"/>
        <v>高级1</v>
      </c>
      <c r="Y642" s="16">
        <f t="shared" si="150"/>
        <v>4</v>
      </c>
      <c r="Z642" s="16">
        <f t="shared" si="151"/>
        <v>5</v>
      </c>
      <c r="AA642" s="102">
        <f t="shared" si="152"/>
        <v>0.8</v>
      </c>
      <c r="AB642" s="16" t="str">
        <f t="shared" si="153"/>
        <v>DefExt</v>
      </c>
      <c r="AC642" s="29">
        <f t="shared" si="154"/>
        <v>210</v>
      </c>
      <c r="AD642" s="16" t="str">
        <f t="shared" si="155"/>
        <v>HPExt</v>
      </c>
      <c r="AE642" s="29">
        <f t="shared" si="156"/>
        <v>1263</v>
      </c>
    </row>
    <row r="643" spans="22:31" ht="16.5" x14ac:dyDescent="0.2">
      <c r="V643" s="15">
        <v>606</v>
      </c>
      <c r="W643" s="16">
        <f t="shared" si="148"/>
        <v>16</v>
      </c>
      <c r="X643" s="16" t="str">
        <f t="shared" si="149"/>
        <v>高级1</v>
      </c>
      <c r="Y643" s="16">
        <f t="shared" si="150"/>
        <v>4</v>
      </c>
      <c r="Z643" s="16">
        <f t="shared" si="151"/>
        <v>6</v>
      </c>
      <c r="AA643" s="102">
        <f t="shared" si="152"/>
        <v>0.95</v>
      </c>
      <c r="AB643" s="16" t="str">
        <f t="shared" si="153"/>
        <v>DefExt</v>
      </c>
      <c r="AC643" s="29">
        <f t="shared" si="154"/>
        <v>249</v>
      </c>
      <c r="AD643" s="16" t="str">
        <f t="shared" si="155"/>
        <v>HPExt</v>
      </c>
      <c r="AE643" s="29">
        <f t="shared" si="156"/>
        <v>1500</v>
      </c>
    </row>
    <row r="644" spans="22:31" ht="16.5" x14ac:dyDescent="0.2">
      <c r="V644" s="15">
        <v>607</v>
      </c>
      <c r="W644" s="16">
        <f t="shared" si="148"/>
        <v>16</v>
      </c>
      <c r="X644" s="16" t="str">
        <f t="shared" si="149"/>
        <v>高级1</v>
      </c>
      <c r="Y644" s="16">
        <f t="shared" si="150"/>
        <v>4</v>
      </c>
      <c r="Z644" s="16">
        <f t="shared" si="151"/>
        <v>7</v>
      </c>
      <c r="AA644" s="102">
        <f t="shared" si="152"/>
        <v>1.1000000000000001</v>
      </c>
      <c r="AB644" s="16" t="str">
        <f t="shared" si="153"/>
        <v>DefExt</v>
      </c>
      <c r="AC644" s="29">
        <f t="shared" si="154"/>
        <v>288</v>
      </c>
      <c r="AD644" s="16" t="str">
        <f t="shared" si="155"/>
        <v>HPExt</v>
      </c>
      <c r="AE644" s="29">
        <f t="shared" si="156"/>
        <v>1737</v>
      </c>
    </row>
    <row r="645" spans="22:31" ht="16.5" x14ac:dyDescent="0.2">
      <c r="V645" s="15">
        <v>608</v>
      </c>
      <c r="W645" s="16">
        <f t="shared" si="148"/>
        <v>16</v>
      </c>
      <c r="X645" s="16" t="str">
        <f t="shared" si="149"/>
        <v>高级1</v>
      </c>
      <c r="Y645" s="16">
        <f t="shared" si="150"/>
        <v>4</v>
      </c>
      <c r="Z645" s="16">
        <f t="shared" si="151"/>
        <v>8</v>
      </c>
      <c r="AA645" s="102">
        <f t="shared" si="152"/>
        <v>1.25</v>
      </c>
      <c r="AB645" s="16" t="str">
        <f t="shared" si="153"/>
        <v>DefExt</v>
      </c>
      <c r="AC645" s="29">
        <f t="shared" si="154"/>
        <v>328</v>
      </c>
      <c r="AD645" s="16" t="str">
        <f t="shared" si="155"/>
        <v>HPExt</v>
      </c>
      <c r="AE645" s="29">
        <f t="shared" si="156"/>
        <v>1973</v>
      </c>
    </row>
    <row r="646" spans="22:31" ht="16.5" x14ac:dyDescent="0.2">
      <c r="V646" s="15">
        <v>609</v>
      </c>
      <c r="W646" s="16">
        <f t="shared" si="148"/>
        <v>16</v>
      </c>
      <c r="X646" s="16" t="str">
        <f t="shared" si="149"/>
        <v>高级1</v>
      </c>
      <c r="Y646" s="16">
        <f t="shared" si="150"/>
        <v>4</v>
      </c>
      <c r="Z646" s="16">
        <f t="shared" si="151"/>
        <v>9</v>
      </c>
      <c r="AA646" s="102">
        <f t="shared" si="152"/>
        <v>1.4</v>
      </c>
      <c r="AB646" s="16" t="str">
        <f t="shared" si="153"/>
        <v>DefExt</v>
      </c>
      <c r="AC646" s="29">
        <f t="shared" si="154"/>
        <v>367</v>
      </c>
      <c r="AD646" s="16" t="str">
        <f t="shared" si="155"/>
        <v>HPExt</v>
      </c>
      <c r="AE646" s="29">
        <f t="shared" si="156"/>
        <v>2210</v>
      </c>
    </row>
    <row r="647" spans="22:31" ht="16.5" x14ac:dyDescent="0.2">
      <c r="V647" s="15">
        <v>610</v>
      </c>
      <c r="W647" s="16">
        <f t="shared" si="148"/>
        <v>16</v>
      </c>
      <c r="X647" s="16" t="str">
        <f t="shared" si="149"/>
        <v>高级1</v>
      </c>
      <c r="Y647" s="16">
        <f t="shared" si="150"/>
        <v>4</v>
      </c>
      <c r="Z647" s="16">
        <f t="shared" si="151"/>
        <v>10</v>
      </c>
      <c r="AA647" s="102">
        <f t="shared" si="152"/>
        <v>1.55</v>
      </c>
      <c r="AB647" s="16" t="str">
        <f t="shared" si="153"/>
        <v>DefExt</v>
      </c>
      <c r="AC647" s="29">
        <f t="shared" si="154"/>
        <v>406</v>
      </c>
      <c r="AD647" s="16" t="str">
        <f t="shared" si="155"/>
        <v>HPExt</v>
      </c>
      <c r="AE647" s="29">
        <f t="shared" si="156"/>
        <v>2447</v>
      </c>
    </row>
    <row r="648" spans="22:31" ht="16.5" x14ac:dyDescent="0.2">
      <c r="V648" s="15">
        <v>611</v>
      </c>
      <c r="W648" s="16">
        <f t="shared" si="148"/>
        <v>16</v>
      </c>
      <c r="X648" s="16" t="str">
        <f t="shared" si="149"/>
        <v>高级1</v>
      </c>
      <c r="Y648" s="16">
        <f t="shared" si="150"/>
        <v>4</v>
      </c>
      <c r="Z648" s="16">
        <f t="shared" si="151"/>
        <v>11</v>
      </c>
      <c r="AA648" s="102">
        <f t="shared" si="152"/>
        <v>1.7</v>
      </c>
      <c r="AB648" s="16" t="str">
        <f t="shared" si="153"/>
        <v>DefExt</v>
      </c>
      <c r="AC648" s="29">
        <f t="shared" si="154"/>
        <v>446</v>
      </c>
      <c r="AD648" s="16" t="str">
        <f t="shared" si="155"/>
        <v>HPExt</v>
      </c>
      <c r="AE648" s="29">
        <f t="shared" si="156"/>
        <v>2684</v>
      </c>
    </row>
    <row r="649" spans="22:31" ht="16.5" x14ac:dyDescent="0.2">
      <c r="V649" s="15">
        <v>612</v>
      </c>
      <c r="W649" s="16">
        <f t="shared" si="148"/>
        <v>16</v>
      </c>
      <c r="X649" s="16" t="str">
        <f t="shared" si="149"/>
        <v>高级1</v>
      </c>
      <c r="Y649" s="16">
        <f t="shared" si="150"/>
        <v>4</v>
      </c>
      <c r="Z649" s="16">
        <f t="shared" si="151"/>
        <v>12</v>
      </c>
      <c r="AA649" s="102">
        <f t="shared" si="152"/>
        <v>1.8499999999999999</v>
      </c>
      <c r="AB649" s="16" t="str">
        <f t="shared" si="153"/>
        <v>DefExt</v>
      </c>
      <c r="AC649" s="29">
        <f t="shared" si="154"/>
        <v>485</v>
      </c>
      <c r="AD649" s="16" t="str">
        <f t="shared" si="155"/>
        <v>HPExt</v>
      </c>
      <c r="AE649" s="29">
        <f t="shared" si="156"/>
        <v>2921</v>
      </c>
    </row>
    <row r="650" spans="22:31" ht="16.5" x14ac:dyDescent="0.2">
      <c r="V650" s="15">
        <v>613</v>
      </c>
      <c r="W650" s="16">
        <f t="shared" si="148"/>
        <v>16</v>
      </c>
      <c r="X650" s="16" t="str">
        <f t="shared" si="149"/>
        <v>高级1</v>
      </c>
      <c r="Y650" s="16">
        <f t="shared" si="150"/>
        <v>4</v>
      </c>
      <c r="Z650" s="16">
        <f t="shared" si="151"/>
        <v>13</v>
      </c>
      <c r="AA650" s="102">
        <f t="shared" si="152"/>
        <v>2</v>
      </c>
      <c r="AB650" s="16" t="str">
        <f t="shared" si="153"/>
        <v>DefExt</v>
      </c>
      <c r="AC650" s="29">
        <f t="shared" si="154"/>
        <v>524</v>
      </c>
      <c r="AD650" s="16" t="str">
        <f t="shared" si="155"/>
        <v>HPExt</v>
      </c>
      <c r="AE650" s="29">
        <f t="shared" si="156"/>
        <v>3158</v>
      </c>
    </row>
    <row r="651" spans="22:31" ht="16.5" x14ac:dyDescent="0.2">
      <c r="V651" s="15">
        <v>614</v>
      </c>
      <c r="W651" s="16">
        <f t="shared" si="148"/>
        <v>16</v>
      </c>
      <c r="X651" s="16" t="str">
        <f t="shared" si="149"/>
        <v>高级1</v>
      </c>
      <c r="Y651" s="16">
        <f t="shared" si="150"/>
        <v>4</v>
      </c>
      <c r="Z651" s="16">
        <f t="shared" si="151"/>
        <v>14</v>
      </c>
      <c r="AA651" s="102">
        <f t="shared" si="152"/>
        <v>2.15</v>
      </c>
      <c r="AB651" s="16" t="str">
        <f t="shared" si="153"/>
        <v>DefExt</v>
      </c>
      <c r="AC651" s="29">
        <f t="shared" si="154"/>
        <v>564</v>
      </c>
      <c r="AD651" s="16" t="str">
        <f t="shared" si="155"/>
        <v>HPExt</v>
      </c>
      <c r="AE651" s="29">
        <f t="shared" si="156"/>
        <v>3394</v>
      </c>
    </row>
    <row r="652" spans="22:31" ht="16.5" x14ac:dyDescent="0.2">
      <c r="V652" s="15">
        <v>615</v>
      </c>
      <c r="W652" s="16">
        <f t="shared" si="148"/>
        <v>16</v>
      </c>
      <c r="X652" s="16" t="str">
        <f t="shared" si="149"/>
        <v>高级1</v>
      </c>
      <c r="Y652" s="16">
        <f t="shared" si="150"/>
        <v>4</v>
      </c>
      <c r="Z652" s="16">
        <f t="shared" si="151"/>
        <v>15</v>
      </c>
      <c r="AA652" s="102">
        <f t="shared" si="152"/>
        <v>2.2999999999999998</v>
      </c>
      <c r="AB652" s="16" t="str">
        <f t="shared" si="153"/>
        <v>DefExt</v>
      </c>
      <c r="AC652" s="29">
        <f t="shared" si="154"/>
        <v>603</v>
      </c>
      <c r="AD652" s="16" t="str">
        <f t="shared" si="155"/>
        <v>HPExt</v>
      </c>
      <c r="AE652" s="29">
        <f t="shared" si="156"/>
        <v>3631</v>
      </c>
    </row>
    <row r="653" spans="22:31" ht="16.5" x14ac:dyDescent="0.2">
      <c r="V653" s="15">
        <v>616</v>
      </c>
      <c r="W653" s="16">
        <f t="shared" si="148"/>
        <v>16</v>
      </c>
      <c r="X653" s="16" t="str">
        <f t="shared" si="149"/>
        <v>高级1</v>
      </c>
      <c r="Y653" s="16">
        <f t="shared" si="150"/>
        <v>4</v>
      </c>
      <c r="Z653" s="16">
        <f t="shared" si="151"/>
        <v>16</v>
      </c>
      <c r="AA653" s="102">
        <f t="shared" si="152"/>
        <v>2.4499999999999997</v>
      </c>
      <c r="AB653" s="16" t="str">
        <f t="shared" si="153"/>
        <v>DefExt</v>
      </c>
      <c r="AC653" s="29">
        <f t="shared" si="154"/>
        <v>642</v>
      </c>
      <c r="AD653" s="16" t="str">
        <f t="shared" si="155"/>
        <v>HPExt</v>
      </c>
      <c r="AE653" s="29">
        <f t="shared" si="156"/>
        <v>3868</v>
      </c>
    </row>
    <row r="654" spans="22:31" ht="16.5" x14ac:dyDescent="0.2">
      <c r="V654" s="15">
        <v>617</v>
      </c>
      <c r="W654" s="16">
        <f t="shared" si="148"/>
        <v>16</v>
      </c>
      <c r="X654" s="16" t="str">
        <f t="shared" si="149"/>
        <v>高级1</v>
      </c>
      <c r="Y654" s="16">
        <f t="shared" si="150"/>
        <v>4</v>
      </c>
      <c r="Z654" s="16">
        <f t="shared" si="151"/>
        <v>17</v>
      </c>
      <c r="AA654" s="102">
        <f t="shared" si="152"/>
        <v>2.5999999999999996</v>
      </c>
      <c r="AB654" s="16" t="str">
        <f t="shared" si="153"/>
        <v>DefExt</v>
      </c>
      <c r="AC654" s="29">
        <f t="shared" si="154"/>
        <v>682</v>
      </c>
      <c r="AD654" s="16" t="str">
        <f t="shared" si="155"/>
        <v>HPExt</v>
      </c>
      <c r="AE654" s="29">
        <f t="shared" si="156"/>
        <v>4105</v>
      </c>
    </row>
    <row r="655" spans="22:31" ht="16.5" x14ac:dyDescent="0.2">
      <c r="V655" s="15">
        <v>618</v>
      </c>
      <c r="W655" s="16">
        <f t="shared" si="148"/>
        <v>16</v>
      </c>
      <c r="X655" s="16" t="str">
        <f t="shared" si="149"/>
        <v>高级1</v>
      </c>
      <c r="Y655" s="16">
        <f t="shared" si="150"/>
        <v>4</v>
      </c>
      <c r="Z655" s="16">
        <f t="shared" si="151"/>
        <v>18</v>
      </c>
      <c r="AA655" s="102">
        <f t="shared" si="152"/>
        <v>2.7499999999999996</v>
      </c>
      <c r="AB655" s="16" t="str">
        <f t="shared" si="153"/>
        <v>DefExt</v>
      </c>
      <c r="AC655" s="29">
        <f t="shared" si="154"/>
        <v>721</v>
      </c>
      <c r="AD655" s="16" t="str">
        <f t="shared" si="155"/>
        <v>HPExt</v>
      </c>
      <c r="AE655" s="29">
        <f t="shared" si="156"/>
        <v>4342</v>
      </c>
    </row>
    <row r="656" spans="22:31" ht="16.5" x14ac:dyDescent="0.2">
      <c r="V656" s="15">
        <v>619</v>
      </c>
      <c r="W656" s="16">
        <f t="shared" si="148"/>
        <v>16</v>
      </c>
      <c r="X656" s="16" t="str">
        <f t="shared" si="149"/>
        <v>高级1</v>
      </c>
      <c r="Y656" s="16">
        <f t="shared" si="150"/>
        <v>4</v>
      </c>
      <c r="Z656" s="16">
        <f t="shared" si="151"/>
        <v>19</v>
      </c>
      <c r="AA656" s="102">
        <f t="shared" si="152"/>
        <v>2.9</v>
      </c>
      <c r="AB656" s="16" t="str">
        <f t="shared" si="153"/>
        <v>DefExt</v>
      </c>
      <c r="AC656" s="29">
        <f t="shared" si="154"/>
        <v>760</v>
      </c>
      <c r="AD656" s="16" t="str">
        <f t="shared" si="155"/>
        <v>HPExt</v>
      </c>
      <c r="AE656" s="29">
        <f t="shared" si="156"/>
        <v>4578</v>
      </c>
    </row>
    <row r="657" spans="22:31" ht="16.5" x14ac:dyDescent="0.2">
      <c r="V657" s="15">
        <v>620</v>
      </c>
      <c r="W657" s="16">
        <f t="shared" si="148"/>
        <v>16</v>
      </c>
      <c r="X657" s="16" t="str">
        <f t="shared" si="149"/>
        <v>高级1</v>
      </c>
      <c r="Y657" s="16">
        <f t="shared" si="150"/>
        <v>4</v>
      </c>
      <c r="Z657" s="16">
        <f t="shared" si="151"/>
        <v>20</v>
      </c>
      <c r="AA657" s="102">
        <f t="shared" si="152"/>
        <v>3.05</v>
      </c>
      <c r="AB657" s="16" t="str">
        <f t="shared" si="153"/>
        <v>DefExt</v>
      </c>
      <c r="AC657" s="29">
        <f t="shared" si="154"/>
        <v>800</v>
      </c>
      <c r="AD657" s="16" t="str">
        <f t="shared" si="155"/>
        <v>HPExt</v>
      </c>
      <c r="AE657" s="29">
        <f t="shared" si="156"/>
        <v>4815</v>
      </c>
    </row>
    <row r="658" spans="22:31" ht="16.5" x14ac:dyDescent="0.2">
      <c r="V658" s="15">
        <v>621</v>
      </c>
      <c r="W658" s="16">
        <f t="shared" si="148"/>
        <v>16</v>
      </c>
      <c r="X658" s="16" t="str">
        <f t="shared" si="149"/>
        <v>高级1</v>
      </c>
      <c r="Y658" s="16">
        <f t="shared" si="150"/>
        <v>4</v>
      </c>
      <c r="Z658" s="16">
        <f t="shared" si="151"/>
        <v>21</v>
      </c>
      <c r="AA658" s="102">
        <f t="shared" si="152"/>
        <v>3.1999999999999997</v>
      </c>
      <c r="AB658" s="16" t="str">
        <f t="shared" si="153"/>
        <v>DefExt</v>
      </c>
      <c r="AC658" s="29">
        <f t="shared" si="154"/>
        <v>839</v>
      </c>
      <c r="AD658" s="16" t="str">
        <f t="shared" si="155"/>
        <v>HPExt</v>
      </c>
      <c r="AE658" s="29">
        <f t="shared" si="156"/>
        <v>5052</v>
      </c>
    </row>
    <row r="659" spans="22:31" ht="16.5" x14ac:dyDescent="0.2">
      <c r="V659" s="15">
        <v>622</v>
      </c>
      <c r="W659" s="16">
        <f t="shared" si="148"/>
        <v>16</v>
      </c>
      <c r="X659" s="16" t="str">
        <f t="shared" si="149"/>
        <v>高级1</v>
      </c>
      <c r="Y659" s="16">
        <f t="shared" si="150"/>
        <v>4</v>
      </c>
      <c r="Z659" s="16">
        <f t="shared" si="151"/>
        <v>22</v>
      </c>
      <c r="AA659" s="102">
        <f t="shared" si="152"/>
        <v>3.3499999999999996</v>
      </c>
      <c r="AB659" s="16" t="str">
        <f t="shared" si="153"/>
        <v>DefExt</v>
      </c>
      <c r="AC659" s="29">
        <f t="shared" si="154"/>
        <v>878</v>
      </c>
      <c r="AD659" s="16" t="str">
        <f t="shared" si="155"/>
        <v>HPExt</v>
      </c>
      <c r="AE659" s="29">
        <f t="shared" si="156"/>
        <v>5289</v>
      </c>
    </row>
    <row r="660" spans="22:31" ht="16.5" x14ac:dyDescent="0.2">
      <c r="V660" s="15">
        <v>623</v>
      </c>
      <c r="W660" s="16">
        <f t="shared" si="148"/>
        <v>16</v>
      </c>
      <c r="X660" s="16" t="str">
        <f t="shared" si="149"/>
        <v>高级1</v>
      </c>
      <c r="Y660" s="16">
        <f t="shared" si="150"/>
        <v>4</v>
      </c>
      <c r="Z660" s="16">
        <f t="shared" si="151"/>
        <v>23</v>
      </c>
      <c r="AA660" s="102">
        <f t="shared" si="152"/>
        <v>3.4999999999999996</v>
      </c>
      <c r="AB660" s="16" t="str">
        <f t="shared" si="153"/>
        <v>DefExt</v>
      </c>
      <c r="AC660" s="29">
        <f t="shared" si="154"/>
        <v>917</v>
      </c>
      <c r="AD660" s="16" t="str">
        <f t="shared" si="155"/>
        <v>HPExt</v>
      </c>
      <c r="AE660" s="29">
        <f t="shared" si="156"/>
        <v>5526</v>
      </c>
    </row>
    <row r="661" spans="22:31" ht="16.5" x14ac:dyDescent="0.2">
      <c r="V661" s="15">
        <v>624</v>
      </c>
      <c r="W661" s="16">
        <f t="shared" si="148"/>
        <v>16</v>
      </c>
      <c r="X661" s="16" t="str">
        <f t="shared" si="149"/>
        <v>高级1</v>
      </c>
      <c r="Y661" s="16">
        <f t="shared" si="150"/>
        <v>4</v>
      </c>
      <c r="Z661" s="16">
        <f t="shared" si="151"/>
        <v>24</v>
      </c>
      <c r="AA661" s="102">
        <f t="shared" si="152"/>
        <v>3.6499999999999995</v>
      </c>
      <c r="AB661" s="16" t="str">
        <f t="shared" si="153"/>
        <v>DefExt</v>
      </c>
      <c r="AC661" s="29">
        <f t="shared" si="154"/>
        <v>957</v>
      </c>
      <c r="AD661" s="16" t="str">
        <f t="shared" si="155"/>
        <v>HPExt</v>
      </c>
      <c r="AE661" s="29">
        <f t="shared" si="156"/>
        <v>5762</v>
      </c>
    </row>
    <row r="662" spans="22:31" ht="16.5" x14ac:dyDescent="0.2">
      <c r="V662" s="15">
        <v>625</v>
      </c>
      <c r="W662" s="16">
        <f t="shared" si="148"/>
        <v>16</v>
      </c>
      <c r="X662" s="16" t="str">
        <f t="shared" si="149"/>
        <v>高级1</v>
      </c>
      <c r="Y662" s="16">
        <f t="shared" si="150"/>
        <v>4</v>
      </c>
      <c r="Z662" s="16">
        <f t="shared" si="151"/>
        <v>25</v>
      </c>
      <c r="AA662" s="102">
        <f t="shared" si="152"/>
        <v>3.8</v>
      </c>
      <c r="AB662" s="16" t="str">
        <f t="shared" si="153"/>
        <v>DefExt</v>
      </c>
      <c r="AC662" s="29">
        <f t="shared" si="154"/>
        <v>996</v>
      </c>
      <c r="AD662" s="16" t="str">
        <f t="shared" si="155"/>
        <v>HPExt</v>
      </c>
      <c r="AE662" s="29">
        <f t="shared" si="156"/>
        <v>5999</v>
      </c>
    </row>
    <row r="663" spans="22:31" ht="16.5" x14ac:dyDescent="0.2">
      <c r="V663" s="15">
        <v>626</v>
      </c>
      <c r="W663" s="16">
        <f t="shared" si="148"/>
        <v>16</v>
      </c>
      <c r="X663" s="16" t="str">
        <f t="shared" si="149"/>
        <v>高级1</v>
      </c>
      <c r="Y663" s="16">
        <f t="shared" si="150"/>
        <v>4</v>
      </c>
      <c r="Z663" s="16">
        <f t="shared" si="151"/>
        <v>26</v>
      </c>
      <c r="AA663" s="102">
        <f t="shared" si="152"/>
        <v>3.9499999999999997</v>
      </c>
      <c r="AB663" s="16" t="str">
        <f t="shared" si="153"/>
        <v>DefExt</v>
      </c>
      <c r="AC663" s="29">
        <f t="shared" si="154"/>
        <v>1035</v>
      </c>
      <c r="AD663" s="16" t="str">
        <f t="shared" si="155"/>
        <v>HPExt</v>
      </c>
      <c r="AE663" s="29">
        <f t="shared" si="156"/>
        <v>6236</v>
      </c>
    </row>
    <row r="664" spans="22:31" ht="16.5" x14ac:dyDescent="0.2">
      <c r="V664" s="15">
        <v>627</v>
      </c>
      <c r="W664" s="16">
        <f t="shared" si="148"/>
        <v>16</v>
      </c>
      <c r="X664" s="16" t="str">
        <f t="shared" si="149"/>
        <v>高级1</v>
      </c>
      <c r="Y664" s="16">
        <f t="shared" si="150"/>
        <v>4</v>
      </c>
      <c r="Z664" s="16">
        <f t="shared" si="151"/>
        <v>27</v>
      </c>
      <c r="AA664" s="102">
        <f t="shared" si="152"/>
        <v>4.0999999999999996</v>
      </c>
      <c r="AB664" s="16" t="str">
        <f t="shared" si="153"/>
        <v>DefExt</v>
      </c>
      <c r="AC664" s="29">
        <f t="shared" si="154"/>
        <v>1075</v>
      </c>
      <c r="AD664" s="16" t="str">
        <f t="shared" si="155"/>
        <v>HPExt</v>
      </c>
      <c r="AE664" s="29">
        <f t="shared" si="156"/>
        <v>6473</v>
      </c>
    </row>
    <row r="665" spans="22:31" ht="16.5" x14ac:dyDescent="0.2">
      <c r="V665" s="15">
        <v>628</v>
      </c>
      <c r="W665" s="16">
        <f t="shared" si="148"/>
        <v>16</v>
      </c>
      <c r="X665" s="16" t="str">
        <f t="shared" si="149"/>
        <v>高级1</v>
      </c>
      <c r="Y665" s="16">
        <f t="shared" si="150"/>
        <v>4</v>
      </c>
      <c r="Z665" s="16">
        <f t="shared" si="151"/>
        <v>28</v>
      </c>
      <c r="AA665" s="102">
        <f t="shared" si="152"/>
        <v>4.25</v>
      </c>
      <c r="AB665" s="16" t="str">
        <f t="shared" si="153"/>
        <v>DefExt</v>
      </c>
      <c r="AC665" s="29">
        <f t="shared" si="154"/>
        <v>1114</v>
      </c>
      <c r="AD665" s="16" t="str">
        <f t="shared" si="155"/>
        <v>HPExt</v>
      </c>
      <c r="AE665" s="29">
        <f t="shared" si="156"/>
        <v>6710</v>
      </c>
    </row>
    <row r="666" spans="22:31" ht="16.5" x14ac:dyDescent="0.2">
      <c r="V666" s="15">
        <v>629</v>
      </c>
      <c r="W666" s="16">
        <f t="shared" si="148"/>
        <v>16</v>
      </c>
      <c r="X666" s="16" t="str">
        <f t="shared" si="149"/>
        <v>高级1</v>
      </c>
      <c r="Y666" s="16">
        <f t="shared" si="150"/>
        <v>4</v>
      </c>
      <c r="Z666" s="16">
        <f t="shared" si="151"/>
        <v>29</v>
      </c>
      <c r="AA666" s="102">
        <f t="shared" si="152"/>
        <v>4.3999999999999995</v>
      </c>
      <c r="AB666" s="16" t="str">
        <f t="shared" si="153"/>
        <v>DefExt</v>
      </c>
      <c r="AC666" s="29">
        <f t="shared" si="154"/>
        <v>1153</v>
      </c>
      <c r="AD666" s="16" t="str">
        <f t="shared" si="155"/>
        <v>HPExt</v>
      </c>
      <c r="AE666" s="29">
        <f t="shared" si="156"/>
        <v>6947</v>
      </c>
    </row>
    <row r="667" spans="22:31" ht="16.5" x14ac:dyDescent="0.2">
      <c r="V667" s="15">
        <v>630</v>
      </c>
      <c r="W667" s="16">
        <f t="shared" si="148"/>
        <v>16</v>
      </c>
      <c r="X667" s="16" t="str">
        <f t="shared" si="149"/>
        <v>高级1</v>
      </c>
      <c r="Y667" s="16">
        <f t="shared" si="150"/>
        <v>4</v>
      </c>
      <c r="Z667" s="16">
        <f t="shared" si="151"/>
        <v>30</v>
      </c>
      <c r="AA667" s="102">
        <f t="shared" si="152"/>
        <v>4.55</v>
      </c>
      <c r="AB667" s="16" t="str">
        <f t="shared" si="153"/>
        <v>DefExt</v>
      </c>
      <c r="AC667" s="29">
        <f t="shared" si="154"/>
        <v>1193</v>
      </c>
      <c r="AD667" s="16" t="str">
        <f t="shared" si="155"/>
        <v>HPExt</v>
      </c>
      <c r="AE667" s="29">
        <f t="shared" si="156"/>
        <v>7183</v>
      </c>
    </row>
    <row r="668" spans="22:31" ht="16.5" x14ac:dyDescent="0.2">
      <c r="V668" s="15">
        <v>631</v>
      </c>
      <c r="W668" s="16">
        <f t="shared" si="148"/>
        <v>16</v>
      </c>
      <c r="X668" s="16" t="str">
        <f t="shared" si="149"/>
        <v>高级1</v>
      </c>
      <c r="Y668" s="16">
        <f t="shared" si="150"/>
        <v>4</v>
      </c>
      <c r="Z668" s="16">
        <f t="shared" si="151"/>
        <v>31</v>
      </c>
      <c r="AA668" s="102">
        <f t="shared" si="152"/>
        <v>4.6999999999999993</v>
      </c>
      <c r="AB668" s="16" t="str">
        <f t="shared" si="153"/>
        <v>DefExt</v>
      </c>
      <c r="AC668" s="29">
        <f t="shared" si="154"/>
        <v>1232</v>
      </c>
      <c r="AD668" s="16" t="str">
        <f t="shared" si="155"/>
        <v>HPExt</v>
      </c>
      <c r="AE668" s="29">
        <f t="shared" si="156"/>
        <v>7420</v>
      </c>
    </row>
    <row r="669" spans="22:31" ht="16.5" x14ac:dyDescent="0.2">
      <c r="V669" s="15">
        <v>632</v>
      </c>
      <c r="W669" s="16">
        <f t="shared" si="148"/>
        <v>16</v>
      </c>
      <c r="X669" s="16" t="str">
        <f t="shared" si="149"/>
        <v>高级1</v>
      </c>
      <c r="Y669" s="16">
        <f t="shared" si="150"/>
        <v>4</v>
      </c>
      <c r="Z669" s="16">
        <f t="shared" si="151"/>
        <v>32</v>
      </c>
      <c r="AA669" s="102">
        <f t="shared" si="152"/>
        <v>4.8499999999999996</v>
      </c>
      <c r="AB669" s="16" t="str">
        <f t="shared" si="153"/>
        <v>DefExt</v>
      </c>
      <c r="AC669" s="29">
        <f t="shared" si="154"/>
        <v>1271</v>
      </c>
      <c r="AD669" s="16" t="str">
        <f t="shared" si="155"/>
        <v>HPExt</v>
      </c>
      <c r="AE669" s="29">
        <f t="shared" si="156"/>
        <v>7657</v>
      </c>
    </row>
    <row r="670" spans="22:31" ht="16.5" x14ac:dyDescent="0.2">
      <c r="V670" s="15">
        <v>633</v>
      </c>
      <c r="W670" s="16">
        <f t="shared" si="148"/>
        <v>16</v>
      </c>
      <c r="X670" s="16" t="str">
        <f t="shared" si="149"/>
        <v>高级1</v>
      </c>
      <c r="Y670" s="16">
        <f t="shared" si="150"/>
        <v>4</v>
      </c>
      <c r="Z670" s="16">
        <f t="shared" si="151"/>
        <v>33</v>
      </c>
      <c r="AA670" s="102">
        <f t="shared" si="152"/>
        <v>5</v>
      </c>
      <c r="AB670" s="16" t="str">
        <f t="shared" si="153"/>
        <v>DefExt</v>
      </c>
      <c r="AC670" s="29">
        <f t="shared" si="154"/>
        <v>1311</v>
      </c>
      <c r="AD670" s="16" t="str">
        <f t="shared" si="155"/>
        <v>HPExt</v>
      </c>
      <c r="AE670" s="29">
        <f t="shared" si="156"/>
        <v>7894</v>
      </c>
    </row>
    <row r="671" spans="22:31" ht="16.5" x14ac:dyDescent="0.2">
      <c r="V671" s="15">
        <v>634</v>
      </c>
      <c r="W671" s="16">
        <f t="shared" si="148"/>
        <v>16</v>
      </c>
      <c r="X671" s="16" t="str">
        <f t="shared" si="149"/>
        <v>高级1</v>
      </c>
      <c r="Y671" s="16">
        <f t="shared" si="150"/>
        <v>4</v>
      </c>
      <c r="Z671" s="16">
        <f t="shared" si="151"/>
        <v>34</v>
      </c>
      <c r="AA671" s="102">
        <f t="shared" si="152"/>
        <v>5.1499999999999995</v>
      </c>
      <c r="AB671" s="16" t="str">
        <f t="shared" si="153"/>
        <v>DefExt</v>
      </c>
      <c r="AC671" s="29">
        <f t="shared" si="154"/>
        <v>1350</v>
      </c>
      <c r="AD671" s="16" t="str">
        <f t="shared" si="155"/>
        <v>HPExt</v>
      </c>
      <c r="AE671" s="29">
        <f t="shared" si="156"/>
        <v>8131</v>
      </c>
    </row>
    <row r="672" spans="22:31" ht="16.5" x14ac:dyDescent="0.2">
      <c r="V672" s="15">
        <v>635</v>
      </c>
      <c r="W672" s="16">
        <f t="shared" si="148"/>
        <v>16</v>
      </c>
      <c r="X672" s="16" t="str">
        <f t="shared" si="149"/>
        <v>高级1</v>
      </c>
      <c r="Y672" s="16">
        <f t="shared" si="150"/>
        <v>4</v>
      </c>
      <c r="Z672" s="16">
        <f t="shared" si="151"/>
        <v>35</v>
      </c>
      <c r="AA672" s="102">
        <f t="shared" si="152"/>
        <v>5.3</v>
      </c>
      <c r="AB672" s="16" t="str">
        <f t="shared" si="153"/>
        <v>DefExt</v>
      </c>
      <c r="AC672" s="29">
        <f t="shared" si="154"/>
        <v>1389</v>
      </c>
      <c r="AD672" s="16" t="str">
        <f t="shared" si="155"/>
        <v>HPExt</v>
      </c>
      <c r="AE672" s="29">
        <f t="shared" si="156"/>
        <v>8367</v>
      </c>
    </row>
    <row r="673" spans="22:31" ht="16.5" x14ac:dyDescent="0.2">
      <c r="V673" s="15">
        <v>636</v>
      </c>
      <c r="W673" s="16">
        <f t="shared" si="148"/>
        <v>16</v>
      </c>
      <c r="X673" s="16" t="str">
        <f t="shared" si="149"/>
        <v>高级1</v>
      </c>
      <c r="Y673" s="16">
        <f t="shared" si="150"/>
        <v>4</v>
      </c>
      <c r="Z673" s="16">
        <f t="shared" si="151"/>
        <v>36</v>
      </c>
      <c r="AA673" s="102">
        <f t="shared" si="152"/>
        <v>5.4499999999999993</v>
      </c>
      <c r="AB673" s="16" t="str">
        <f t="shared" si="153"/>
        <v>DefExt</v>
      </c>
      <c r="AC673" s="29">
        <f t="shared" si="154"/>
        <v>1429</v>
      </c>
      <c r="AD673" s="16" t="str">
        <f t="shared" si="155"/>
        <v>HPExt</v>
      </c>
      <c r="AE673" s="29">
        <f t="shared" si="156"/>
        <v>8604</v>
      </c>
    </row>
    <row r="674" spans="22:31" ht="16.5" x14ac:dyDescent="0.2">
      <c r="V674" s="15">
        <v>637</v>
      </c>
      <c r="W674" s="16">
        <f t="shared" si="148"/>
        <v>16</v>
      </c>
      <c r="X674" s="16" t="str">
        <f t="shared" si="149"/>
        <v>高级1</v>
      </c>
      <c r="Y674" s="16">
        <f t="shared" si="150"/>
        <v>4</v>
      </c>
      <c r="Z674" s="16">
        <f t="shared" si="151"/>
        <v>37</v>
      </c>
      <c r="AA674" s="102">
        <f t="shared" si="152"/>
        <v>5.6</v>
      </c>
      <c r="AB674" s="16" t="str">
        <f t="shared" si="153"/>
        <v>DefExt</v>
      </c>
      <c r="AC674" s="29">
        <f t="shared" si="154"/>
        <v>1468</v>
      </c>
      <c r="AD674" s="16" t="str">
        <f t="shared" si="155"/>
        <v>HPExt</v>
      </c>
      <c r="AE674" s="29">
        <f t="shared" si="156"/>
        <v>8841</v>
      </c>
    </row>
    <row r="675" spans="22:31" ht="16.5" x14ac:dyDescent="0.2">
      <c r="V675" s="15">
        <v>638</v>
      </c>
      <c r="W675" s="16">
        <f t="shared" si="148"/>
        <v>16</v>
      </c>
      <c r="X675" s="16" t="str">
        <f t="shared" si="149"/>
        <v>高级1</v>
      </c>
      <c r="Y675" s="16">
        <f t="shared" si="150"/>
        <v>4</v>
      </c>
      <c r="Z675" s="16">
        <f t="shared" si="151"/>
        <v>38</v>
      </c>
      <c r="AA675" s="102">
        <f t="shared" si="152"/>
        <v>5.75</v>
      </c>
      <c r="AB675" s="16" t="str">
        <f t="shared" si="153"/>
        <v>DefExt</v>
      </c>
      <c r="AC675" s="29">
        <f t="shared" si="154"/>
        <v>1507</v>
      </c>
      <c r="AD675" s="16" t="str">
        <f t="shared" si="155"/>
        <v>HPExt</v>
      </c>
      <c r="AE675" s="29">
        <f t="shared" si="156"/>
        <v>9078</v>
      </c>
    </row>
    <row r="676" spans="22:31" ht="16.5" x14ac:dyDescent="0.2">
      <c r="V676" s="15">
        <v>639</v>
      </c>
      <c r="W676" s="16">
        <f t="shared" si="148"/>
        <v>16</v>
      </c>
      <c r="X676" s="16" t="str">
        <f t="shared" si="149"/>
        <v>高级1</v>
      </c>
      <c r="Y676" s="16">
        <f t="shared" si="150"/>
        <v>4</v>
      </c>
      <c r="Z676" s="16">
        <f t="shared" si="151"/>
        <v>39</v>
      </c>
      <c r="AA676" s="102">
        <f t="shared" si="152"/>
        <v>5.8999999999999995</v>
      </c>
      <c r="AB676" s="16" t="str">
        <f t="shared" si="153"/>
        <v>DefExt</v>
      </c>
      <c r="AC676" s="29">
        <f t="shared" si="154"/>
        <v>1547</v>
      </c>
      <c r="AD676" s="16" t="str">
        <f t="shared" si="155"/>
        <v>HPExt</v>
      </c>
      <c r="AE676" s="29">
        <f t="shared" si="156"/>
        <v>9315</v>
      </c>
    </row>
    <row r="677" spans="22:31" ht="16.5" x14ac:dyDescent="0.2">
      <c r="V677" s="15">
        <v>640</v>
      </c>
      <c r="W677" s="16">
        <f t="shared" si="148"/>
        <v>16</v>
      </c>
      <c r="X677" s="16" t="str">
        <f t="shared" si="149"/>
        <v>高级1</v>
      </c>
      <c r="Y677" s="16">
        <f t="shared" si="150"/>
        <v>4</v>
      </c>
      <c r="Z677" s="16">
        <f t="shared" si="151"/>
        <v>40</v>
      </c>
      <c r="AA677" s="102">
        <f t="shared" si="152"/>
        <v>6.05</v>
      </c>
      <c r="AB677" s="16" t="str">
        <f t="shared" si="153"/>
        <v>DefExt</v>
      </c>
      <c r="AC677" s="29">
        <f t="shared" si="154"/>
        <v>1586</v>
      </c>
      <c r="AD677" s="16" t="str">
        <f t="shared" si="155"/>
        <v>HPExt</v>
      </c>
      <c r="AE677" s="29">
        <f t="shared" si="156"/>
        <v>9551</v>
      </c>
    </row>
    <row r="678" spans="22:31" ht="16.5" x14ac:dyDescent="0.2">
      <c r="V678" s="15">
        <v>641</v>
      </c>
      <c r="W678" s="16">
        <f t="shared" si="148"/>
        <v>17</v>
      </c>
      <c r="X678" s="16" t="str">
        <f t="shared" si="149"/>
        <v>高级1</v>
      </c>
      <c r="Y678" s="16">
        <f t="shared" si="150"/>
        <v>5</v>
      </c>
      <c r="Z678" s="16">
        <f t="shared" si="151"/>
        <v>1</v>
      </c>
      <c r="AA678" s="102">
        <f t="shared" si="152"/>
        <v>0.2</v>
      </c>
      <c r="AB678" s="16" t="str">
        <f t="shared" si="153"/>
        <v>AtkExt</v>
      </c>
      <c r="AC678" s="29">
        <f t="shared" si="154"/>
        <v>210</v>
      </c>
      <c r="AD678" s="16" t="str">
        <f t="shared" si="155"/>
        <v>DefExt</v>
      </c>
      <c r="AE678" s="29">
        <f t="shared" si="156"/>
        <v>26</v>
      </c>
    </row>
    <row r="679" spans="22:31" ht="16.5" x14ac:dyDescent="0.2">
      <c r="V679" s="15">
        <v>642</v>
      </c>
      <c r="W679" s="16">
        <f t="shared" ref="W679:W742" si="157">INT((V679-1)/40)+1</f>
        <v>17</v>
      </c>
      <c r="X679" s="16" t="str">
        <f t="shared" ref="X679:X742" si="158">INDEX($V$4:$V$33,W679)</f>
        <v>高级1</v>
      </c>
      <c r="Y679" s="16">
        <f t="shared" ref="Y679:Y742" si="159">INDEX($W$4:$W$33,INT((V679-1)/40)+1)</f>
        <v>5</v>
      </c>
      <c r="Z679" s="16">
        <f t="shared" ref="Z679:Z742" si="160">MOD(V679-1,40)+1</f>
        <v>2</v>
      </c>
      <c r="AA679" s="102">
        <f t="shared" ref="AA679:AA742" si="161">Z679*15%+5%</f>
        <v>0.35</v>
      </c>
      <c r="AB679" s="16" t="str">
        <f t="shared" ref="AB679:AB742" si="162">INDEX($Z$3:$AB$3,INDEX($AC$4:$AC$33,W679))</f>
        <v>AtkExt</v>
      </c>
      <c r="AC679" s="29">
        <f t="shared" ref="AC679:AC742" si="163">ROUND(INDEX($Z$4:$AB$33,$W679,MATCH(AB679,$Z$3:$AB$3,0))*INDEX($Y$4:$Y$33,W679)*$AA679*INDEX($E$11:$G$11,MATCH(AB679,$Z$3:$AB$3,0)),0)</f>
        <v>368</v>
      </c>
      <c r="AD679" s="16" t="str">
        <f t="shared" ref="AD679:AD742" si="164">INDEX($Z$3:$AB$3,INDEX($AD$4:$AD$33,W679))</f>
        <v>DefExt</v>
      </c>
      <c r="AE679" s="29">
        <f t="shared" ref="AE679:AE742" si="165">ROUND(INDEX($Z$4:$AB$33,$W679,MATCH(AD679,$Z$3:$AB$3,0))*INDEX($Y$4:$Y$33,Y679)*$AA679*INDEX($E$11:$G$11,MATCH(AD679,$Z$3:$AB$3,0)),0)</f>
        <v>46</v>
      </c>
    </row>
    <row r="680" spans="22:31" ht="16.5" x14ac:dyDescent="0.2">
      <c r="V680" s="15">
        <v>643</v>
      </c>
      <c r="W680" s="16">
        <f t="shared" si="157"/>
        <v>17</v>
      </c>
      <c r="X680" s="16" t="str">
        <f t="shared" si="158"/>
        <v>高级1</v>
      </c>
      <c r="Y680" s="16">
        <f t="shared" si="159"/>
        <v>5</v>
      </c>
      <c r="Z680" s="16">
        <f t="shared" si="160"/>
        <v>3</v>
      </c>
      <c r="AA680" s="102">
        <f t="shared" si="161"/>
        <v>0.49999999999999994</v>
      </c>
      <c r="AB680" s="16" t="str">
        <f t="shared" si="162"/>
        <v>AtkExt</v>
      </c>
      <c r="AC680" s="29">
        <f t="shared" si="163"/>
        <v>526</v>
      </c>
      <c r="AD680" s="16" t="str">
        <f t="shared" si="164"/>
        <v>DefExt</v>
      </c>
      <c r="AE680" s="29">
        <f t="shared" si="165"/>
        <v>66</v>
      </c>
    </row>
    <row r="681" spans="22:31" ht="16.5" x14ac:dyDescent="0.2">
      <c r="V681" s="15">
        <v>644</v>
      </c>
      <c r="W681" s="16">
        <f t="shared" si="157"/>
        <v>17</v>
      </c>
      <c r="X681" s="16" t="str">
        <f t="shared" si="158"/>
        <v>高级1</v>
      </c>
      <c r="Y681" s="16">
        <f t="shared" si="159"/>
        <v>5</v>
      </c>
      <c r="Z681" s="16">
        <f t="shared" si="160"/>
        <v>4</v>
      </c>
      <c r="AA681" s="102">
        <f t="shared" si="161"/>
        <v>0.65</v>
      </c>
      <c r="AB681" s="16" t="str">
        <f t="shared" si="162"/>
        <v>AtkExt</v>
      </c>
      <c r="AC681" s="29">
        <f t="shared" si="163"/>
        <v>683</v>
      </c>
      <c r="AD681" s="16" t="str">
        <f t="shared" si="164"/>
        <v>DefExt</v>
      </c>
      <c r="AE681" s="29">
        <f t="shared" si="165"/>
        <v>85</v>
      </c>
    </row>
    <row r="682" spans="22:31" ht="16.5" x14ac:dyDescent="0.2">
      <c r="V682" s="15">
        <v>645</v>
      </c>
      <c r="W682" s="16">
        <f t="shared" si="157"/>
        <v>17</v>
      </c>
      <c r="X682" s="16" t="str">
        <f t="shared" si="158"/>
        <v>高级1</v>
      </c>
      <c r="Y682" s="16">
        <f t="shared" si="159"/>
        <v>5</v>
      </c>
      <c r="Z682" s="16">
        <f t="shared" si="160"/>
        <v>5</v>
      </c>
      <c r="AA682" s="102">
        <f t="shared" si="161"/>
        <v>0.8</v>
      </c>
      <c r="AB682" s="16" t="str">
        <f t="shared" si="162"/>
        <v>AtkExt</v>
      </c>
      <c r="AC682" s="29">
        <f t="shared" si="163"/>
        <v>841</v>
      </c>
      <c r="AD682" s="16" t="str">
        <f t="shared" si="164"/>
        <v>DefExt</v>
      </c>
      <c r="AE682" s="29">
        <f t="shared" si="165"/>
        <v>105</v>
      </c>
    </row>
    <row r="683" spans="22:31" ht="16.5" x14ac:dyDescent="0.2">
      <c r="V683" s="15">
        <v>646</v>
      </c>
      <c r="W683" s="16">
        <f t="shared" si="157"/>
        <v>17</v>
      </c>
      <c r="X683" s="16" t="str">
        <f t="shared" si="158"/>
        <v>高级1</v>
      </c>
      <c r="Y683" s="16">
        <f t="shared" si="159"/>
        <v>5</v>
      </c>
      <c r="Z683" s="16">
        <f t="shared" si="160"/>
        <v>6</v>
      </c>
      <c r="AA683" s="102">
        <f t="shared" si="161"/>
        <v>0.95</v>
      </c>
      <c r="AB683" s="16" t="str">
        <f t="shared" si="162"/>
        <v>AtkExt</v>
      </c>
      <c r="AC683" s="29">
        <f t="shared" si="163"/>
        <v>999</v>
      </c>
      <c r="AD683" s="16" t="str">
        <f t="shared" si="164"/>
        <v>DefExt</v>
      </c>
      <c r="AE683" s="29">
        <f t="shared" si="165"/>
        <v>125</v>
      </c>
    </row>
    <row r="684" spans="22:31" ht="16.5" x14ac:dyDescent="0.2">
      <c r="V684" s="15">
        <v>647</v>
      </c>
      <c r="W684" s="16">
        <f t="shared" si="157"/>
        <v>17</v>
      </c>
      <c r="X684" s="16" t="str">
        <f t="shared" si="158"/>
        <v>高级1</v>
      </c>
      <c r="Y684" s="16">
        <f t="shared" si="159"/>
        <v>5</v>
      </c>
      <c r="Z684" s="16">
        <f t="shared" si="160"/>
        <v>7</v>
      </c>
      <c r="AA684" s="102">
        <f t="shared" si="161"/>
        <v>1.1000000000000001</v>
      </c>
      <c r="AB684" s="16" t="str">
        <f t="shared" si="162"/>
        <v>AtkExt</v>
      </c>
      <c r="AC684" s="29">
        <f t="shared" si="163"/>
        <v>1156</v>
      </c>
      <c r="AD684" s="16" t="str">
        <f t="shared" si="164"/>
        <v>DefExt</v>
      </c>
      <c r="AE684" s="29">
        <f t="shared" si="165"/>
        <v>144</v>
      </c>
    </row>
    <row r="685" spans="22:31" ht="16.5" x14ac:dyDescent="0.2">
      <c r="V685" s="15">
        <v>648</v>
      </c>
      <c r="W685" s="16">
        <f t="shared" si="157"/>
        <v>17</v>
      </c>
      <c r="X685" s="16" t="str">
        <f t="shared" si="158"/>
        <v>高级1</v>
      </c>
      <c r="Y685" s="16">
        <f t="shared" si="159"/>
        <v>5</v>
      </c>
      <c r="Z685" s="16">
        <f t="shared" si="160"/>
        <v>8</v>
      </c>
      <c r="AA685" s="102">
        <f t="shared" si="161"/>
        <v>1.25</v>
      </c>
      <c r="AB685" s="16" t="str">
        <f t="shared" si="162"/>
        <v>AtkExt</v>
      </c>
      <c r="AC685" s="29">
        <f t="shared" si="163"/>
        <v>1314</v>
      </c>
      <c r="AD685" s="16" t="str">
        <f t="shared" si="164"/>
        <v>DefExt</v>
      </c>
      <c r="AE685" s="29">
        <f t="shared" si="165"/>
        <v>164</v>
      </c>
    </row>
    <row r="686" spans="22:31" ht="16.5" x14ac:dyDescent="0.2">
      <c r="V686" s="15">
        <v>649</v>
      </c>
      <c r="W686" s="16">
        <f t="shared" si="157"/>
        <v>17</v>
      </c>
      <c r="X686" s="16" t="str">
        <f t="shared" si="158"/>
        <v>高级1</v>
      </c>
      <c r="Y686" s="16">
        <f t="shared" si="159"/>
        <v>5</v>
      </c>
      <c r="Z686" s="16">
        <f t="shared" si="160"/>
        <v>9</v>
      </c>
      <c r="AA686" s="102">
        <f t="shared" si="161"/>
        <v>1.4</v>
      </c>
      <c r="AB686" s="16" t="str">
        <f t="shared" si="162"/>
        <v>AtkExt</v>
      </c>
      <c r="AC686" s="29">
        <f t="shared" si="163"/>
        <v>1472</v>
      </c>
      <c r="AD686" s="16" t="str">
        <f t="shared" si="164"/>
        <v>DefExt</v>
      </c>
      <c r="AE686" s="29">
        <f t="shared" si="165"/>
        <v>183</v>
      </c>
    </row>
    <row r="687" spans="22:31" ht="16.5" x14ac:dyDescent="0.2">
      <c r="V687" s="15">
        <v>650</v>
      </c>
      <c r="W687" s="16">
        <f t="shared" si="157"/>
        <v>17</v>
      </c>
      <c r="X687" s="16" t="str">
        <f t="shared" si="158"/>
        <v>高级1</v>
      </c>
      <c r="Y687" s="16">
        <f t="shared" si="159"/>
        <v>5</v>
      </c>
      <c r="Z687" s="16">
        <f t="shared" si="160"/>
        <v>10</v>
      </c>
      <c r="AA687" s="102">
        <f t="shared" si="161"/>
        <v>1.55</v>
      </c>
      <c r="AB687" s="16" t="str">
        <f t="shared" si="162"/>
        <v>AtkExt</v>
      </c>
      <c r="AC687" s="29">
        <f t="shared" si="163"/>
        <v>1629</v>
      </c>
      <c r="AD687" s="16" t="str">
        <f t="shared" si="164"/>
        <v>DefExt</v>
      </c>
      <c r="AE687" s="29">
        <f t="shared" si="165"/>
        <v>203</v>
      </c>
    </row>
    <row r="688" spans="22:31" ht="16.5" x14ac:dyDescent="0.2">
      <c r="V688" s="15">
        <v>651</v>
      </c>
      <c r="W688" s="16">
        <f t="shared" si="157"/>
        <v>17</v>
      </c>
      <c r="X688" s="16" t="str">
        <f t="shared" si="158"/>
        <v>高级1</v>
      </c>
      <c r="Y688" s="16">
        <f t="shared" si="159"/>
        <v>5</v>
      </c>
      <c r="Z688" s="16">
        <f t="shared" si="160"/>
        <v>11</v>
      </c>
      <c r="AA688" s="102">
        <f t="shared" si="161"/>
        <v>1.7</v>
      </c>
      <c r="AB688" s="16" t="str">
        <f t="shared" si="162"/>
        <v>AtkExt</v>
      </c>
      <c r="AC688" s="29">
        <f t="shared" si="163"/>
        <v>1787</v>
      </c>
      <c r="AD688" s="16" t="str">
        <f t="shared" si="164"/>
        <v>DefExt</v>
      </c>
      <c r="AE688" s="29">
        <f t="shared" si="165"/>
        <v>223</v>
      </c>
    </row>
    <row r="689" spans="22:31" ht="16.5" x14ac:dyDescent="0.2">
      <c r="V689" s="15">
        <v>652</v>
      </c>
      <c r="W689" s="16">
        <f t="shared" si="157"/>
        <v>17</v>
      </c>
      <c r="X689" s="16" t="str">
        <f t="shared" si="158"/>
        <v>高级1</v>
      </c>
      <c r="Y689" s="16">
        <f t="shared" si="159"/>
        <v>5</v>
      </c>
      <c r="Z689" s="16">
        <f t="shared" si="160"/>
        <v>12</v>
      </c>
      <c r="AA689" s="102">
        <f t="shared" si="161"/>
        <v>1.8499999999999999</v>
      </c>
      <c r="AB689" s="16" t="str">
        <f t="shared" si="162"/>
        <v>AtkExt</v>
      </c>
      <c r="AC689" s="29">
        <f t="shared" si="163"/>
        <v>1945</v>
      </c>
      <c r="AD689" s="16" t="str">
        <f t="shared" si="164"/>
        <v>DefExt</v>
      </c>
      <c r="AE689" s="29">
        <f t="shared" si="165"/>
        <v>242</v>
      </c>
    </row>
    <row r="690" spans="22:31" ht="16.5" x14ac:dyDescent="0.2">
      <c r="V690" s="15">
        <v>653</v>
      </c>
      <c r="W690" s="16">
        <f t="shared" si="157"/>
        <v>17</v>
      </c>
      <c r="X690" s="16" t="str">
        <f t="shared" si="158"/>
        <v>高级1</v>
      </c>
      <c r="Y690" s="16">
        <f t="shared" si="159"/>
        <v>5</v>
      </c>
      <c r="Z690" s="16">
        <f t="shared" si="160"/>
        <v>13</v>
      </c>
      <c r="AA690" s="102">
        <f t="shared" si="161"/>
        <v>2</v>
      </c>
      <c r="AB690" s="16" t="str">
        <f t="shared" si="162"/>
        <v>AtkExt</v>
      </c>
      <c r="AC690" s="29">
        <f t="shared" si="163"/>
        <v>2102</v>
      </c>
      <c r="AD690" s="16" t="str">
        <f t="shared" si="164"/>
        <v>DefExt</v>
      </c>
      <c r="AE690" s="29">
        <f t="shared" si="165"/>
        <v>262</v>
      </c>
    </row>
    <row r="691" spans="22:31" ht="16.5" x14ac:dyDescent="0.2">
      <c r="V691" s="15">
        <v>654</v>
      </c>
      <c r="W691" s="16">
        <f t="shared" si="157"/>
        <v>17</v>
      </c>
      <c r="X691" s="16" t="str">
        <f t="shared" si="158"/>
        <v>高级1</v>
      </c>
      <c r="Y691" s="16">
        <f t="shared" si="159"/>
        <v>5</v>
      </c>
      <c r="Z691" s="16">
        <f t="shared" si="160"/>
        <v>14</v>
      </c>
      <c r="AA691" s="102">
        <f t="shared" si="161"/>
        <v>2.15</v>
      </c>
      <c r="AB691" s="16" t="str">
        <f t="shared" si="162"/>
        <v>AtkExt</v>
      </c>
      <c r="AC691" s="29">
        <f t="shared" si="163"/>
        <v>2260</v>
      </c>
      <c r="AD691" s="16" t="str">
        <f t="shared" si="164"/>
        <v>DefExt</v>
      </c>
      <c r="AE691" s="29">
        <f t="shared" si="165"/>
        <v>282</v>
      </c>
    </row>
    <row r="692" spans="22:31" ht="16.5" x14ac:dyDescent="0.2">
      <c r="V692" s="15">
        <v>655</v>
      </c>
      <c r="W692" s="16">
        <f t="shared" si="157"/>
        <v>17</v>
      </c>
      <c r="X692" s="16" t="str">
        <f t="shared" si="158"/>
        <v>高级1</v>
      </c>
      <c r="Y692" s="16">
        <f t="shared" si="159"/>
        <v>5</v>
      </c>
      <c r="Z692" s="16">
        <f t="shared" si="160"/>
        <v>15</v>
      </c>
      <c r="AA692" s="102">
        <f t="shared" si="161"/>
        <v>2.2999999999999998</v>
      </c>
      <c r="AB692" s="16" t="str">
        <f t="shared" si="162"/>
        <v>AtkExt</v>
      </c>
      <c r="AC692" s="29">
        <f t="shared" si="163"/>
        <v>2418</v>
      </c>
      <c r="AD692" s="16" t="str">
        <f t="shared" si="164"/>
        <v>DefExt</v>
      </c>
      <c r="AE692" s="29">
        <f t="shared" si="165"/>
        <v>301</v>
      </c>
    </row>
    <row r="693" spans="22:31" ht="16.5" x14ac:dyDescent="0.2">
      <c r="V693" s="15">
        <v>656</v>
      </c>
      <c r="W693" s="16">
        <f t="shared" si="157"/>
        <v>17</v>
      </c>
      <c r="X693" s="16" t="str">
        <f t="shared" si="158"/>
        <v>高级1</v>
      </c>
      <c r="Y693" s="16">
        <f t="shared" si="159"/>
        <v>5</v>
      </c>
      <c r="Z693" s="16">
        <f t="shared" si="160"/>
        <v>16</v>
      </c>
      <c r="AA693" s="102">
        <f t="shared" si="161"/>
        <v>2.4499999999999997</v>
      </c>
      <c r="AB693" s="16" t="str">
        <f t="shared" si="162"/>
        <v>AtkExt</v>
      </c>
      <c r="AC693" s="29">
        <f t="shared" si="163"/>
        <v>2575</v>
      </c>
      <c r="AD693" s="16" t="str">
        <f t="shared" si="164"/>
        <v>DefExt</v>
      </c>
      <c r="AE693" s="29">
        <f t="shared" si="165"/>
        <v>321</v>
      </c>
    </row>
    <row r="694" spans="22:31" ht="16.5" x14ac:dyDescent="0.2">
      <c r="V694" s="15">
        <v>657</v>
      </c>
      <c r="W694" s="16">
        <f t="shared" si="157"/>
        <v>17</v>
      </c>
      <c r="X694" s="16" t="str">
        <f t="shared" si="158"/>
        <v>高级1</v>
      </c>
      <c r="Y694" s="16">
        <f t="shared" si="159"/>
        <v>5</v>
      </c>
      <c r="Z694" s="16">
        <f t="shared" si="160"/>
        <v>17</v>
      </c>
      <c r="AA694" s="102">
        <f t="shared" si="161"/>
        <v>2.5999999999999996</v>
      </c>
      <c r="AB694" s="16" t="str">
        <f t="shared" si="162"/>
        <v>AtkExt</v>
      </c>
      <c r="AC694" s="29">
        <f t="shared" si="163"/>
        <v>2733</v>
      </c>
      <c r="AD694" s="16" t="str">
        <f t="shared" si="164"/>
        <v>DefExt</v>
      </c>
      <c r="AE694" s="29">
        <f t="shared" si="165"/>
        <v>341</v>
      </c>
    </row>
    <row r="695" spans="22:31" ht="16.5" x14ac:dyDescent="0.2">
      <c r="V695" s="15">
        <v>658</v>
      </c>
      <c r="W695" s="16">
        <f t="shared" si="157"/>
        <v>17</v>
      </c>
      <c r="X695" s="16" t="str">
        <f t="shared" si="158"/>
        <v>高级1</v>
      </c>
      <c r="Y695" s="16">
        <f t="shared" si="159"/>
        <v>5</v>
      </c>
      <c r="Z695" s="16">
        <f t="shared" si="160"/>
        <v>18</v>
      </c>
      <c r="AA695" s="102">
        <f t="shared" si="161"/>
        <v>2.7499999999999996</v>
      </c>
      <c r="AB695" s="16" t="str">
        <f t="shared" si="162"/>
        <v>AtkExt</v>
      </c>
      <c r="AC695" s="29">
        <f t="shared" si="163"/>
        <v>2891</v>
      </c>
      <c r="AD695" s="16" t="str">
        <f t="shared" si="164"/>
        <v>DefExt</v>
      </c>
      <c r="AE695" s="29">
        <f t="shared" si="165"/>
        <v>360</v>
      </c>
    </row>
    <row r="696" spans="22:31" ht="16.5" x14ac:dyDescent="0.2">
      <c r="V696" s="15">
        <v>659</v>
      </c>
      <c r="W696" s="16">
        <f t="shared" si="157"/>
        <v>17</v>
      </c>
      <c r="X696" s="16" t="str">
        <f t="shared" si="158"/>
        <v>高级1</v>
      </c>
      <c r="Y696" s="16">
        <f t="shared" si="159"/>
        <v>5</v>
      </c>
      <c r="Z696" s="16">
        <f t="shared" si="160"/>
        <v>19</v>
      </c>
      <c r="AA696" s="102">
        <f t="shared" si="161"/>
        <v>2.9</v>
      </c>
      <c r="AB696" s="16" t="str">
        <f t="shared" si="162"/>
        <v>AtkExt</v>
      </c>
      <c r="AC696" s="29">
        <f t="shared" si="163"/>
        <v>3048</v>
      </c>
      <c r="AD696" s="16" t="str">
        <f t="shared" si="164"/>
        <v>DefExt</v>
      </c>
      <c r="AE696" s="29">
        <f t="shared" si="165"/>
        <v>380</v>
      </c>
    </row>
    <row r="697" spans="22:31" ht="16.5" x14ac:dyDescent="0.2">
      <c r="V697" s="15">
        <v>660</v>
      </c>
      <c r="W697" s="16">
        <f t="shared" si="157"/>
        <v>17</v>
      </c>
      <c r="X697" s="16" t="str">
        <f t="shared" si="158"/>
        <v>高级1</v>
      </c>
      <c r="Y697" s="16">
        <f t="shared" si="159"/>
        <v>5</v>
      </c>
      <c r="Z697" s="16">
        <f t="shared" si="160"/>
        <v>20</v>
      </c>
      <c r="AA697" s="102">
        <f t="shared" si="161"/>
        <v>3.05</v>
      </c>
      <c r="AB697" s="16" t="str">
        <f t="shared" si="162"/>
        <v>AtkExt</v>
      </c>
      <c r="AC697" s="29">
        <f t="shared" si="163"/>
        <v>3206</v>
      </c>
      <c r="AD697" s="16" t="str">
        <f t="shared" si="164"/>
        <v>DefExt</v>
      </c>
      <c r="AE697" s="29">
        <f t="shared" si="165"/>
        <v>400</v>
      </c>
    </row>
    <row r="698" spans="22:31" ht="16.5" x14ac:dyDescent="0.2">
      <c r="V698" s="15">
        <v>661</v>
      </c>
      <c r="W698" s="16">
        <f t="shared" si="157"/>
        <v>17</v>
      </c>
      <c r="X698" s="16" t="str">
        <f t="shared" si="158"/>
        <v>高级1</v>
      </c>
      <c r="Y698" s="16">
        <f t="shared" si="159"/>
        <v>5</v>
      </c>
      <c r="Z698" s="16">
        <f t="shared" si="160"/>
        <v>21</v>
      </c>
      <c r="AA698" s="102">
        <f t="shared" si="161"/>
        <v>3.1999999999999997</v>
      </c>
      <c r="AB698" s="16" t="str">
        <f t="shared" si="162"/>
        <v>AtkExt</v>
      </c>
      <c r="AC698" s="29">
        <f t="shared" si="163"/>
        <v>3364</v>
      </c>
      <c r="AD698" s="16" t="str">
        <f t="shared" si="164"/>
        <v>DefExt</v>
      </c>
      <c r="AE698" s="29">
        <f t="shared" si="165"/>
        <v>419</v>
      </c>
    </row>
    <row r="699" spans="22:31" ht="16.5" x14ac:dyDescent="0.2">
      <c r="V699" s="15">
        <v>662</v>
      </c>
      <c r="W699" s="16">
        <f t="shared" si="157"/>
        <v>17</v>
      </c>
      <c r="X699" s="16" t="str">
        <f t="shared" si="158"/>
        <v>高级1</v>
      </c>
      <c r="Y699" s="16">
        <f t="shared" si="159"/>
        <v>5</v>
      </c>
      <c r="Z699" s="16">
        <f t="shared" si="160"/>
        <v>22</v>
      </c>
      <c r="AA699" s="102">
        <f t="shared" si="161"/>
        <v>3.3499999999999996</v>
      </c>
      <c r="AB699" s="16" t="str">
        <f t="shared" si="162"/>
        <v>AtkExt</v>
      </c>
      <c r="AC699" s="29">
        <f t="shared" si="163"/>
        <v>3521</v>
      </c>
      <c r="AD699" s="16" t="str">
        <f t="shared" si="164"/>
        <v>DefExt</v>
      </c>
      <c r="AE699" s="29">
        <f t="shared" si="165"/>
        <v>439</v>
      </c>
    </row>
    <row r="700" spans="22:31" ht="16.5" x14ac:dyDescent="0.2">
      <c r="V700" s="15">
        <v>663</v>
      </c>
      <c r="W700" s="16">
        <f t="shared" si="157"/>
        <v>17</v>
      </c>
      <c r="X700" s="16" t="str">
        <f t="shared" si="158"/>
        <v>高级1</v>
      </c>
      <c r="Y700" s="16">
        <f t="shared" si="159"/>
        <v>5</v>
      </c>
      <c r="Z700" s="16">
        <f t="shared" si="160"/>
        <v>23</v>
      </c>
      <c r="AA700" s="102">
        <f t="shared" si="161"/>
        <v>3.4999999999999996</v>
      </c>
      <c r="AB700" s="16" t="str">
        <f t="shared" si="162"/>
        <v>AtkExt</v>
      </c>
      <c r="AC700" s="29">
        <f t="shared" si="163"/>
        <v>3679</v>
      </c>
      <c r="AD700" s="16" t="str">
        <f t="shared" si="164"/>
        <v>DefExt</v>
      </c>
      <c r="AE700" s="29">
        <f t="shared" si="165"/>
        <v>459</v>
      </c>
    </row>
    <row r="701" spans="22:31" ht="16.5" x14ac:dyDescent="0.2">
      <c r="V701" s="15">
        <v>664</v>
      </c>
      <c r="W701" s="16">
        <f t="shared" si="157"/>
        <v>17</v>
      </c>
      <c r="X701" s="16" t="str">
        <f t="shared" si="158"/>
        <v>高级1</v>
      </c>
      <c r="Y701" s="16">
        <f t="shared" si="159"/>
        <v>5</v>
      </c>
      <c r="Z701" s="16">
        <f t="shared" si="160"/>
        <v>24</v>
      </c>
      <c r="AA701" s="102">
        <f t="shared" si="161"/>
        <v>3.6499999999999995</v>
      </c>
      <c r="AB701" s="16" t="str">
        <f t="shared" si="162"/>
        <v>AtkExt</v>
      </c>
      <c r="AC701" s="29">
        <f t="shared" si="163"/>
        <v>3837</v>
      </c>
      <c r="AD701" s="16" t="str">
        <f t="shared" si="164"/>
        <v>DefExt</v>
      </c>
      <c r="AE701" s="29">
        <f t="shared" si="165"/>
        <v>478</v>
      </c>
    </row>
    <row r="702" spans="22:31" ht="16.5" x14ac:dyDescent="0.2">
      <c r="V702" s="15">
        <v>665</v>
      </c>
      <c r="W702" s="16">
        <f t="shared" si="157"/>
        <v>17</v>
      </c>
      <c r="X702" s="16" t="str">
        <f t="shared" si="158"/>
        <v>高级1</v>
      </c>
      <c r="Y702" s="16">
        <f t="shared" si="159"/>
        <v>5</v>
      </c>
      <c r="Z702" s="16">
        <f t="shared" si="160"/>
        <v>25</v>
      </c>
      <c r="AA702" s="102">
        <f t="shared" si="161"/>
        <v>3.8</v>
      </c>
      <c r="AB702" s="16" t="str">
        <f t="shared" si="162"/>
        <v>AtkExt</v>
      </c>
      <c r="AC702" s="29">
        <f t="shared" si="163"/>
        <v>3994</v>
      </c>
      <c r="AD702" s="16" t="str">
        <f t="shared" si="164"/>
        <v>DefExt</v>
      </c>
      <c r="AE702" s="29">
        <f t="shared" si="165"/>
        <v>498</v>
      </c>
    </row>
    <row r="703" spans="22:31" ht="16.5" x14ac:dyDescent="0.2">
      <c r="V703" s="15">
        <v>666</v>
      </c>
      <c r="W703" s="16">
        <f t="shared" si="157"/>
        <v>17</v>
      </c>
      <c r="X703" s="16" t="str">
        <f t="shared" si="158"/>
        <v>高级1</v>
      </c>
      <c r="Y703" s="16">
        <f t="shared" si="159"/>
        <v>5</v>
      </c>
      <c r="Z703" s="16">
        <f t="shared" si="160"/>
        <v>26</v>
      </c>
      <c r="AA703" s="102">
        <f t="shared" si="161"/>
        <v>3.9499999999999997</v>
      </c>
      <c r="AB703" s="16" t="str">
        <f t="shared" si="162"/>
        <v>AtkExt</v>
      </c>
      <c r="AC703" s="29">
        <f t="shared" si="163"/>
        <v>4152</v>
      </c>
      <c r="AD703" s="16" t="str">
        <f t="shared" si="164"/>
        <v>DefExt</v>
      </c>
      <c r="AE703" s="29">
        <f t="shared" si="165"/>
        <v>518</v>
      </c>
    </row>
    <row r="704" spans="22:31" ht="16.5" x14ac:dyDescent="0.2">
      <c r="V704" s="15">
        <v>667</v>
      </c>
      <c r="W704" s="16">
        <f t="shared" si="157"/>
        <v>17</v>
      </c>
      <c r="X704" s="16" t="str">
        <f t="shared" si="158"/>
        <v>高级1</v>
      </c>
      <c r="Y704" s="16">
        <f t="shared" si="159"/>
        <v>5</v>
      </c>
      <c r="Z704" s="16">
        <f t="shared" si="160"/>
        <v>27</v>
      </c>
      <c r="AA704" s="102">
        <f t="shared" si="161"/>
        <v>4.0999999999999996</v>
      </c>
      <c r="AB704" s="16" t="str">
        <f t="shared" si="162"/>
        <v>AtkExt</v>
      </c>
      <c r="AC704" s="29">
        <f t="shared" si="163"/>
        <v>4310</v>
      </c>
      <c r="AD704" s="16" t="str">
        <f t="shared" si="164"/>
        <v>DefExt</v>
      </c>
      <c r="AE704" s="29">
        <f t="shared" si="165"/>
        <v>537</v>
      </c>
    </row>
    <row r="705" spans="22:31" ht="16.5" x14ac:dyDescent="0.2">
      <c r="V705" s="15">
        <v>668</v>
      </c>
      <c r="W705" s="16">
        <f t="shared" si="157"/>
        <v>17</v>
      </c>
      <c r="X705" s="16" t="str">
        <f t="shared" si="158"/>
        <v>高级1</v>
      </c>
      <c r="Y705" s="16">
        <f t="shared" si="159"/>
        <v>5</v>
      </c>
      <c r="Z705" s="16">
        <f t="shared" si="160"/>
        <v>28</v>
      </c>
      <c r="AA705" s="102">
        <f t="shared" si="161"/>
        <v>4.25</v>
      </c>
      <c r="AB705" s="16" t="str">
        <f t="shared" si="162"/>
        <v>AtkExt</v>
      </c>
      <c r="AC705" s="29">
        <f t="shared" si="163"/>
        <v>4467</v>
      </c>
      <c r="AD705" s="16" t="str">
        <f t="shared" si="164"/>
        <v>DefExt</v>
      </c>
      <c r="AE705" s="29">
        <f t="shared" si="165"/>
        <v>557</v>
      </c>
    </row>
    <row r="706" spans="22:31" ht="16.5" x14ac:dyDescent="0.2">
      <c r="V706" s="15">
        <v>669</v>
      </c>
      <c r="W706" s="16">
        <f t="shared" si="157"/>
        <v>17</v>
      </c>
      <c r="X706" s="16" t="str">
        <f t="shared" si="158"/>
        <v>高级1</v>
      </c>
      <c r="Y706" s="16">
        <f t="shared" si="159"/>
        <v>5</v>
      </c>
      <c r="Z706" s="16">
        <f t="shared" si="160"/>
        <v>29</v>
      </c>
      <c r="AA706" s="102">
        <f t="shared" si="161"/>
        <v>4.3999999999999995</v>
      </c>
      <c r="AB706" s="16" t="str">
        <f t="shared" si="162"/>
        <v>AtkExt</v>
      </c>
      <c r="AC706" s="29">
        <f t="shared" si="163"/>
        <v>4625</v>
      </c>
      <c r="AD706" s="16" t="str">
        <f t="shared" si="164"/>
        <v>DefExt</v>
      </c>
      <c r="AE706" s="29">
        <f t="shared" si="165"/>
        <v>577</v>
      </c>
    </row>
    <row r="707" spans="22:31" ht="16.5" x14ac:dyDescent="0.2">
      <c r="V707" s="15">
        <v>670</v>
      </c>
      <c r="W707" s="16">
        <f t="shared" si="157"/>
        <v>17</v>
      </c>
      <c r="X707" s="16" t="str">
        <f t="shared" si="158"/>
        <v>高级1</v>
      </c>
      <c r="Y707" s="16">
        <f t="shared" si="159"/>
        <v>5</v>
      </c>
      <c r="Z707" s="16">
        <f t="shared" si="160"/>
        <v>30</v>
      </c>
      <c r="AA707" s="102">
        <f t="shared" si="161"/>
        <v>4.55</v>
      </c>
      <c r="AB707" s="16" t="str">
        <f t="shared" si="162"/>
        <v>AtkExt</v>
      </c>
      <c r="AC707" s="29">
        <f t="shared" si="163"/>
        <v>4783</v>
      </c>
      <c r="AD707" s="16" t="str">
        <f t="shared" si="164"/>
        <v>DefExt</v>
      </c>
      <c r="AE707" s="29">
        <f t="shared" si="165"/>
        <v>596</v>
      </c>
    </row>
    <row r="708" spans="22:31" ht="16.5" x14ac:dyDescent="0.2">
      <c r="V708" s="15">
        <v>671</v>
      </c>
      <c r="W708" s="16">
        <f t="shared" si="157"/>
        <v>17</v>
      </c>
      <c r="X708" s="16" t="str">
        <f t="shared" si="158"/>
        <v>高级1</v>
      </c>
      <c r="Y708" s="16">
        <f t="shared" si="159"/>
        <v>5</v>
      </c>
      <c r="Z708" s="16">
        <f t="shared" si="160"/>
        <v>31</v>
      </c>
      <c r="AA708" s="102">
        <f t="shared" si="161"/>
        <v>4.6999999999999993</v>
      </c>
      <c r="AB708" s="16" t="str">
        <f t="shared" si="162"/>
        <v>AtkExt</v>
      </c>
      <c r="AC708" s="29">
        <f t="shared" si="163"/>
        <v>4940</v>
      </c>
      <c r="AD708" s="16" t="str">
        <f t="shared" si="164"/>
        <v>DefExt</v>
      </c>
      <c r="AE708" s="29">
        <f t="shared" si="165"/>
        <v>616</v>
      </c>
    </row>
    <row r="709" spans="22:31" ht="16.5" x14ac:dyDescent="0.2">
      <c r="V709" s="15">
        <v>672</v>
      </c>
      <c r="W709" s="16">
        <f t="shared" si="157"/>
        <v>17</v>
      </c>
      <c r="X709" s="16" t="str">
        <f t="shared" si="158"/>
        <v>高级1</v>
      </c>
      <c r="Y709" s="16">
        <f t="shared" si="159"/>
        <v>5</v>
      </c>
      <c r="Z709" s="16">
        <f t="shared" si="160"/>
        <v>32</v>
      </c>
      <c r="AA709" s="102">
        <f t="shared" si="161"/>
        <v>4.8499999999999996</v>
      </c>
      <c r="AB709" s="16" t="str">
        <f t="shared" si="162"/>
        <v>AtkExt</v>
      </c>
      <c r="AC709" s="29">
        <f t="shared" si="163"/>
        <v>5098</v>
      </c>
      <c r="AD709" s="16" t="str">
        <f t="shared" si="164"/>
        <v>DefExt</v>
      </c>
      <c r="AE709" s="29">
        <f t="shared" si="165"/>
        <v>636</v>
      </c>
    </row>
    <row r="710" spans="22:31" ht="16.5" x14ac:dyDescent="0.2">
      <c r="V710" s="15">
        <v>673</v>
      </c>
      <c r="W710" s="16">
        <f t="shared" si="157"/>
        <v>17</v>
      </c>
      <c r="X710" s="16" t="str">
        <f t="shared" si="158"/>
        <v>高级1</v>
      </c>
      <c r="Y710" s="16">
        <f t="shared" si="159"/>
        <v>5</v>
      </c>
      <c r="Z710" s="16">
        <f t="shared" si="160"/>
        <v>33</v>
      </c>
      <c r="AA710" s="102">
        <f t="shared" si="161"/>
        <v>5</v>
      </c>
      <c r="AB710" s="16" t="str">
        <f t="shared" si="162"/>
        <v>AtkExt</v>
      </c>
      <c r="AC710" s="29">
        <f t="shared" si="163"/>
        <v>5256</v>
      </c>
      <c r="AD710" s="16" t="str">
        <f t="shared" si="164"/>
        <v>DefExt</v>
      </c>
      <c r="AE710" s="29">
        <f t="shared" si="165"/>
        <v>655</v>
      </c>
    </row>
    <row r="711" spans="22:31" ht="16.5" x14ac:dyDescent="0.2">
      <c r="V711" s="15">
        <v>674</v>
      </c>
      <c r="W711" s="16">
        <f t="shared" si="157"/>
        <v>17</v>
      </c>
      <c r="X711" s="16" t="str">
        <f t="shared" si="158"/>
        <v>高级1</v>
      </c>
      <c r="Y711" s="16">
        <f t="shared" si="159"/>
        <v>5</v>
      </c>
      <c r="Z711" s="16">
        <f t="shared" si="160"/>
        <v>34</v>
      </c>
      <c r="AA711" s="102">
        <f t="shared" si="161"/>
        <v>5.1499999999999995</v>
      </c>
      <c r="AB711" s="16" t="str">
        <f t="shared" si="162"/>
        <v>AtkExt</v>
      </c>
      <c r="AC711" s="29">
        <f t="shared" si="163"/>
        <v>5413</v>
      </c>
      <c r="AD711" s="16" t="str">
        <f t="shared" si="164"/>
        <v>DefExt</v>
      </c>
      <c r="AE711" s="29">
        <f t="shared" si="165"/>
        <v>675</v>
      </c>
    </row>
    <row r="712" spans="22:31" ht="16.5" x14ac:dyDescent="0.2">
      <c r="V712" s="15">
        <v>675</v>
      </c>
      <c r="W712" s="16">
        <f t="shared" si="157"/>
        <v>17</v>
      </c>
      <c r="X712" s="16" t="str">
        <f t="shared" si="158"/>
        <v>高级1</v>
      </c>
      <c r="Y712" s="16">
        <f t="shared" si="159"/>
        <v>5</v>
      </c>
      <c r="Z712" s="16">
        <f t="shared" si="160"/>
        <v>35</v>
      </c>
      <c r="AA712" s="102">
        <f t="shared" si="161"/>
        <v>5.3</v>
      </c>
      <c r="AB712" s="16" t="str">
        <f t="shared" si="162"/>
        <v>AtkExt</v>
      </c>
      <c r="AC712" s="29">
        <f t="shared" si="163"/>
        <v>5571</v>
      </c>
      <c r="AD712" s="16" t="str">
        <f t="shared" si="164"/>
        <v>DefExt</v>
      </c>
      <c r="AE712" s="29">
        <f t="shared" si="165"/>
        <v>695</v>
      </c>
    </row>
    <row r="713" spans="22:31" ht="16.5" x14ac:dyDescent="0.2">
      <c r="V713" s="15">
        <v>676</v>
      </c>
      <c r="W713" s="16">
        <f t="shared" si="157"/>
        <v>17</v>
      </c>
      <c r="X713" s="16" t="str">
        <f t="shared" si="158"/>
        <v>高级1</v>
      </c>
      <c r="Y713" s="16">
        <f t="shared" si="159"/>
        <v>5</v>
      </c>
      <c r="Z713" s="16">
        <f t="shared" si="160"/>
        <v>36</v>
      </c>
      <c r="AA713" s="102">
        <f t="shared" si="161"/>
        <v>5.4499999999999993</v>
      </c>
      <c r="AB713" s="16" t="str">
        <f t="shared" si="162"/>
        <v>AtkExt</v>
      </c>
      <c r="AC713" s="29">
        <f t="shared" si="163"/>
        <v>5729</v>
      </c>
      <c r="AD713" s="16" t="str">
        <f t="shared" si="164"/>
        <v>DefExt</v>
      </c>
      <c r="AE713" s="29">
        <f t="shared" si="165"/>
        <v>714</v>
      </c>
    </row>
    <row r="714" spans="22:31" ht="16.5" x14ac:dyDescent="0.2">
      <c r="V714" s="15">
        <v>677</v>
      </c>
      <c r="W714" s="16">
        <f t="shared" si="157"/>
        <v>17</v>
      </c>
      <c r="X714" s="16" t="str">
        <f t="shared" si="158"/>
        <v>高级1</v>
      </c>
      <c r="Y714" s="16">
        <f t="shared" si="159"/>
        <v>5</v>
      </c>
      <c r="Z714" s="16">
        <f t="shared" si="160"/>
        <v>37</v>
      </c>
      <c r="AA714" s="102">
        <f t="shared" si="161"/>
        <v>5.6</v>
      </c>
      <c r="AB714" s="16" t="str">
        <f t="shared" si="162"/>
        <v>AtkExt</v>
      </c>
      <c r="AC714" s="29">
        <f t="shared" si="163"/>
        <v>5886</v>
      </c>
      <c r="AD714" s="16" t="str">
        <f t="shared" si="164"/>
        <v>DefExt</v>
      </c>
      <c r="AE714" s="29">
        <f t="shared" si="165"/>
        <v>734</v>
      </c>
    </row>
    <row r="715" spans="22:31" ht="16.5" x14ac:dyDescent="0.2">
      <c r="V715" s="15">
        <v>678</v>
      </c>
      <c r="W715" s="16">
        <f t="shared" si="157"/>
        <v>17</v>
      </c>
      <c r="X715" s="16" t="str">
        <f t="shared" si="158"/>
        <v>高级1</v>
      </c>
      <c r="Y715" s="16">
        <f t="shared" si="159"/>
        <v>5</v>
      </c>
      <c r="Z715" s="16">
        <f t="shared" si="160"/>
        <v>38</v>
      </c>
      <c r="AA715" s="102">
        <f t="shared" si="161"/>
        <v>5.75</v>
      </c>
      <c r="AB715" s="16" t="str">
        <f t="shared" si="162"/>
        <v>AtkExt</v>
      </c>
      <c r="AC715" s="29">
        <f t="shared" si="163"/>
        <v>6044</v>
      </c>
      <c r="AD715" s="16" t="str">
        <f t="shared" si="164"/>
        <v>DefExt</v>
      </c>
      <c r="AE715" s="29">
        <f t="shared" si="165"/>
        <v>754</v>
      </c>
    </row>
    <row r="716" spans="22:31" ht="16.5" x14ac:dyDescent="0.2">
      <c r="V716" s="15">
        <v>679</v>
      </c>
      <c r="W716" s="16">
        <f t="shared" si="157"/>
        <v>17</v>
      </c>
      <c r="X716" s="16" t="str">
        <f t="shared" si="158"/>
        <v>高级1</v>
      </c>
      <c r="Y716" s="16">
        <f t="shared" si="159"/>
        <v>5</v>
      </c>
      <c r="Z716" s="16">
        <f t="shared" si="160"/>
        <v>39</v>
      </c>
      <c r="AA716" s="102">
        <f t="shared" si="161"/>
        <v>5.8999999999999995</v>
      </c>
      <c r="AB716" s="16" t="str">
        <f t="shared" si="162"/>
        <v>AtkExt</v>
      </c>
      <c r="AC716" s="29">
        <f t="shared" si="163"/>
        <v>6202</v>
      </c>
      <c r="AD716" s="16" t="str">
        <f t="shared" si="164"/>
        <v>DefExt</v>
      </c>
      <c r="AE716" s="29">
        <f t="shared" si="165"/>
        <v>773</v>
      </c>
    </row>
    <row r="717" spans="22:31" ht="16.5" x14ac:dyDescent="0.2">
      <c r="V717" s="15">
        <v>680</v>
      </c>
      <c r="W717" s="16">
        <f t="shared" si="157"/>
        <v>17</v>
      </c>
      <c r="X717" s="16" t="str">
        <f t="shared" si="158"/>
        <v>高级1</v>
      </c>
      <c r="Y717" s="16">
        <f t="shared" si="159"/>
        <v>5</v>
      </c>
      <c r="Z717" s="16">
        <f t="shared" si="160"/>
        <v>40</v>
      </c>
      <c r="AA717" s="102">
        <f t="shared" si="161"/>
        <v>6.05</v>
      </c>
      <c r="AB717" s="16" t="str">
        <f t="shared" si="162"/>
        <v>AtkExt</v>
      </c>
      <c r="AC717" s="29">
        <f t="shared" si="163"/>
        <v>6359</v>
      </c>
      <c r="AD717" s="16" t="str">
        <f t="shared" si="164"/>
        <v>DefExt</v>
      </c>
      <c r="AE717" s="29">
        <f t="shared" si="165"/>
        <v>793</v>
      </c>
    </row>
    <row r="718" spans="22:31" ht="16.5" x14ac:dyDescent="0.2">
      <c r="V718" s="15">
        <v>681</v>
      </c>
      <c r="W718" s="16">
        <f t="shared" si="157"/>
        <v>18</v>
      </c>
      <c r="X718" s="16" t="str">
        <f t="shared" si="158"/>
        <v>高级1</v>
      </c>
      <c r="Y718" s="16">
        <f t="shared" si="159"/>
        <v>6</v>
      </c>
      <c r="Z718" s="16">
        <f t="shared" si="160"/>
        <v>1</v>
      </c>
      <c r="AA718" s="102">
        <f t="shared" si="161"/>
        <v>0.2</v>
      </c>
      <c r="AB718" s="16" t="str">
        <f t="shared" si="162"/>
        <v>AtkExt</v>
      </c>
      <c r="AC718" s="29">
        <f t="shared" si="163"/>
        <v>210</v>
      </c>
      <c r="AD718" s="16" t="str">
        <f t="shared" si="164"/>
        <v>HPExt</v>
      </c>
      <c r="AE718" s="29">
        <f t="shared" si="165"/>
        <v>263</v>
      </c>
    </row>
    <row r="719" spans="22:31" ht="16.5" x14ac:dyDescent="0.2">
      <c r="V719" s="15">
        <v>682</v>
      </c>
      <c r="W719" s="16">
        <f t="shared" si="157"/>
        <v>18</v>
      </c>
      <c r="X719" s="16" t="str">
        <f t="shared" si="158"/>
        <v>高级1</v>
      </c>
      <c r="Y719" s="16">
        <f t="shared" si="159"/>
        <v>6</v>
      </c>
      <c r="Z719" s="16">
        <f t="shared" si="160"/>
        <v>2</v>
      </c>
      <c r="AA719" s="102">
        <f t="shared" si="161"/>
        <v>0.35</v>
      </c>
      <c r="AB719" s="16" t="str">
        <f t="shared" si="162"/>
        <v>AtkExt</v>
      </c>
      <c r="AC719" s="29">
        <f t="shared" si="163"/>
        <v>368</v>
      </c>
      <c r="AD719" s="16" t="str">
        <f t="shared" si="164"/>
        <v>HPExt</v>
      </c>
      <c r="AE719" s="29">
        <f t="shared" si="165"/>
        <v>460</v>
      </c>
    </row>
    <row r="720" spans="22:31" ht="16.5" x14ac:dyDescent="0.2">
      <c r="V720" s="15">
        <v>683</v>
      </c>
      <c r="W720" s="16">
        <f t="shared" si="157"/>
        <v>18</v>
      </c>
      <c r="X720" s="16" t="str">
        <f t="shared" si="158"/>
        <v>高级1</v>
      </c>
      <c r="Y720" s="16">
        <f t="shared" si="159"/>
        <v>6</v>
      </c>
      <c r="Z720" s="16">
        <f t="shared" si="160"/>
        <v>3</v>
      </c>
      <c r="AA720" s="102">
        <f t="shared" si="161"/>
        <v>0.49999999999999994</v>
      </c>
      <c r="AB720" s="16" t="str">
        <f t="shared" si="162"/>
        <v>AtkExt</v>
      </c>
      <c r="AC720" s="29">
        <f t="shared" si="163"/>
        <v>526</v>
      </c>
      <c r="AD720" s="16" t="str">
        <f t="shared" si="164"/>
        <v>HPExt</v>
      </c>
      <c r="AE720" s="29">
        <f t="shared" si="165"/>
        <v>658</v>
      </c>
    </row>
    <row r="721" spans="22:31" ht="16.5" x14ac:dyDescent="0.2">
      <c r="V721" s="15">
        <v>684</v>
      </c>
      <c r="W721" s="16">
        <f t="shared" si="157"/>
        <v>18</v>
      </c>
      <c r="X721" s="16" t="str">
        <f t="shared" si="158"/>
        <v>高级1</v>
      </c>
      <c r="Y721" s="16">
        <f t="shared" si="159"/>
        <v>6</v>
      </c>
      <c r="Z721" s="16">
        <f t="shared" si="160"/>
        <v>4</v>
      </c>
      <c r="AA721" s="102">
        <f t="shared" si="161"/>
        <v>0.65</v>
      </c>
      <c r="AB721" s="16" t="str">
        <f t="shared" si="162"/>
        <v>AtkExt</v>
      </c>
      <c r="AC721" s="29">
        <f t="shared" si="163"/>
        <v>683</v>
      </c>
      <c r="AD721" s="16" t="str">
        <f t="shared" si="164"/>
        <v>HPExt</v>
      </c>
      <c r="AE721" s="29">
        <f t="shared" si="165"/>
        <v>855</v>
      </c>
    </row>
    <row r="722" spans="22:31" ht="16.5" x14ac:dyDescent="0.2">
      <c r="V722" s="15">
        <v>685</v>
      </c>
      <c r="W722" s="16">
        <f t="shared" si="157"/>
        <v>18</v>
      </c>
      <c r="X722" s="16" t="str">
        <f t="shared" si="158"/>
        <v>高级1</v>
      </c>
      <c r="Y722" s="16">
        <f t="shared" si="159"/>
        <v>6</v>
      </c>
      <c r="Z722" s="16">
        <f t="shared" si="160"/>
        <v>5</v>
      </c>
      <c r="AA722" s="102">
        <f t="shared" si="161"/>
        <v>0.8</v>
      </c>
      <c r="AB722" s="16" t="str">
        <f t="shared" si="162"/>
        <v>AtkExt</v>
      </c>
      <c r="AC722" s="29">
        <f t="shared" si="163"/>
        <v>841</v>
      </c>
      <c r="AD722" s="16" t="str">
        <f t="shared" si="164"/>
        <v>HPExt</v>
      </c>
      <c r="AE722" s="29">
        <f t="shared" si="165"/>
        <v>1053</v>
      </c>
    </row>
    <row r="723" spans="22:31" ht="16.5" x14ac:dyDescent="0.2">
      <c r="V723" s="15">
        <v>686</v>
      </c>
      <c r="W723" s="16">
        <f t="shared" si="157"/>
        <v>18</v>
      </c>
      <c r="X723" s="16" t="str">
        <f t="shared" si="158"/>
        <v>高级1</v>
      </c>
      <c r="Y723" s="16">
        <f t="shared" si="159"/>
        <v>6</v>
      </c>
      <c r="Z723" s="16">
        <f t="shared" si="160"/>
        <v>6</v>
      </c>
      <c r="AA723" s="102">
        <f t="shared" si="161"/>
        <v>0.95</v>
      </c>
      <c r="AB723" s="16" t="str">
        <f t="shared" si="162"/>
        <v>AtkExt</v>
      </c>
      <c r="AC723" s="29">
        <f t="shared" si="163"/>
        <v>999</v>
      </c>
      <c r="AD723" s="16" t="str">
        <f t="shared" si="164"/>
        <v>HPExt</v>
      </c>
      <c r="AE723" s="29">
        <f t="shared" si="165"/>
        <v>1250</v>
      </c>
    </row>
    <row r="724" spans="22:31" ht="16.5" x14ac:dyDescent="0.2">
      <c r="V724" s="15">
        <v>687</v>
      </c>
      <c r="W724" s="16">
        <f t="shared" si="157"/>
        <v>18</v>
      </c>
      <c r="X724" s="16" t="str">
        <f t="shared" si="158"/>
        <v>高级1</v>
      </c>
      <c r="Y724" s="16">
        <f t="shared" si="159"/>
        <v>6</v>
      </c>
      <c r="Z724" s="16">
        <f t="shared" si="160"/>
        <v>7</v>
      </c>
      <c r="AA724" s="102">
        <f t="shared" si="161"/>
        <v>1.1000000000000001</v>
      </c>
      <c r="AB724" s="16" t="str">
        <f t="shared" si="162"/>
        <v>AtkExt</v>
      </c>
      <c r="AC724" s="29">
        <f t="shared" si="163"/>
        <v>1156</v>
      </c>
      <c r="AD724" s="16" t="str">
        <f t="shared" si="164"/>
        <v>HPExt</v>
      </c>
      <c r="AE724" s="29">
        <f t="shared" si="165"/>
        <v>1447</v>
      </c>
    </row>
    <row r="725" spans="22:31" ht="16.5" x14ac:dyDescent="0.2">
      <c r="V725" s="15">
        <v>688</v>
      </c>
      <c r="W725" s="16">
        <f t="shared" si="157"/>
        <v>18</v>
      </c>
      <c r="X725" s="16" t="str">
        <f t="shared" si="158"/>
        <v>高级1</v>
      </c>
      <c r="Y725" s="16">
        <f t="shared" si="159"/>
        <v>6</v>
      </c>
      <c r="Z725" s="16">
        <f t="shared" si="160"/>
        <v>8</v>
      </c>
      <c r="AA725" s="102">
        <f t="shared" si="161"/>
        <v>1.25</v>
      </c>
      <c r="AB725" s="16" t="str">
        <f t="shared" si="162"/>
        <v>AtkExt</v>
      </c>
      <c r="AC725" s="29">
        <f t="shared" si="163"/>
        <v>1314</v>
      </c>
      <c r="AD725" s="16" t="str">
        <f t="shared" si="164"/>
        <v>HPExt</v>
      </c>
      <c r="AE725" s="29">
        <f t="shared" si="165"/>
        <v>1645</v>
      </c>
    </row>
    <row r="726" spans="22:31" ht="16.5" x14ac:dyDescent="0.2">
      <c r="V726" s="15">
        <v>689</v>
      </c>
      <c r="W726" s="16">
        <f t="shared" si="157"/>
        <v>18</v>
      </c>
      <c r="X726" s="16" t="str">
        <f t="shared" si="158"/>
        <v>高级1</v>
      </c>
      <c r="Y726" s="16">
        <f t="shared" si="159"/>
        <v>6</v>
      </c>
      <c r="Z726" s="16">
        <f t="shared" si="160"/>
        <v>9</v>
      </c>
      <c r="AA726" s="102">
        <f t="shared" si="161"/>
        <v>1.4</v>
      </c>
      <c r="AB726" s="16" t="str">
        <f t="shared" si="162"/>
        <v>AtkExt</v>
      </c>
      <c r="AC726" s="29">
        <f t="shared" si="163"/>
        <v>1472</v>
      </c>
      <c r="AD726" s="16" t="str">
        <f t="shared" si="164"/>
        <v>HPExt</v>
      </c>
      <c r="AE726" s="29">
        <f t="shared" si="165"/>
        <v>1842</v>
      </c>
    </row>
    <row r="727" spans="22:31" ht="16.5" x14ac:dyDescent="0.2">
      <c r="V727" s="15">
        <v>690</v>
      </c>
      <c r="W727" s="16">
        <f t="shared" si="157"/>
        <v>18</v>
      </c>
      <c r="X727" s="16" t="str">
        <f t="shared" si="158"/>
        <v>高级1</v>
      </c>
      <c r="Y727" s="16">
        <f t="shared" si="159"/>
        <v>6</v>
      </c>
      <c r="Z727" s="16">
        <f t="shared" si="160"/>
        <v>10</v>
      </c>
      <c r="AA727" s="102">
        <f t="shared" si="161"/>
        <v>1.55</v>
      </c>
      <c r="AB727" s="16" t="str">
        <f t="shared" si="162"/>
        <v>AtkExt</v>
      </c>
      <c r="AC727" s="29">
        <f t="shared" si="163"/>
        <v>1629</v>
      </c>
      <c r="AD727" s="16" t="str">
        <f t="shared" si="164"/>
        <v>HPExt</v>
      </c>
      <c r="AE727" s="29">
        <f t="shared" si="165"/>
        <v>2039</v>
      </c>
    </row>
    <row r="728" spans="22:31" ht="16.5" x14ac:dyDescent="0.2">
      <c r="V728" s="15">
        <v>691</v>
      </c>
      <c r="W728" s="16">
        <f t="shared" si="157"/>
        <v>18</v>
      </c>
      <c r="X728" s="16" t="str">
        <f t="shared" si="158"/>
        <v>高级1</v>
      </c>
      <c r="Y728" s="16">
        <f t="shared" si="159"/>
        <v>6</v>
      </c>
      <c r="Z728" s="16">
        <f t="shared" si="160"/>
        <v>11</v>
      </c>
      <c r="AA728" s="102">
        <f t="shared" si="161"/>
        <v>1.7</v>
      </c>
      <c r="AB728" s="16" t="str">
        <f t="shared" si="162"/>
        <v>AtkExt</v>
      </c>
      <c r="AC728" s="29">
        <f t="shared" si="163"/>
        <v>1787</v>
      </c>
      <c r="AD728" s="16" t="str">
        <f t="shared" si="164"/>
        <v>HPExt</v>
      </c>
      <c r="AE728" s="29">
        <f t="shared" si="165"/>
        <v>2237</v>
      </c>
    </row>
    <row r="729" spans="22:31" ht="16.5" x14ac:dyDescent="0.2">
      <c r="V729" s="15">
        <v>692</v>
      </c>
      <c r="W729" s="16">
        <f t="shared" si="157"/>
        <v>18</v>
      </c>
      <c r="X729" s="16" t="str">
        <f t="shared" si="158"/>
        <v>高级1</v>
      </c>
      <c r="Y729" s="16">
        <f t="shared" si="159"/>
        <v>6</v>
      </c>
      <c r="Z729" s="16">
        <f t="shared" si="160"/>
        <v>12</v>
      </c>
      <c r="AA729" s="102">
        <f t="shared" si="161"/>
        <v>1.8499999999999999</v>
      </c>
      <c r="AB729" s="16" t="str">
        <f t="shared" si="162"/>
        <v>AtkExt</v>
      </c>
      <c r="AC729" s="29">
        <f t="shared" si="163"/>
        <v>1945</v>
      </c>
      <c r="AD729" s="16" t="str">
        <f t="shared" si="164"/>
        <v>HPExt</v>
      </c>
      <c r="AE729" s="29">
        <f t="shared" si="165"/>
        <v>2434</v>
      </c>
    </row>
    <row r="730" spans="22:31" ht="16.5" x14ac:dyDescent="0.2">
      <c r="V730" s="15">
        <v>693</v>
      </c>
      <c r="W730" s="16">
        <f t="shared" si="157"/>
        <v>18</v>
      </c>
      <c r="X730" s="16" t="str">
        <f t="shared" si="158"/>
        <v>高级1</v>
      </c>
      <c r="Y730" s="16">
        <f t="shared" si="159"/>
        <v>6</v>
      </c>
      <c r="Z730" s="16">
        <f t="shared" si="160"/>
        <v>13</v>
      </c>
      <c r="AA730" s="102">
        <f t="shared" si="161"/>
        <v>2</v>
      </c>
      <c r="AB730" s="16" t="str">
        <f t="shared" si="162"/>
        <v>AtkExt</v>
      </c>
      <c r="AC730" s="29">
        <f t="shared" si="163"/>
        <v>2102</v>
      </c>
      <c r="AD730" s="16" t="str">
        <f t="shared" si="164"/>
        <v>HPExt</v>
      </c>
      <c r="AE730" s="29">
        <f t="shared" si="165"/>
        <v>2631</v>
      </c>
    </row>
    <row r="731" spans="22:31" ht="16.5" x14ac:dyDescent="0.2">
      <c r="V731" s="15">
        <v>694</v>
      </c>
      <c r="W731" s="16">
        <f t="shared" si="157"/>
        <v>18</v>
      </c>
      <c r="X731" s="16" t="str">
        <f t="shared" si="158"/>
        <v>高级1</v>
      </c>
      <c r="Y731" s="16">
        <f t="shared" si="159"/>
        <v>6</v>
      </c>
      <c r="Z731" s="16">
        <f t="shared" si="160"/>
        <v>14</v>
      </c>
      <c r="AA731" s="102">
        <f t="shared" si="161"/>
        <v>2.15</v>
      </c>
      <c r="AB731" s="16" t="str">
        <f t="shared" si="162"/>
        <v>AtkExt</v>
      </c>
      <c r="AC731" s="29">
        <f t="shared" si="163"/>
        <v>2260</v>
      </c>
      <c r="AD731" s="16" t="str">
        <f t="shared" si="164"/>
        <v>HPExt</v>
      </c>
      <c r="AE731" s="29">
        <f t="shared" si="165"/>
        <v>2829</v>
      </c>
    </row>
    <row r="732" spans="22:31" ht="16.5" x14ac:dyDescent="0.2">
      <c r="V732" s="15">
        <v>695</v>
      </c>
      <c r="W732" s="16">
        <f t="shared" si="157"/>
        <v>18</v>
      </c>
      <c r="X732" s="16" t="str">
        <f t="shared" si="158"/>
        <v>高级1</v>
      </c>
      <c r="Y732" s="16">
        <f t="shared" si="159"/>
        <v>6</v>
      </c>
      <c r="Z732" s="16">
        <f t="shared" si="160"/>
        <v>15</v>
      </c>
      <c r="AA732" s="102">
        <f t="shared" si="161"/>
        <v>2.2999999999999998</v>
      </c>
      <c r="AB732" s="16" t="str">
        <f t="shared" si="162"/>
        <v>AtkExt</v>
      </c>
      <c r="AC732" s="29">
        <f t="shared" si="163"/>
        <v>2418</v>
      </c>
      <c r="AD732" s="16" t="str">
        <f t="shared" si="164"/>
        <v>HPExt</v>
      </c>
      <c r="AE732" s="29">
        <f t="shared" si="165"/>
        <v>3026</v>
      </c>
    </row>
    <row r="733" spans="22:31" ht="16.5" x14ac:dyDescent="0.2">
      <c r="V733" s="15">
        <v>696</v>
      </c>
      <c r="W733" s="16">
        <f t="shared" si="157"/>
        <v>18</v>
      </c>
      <c r="X733" s="16" t="str">
        <f t="shared" si="158"/>
        <v>高级1</v>
      </c>
      <c r="Y733" s="16">
        <f t="shared" si="159"/>
        <v>6</v>
      </c>
      <c r="Z733" s="16">
        <f t="shared" si="160"/>
        <v>16</v>
      </c>
      <c r="AA733" s="102">
        <f t="shared" si="161"/>
        <v>2.4499999999999997</v>
      </c>
      <c r="AB733" s="16" t="str">
        <f t="shared" si="162"/>
        <v>AtkExt</v>
      </c>
      <c r="AC733" s="29">
        <f t="shared" si="163"/>
        <v>2575</v>
      </c>
      <c r="AD733" s="16" t="str">
        <f t="shared" si="164"/>
        <v>HPExt</v>
      </c>
      <c r="AE733" s="29">
        <f t="shared" si="165"/>
        <v>3223</v>
      </c>
    </row>
    <row r="734" spans="22:31" ht="16.5" x14ac:dyDescent="0.2">
      <c r="V734" s="15">
        <v>697</v>
      </c>
      <c r="W734" s="16">
        <f t="shared" si="157"/>
        <v>18</v>
      </c>
      <c r="X734" s="16" t="str">
        <f t="shared" si="158"/>
        <v>高级1</v>
      </c>
      <c r="Y734" s="16">
        <f t="shared" si="159"/>
        <v>6</v>
      </c>
      <c r="Z734" s="16">
        <f t="shared" si="160"/>
        <v>17</v>
      </c>
      <c r="AA734" s="102">
        <f t="shared" si="161"/>
        <v>2.5999999999999996</v>
      </c>
      <c r="AB734" s="16" t="str">
        <f t="shared" si="162"/>
        <v>AtkExt</v>
      </c>
      <c r="AC734" s="29">
        <f t="shared" si="163"/>
        <v>2733</v>
      </c>
      <c r="AD734" s="16" t="str">
        <f t="shared" si="164"/>
        <v>HPExt</v>
      </c>
      <c r="AE734" s="29">
        <f t="shared" si="165"/>
        <v>3421</v>
      </c>
    </row>
    <row r="735" spans="22:31" ht="16.5" x14ac:dyDescent="0.2">
      <c r="V735" s="15">
        <v>698</v>
      </c>
      <c r="W735" s="16">
        <f t="shared" si="157"/>
        <v>18</v>
      </c>
      <c r="X735" s="16" t="str">
        <f t="shared" si="158"/>
        <v>高级1</v>
      </c>
      <c r="Y735" s="16">
        <f t="shared" si="159"/>
        <v>6</v>
      </c>
      <c r="Z735" s="16">
        <f t="shared" si="160"/>
        <v>18</v>
      </c>
      <c r="AA735" s="102">
        <f t="shared" si="161"/>
        <v>2.7499999999999996</v>
      </c>
      <c r="AB735" s="16" t="str">
        <f t="shared" si="162"/>
        <v>AtkExt</v>
      </c>
      <c r="AC735" s="29">
        <f t="shared" si="163"/>
        <v>2891</v>
      </c>
      <c r="AD735" s="16" t="str">
        <f t="shared" si="164"/>
        <v>HPExt</v>
      </c>
      <c r="AE735" s="29">
        <f t="shared" si="165"/>
        <v>3618</v>
      </c>
    </row>
    <row r="736" spans="22:31" ht="16.5" x14ac:dyDescent="0.2">
      <c r="V736" s="15">
        <v>699</v>
      </c>
      <c r="W736" s="16">
        <f t="shared" si="157"/>
        <v>18</v>
      </c>
      <c r="X736" s="16" t="str">
        <f t="shared" si="158"/>
        <v>高级1</v>
      </c>
      <c r="Y736" s="16">
        <f t="shared" si="159"/>
        <v>6</v>
      </c>
      <c r="Z736" s="16">
        <f t="shared" si="160"/>
        <v>19</v>
      </c>
      <c r="AA736" s="102">
        <f t="shared" si="161"/>
        <v>2.9</v>
      </c>
      <c r="AB736" s="16" t="str">
        <f t="shared" si="162"/>
        <v>AtkExt</v>
      </c>
      <c r="AC736" s="29">
        <f t="shared" si="163"/>
        <v>3048</v>
      </c>
      <c r="AD736" s="16" t="str">
        <f t="shared" si="164"/>
        <v>HPExt</v>
      </c>
      <c r="AE736" s="29">
        <f t="shared" si="165"/>
        <v>3815</v>
      </c>
    </row>
    <row r="737" spans="22:31" ht="16.5" x14ac:dyDescent="0.2">
      <c r="V737" s="15">
        <v>700</v>
      </c>
      <c r="W737" s="16">
        <f t="shared" si="157"/>
        <v>18</v>
      </c>
      <c r="X737" s="16" t="str">
        <f t="shared" si="158"/>
        <v>高级1</v>
      </c>
      <c r="Y737" s="16">
        <f t="shared" si="159"/>
        <v>6</v>
      </c>
      <c r="Z737" s="16">
        <f t="shared" si="160"/>
        <v>20</v>
      </c>
      <c r="AA737" s="102">
        <f t="shared" si="161"/>
        <v>3.05</v>
      </c>
      <c r="AB737" s="16" t="str">
        <f t="shared" si="162"/>
        <v>AtkExt</v>
      </c>
      <c r="AC737" s="29">
        <f t="shared" si="163"/>
        <v>3206</v>
      </c>
      <c r="AD737" s="16" t="str">
        <f t="shared" si="164"/>
        <v>HPExt</v>
      </c>
      <c r="AE737" s="29">
        <f t="shared" si="165"/>
        <v>4013</v>
      </c>
    </row>
    <row r="738" spans="22:31" ht="16.5" x14ac:dyDescent="0.2">
      <c r="V738" s="15">
        <v>701</v>
      </c>
      <c r="W738" s="16">
        <f t="shared" si="157"/>
        <v>18</v>
      </c>
      <c r="X738" s="16" t="str">
        <f t="shared" si="158"/>
        <v>高级1</v>
      </c>
      <c r="Y738" s="16">
        <f t="shared" si="159"/>
        <v>6</v>
      </c>
      <c r="Z738" s="16">
        <f t="shared" si="160"/>
        <v>21</v>
      </c>
      <c r="AA738" s="102">
        <f t="shared" si="161"/>
        <v>3.1999999999999997</v>
      </c>
      <c r="AB738" s="16" t="str">
        <f t="shared" si="162"/>
        <v>AtkExt</v>
      </c>
      <c r="AC738" s="29">
        <f t="shared" si="163"/>
        <v>3364</v>
      </c>
      <c r="AD738" s="16" t="str">
        <f t="shared" si="164"/>
        <v>HPExt</v>
      </c>
      <c r="AE738" s="29">
        <f t="shared" si="165"/>
        <v>4210</v>
      </c>
    </row>
    <row r="739" spans="22:31" ht="16.5" x14ac:dyDescent="0.2">
      <c r="V739" s="15">
        <v>702</v>
      </c>
      <c r="W739" s="16">
        <f t="shared" si="157"/>
        <v>18</v>
      </c>
      <c r="X739" s="16" t="str">
        <f t="shared" si="158"/>
        <v>高级1</v>
      </c>
      <c r="Y739" s="16">
        <f t="shared" si="159"/>
        <v>6</v>
      </c>
      <c r="Z739" s="16">
        <f t="shared" si="160"/>
        <v>22</v>
      </c>
      <c r="AA739" s="102">
        <f t="shared" si="161"/>
        <v>3.3499999999999996</v>
      </c>
      <c r="AB739" s="16" t="str">
        <f t="shared" si="162"/>
        <v>AtkExt</v>
      </c>
      <c r="AC739" s="29">
        <f t="shared" si="163"/>
        <v>3521</v>
      </c>
      <c r="AD739" s="16" t="str">
        <f t="shared" si="164"/>
        <v>HPExt</v>
      </c>
      <c r="AE739" s="29">
        <f t="shared" si="165"/>
        <v>4407</v>
      </c>
    </row>
    <row r="740" spans="22:31" ht="16.5" x14ac:dyDescent="0.2">
      <c r="V740" s="15">
        <v>703</v>
      </c>
      <c r="W740" s="16">
        <f t="shared" si="157"/>
        <v>18</v>
      </c>
      <c r="X740" s="16" t="str">
        <f t="shared" si="158"/>
        <v>高级1</v>
      </c>
      <c r="Y740" s="16">
        <f t="shared" si="159"/>
        <v>6</v>
      </c>
      <c r="Z740" s="16">
        <f t="shared" si="160"/>
        <v>23</v>
      </c>
      <c r="AA740" s="102">
        <f t="shared" si="161"/>
        <v>3.4999999999999996</v>
      </c>
      <c r="AB740" s="16" t="str">
        <f t="shared" si="162"/>
        <v>AtkExt</v>
      </c>
      <c r="AC740" s="29">
        <f t="shared" si="163"/>
        <v>3679</v>
      </c>
      <c r="AD740" s="16" t="str">
        <f t="shared" si="164"/>
        <v>HPExt</v>
      </c>
      <c r="AE740" s="29">
        <f t="shared" si="165"/>
        <v>4605</v>
      </c>
    </row>
    <row r="741" spans="22:31" ht="16.5" x14ac:dyDescent="0.2">
      <c r="V741" s="15">
        <v>704</v>
      </c>
      <c r="W741" s="16">
        <f t="shared" si="157"/>
        <v>18</v>
      </c>
      <c r="X741" s="16" t="str">
        <f t="shared" si="158"/>
        <v>高级1</v>
      </c>
      <c r="Y741" s="16">
        <f t="shared" si="159"/>
        <v>6</v>
      </c>
      <c r="Z741" s="16">
        <f t="shared" si="160"/>
        <v>24</v>
      </c>
      <c r="AA741" s="102">
        <f t="shared" si="161"/>
        <v>3.6499999999999995</v>
      </c>
      <c r="AB741" s="16" t="str">
        <f t="shared" si="162"/>
        <v>AtkExt</v>
      </c>
      <c r="AC741" s="29">
        <f t="shared" si="163"/>
        <v>3837</v>
      </c>
      <c r="AD741" s="16" t="str">
        <f t="shared" si="164"/>
        <v>HPExt</v>
      </c>
      <c r="AE741" s="29">
        <f t="shared" si="165"/>
        <v>4802</v>
      </c>
    </row>
    <row r="742" spans="22:31" ht="16.5" x14ac:dyDescent="0.2">
      <c r="V742" s="15">
        <v>705</v>
      </c>
      <c r="W742" s="16">
        <f t="shared" si="157"/>
        <v>18</v>
      </c>
      <c r="X742" s="16" t="str">
        <f t="shared" si="158"/>
        <v>高级1</v>
      </c>
      <c r="Y742" s="16">
        <f t="shared" si="159"/>
        <v>6</v>
      </c>
      <c r="Z742" s="16">
        <f t="shared" si="160"/>
        <v>25</v>
      </c>
      <c r="AA742" s="102">
        <f t="shared" si="161"/>
        <v>3.8</v>
      </c>
      <c r="AB742" s="16" t="str">
        <f t="shared" si="162"/>
        <v>AtkExt</v>
      </c>
      <c r="AC742" s="29">
        <f t="shared" si="163"/>
        <v>3994</v>
      </c>
      <c r="AD742" s="16" t="str">
        <f t="shared" si="164"/>
        <v>HPExt</v>
      </c>
      <c r="AE742" s="29">
        <f t="shared" si="165"/>
        <v>4999</v>
      </c>
    </row>
    <row r="743" spans="22:31" ht="16.5" x14ac:dyDescent="0.2">
      <c r="V743" s="15">
        <v>706</v>
      </c>
      <c r="W743" s="16">
        <f t="shared" ref="W743:W806" si="166">INT((V743-1)/40)+1</f>
        <v>18</v>
      </c>
      <c r="X743" s="16" t="str">
        <f t="shared" ref="X743:X806" si="167">INDEX($V$4:$V$33,W743)</f>
        <v>高级1</v>
      </c>
      <c r="Y743" s="16">
        <f t="shared" ref="Y743:Y806" si="168">INDEX($W$4:$W$33,INT((V743-1)/40)+1)</f>
        <v>6</v>
      </c>
      <c r="Z743" s="16">
        <f t="shared" ref="Z743:Z806" si="169">MOD(V743-1,40)+1</f>
        <v>26</v>
      </c>
      <c r="AA743" s="102">
        <f t="shared" ref="AA743:AA806" si="170">Z743*15%+5%</f>
        <v>3.9499999999999997</v>
      </c>
      <c r="AB743" s="16" t="str">
        <f t="shared" ref="AB743:AB806" si="171">INDEX($Z$3:$AB$3,INDEX($AC$4:$AC$33,W743))</f>
        <v>AtkExt</v>
      </c>
      <c r="AC743" s="29">
        <f t="shared" ref="AC743:AC806" si="172">ROUND(INDEX($Z$4:$AB$33,$W743,MATCH(AB743,$Z$3:$AB$3,0))*INDEX($Y$4:$Y$33,W743)*$AA743*INDEX($E$11:$G$11,MATCH(AB743,$Z$3:$AB$3,0)),0)</f>
        <v>4152</v>
      </c>
      <c r="AD743" s="16" t="str">
        <f t="shared" ref="AD743:AD806" si="173">INDEX($Z$3:$AB$3,INDEX($AD$4:$AD$33,W743))</f>
        <v>HPExt</v>
      </c>
      <c r="AE743" s="29">
        <f t="shared" ref="AE743:AE806" si="174">ROUND(INDEX($Z$4:$AB$33,$W743,MATCH(AD743,$Z$3:$AB$3,0))*INDEX($Y$4:$Y$33,Y743)*$AA743*INDEX($E$11:$G$11,MATCH(AD743,$Z$3:$AB$3,0)),0)</f>
        <v>5197</v>
      </c>
    </row>
    <row r="744" spans="22:31" ht="16.5" x14ac:dyDescent="0.2">
      <c r="V744" s="15">
        <v>707</v>
      </c>
      <c r="W744" s="16">
        <f t="shared" si="166"/>
        <v>18</v>
      </c>
      <c r="X744" s="16" t="str">
        <f t="shared" si="167"/>
        <v>高级1</v>
      </c>
      <c r="Y744" s="16">
        <f t="shared" si="168"/>
        <v>6</v>
      </c>
      <c r="Z744" s="16">
        <f t="shared" si="169"/>
        <v>27</v>
      </c>
      <c r="AA744" s="102">
        <f t="shared" si="170"/>
        <v>4.0999999999999996</v>
      </c>
      <c r="AB744" s="16" t="str">
        <f t="shared" si="171"/>
        <v>AtkExt</v>
      </c>
      <c r="AC744" s="29">
        <f t="shared" si="172"/>
        <v>4310</v>
      </c>
      <c r="AD744" s="16" t="str">
        <f t="shared" si="173"/>
        <v>HPExt</v>
      </c>
      <c r="AE744" s="29">
        <f t="shared" si="174"/>
        <v>5394</v>
      </c>
    </row>
    <row r="745" spans="22:31" ht="16.5" x14ac:dyDescent="0.2">
      <c r="V745" s="15">
        <v>708</v>
      </c>
      <c r="W745" s="16">
        <f t="shared" si="166"/>
        <v>18</v>
      </c>
      <c r="X745" s="16" t="str">
        <f t="shared" si="167"/>
        <v>高级1</v>
      </c>
      <c r="Y745" s="16">
        <f t="shared" si="168"/>
        <v>6</v>
      </c>
      <c r="Z745" s="16">
        <f t="shared" si="169"/>
        <v>28</v>
      </c>
      <c r="AA745" s="102">
        <f t="shared" si="170"/>
        <v>4.25</v>
      </c>
      <c r="AB745" s="16" t="str">
        <f t="shared" si="171"/>
        <v>AtkExt</v>
      </c>
      <c r="AC745" s="29">
        <f t="shared" si="172"/>
        <v>4467</v>
      </c>
      <c r="AD745" s="16" t="str">
        <f t="shared" si="173"/>
        <v>HPExt</v>
      </c>
      <c r="AE745" s="29">
        <f t="shared" si="174"/>
        <v>5591</v>
      </c>
    </row>
    <row r="746" spans="22:31" ht="16.5" x14ac:dyDescent="0.2">
      <c r="V746" s="15">
        <v>709</v>
      </c>
      <c r="W746" s="16">
        <f t="shared" si="166"/>
        <v>18</v>
      </c>
      <c r="X746" s="16" t="str">
        <f t="shared" si="167"/>
        <v>高级1</v>
      </c>
      <c r="Y746" s="16">
        <f t="shared" si="168"/>
        <v>6</v>
      </c>
      <c r="Z746" s="16">
        <f t="shared" si="169"/>
        <v>29</v>
      </c>
      <c r="AA746" s="102">
        <f t="shared" si="170"/>
        <v>4.3999999999999995</v>
      </c>
      <c r="AB746" s="16" t="str">
        <f t="shared" si="171"/>
        <v>AtkExt</v>
      </c>
      <c r="AC746" s="29">
        <f t="shared" si="172"/>
        <v>4625</v>
      </c>
      <c r="AD746" s="16" t="str">
        <f t="shared" si="173"/>
        <v>HPExt</v>
      </c>
      <c r="AE746" s="29">
        <f t="shared" si="174"/>
        <v>5789</v>
      </c>
    </row>
    <row r="747" spans="22:31" ht="16.5" x14ac:dyDescent="0.2">
      <c r="V747" s="15">
        <v>710</v>
      </c>
      <c r="W747" s="16">
        <f t="shared" si="166"/>
        <v>18</v>
      </c>
      <c r="X747" s="16" t="str">
        <f t="shared" si="167"/>
        <v>高级1</v>
      </c>
      <c r="Y747" s="16">
        <f t="shared" si="168"/>
        <v>6</v>
      </c>
      <c r="Z747" s="16">
        <f t="shared" si="169"/>
        <v>30</v>
      </c>
      <c r="AA747" s="102">
        <f t="shared" si="170"/>
        <v>4.55</v>
      </c>
      <c r="AB747" s="16" t="str">
        <f t="shared" si="171"/>
        <v>AtkExt</v>
      </c>
      <c r="AC747" s="29">
        <f t="shared" si="172"/>
        <v>4783</v>
      </c>
      <c r="AD747" s="16" t="str">
        <f t="shared" si="173"/>
        <v>HPExt</v>
      </c>
      <c r="AE747" s="29">
        <f t="shared" si="174"/>
        <v>5986</v>
      </c>
    </row>
    <row r="748" spans="22:31" ht="16.5" x14ac:dyDescent="0.2">
      <c r="V748" s="15">
        <v>711</v>
      </c>
      <c r="W748" s="16">
        <f t="shared" si="166"/>
        <v>18</v>
      </c>
      <c r="X748" s="16" t="str">
        <f t="shared" si="167"/>
        <v>高级1</v>
      </c>
      <c r="Y748" s="16">
        <f t="shared" si="168"/>
        <v>6</v>
      </c>
      <c r="Z748" s="16">
        <f t="shared" si="169"/>
        <v>31</v>
      </c>
      <c r="AA748" s="102">
        <f t="shared" si="170"/>
        <v>4.6999999999999993</v>
      </c>
      <c r="AB748" s="16" t="str">
        <f t="shared" si="171"/>
        <v>AtkExt</v>
      </c>
      <c r="AC748" s="29">
        <f t="shared" si="172"/>
        <v>4940</v>
      </c>
      <c r="AD748" s="16" t="str">
        <f t="shared" si="173"/>
        <v>HPExt</v>
      </c>
      <c r="AE748" s="29">
        <f t="shared" si="174"/>
        <v>6183</v>
      </c>
    </row>
    <row r="749" spans="22:31" ht="16.5" x14ac:dyDescent="0.2">
      <c r="V749" s="15">
        <v>712</v>
      </c>
      <c r="W749" s="16">
        <f t="shared" si="166"/>
        <v>18</v>
      </c>
      <c r="X749" s="16" t="str">
        <f t="shared" si="167"/>
        <v>高级1</v>
      </c>
      <c r="Y749" s="16">
        <f t="shared" si="168"/>
        <v>6</v>
      </c>
      <c r="Z749" s="16">
        <f t="shared" si="169"/>
        <v>32</v>
      </c>
      <c r="AA749" s="102">
        <f t="shared" si="170"/>
        <v>4.8499999999999996</v>
      </c>
      <c r="AB749" s="16" t="str">
        <f t="shared" si="171"/>
        <v>AtkExt</v>
      </c>
      <c r="AC749" s="29">
        <f t="shared" si="172"/>
        <v>5098</v>
      </c>
      <c r="AD749" s="16" t="str">
        <f t="shared" si="173"/>
        <v>HPExt</v>
      </c>
      <c r="AE749" s="29">
        <f t="shared" si="174"/>
        <v>6381</v>
      </c>
    </row>
    <row r="750" spans="22:31" ht="16.5" x14ac:dyDescent="0.2">
      <c r="V750" s="15">
        <v>713</v>
      </c>
      <c r="W750" s="16">
        <f t="shared" si="166"/>
        <v>18</v>
      </c>
      <c r="X750" s="16" t="str">
        <f t="shared" si="167"/>
        <v>高级1</v>
      </c>
      <c r="Y750" s="16">
        <f t="shared" si="168"/>
        <v>6</v>
      </c>
      <c r="Z750" s="16">
        <f t="shared" si="169"/>
        <v>33</v>
      </c>
      <c r="AA750" s="102">
        <f t="shared" si="170"/>
        <v>5</v>
      </c>
      <c r="AB750" s="16" t="str">
        <f t="shared" si="171"/>
        <v>AtkExt</v>
      </c>
      <c r="AC750" s="29">
        <f t="shared" si="172"/>
        <v>5256</v>
      </c>
      <c r="AD750" s="16" t="str">
        <f t="shared" si="173"/>
        <v>HPExt</v>
      </c>
      <c r="AE750" s="29">
        <f t="shared" si="174"/>
        <v>6578</v>
      </c>
    </row>
    <row r="751" spans="22:31" ht="16.5" x14ac:dyDescent="0.2">
      <c r="V751" s="15">
        <v>714</v>
      </c>
      <c r="W751" s="16">
        <f t="shared" si="166"/>
        <v>18</v>
      </c>
      <c r="X751" s="16" t="str">
        <f t="shared" si="167"/>
        <v>高级1</v>
      </c>
      <c r="Y751" s="16">
        <f t="shared" si="168"/>
        <v>6</v>
      </c>
      <c r="Z751" s="16">
        <f t="shared" si="169"/>
        <v>34</v>
      </c>
      <c r="AA751" s="102">
        <f t="shared" si="170"/>
        <v>5.1499999999999995</v>
      </c>
      <c r="AB751" s="16" t="str">
        <f t="shared" si="171"/>
        <v>AtkExt</v>
      </c>
      <c r="AC751" s="29">
        <f t="shared" si="172"/>
        <v>5413</v>
      </c>
      <c r="AD751" s="16" t="str">
        <f t="shared" si="173"/>
        <v>HPExt</v>
      </c>
      <c r="AE751" s="29">
        <f t="shared" si="174"/>
        <v>6775</v>
      </c>
    </row>
    <row r="752" spans="22:31" ht="16.5" x14ac:dyDescent="0.2">
      <c r="V752" s="15">
        <v>715</v>
      </c>
      <c r="W752" s="16">
        <f t="shared" si="166"/>
        <v>18</v>
      </c>
      <c r="X752" s="16" t="str">
        <f t="shared" si="167"/>
        <v>高级1</v>
      </c>
      <c r="Y752" s="16">
        <f t="shared" si="168"/>
        <v>6</v>
      </c>
      <c r="Z752" s="16">
        <f t="shared" si="169"/>
        <v>35</v>
      </c>
      <c r="AA752" s="102">
        <f t="shared" si="170"/>
        <v>5.3</v>
      </c>
      <c r="AB752" s="16" t="str">
        <f t="shared" si="171"/>
        <v>AtkExt</v>
      </c>
      <c r="AC752" s="29">
        <f t="shared" si="172"/>
        <v>5571</v>
      </c>
      <c r="AD752" s="16" t="str">
        <f t="shared" si="173"/>
        <v>HPExt</v>
      </c>
      <c r="AE752" s="29">
        <f t="shared" si="174"/>
        <v>6973</v>
      </c>
    </row>
    <row r="753" spans="22:31" ht="16.5" x14ac:dyDescent="0.2">
      <c r="V753" s="15">
        <v>716</v>
      </c>
      <c r="W753" s="16">
        <f t="shared" si="166"/>
        <v>18</v>
      </c>
      <c r="X753" s="16" t="str">
        <f t="shared" si="167"/>
        <v>高级1</v>
      </c>
      <c r="Y753" s="16">
        <f t="shared" si="168"/>
        <v>6</v>
      </c>
      <c r="Z753" s="16">
        <f t="shared" si="169"/>
        <v>36</v>
      </c>
      <c r="AA753" s="102">
        <f t="shared" si="170"/>
        <v>5.4499999999999993</v>
      </c>
      <c r="AB753" s="16" t="str">
        <f t="shared" si="171"/>
        <v>AtkExt</v>
      </c>
      <c r="AC753" s="29">
        <f t="shared" si="172"/>
        <v>5729</v>
      </c>
      <c r="AD753" s="16" t="str">
        <f t="shared" si="173"/>
        <v>HPExt</v>
      </c>
      <c r="AE753" s="29">
        <f t="shared" si="174"/>
        <v>7170</v>
      </c>
    </row>
    <row r="754" spans="22:31" ht="16.5" x14ac:dyDescent="0.2">
      <c r="V754" s="15">
        <v>717</v>
      </c>
      <c r="W754" s="16">
        <f t="shared" si="166"/>
        <v>18</v>
      </c>
      <c r="X754" s="16" t="str">
        <f t="shared" si="167"/>
        <v>高级1</v>
      </c>
      <c r="Y754" s="16">
        <f t="shared" si="168"/>
        <v>6</v>
      </c>
      <c r="Z754" s="16">
        <f t="shared" si="169"/>
        <v>37</v>
      </c>
      <c r="AA754" s="102">
        <f t="shared" si="170"/>
        <v>5.6</v>
      </c>
      <c r="AB754" s="16" t="str">
        <f t="shared" si="171"/>
        <v>AtkExt</v>
      </c>
      <c r="AC754" s="29">
        <f t="shared" si="172"/>
        <v>5886</v>
      </c>
      <c r="AD754" s="16" t="str">
        <f t="shared" si="173"/>
        <v>HPExt</v>
      </c>
      <c r="AE754" s="29">
        <f t="shared" si="174"/>
        <v>7368</v>
      </c>
    </row>
    <row r="755" spans="22:31" ht="16.5" x14ac:dyDescent="0.2">
      <c r="V755" s="15">
        <v>718</v>
      </c>
      <c r="W755" s="16">
        <f t="shared" si="166"/>
        <v>18</v>
      </c>
      <c r="X755" s="16" t="str">
        <f t="shared" si="167"/>
        <v>高级1</v>
      </c>
      <c r="Y755" s="16">
        <f t="shared" si="168"/>
        <v>6</v>
      </c>
      <c r="Z755" s="16">
        <f t="shared" si="169"/>
        <v>38</v>
      </c>
      <c r="AA755" s="102">
        <f t="shared" si="170"/>
        <v>5.75</v>
      </c>
      <c r="AB755" s="16" t="str">
        <f t="shared" si="171"/>
        <v>AtkExt</v>
      </c>
      <c r="AC755" s="29">
        <f t="shared" si="172"/>
        <v>6044</v>
      </c>
      <c r="AD755" s="16" t="str">
        <f t="shared" si="173"/>
        <v>HPExt</v>
      </c>
      <c r="AE755" s="29">
        <f t="shared" si="174"/>
        <v>7565</v>
      </c>
    </row>
    <row r="756" spans="22:31" ht="16.5" x14ac:dyDescent="0.2">
      <c r="V756" s="15">
        <v>719</v>
      </c>
      <c r="W756" s="16">
        <f t="shared" si="166"/>
        <v>18</v>
      </c>
      <c r="X756" s="16" t="str">
        <f t="shared" si="167"/>
        <v>高级1</v>
      </c>
      <c r="Y756" s="16">
        <f t="shared" si="168"/>
        <v>6</v>
      </c>
      <c r="Z756" s="16">
        <f t="shared" si="169"/>
        <v>39</v>
      </c>
      <c r="AA756" s="102">
        <f t="shared" si="170"/>
        <v>5.8999999999999995</v>
      </c>
      <c r="AB756" s="16" t="str">
        <f t="shared" si="171"/>
        <v>AtkExt</v>
      </c>
      <c r="AC756" s="29">
        <f t="shared" si="172"/>
        <v>6202</v>
      </c>
      <c r="AD756" s="16" t="str">
        <f t="shared" si="173"/>
        <v>HPExt</v>
      </c>
      <c r="AE756" s="29">
        <f t="shared" si="174"/>
        <v>7762</v>
      </c>
    </row>
    <row r="757" spans="22:31" ht="16.5" x14ac:dyDescent="0.2">
      <c r="V757" s="15">
        <v>720</v>
      </c>
      <c r="W757" s="16">
        <f t="shared" si="166"/>
        <v>18</v>
      </c>
      <c r="X757" s="16" t="str">
        <f t="shared" si="167"/>
        <v>高级1</v>
      </c>
      <c r="Y757" s="16">
        <f t="shared" si="168"/>
        <v>6</v>
      </c>
      <c r="Z757" s="16">
        <f t="shared" si="169"/>
        <v>40</v>
      </c>
      <c r="AA757" s="102">
        <f t="shared" si="170"/>
        <v>6.05</v>
      </c>
      <c r="AB757" s="16" t="str">
        <f t="shared" si="171"/>
        <v>AtkExt</v>
      </c>
      <c r="AC757" s="29">
        <f t="shared" si="172"/>
        <v>6359</v>
      </c>
      <c r="AD757" s="16" t="str">
        <f t="shared" si="173"/>
        <v>HPExt</v>
      </c>
      <c r="AE757" s="29">
        <f t="shared" si="174"/>
        <v>7960</v>
      </c>
    </row>
    <row r="758" spans="22:31" ht="16.5" x14ac:dyDescent="0.2">
      <c r="V758" s="15">
        <v>721</v>
      </c>
      <c r="W758" s="16">
        <f t="shared" si="166"/>
        <v>19</v>
      </c>
      <c r="X758" s="16" t="str">
        <f t="shared" si="167"/>
        <v>高级2</v>
      </c>
      <c r="Y758" s="16">
        <f t="shared" si="168"/>
        <v>1</v>
      </c>
      <c r="Z758" s="16">
        <f t="shared" si="169"/>
        <v>1</v>
      </c>
      <c r="AA758" s="102">
        <f t="shared" si="170"/>
        <v>0.2</v>
      </c>
      <c r="AB758" s="16" t="str">
        <f t="shared" si="171"/>
        <v>AtkExt</v>
      </c>
      <c r="AC758" s="29">
        <f t="shared" si="172"/>
        <v>105</v>
      </c>
      <c r="AD758" s="16" t="str">
        <f t="shared" si="173"/>
        <v>DefExt</v>
      </c>
      <c r="AE758" s="29">
        <f t="shared" si="174"/>
        <v>21</v>
      </c>
    </row>
    <row r="759" spans="22:31" ht="16.5" x14ac:dyDescent="0.2">
      <c r="V759" s="15">
        <v>722</v>
      </c>
      <c r="W759" s="16">
        <f t="shared" si="166"/>
        <v>19</v>
      </c>
      <c r="X759" s="16" t="str">
        <f t="shared" si="167"/>
        <v>高级2</v>
      </c>
      <c r="Y759" s="16">
        <f t="shared" si="168"/>
        <v>1</v>
      </c>
      <c r="Z759" s="16">
        <f t="shared" si="169"/>
        <v>2</v>
      </c>
      <c r="AA759" s="102">
        <f t="shared" si="170"/>
        <v>0.35</v>
      </c>
      <c r="AB759" s="16" t="str">
        <f t="shared" si="171"/>
        <v>AtkExt</v>
      </c>
      <c r="AC759" s="29">
        <f t="shared" si="172"/>
        <v>184</v>
      </c>
      <c r="AD759" s="16" t="str">
        <f t="shared" si="173"/>
        <v>DefExt</v>
      </c>
      <c r="AE759" s="29">
        <f t="shared" si="174"/>
        <v>37</v>
      </c>
    </row>
    <row r="760" spans="22:31" ht="16.5" x14ac:dyDescent="0.2">
      <c r="V760" s="15">
        <v>723</v>
      </c>
      <c r="W760" s="16">
        <f t="shared" si="166"/>
        <v>19</v>
      </c>
      <c r="X760" s="16" t="str">
        <f t="shared" si="167"/>
        <v>高级2</v>
      </c>
      <c r="Y760" s="16">
        <f t="shared" si="168"/>
        <v>1</v>
      </c>
      <c r="Z760" s="16">
        <f t="shared" si="169"/>
        <v>3</v>
      </c>
      <c r="AA760" s="102">
        <f t="shared" si="170"/>
        <v>0.49999999999999994</v>
      </c>
      <c r="AB760" s="16" t="str">
        <f t="shared" si="171"/>
        <v>AtkExt</v>
      </c>
      <c r="AC760" s="29">
        <f t="shared" si="172"/>
        <v>263</v>
      </c>
      <c r="AD760" s="16" t="str">
        <f t="shared" si="173"/>
        <v>DefExt</v>
      </c>
      <c r="AE760" s="29">
        <f t="shared" si="174"/>
        <v>52</v>
      </c>
    </row>
    <row r="761" spans="22:31" ht="16.5" x14ac:dyDescent="0.2">
      <c r="V761" s="15">
        <v>724</v>
      </c>
      <c r="W761" s="16">
        <f t="shared" si="166"/>
        <v>19</v>
      </c>
      <c r="X761" s="16" t="str">
        <f t="shared" si="167"/>
        <v>高级2</v>
      </c>
      <c r="Y761" s="16">
        <f t="shared" si="168"/>
        <v>1</v>
      </c>
      <c r="Z761" s="16">
        <f t="shared" si="169"/>
        <v>4</v>
      </c>
      <c r="AA761" s="102">
        <f t="shared" si="170"/>
        <v>0.65</v>
      </c>
      <c r="AB761" s="16" t="str">
        <f t="shared" si="171"/>
        <v>AtkExt</v>
      </c>
      <c r="AC761" s="29">
        <f t="shared" si="172"/>
        <v>342</v>
      </c>
      <c r="AD761" s="16" t="str">
        <f t="shared" si="173"/>
        <v>DefExt</v>
      </c>
      <c r="AE761" s="29">
        <f t="shared" si="174"/>
        <v>68</v>
      </c>
    </row>
    <row r="762" spans="22:31" ht="16.5" x14ac:dyDescent="0.2">
      <c r="V762" s="15">
        <v>725</v>
      </c>
      <c r="W762" s="16">
        <f t="shared" si="166"/>
        <v>19</v>
      </c>
      <c r="X762" s="16" t="str">
        <f t="shared" si="167"/>
        <v>高级2</v>
      </c>
      <c r="Y762" s="16">
        <f t="shared" si="168"/>
        <v>1</v>
      </c>
      <c r="Z762" s="16">
        <f t="shared" si="169"/>
        <v>5</v>
      </c>
      <c r="AA762" s="102">
        <f t="shared" si="170"/>
        <v>0.8</v>
      </c>
      <c r="AB762" s="16" t="str">
        <f t="shared" si="171"/>
        <v>AtkExt</v>
      </c>
      <c r="AC762" s="29">
        <f t="shared" si="172"/>
        <v>420</v>
      </c>
      <c r="AD762" s="16" t="str">
        <f t="shared" si="173"/>
        <v>DefExt</v>
      </c>
      <c r="AE762" s="29">
        <f t="shared" si="174"/>
        <v>84</v>
      </c>
    </row>
    <row r="763" spans="22:31" ht="16.5" x14ac:dyDescent="0.2">
      <c r="V763" s="15">
        <v>726</v>
      </c>
      <c r="W763" s="16">
        <f t="shared" si="166"/>
        <v>19</v>
      </c>
      <c r="X763" s="16" t="str">
        <f t="shared" si="167"/>
        <v>高级2</v>
      </c>
      <c r="Y763" s="16">
        <f t="shared" si="168"/>
        <v>1</v>
      </c>
      <c r="Z763" s="16">
        <f t="shared" si="169"/>
        <v>6</v>
      </c>
      <c r="AA763" s="102">
        <f t="shared" si="170"/>
        <v>0.95</v>
      </c>
      <c r="AB763" s="16" t="str">
        <f t="shared" si="171"/>
        <v>AtkExt</v>
      </c>
      <c r="AC763" s="29">
        <f t="shared" si="172"/>
        <v>499</v>
      </c>
      <c r="AD763" s="16" t="str">
        <f t="shared" si="173"/>
        <v>DefExt</v>
      </c>
      <c r="AE763" s="29">
        <f t="shared" si="174"/>
        <v>100</v>
      </c>
    </row>
    <row r="764" spans="22:31" ht="16.5" x14ac:dyDescent="0.2">
      <c r="V764" s="15">
        <v>727</v>
      </c>
      <c r="W764" s="16">
        <f t="shared" si="166"/>
        <v>19</v>
      </c>
      <c r="X764" s="16" t="str">
        <f t="shared" si="167"/>
        <v>高级2</v>
      </c>
      <c r="Y764" s="16">
        <f t="shared" si="168"/>
        <v>1</v>
      </c>
      <c r="Z764" s="16">
        <f t="shared" si="169"/>
        <v>7</v>
      </c>
      <c r="AA764" s="102">
        <f t="shared" si="170"/>
        <v>1.1000000000000001</v>
      </c>
      <c r="AB764" s="16" t="str">
        <f t="shared" si="171"/>
        <v>AtkExt</v>
      </c>
      <c r="AC764" s="29">
        <f t="shared" si="172"/>
        <v>578</v>
      </c>
      <c r="AD764" s="16" t="str">
        <f t="shared" si="173"/>
        <v>DefExt</v>
      </c>
      <c r="AE764" s="29">
        <f t="shared" si="174"/>
        <v>115</v>
      </c>
    </row>
    <row r="765" spans="22:31" ht="16.5" x14ac:dyDescent="0.2">
      <c r="V765" s="15">
        <v>728</v>
      </c>
      <c r="W765" s="16">
        <f t="shared" si="166"/>
        <v>19</v>
      </c>
      <c r="X765" s="16" t="str">
        <f t="shared" si="167"/>
        <v>高级2</v>
      </c>
      <c r="Y765" s="16">
        <f t="shared" si="168"/>
        <v>1</v>
      </c>
      <c r="Z765" s="16">
        <f t="shared" si="169"/>
        <v>8</v>
      </c>
      <c r="AA765" s="102">
        <f t="shared" si="170"/>
        <v>1.25</v>
      </c>
      <c r="AB765" s="16" t="str">
        <f t="shared" si="171"/>
        <v>AtkExt</v>
      </c>
      <c r="AC765" s="29">
        <f t="shared" si="172"/>
        <v>657</v>
      </c>
      <c r="AD765" s="16" t="str">
        <f t="shared" si="173"/>
        <v>DefExt</v>
      </c>
      <c r="AE765" s="29">
        <f t="shared" si="174"/>
        <v>131</v>
      </c>
    </row>
    <row r="766" spans="22:31" ht="16.5" x14ac:dyDescent="0.2">
      <c r="V766" s="15">
        <v>729</v>
      </c>
      <c r="W766" s="16">
        <f t="shared" si="166"/>
        <v>19</v>
      </c>
      <c r="X766" s="16" t="str">
        <f t="shared" si="167"/>
        <v>高级2</v>
      </c>
      <c r="Y766" s="16">
        <f t="shared" si="168"/>
        <v>1</v>
      </c>
      <c r="Z766" s="16">
        <f t="shared" si="169"/>
        <v>9</v>
      </c>
      <c r="AA766" s="102">
        <f t="shared" si="170"/>
        <v>1.4</v>
      </c>
      <c r="AB766" s="16" t="str">
        <f t="shared" si="171"/>
        <v>AtkExt</v>
      </c>
      <c r="AC766" s="29">
        <f t="shared" si="172"/>
        <v>736</v>
      </c>
      <c r="AD766" s="16" t="str">
        <f t="shared" si="173"/>
        <v>DefExt</v>
      </c>
      <c r="AE766" s="29">
        <f t="shared" si="174"/>
        <v>147</v>
      </c>
    </row>
    <row r="767" spans="22:31" ht="16.5" x14ac:dyDescent="0.2">
      <c r="V767" s="15">
        <v>730</v>
      </c>
      <c r="W767" s="16">
        <f t="shared" si="166"/>
        <v>19</v>
      </c>
      <c r="X767" s="16" t="str">
        <f t="shared" si="167"/>
        <v>高级2</v>
      </c>
      <c r="Y767" s="16">
        <f t="shared" si="168"/>
        <v>1</v>
      </c>
      <c r="Z767" s="16">
        <f t="shared" si="169"/>
        <v>10</v>
      </c>
      <c r="AA767" s="102">
        <f t="shared" si="170"/>
        <v>1.55</v>
      </c>
      <c r="AB767" s="16" t="str">
        <f t="shared" si="171"/>
        <v>AtkExt</v>
      </c>
      <c r="AC767" s="29">
        <f t="shared" si="172"/>
        <v>815</v>
      </c>
      <c r="AD767" s="16" t="str">
        <f t="shared" si="173"/>
        <v>DefExt</v>
      </c>
      <c r="AE767" s="29">
        <f t="shared" si="174"/>
        <v>163</v>
      </c>
    </row>
    <row r="768" spans="22:31" ht="16.5" x14ac:dyDescent="0.2">
      <c r="V768" s="15">
        <v>731</v>
      </c>
      <c r="W768" s="16">
        <f t="shared" si="166"/>
        <v>19</v>
      </c>
      <c r="X768" s="16" t="str">
        <f t="shared" si="167"/>
        <v>高级2</v>
      </c>
      <c r="Y768" s="16">
        <f t="shared" si="168"/>
        <v>1</v>
      </c>
      <c r="Z768" s="16">
        <f t="shared" si="169"/>
        <v>11</v>
      </c>
      <c r="AA768" s="102">
        <f t="shared" si="170"/>
        <v>1.7</v>
      </c>
      <c r="AB768" s="16" t="str">
        <f t="shared" si="171"/>
        <v>AtkExt</v>
      </c>
      <c r="AC768" s="29">
        <f t="shared" si="172"/>
        <v>893</v>
      </c>
      <c r="AD768" s="16" t="str">
        <f t="shared" si="173"/>
        <v>DefExt</v>
      </c>
      <c r="AE768" s="29">
        <f t="shared" si="174"/>
        <v>178</v>
      </c>
    </row>
    <row r="769" spans="22:31" ht="16.5" x14ac:dyDescent="0.2">
      <c r="V769" s="15">
        <v>732</v>
      </c>
      <c r="W769" s="16">
        <f t="shared" si="166"/>
        <v>19</v>
      </c>
      <c r="X769" s="16" t="str">
        <f t="shared" si="167"/>
        <v>高级2</v>
      </c>
      <c r="Y769" s="16">
        <f t="shared" si="168"/>
        <v>1</v>
      </c>
      <c r="Z769" s="16">
        <f t="shared" si="169"/>
        <v>12</v>
      </c>
      <c r="AA769" s="102">
        <f t="shared" si="170"/>
        <v>1.8499999999999999</v>
      </c>
      <c r="AB769" s="16" t="str">
        <f t="shared" si="171"/>
        <v>AtkExt</v>
      </c>
      <c r="AC769" s="29">
        <f t="shared" si="172"/>
        <v>972</v>
      </c>
      <c r="AD769" s="16" t="str">
        <f t="shared" si="173"/>
        <v>DefExt</v>
      </c>
      <c r="AE769" s="29">
        <f t="shared" si="174"/>
        <v>194</v>
      </c>
    </row>
    <row r="770" spans="22:31" ht="16.5" x14ac:dyDescent="0.2">
      <c r="V770" s="15">
        <v>733</v>
      </c>
      <c r="W770" s="16">
        <f t="shared" si="166"/>
        <v>19</v>
      </c>
      <c r="X770" s="16" t="str">
        <f t="shared" si="167"/>
        <v>高级2</v>
      </c>
      <c r="Y770" s="16">
        <f t="shared" si="168"/>
        <v>1</v>
      </c>
      <c r="Z770" s="16">
        <f t="shared" si="169"/>
        <v>13</v>
      </c>
      <c r="AA770" s="102">
        <f t="shared" si="170"/>
        <v>2</v>
      </c>
      <c r="AB770" s="16" t="str">
        <f t="shared" si="171"/>
        <v>AtkExt</v>
      </c>
      <c r="AC770" s="29">
        <f t="shared" si="172"/>
        <v>1051</v>
      </c>
      <c r="AD770" s="16" t="str">
        <f t="shared" si="173"/>
        <v>DefExt</v>
      </c>
      <c r="AE770" s="29">
        <f t="shared" si="174"/>
        <v>210</v>
      </c>
    </row>
    <row r="771" spans="22:31" ht="16.5" x14ac:dyDescent="0.2">
      <c r="V771" s="15">
        <v>734</v>
      </c>
      <c r="W771" s="16">
        <f t="shared" si="166"/>
        <v>19</v>
      </c>
      <c r="X771" s="16" t="str">
        <f t="shared" si="167"/>
        <v>高级2</v>
      </c>
      <c r="Y771" s="16">
        <f t="shared" si="168"/>
        <v>1</v>
      </c>
      <c r="Z771" s="16">
        <f t="shared" si="169"/>
        <v>14</v>
      </c>
      <c r="AA771" s="102">
        <f t="shared" si="170"/>
        <v>2.15</v>
      </c>
      <c r="AB771" s="16" t="str">
        <f t="shared" si="171"/>
        <v>AtkExt</v>
      </c>
      <c r="AC771" s="29">
        <f t="shared" si="172"/>
        <v>1130</v>
      </c>
      <c r="AD771" s="16" t="str">
        <f t="shared" si="173"/>
        <v>DefExt</v>
      </c>
      <c r="AE771" s="29">
        <f t="shared" si="174"/>
        <v>225</v>
      </c>
    </row>
    <row r="772" spans="22:31" ht="16.5" x14ac:dyDescent="0.2">
      <c r="V772" s="15">
        <v>735</v>
      </c>
      <c r="W772" s="16">
        <f t="shared" si="166"/>
        <v>19</v>
      </c>
      <c r="X772" s="16" t="str">
        <f t="shared" si="167"/>
        <v>高级2</v>
      </c>
      <c r="Y772" s="16">
        <f t="shared" si="168"/>
        <v>1</v>
      </c>
      <c r="Z772" s="16">
        <f t="shared" si="169"/>
        <v>15</v>
      </c>
      <c r="AA772" s="102">
        <f t="shared" si="170"/>
        <v>2.2999999999999998</v>
      </c>
      <c r="AB772" s="16" t="str">
        <f t="shared" si="171"/>
        <v>AtkExt</v>
      </c>
      <c r="AC772" s="29">
        <f t="shared" si="172"/>
        <v>1209</v>
      </c>
      <c r="AD772" s="16" t="str">
        <f t="shared" si="173"/>
        <v>DefExt</v>
      </c>
      <c r="AE772" s="29">
        <f t="shared" si="174"/>
        <v>241</v>
      </c>
    </row>
    <row r="773" spans="22:31" ht="16.5" x14ac:dyDescent="0.2">
      <c r="V773" s="15">
        <v>736</v>
      </c>
      <c r="W773" s="16">
        <f t="shared" si="166"/>
        <v>19</v>
      </c>
      <c r="X773" s="16" t="str">
        <f t="shared" si="167"/>
        <v>高级2</v>
      </c>
      <c r="Y773" s="16">
        <f t="shared" si="168"/>
        <v>1</v>
      </c>
      <c r="Z773" s="16">
        <f t="shared" si="169"/>
        <v>16</v>
      </c>
      <c r="AA773" s="102">
        <f t="shared" si="170"/>
        <v>2.4499999999999997</v>
      </c>
      <c r="AB773" s="16" t="str">
        <f t="shared" si="171"/>
        <v>AtkExt</v>
      </c>
      <c r="AC773" s="29">
        <f t="shared" si="172"/>
        <v>1288</v>
      </c>
      <c r="AD773" s="16" t="str">
        <f t="shared" si="173"/>
        <v>DefExt</v>
      </c>
      <c r="AE773" s="29">
        <f t="shared" si="174"/>
        <v>257</v>
      </c>
    </row>
    <row r="774" spans="22:31" ht="16.5" x14ac:dyDescent="0.2">
      <c r="V774" s="15">
        <v>737</v>
      </c>
      <c r="W774" s="16">
        <f t="shared" si="166"/>
        <v>19</v>
      </c>
      <c r="X774" s="16" t="str">
        <f t="shared" si="167"/>
        <v>高级2</v>
      </c>
      <c r="Y774" s="16">
        <f t="shared" si="168"/>
        <v>1</v>
      </c>
      <c r="Z774" s="16">
        <f t="shared" si="169"/>
        <v>17</v>
      </c>
      <c r="AA774" s="102">
        <f t="shared" si="170"/>
        <v>2.5999999999999996</v>
      </c>
      <c r="AB774" s="16" t="str">
        <f t="shared" si="171"/>
        <v>AtkExt</v>
      </c>
      <c r="AC774" s="29">
        <f t="shared" si="172"/>
        <v>1366</v>
      </c>
      <c r="AD774" s="16" t="str">
        <f t="shared" si="173"/>
        <v>DefExt</v>
      </c>
      <c r="AE774" s="29">
        <f t="shared" si="174"/>
        <v>273</v>
      </c>
    </row>
    <row r="775" spans="22:31" ht="16.5" x14ac:dyDescent="0.2">
      <c r="V775" s="15">
        <v>738</v>
      </c>
      <c r="W775" s="16">
        <f t="shared" si="166"/>
        <v>19</v>
      </c>
      <c r="X775" s="16" t="str">
        <f t="shared" si="167"/>
        <v>高级2</v>
      </c>
      <c r="Y775" s="16">
        <f t="shared" si="168"/>
        <v>1</v>
      </c>
      <c r="Z775" s="16">
        <f t="shared" si="169"/>
        <v>18</v>
      </c>
      <c r="AA775" s="102">
        <f t="shared" si="170"/>
        <v>2.7499999999999996</v>
      </c>
      <c r="AB775" s="16" t="str">
        <f t="shared" si="171"/>
        <v>AtkExt</v>
      </c>
      <c r="AC775" s="29">
        <f t="shared" si="172"/>
        <v>1445</v>
      </c>
      <c r="AD775" s="16" t="str">
        <f t="shared" si="173"/>
        <v>DefExt</v>
      </c>
      <c r="AE775" s="29">
        <f t="shared" si="174"/>
        <v>288</v>
      </c>
    </row>
    <row r="776" spans="22:31" ht="16.5" x14ac:dyDescent="0.2">
      <c r="V776" s="15">
        <v>739</v>
      </c>
      <c r="W776" s="16">
        <f t="shared" si="166"/>
        <v>19</v>
      </c>
      <c r="X776" s="16" t="str">
        <f t="shared" si="167"/>
        <v>高级2</v>
      </c>
      <c r="Y776" s="16">
        <f t="shared" si="168"/>
        <v>1</v>
      </c>
      <c r="Z776" s="16">
        <f t="shared" si="169"/>
        <v>19</v>
      </c>
      <c r="AA776" s="102">
        <f t="shared" si="170"/>
        <v>2.9</v>
      </c>
      <c r="AB776" s="16" t="str">
        <f t="shared" si="171"/>
        <v>AtkExt</v>
      </c>
      <c r="AC776" s="29">
        <f t="shared" si="172"/>
        <v>1524</v>
      </c>
      <c r="AD776" s="16" t="str">
        <f t="shared" si="173"/>
        <v>DefExt</v>
      </c>
      <c r="AE776" s="29">
        <f t="shared" si="174"/>
        <v>304</v>
      </c>
    </row>
    <row r="777" spans="22:31" ht="16.5" x14ac:dyDescent="0.2">
      <c r="V777" s="15">
        <v>740</v>
      </c>
      <c r="W777" s="16">
        <f t="shared" si="166"/>
        <v>19</v>
      </c>
      <c r="X777" s="16" t="str">
        <f t="shared" si="167"/>
        <v>高级2</v>
      </c>
      <c r="Y777" s="16">
        <f t="shared" si="168"/>
        <v>1</v>
      </c>
      <c r="Z777" s="16">
        <f t="shared" si="169"/>
        <v>20</v>
      </c>
      <c r="AA777" s="102">
        <f t="shared" si="170"/>
        <v>3.05</v>
      </c>
      <c r="AB777" s="16" t="str">
        <f t="shared" si="171"/>
        <v>AtkExt</v>
      </c>
      <c r="AC777" s="29">
        <f t="shared" si="172"/>
        <v>1603</v>
      </c>
      <c r="AD777" s="16" t="str">
        <f t="shared" si="173"/>
        <v>DefExt</v>
      </c>
      <c r="AE777" s="29">
        <f t="shared" si="174"/>
        <v>320</v>
      </c>
    </row>
    <row r="778" spans="22:31" ht="16.5" x14ac:dyDescent="0.2">
      <c r="V778" s="15">
        <v>741</v>
      </c>
      <c r="W778" s="16">
        <f t="shared" si="166"/>
        <v>19</v>
      </c>
      <c r="X778" s="16" t="str">
        <f t="shared" si="167"/>
        <v>高级2</v>
      </c>
      <c r="Y778" s="16">
        <f t="shared" si="168"/>
        <v>1</v>
      </c>
      <c r="Z778" s="16">
        <f t="shared" si="169"/>
        <v>21</v>
      </c>
      <c r="AA778" s="102">
        <f t="shared" si="170"/>
        <v>3.1999999999999997</v>
      </c>
      <c r="AB778" s="16" t="str">
        <f t="shared" si="171"/>
        <v>AtkExt</v>
      </c>
      <c r="AC778" s="29">
        <f t="shared" si="172"/>
        <v>1682</v>
      </c>
      <c r="AD778" s="16" t="str">
        <f t="shared" si="173"/>
        <v>DefExt</v>
      </c>
      <c r="AE778" s="29">
        <f t="shared" si="174"/>
        <v>336</v>
      </c>
    </row>
    <row r="779" spans="22:31" ht="16.5" x14ac:dyDescent="0.2">
      <c r="V779" s="15">
        <v>742</v>
      </c>
      <c r="W779" s="16">
        <f t="shared" si="166"/>
        <v>19</v>
      </c>
      <c r="X779" s="16" t="str">
        <f t="shared" si="167"/>
        <v>高级2</v>
      </c>
      <c r="Y779" s="16">
        <f t="shared" si="168"/>
        <v>1</v>
      </c>
      <c r="Z779" s="16">
        <f t="shared" si="169"/>
        <v>22</v>
      </c>
      <c r="AA779" s="102">
        <f t="shared" si="170"/>
        <v>3.3499999999999996</v>
      </c>
      <c r="AB779" s="16" t="str">
        <f t="shared" si="171"/>
        <v>AtkExt</v>
      </c>
      <c r="AC779" s="29">
        <f t="shared" si="172"/>
        <v>1761</v>
      </c>
      <c r="AD779" s="16" t="str">
        <f t="shared" si="173"/>
        <v>DefExt</v>
      </c>
      <c r="AE779" s="29">
        <f t="shared" si="174"/>
        <v>351</v>
      </c>
    </row>
    <row r="780" spans="22:31" ht="16.5" x14ac:dyDescent="0.2">
      <c r="V780" s="15">
        <v>743</v>
      </c>
      <c r="W780" s="16">
        <f t="shared" si="166"/>
        <v>19</v>
      </c>
      <c r="X780" s="16" t="str">
        <f t="shared" si="167"/>
        <v>高级2</v>
      </c>
      <c r="Y780" s="16">
        <f t="shared" si="168"/>
        <v>1</v>
      </c>
      <c r="Z780" s="16">
        <f t="shared" si="169"/>
        <v>23</v>
      </c>
      <c r="AA780" s="102">
        <f t="shared" si="170"/>
        <v>3.4999999999999996</v>
      </c>
      <c r="AB780" s="16" t="str">
        <f t="shared" si="171"/>
        <v>AtkExt</v>
      </c>
      <c r="AC780" s="29">
        <f t="shared" si="172"/>
        <v>1839</v>
      </c>
      <c r="AD780" s="16" t="str">
        <f t="shared" si="173"/>
        <v>DefExt</v>
      </c>
      <c r="AE780" s="29">
        <f t="shared" si="174"/>
        <v>367</v>
      </c>
    </row>
    <row r="781" spans="22:31" ht="16.5" x14ac:dyDescent="0.2">
      <c r="V781" s="15">
        <v>744</v>
      </c>
      <c r="W781" s="16">
        <f t="shared" si="166"/>
        <v>19</v>
      </c>
      <c r="X781" s="16" t="str">
        <f t="shared" si="167"/>
        <v>高级2</v>
      </c>
      <c r="Y781" s="16">
        <f t="shared" si="168"/>
        <v>1</v>
      </c>
      <c r="Z781" s="16">
        <f t="shared" si="169"/>
        <v>24</v>
      </c>
      <c r="AA781" s="102">
        <f t="shared" si="170"/>
        <v>3.6499999999999995</v>
      </c>
      <c r="AB781" s="16" t="str">
        <f t="shared" si="171"/>
        <v>AtkExt</v>
      </c>
      <c r="AC781" s="29">
        <f t="shared" si="172"/>
        <v>1918</v>
      </c>
      <c r="AD781" s="16" t="str">
        <f t="shared" si="173"/>
        <v>DefExt</v>
      </c>
      <c r="AE781" s="29">
        <f t="shared" si="174"/>
        <v>383</v>
      </c>
    </row>
    <row r="782" spans="22:31" ht="16.5" x14ac:dyDescent="0.2">
      <c r="V782" s="15">
        <v>745</v>
      </c>
      <c r="W782" s="16">
        <f t="shared" si="166"/>
        <v>19</v>
      </c>
      <c r="X782" s="16" t="str">
        <f t="shared" si="167"/>
        <v>高级2</v>
      </c>
      <c r="Y782" s="16">
        <f t="shared" si="168"/>
        <v>1</v>
      </c>
      <c r="Z782" s="16">
        <f t="shared" si="169"/>
        <v>25</v>
      </c>
      <c r="AA782" s="102">
        <f t="shared" si="170"/>
        <v>3.8</v>
      </c>
      <c r="AB782" s="16" t="str">
        <f t="shared" si="171"/>
        <v>AtkExt</v>
      </c>
      <c r="AC782" s="29">
        <f t="shared" si="172"/>
        <v>1997</v>
      </c>
      <c r="AD782" s="16" t="str">
        <f t="shared" si="173"/>
        <v>DefExt</v>
      </c>
      <c r="AE782" s="29">
        <f t="shared" si="174"/>
        <v>398</v>
      </c>
    </row>
    <row r="783" spans="22:31" ht="16.5" x14ac:dyDescent="0.2">
      <c r="V783" s="15">
        <v>746</v>
      </c>
      <c r="W783" s="16">
        <f t="shared" si="166"/>
        <v>19</v>
      </c>
      <c r="X783" s="16" t="str">
        <f t="shared" si="167"/>
        <v>高级2</v>
      </c>
      <c r="Y783" s="16">
        <f t="shared" si="168"/>
        <v>1</v>
      </c>
      <c r="Z783" s="16">
        <f t="shared" si="169"/>
        <v>26</v>
      </c>
      <c r="AA783" s="102">
        <f t="shared" si="170"/>
        <v>3.9499999999999997</v>
      </c>
      <c r="AB783" s="16" t="str">
        <f t="shared" si="171"/>
        <v>AtkExt</v>
      </c>
      <c r="AC783" s="29">
        <f t="shared" si="172"/>
        <v>2076</v>
      </c>
      <c r="AD783" s="16" t="str">
        <f t="shared" si="173"/>
        <v>DefExt</v>
      </c>
      <c r="AE783" s="29">
        <f t="shared" si="174"/>
        <v>414</v>
      </c>
    </row>
    <row r="784" spans="22:31" ht="16.5" x14ac:dyDescent="0.2">
      <c r="V784" s="15">
        <v>747</v>
      </c>
      <c r="W784" s="16">
        <f t="shared" si="166"/>
        <v>19</v>
      </c>
      <c r="X784" s="16" t="str">
        <f t="shared" si="167"/>
        <v>高级2</v>
      </c>
      <c r="Y784" s="16">
        <f t="shared" si="168"/>
        <v>1</v>
      </c>
      <c r="Z784" s="16">
        <f t="shared" si="169"/>
        <v>27</v>
      </c>
      <c r="AA784" s="102">
        <f t="shared" si="170"/>
        <v>4.0999999999999996</v>
      </c>
      <c r="AB784" s="16" t="str">
        <f t="shared" si="171"/>
        <v>AtkExt</v>
      </c>
      <c r="AC784" s="29">
        <f t="shared" si="172"/>
        <v>2155</v>
      </c>
      <c r="AD784" s="16" t="str">
        <f t="shared" si="173"/>
        <v>DefExt</v>
      </c>
      <c r="AE784" s="29">
        <f t="shared" si="174"/>
        <v>430</v>
      </c>
    </row>
    <row r="785" spans="22:31" ht="16.5" x14ac:dyDescent="0.2">
      <c r="V785" s="15">
        <v>748</v>
      </c>
      <c r="W785" s="16">
        <f t="shared" si="166"/>
        <v>19</v>
      </c>
      <c r="X785" s="16" t="str">
        <f t="shared" si="167"/>
        <v>高级2</v>
      </c>
      <c r="Y785" s="16">
        <f t="shared" si="168"/>
        <v>1</v>
      </c>
      <c r="Z785" s="16">
        <f t="shared" si="169"/>
        <v>28</v>
      </c>
      <c r="AA785" s="102">
        <f t="shared" si="170"/>
        <v>4.25</v>
      </c>
      <c r="AB785" s="16" t="str">
        <f t="shared" si="171"/>
        <v>AtkExt</v>
      </c>
      <c r="AC785" s="29">
        <f t="shared" si="172"/>
        <v>2234</v>
      </c>
      <c r="AD785" s="16" t="str">
        <f t="shared" si="173"/>
        <v>DefExt</v>
      </c>
      <c r="AE785" s="29">
        <f t="shared" si="174"/>
        <v>446</v>
      </c>
    </row>
    <row r="786" spans="22:31" ht="16.5" x14ac:dyDescent="0.2">
      <c r="V786" s="15">
        <v>749</v>
      </c>
      <c r="W786" s="16">
        <f t="shared" si="166"/>
        <v>19</v>
      </c>
      <c r="X786" s="16" t="str">
        <f t="shared" si="167"/>
        <v>高级2</v>
      </c>
      <c r="Y786" s="16">
        <f t="shared" si="168"/>
        <v>1</v>
      </c>
      <c r="Z786" s="16">
        <f t="shared" si="169"/>
        <v>29</v>
      </c>
      <c r="AA786" s="102">
        <f t="shared" si="170"/>
        <v>4.3999999999999995</v>
      </c>
      <c r="AB786" s="16" t="str">
        <f t="shared" si="171"/>
        <v>AtkExt</v>
      </c>
      <c r="AC786" s="29">
        <f t="shared" si="172"/>
        <v>2312</v>
      </c>
      <c r="AD786" s="16" t="str">
        <f t="shared" si="173"/>
        <v>DefExt</v>
      </c>
      <c r="AE786" s="29">
        <f t="shared" si="174"/>
        <v>461</v>
      </c>
    </row>
    <row r="787" spans="22:31" ht="16.5" x14ac:dyDescent="0.2">
      <c r="V787" s="15">
        <v>750</v>
      </c>
      <c r="W787" s="16">
        <f t="shared" si="166"/>
        <v>19</v>
      </c>
      <c r="X787" s="16" t="str">
        <f t="shared" si="167"/>
        <v>高级2</v>
      </c>
      <c r="Y787" s="16">
        <f t="shared" si="168"/>
        <v>1</v>
      </c>
      <c r="Z787" s="16">
        <f t="shared" si="169"/>
        <v>30</v>
      </c>
      <c r="AA787" s="102">
        <f t="shared" si="170"/>
        <v>4.55</v>
      </c>
      <c r="AB787" s="16" t="str">
        <f t="shared" si="171"/>
        <v>AtkExt</v>
      </c>
      <c r="AC787" s="29">
        <f t="shared" si="172"/>
        <v>2391</v>
      </c>
      <c r="AD787" s="16" t="str">
        <f t="shared" si="173"/>
        <v>DefExt</v>
      </c>
      <c r="AE787" s="29">
        <f t="shared" si="174"/>
        <v>477</v>
      </c>
    </row>
    <row r="788" spans="22:31" ht="16.5" x14ac:dyDescent="0.2">
      <c r="V788" s="15">
        <v>751</v>
      </c>
      <c r="W788" s="16">
        <f t="shared" si="166"/>
        <v>19</v>
      </c>
      <c r="X788" s="16" t="str">
        <f t="shared" si="167"/>
        <v>高级2</v>
      </c>
      <c r="Y788" s="16">
        <f t="shared" si="168"/>
        <v>1</v>
      </c>
      <c r="Z788" s="16">
        <f t="shared" si="169"/>
        <v>31</v>
      </c>
      <c r="AA788" s="102">
        <f t="shared" si="170"/>
        <v>4.6999999999999993</v>
      </c>
      <c r="AB788" s="16" t="str">
        <f t="shared" si="171"/>
        <v>AtkExt</v>
      </c>
      <c r="AC788" s="29">
        <f t="shared" si="172"/>
        <v>2470</v>
      </c>
      <c r="AD788" s="16" t="str">
        <f t="shared" si="173"/>
        <v>DefExt</v>
      </c>
      <c r="AE788" s="29">
        <f t="shared" si="174"/>
        <v>493</v>
      </c>
    </row>
    <row r="789" spans="22:31" ht="16.5" x14ac:dyDescent="0.2">
      <c r="V789" s="15">
        <v>752</v>
      </c>
      <c r="W789" s="16">
        <f t="shared" si="166"/>
        <v>19</v>
      </c>
      <c r="X789" s="16" t="str">
        <f t="shared" si="167"/>
        <v>高级2</v>
      </c>
      <c r="Y789" s="16">
        <f t="shared" si="168"/>
        <v>1</v>
      </c>
      <c r="Z789" s="16">
        <f t="shared" si="169"/>
        <v>32</v>
      </c>
      <c r="AA789" s="102">
        <f t="shared" si="170"/>
        <v>4.8499999999999996</v>
      </c>
      <c r="AB789" s="16" t="str">
        <f t="shared" si="171"/>
        <v>AtkExt</v>
      </c>
      <c r="AC789" s="29">
        <f t="shared" si="172"/>
        <v>2549</v>
      </c>
      <c r="AD789" s="16" t="str">
        <f t="shared" si="173"/>
        <v>DefExt</v>
      </c>
      <c r="AE789" s="29">
        <f t="shared" si="174"/>
        <v>509</v>
      </c>
    </row>
    <row r="790" spans="22:31" ht="16.5" x14ac:dyDescent="0.2">
      <c r="V790" s="15">
        <v>753</v>
      </c>
      <c r="W790" s="16">
        <f t="shared" si="166"/>
        <v>19</v>
      </c>
      <c r="X790" s="16" t="str">
        <f t="shared" si="167"/>
        <v>高级2</v>
      </c>
      <c r="Y790" s="16">
        <f t="shared" si="168"/>
        <v>1</v>
      </c>
      <c r="Z790" s="16">
        <f t="shared" si="169"/>
        <v>33</v>
      </c>
      <c r="AA790" s="102">
        <f t="shared" si="170"/>
        <v>5</v>
      </c>
      <c r="AB790" s="16" t="str">
        <f t="shared" si="171"/>
        <v>AtkExt</v>
      </c>
      <c r="AC790" s="29">
        <f t="shared" si="172"/>
        <v>2628</v>
      </c>
      <c r="AD790" s="16" t="str">
        <f t="shared" si="173"/>
        <v>DefExt</v>
      </c>
      <c r="AE790" s="29">
        <f t="shared" si="174"/>
        <v>524</v>
      </c>
    </row>
    <row r="791" spans="22:31" ht="16.5" x14ac:dyDescent="0.2">
      <c r="V791" s="15">
        <v>754</v>
      </c>
      <c r="W791" s="16">
        <f t="shared" si="166"/>
        <v>19</v>
      </c>
      <c r="X791" s="16" t="str">
        <f t="shared" si="167"/>
        <v>高级2</v>
      </c>
      <c r="Y791" s="16">
        <f t="shared" si="168"/>
        <v>1</v>
      </c>
      <c r="Z791" s="16">
        <f t="shared" si="169"/>
        <v>34</v>
      </c>
      <c r="AA791" s="102">
        <f t="shared" si="170"/>
        <v>5.1499999999999995</v>
      </c>
      <c r="AB791" s="16" t="str">
        <f t="shared" si="171"/>
        <v>AtkExt</v>
      </c>
      <c r="AC791" s="29">
        <f t="shared" si="172"/>
        <v>2707</v>
      </c>
      <c r="AD791" s="16" t="str">
        <f t="shared" si="173"/>
        <v>DefExt</v>
      </c>
      <c r="AE791" s="29">
        <f t="shared" si="174"/>
        <v>540</v>
      </c>
    </row>
    <row r="792" spans="22:31" ht="16.5" x14ac:dyDescent="0.2">
      <c r="V792" s="15">
        <v>755</v>
      </c>
      <c r="W792" s="16">
        <f t="shared" si="166"/>
        <v>19</v>
      </c>
      <c r="X792" s="16" t="str">
        <f t="shared" si="167"/>
        <v>高级2</v>
      </c>
      <c r="Y792" s="16">
        <f t="shared" si="168"/>
        <v>1</v>
      </c>
      <c r="Z792" s="16">
        <f t="shared" si="169"/>
        <v>35</v>
      </c>
      <c r="AA792" s="102">
        <f t="shared" si="170"/>
        <v>5.3</v>
      </c>
      <c r="AB792" s="16" t="str">
        <f t="shared" si="171"/>
        <v>AtkExt</v>
      </c>
      <c r="AC792" s="29">
        <f t="shared" si="172"/>
        <v>2785</v>
      </c>
      <c r="AD792" s="16" t="str">
        <f t="shared" si="173"/>
        <v>DefExt</v>
      </c>
      <c r="AE792" s="29">
        <f t="shared" si="174"/>
        <v>556</v>
      </c>
    </row>
    <row r="793" spans="22:31" ht="16.5" x14ac:dyDescent="0.2">
      <c r="V793" s="15">
        <v>756</v>
      </c>
      <c r="W793" s="16">
        <f t="shared" si="166"/>
        <v>19</v>
      </c>
      <c r="X793" s="16" t="str">
        <f t="shared" si="167"/>
        <v>高级2</v>
      </c>
      <c r="Y793" s="16">
        <f t="shared" si="168"/>
        <v>1</v>
      </c>
      <c r="Z793" s="16">
        <f t="shared" si="169"/>
        <v>36</v>
      </c>
      <c r="AA793" s="102">
        <f t="shared" si="170"/>
        <v>5.4499999999999993</v>
      </c>
      <c r="AB793" s="16" t="str">
        <f t="shared" si="171"/>
        <v>AtkExt</v>
      </c>
      <c r="AC793" s="29">
        <f t="shared" si="172"/>
        <v>2864</v>
      </c>
      <c r="AD793" s="16" t="str">
        <f t="shared" si="173"/>
        <v>DefExt</v>
      </c>
      <c r="AE793" s="29">
        <f t="shared" si="174"/>
        <v>571</v>
      </c>
    </row>
    <row r="794" spans="22:31" ht="16.5" x14ac:dyDescent="0.2">
      <c r="V794" s="15">
        <v>757</v>
      </c>
      <c r="W794" s="16">
        <f t="shared" si="166"/>
        <v>19</v>
      </c>
      <c r="X794" s="16" t="str">
        <f t="shared" si="167"/>
        <v>高级2</v>
      </c>
      <c r="Y794" s="16">
        <f t="shared" si="168"/>
        <v>1</v>
      </c>
      <c r="Z794" s="16">
        <f t="shared" si="169"/>
        <v>37</v>
      </c>
      <c r="AA794" s="102">
        <f t="shared" si="170"/>
        <v>5.6</v>
      </c>
      <c r="AB794" s="16" t="str">
        <f t="shared" si="171"/>
        <v>AtkExt</v>
      </c>
      <c r="AC794" s="29">
        <f t="shared" si="172"/>
        <v>2943</v>
      </c>
      <c r="AD794" s="16" t="str">
        <f t="shared" si="173"/>
        <v>DefExt</v>
      </c>
      <c r="AE794" s="29">
        <f t="shared" si="174"/>
        <v>587</v>
      </c>
    </row>
    <row r="795" spans="22:31" ht="16.5" x14ac:dyDescent="0.2">
      <c r="V795" s="15">
        <v>758</v>
      </c>
      <c r="W795" s="16">
        <f t="shared" si="166"/>
        <v>19</v>
      </c>
      <c r="X795" s="16" t="str">
        <f t="shared" si="167"/>
        <v>高级2</v>
      </c>
      <c r="Y795" s="16">
        <f t="shared" si="168"/>
        <v>1</v>
      </c>
      <c r="Z795" s="16">
        <f t="shared" si="169"/>
        <v>38</v>
      </c>
      <c r="AA795" s="102">
        <f t="shared" si="170"/>
        <v>5.75</v>
      </c>
      <c r="AB795" s="16" t="str">
        <f t="shared" si="171"/>
        <v>AtkExt</v>
      </c>
      <c r="AC795" s="29">
        <f t="shared" si="172"/>
        <v>3022</v>
      </c>
      <c r="AD795" s="16" t="str">
        <f t="shared" si="173"/>
        <v>DefExt</v>
      </c>
      <c r="AE795" s="29">
        <f t="shared" si="174"/>
        <v>603</v>
      </c>
    </row>
    <row r="796" spans="22:31" ht="16.5" x14ac:dyDescent="0.2">
      <c r="V796" s="15">
        <v>759</v>
      </c>
      <c r="W796" s="16">
        <f t="shared" si="166"/>
        <v>19</v>
      </c>
      <c r="X796" s="16" t="str">
        <f t="shared" si="167"/>
        <v>高级2</v>
      </c>
      <c r="Y796" s="16">
        <f t="shared" si="168"/>
        <v>1</v>
      </c>
      <c r="Z796" s="16">
        <f t="shared" si="169"/>
        <v>39</v>
      </c>
      <c r="AA796" s="102">
        <f t="shared" si="170"/>
        <v>5.8999999999999995</v>
      </c>
      <c r="AB796" s="16" t="str">
        <f t="shared" si="171"/>
        <v>AtkExt</v>
      </c>
      <c r="AC796" s="29">
        <f t="shared" si="172"/>
        <v>3101</v>
      </c>
      <c r="AD796" s="16" t="str">
        <f t="shared" si="173"/>
        <v>DefExt</v>
      </c>
      <c r="AE796" s="29">
        <f t="shared" si="174"/>
        <v>619</v>
      </c>
    </row>
    <row r="797" spans="22:31" ht="16.5" x14ac:dyDescent="0.2">
      <c r="V797" s="15">
        <v>760</v>
      </c>
      <c r="W797" s="16">
        <f t="shared" si="166"/>
        <v>19</v>
      </c>
      <c r="X797" s="16" t="str">
        <f t="shared" si="167"/>
        <v>高级2</v>
      </c>
      <c r="Y797" s="16">
        <f t="shared" si="168"/>
        <v>1</v>
      </c>
      <c r="Z797" s="16">
        <f t="shared" si="169"/>
        <v>40</v>
      </c>
      <c r="AA797" s="102">
        <f t="shared" si="170"/>
        <v>6.05</v>
      </c>
      <c r="AB797" s="16" t="str">
        <f t="shared" si="171"/>
        <v>AtkExt</v>
      </c>
      <c r="AC797" s="29">
        <f t="shared" si="172"/>
        <v>3180</v>
      </c>
      <c r="AD797" s="16" t="str">
        <f t="shared" si="173"/>
        <v>DefExt</v>
      </c>
      <c r="AE797" s="29">
        <f t="shared" si="174"/>
        <v>634</v>
      </c>
    </row>
    <row r="798" spans="22:31" ht="16.5" x14ac:dyDescent="0.2">
      <c r="V798" s="15">
        <v>761</v>
      </c>
      <c r="W798" s="16">
        <f t="shared" si="166"/>
        <v>20</v>
      </c>
      <c r="X798" s="16" t="str">
        <f t="shared" si="167"/>
        <v>高级2</v>
      </c>
      <c r="Y798" s="16">
        <f t="shared" si="168"/>
        <v>2</v>
      </c>
      <c r="Z798" s="16">
        <f t="shared" si="169"/>
        <v>1</v>
      </c>
      <c r="AA798" s="102">
        <f t="shared" si="170"/>
        <v>0.2</v>
      </c>
      <c r="AB798" s="16" t="str">
        <f t="shared" si="171"/>
        <v>DefExt</v>
      </c>
      <c r="AC798" s="29">
        <f t="shared" si="172"/>
        <v>105</v>
      </c>
      <c r="AD798" s="16" t="str">
        <f t="shared" si="173"/>
        <v>HPExt</v>
      </c>
      <c r="AE798" s="29">
        <f t="shared" si="174"/>
        <v>105</v>
      </c>
    </row>
    <row r="799" spans="22:31" ht="16.5" x14ac:dyDescent="0.2">
      <c r="V799" s="15">
        <v>762</v>
      </c>
      <c r="W799" s="16">
        <f t="shared" si="166"/>
        <v>20</v>
      </c>
      <c r="X799" s="16" t="str">
        <f t="shared" si="167"/>
        <v>高级2</v>
      </c>
      <c r="Y799" s="16">
        <f t="shared" si="168"/>
        <v>2</v>
      </c>
      <c r="Z799" s="16">
        <f t="shared" si="169"/>
        <v>2</v>
      </c>
      <c r="AA799" s="102">
        <f t="shared" si="170"/>
        <v>0.35</v>
      </c>
      <c r="AB799" s="16" t="str">
        <f t="shared" si="171"/>
        <v>DefExt</v>
      </c>
      <c r="AC799" s="29">
        <f t="shared" si="172"/>
        <v>183</v>
      </c>
      <c r="AD799" s="16" t="str">
        <f t="shared" si="173"/>
        <v>HPExt</v>
      </c>
      <c r="AE799" s="29">
        <f t="shared" si="174"/>
        <v>184</v>
      </c>
    </row>
    <row r="800" spans="22:31" ht="16.5" x14ac:dyDescent="0.2">
      <c r="V800" s="15">
        <v>763</v>
      </c>
      <c r="W800" s="16">
        <f t="shared" si="166"/>
        <v>20</v>
      </c>
      <c r="X800" s="16" t="str">
        <f t="shared" si="167"/>
        <v>高级2</v>
      </c>
      <c r="Y800" s="16">
        <f t="shared" si="168"/>
        <v>2</v>
      </c>
      <c r="Z800" s="16">
        <f t="shared" si="169"/>
        <v>3</v>
      </c>
      <c r="AA800" s="102">
        <f t="shared" si="170"/>
        <v>0.49999999999999994</v>
      </c>
      <c r="AB800" s="16" t="str">
        <f t="shared" si="171"/>
        <v>DefExt</v>
      </c>
      <c r="AC800" s="29">
        <f t="shared" si="172"/>
        <v>262</v>
      </c>
      <c r="AD800" s="16" t="str">
        <f t="shared" si="173"/>
        <v>HPExt</v>
      </c>
      <c r="AE800" s="29">
        <f t="shared" si="174"/>
        <v>263</v>
      </c>
    </row>
    <row r="801" spans="22:31" ht="16.5" x14ac:dyDescent="0.2">
      <c r="V801" s="15">
        <v>764</v>
      </c>
      <c r="W801" s="16">
        <f t="shared" si="166"/>
        <v>20</v>
      </c>
      <c r="X801" s="16" t="str">
        <f t="shared" si="167"/>
        <v>高级2</v>
      </c>
      <c r="Y801" s="16">
        <f t="shared" si="168"/>
        <v>2</v>
      </c>
      <c r="Z801" s="16">
        <f t="shared" si="169"/>
        <v>4</v>
      </c>
      <c r="AA801" s="102">
        <f t="shared" si="170"/>
        <v>0.65</v>
      </c>
      <c r="AB801" s="16" t="str">
        <f t="shared" si="171"/>
        <v>DefExt</v>
      </c>
      <c r="AC801" s="29">
        <f t="shared" si="172"/>
        <v>341</v>
      </c>
      <c r="AD801" s="16" t="str">
        <f t="shared" si="173"/>
        <v>HPExt</v>
      </c>
      <c r="AE801" s="29">
        <f t="shared" si="174"/>
        <v>342</v>
      </c>
    </row>
    <row r="802" spans="22:31" ht="16.5" x14ac:dyDescent="0.2">
      <c r="V802" s="15">
        <v>765</v>
      </c>
      <c r="W802" s="16">
        <f t="shared" si="166"/>
        <v>20</v>
      </c>
      <c r="X802" s="16" t="str">
        <f t="shared" si="167"/>
        <v>高级2</v>
      </c>
      <c r="Y802" s="16">
        <f t="shared" si="168"/>
        <v>2</v>
      </c>
      <c r="Z802" s="16">
        <f t="shared" si="169"/>
        <v>5</v>
      </c>
      <c r="AA802" s="102">
        <f t="shared" si="170"/>
        <v>0.8</v>
      </c>
      <c r="AB802" s="16" t="str">
        <f t="shared" si="171"/>
        <v>DefExt</v>
      </c>
      <c r="AC802" s="29">
        <f t="shared" si="172"/>
        <v>419</v>
      </c>
      <c r="AD802" s="16" t="str">
        <f t="shared" si="173"/>
        <v>HPExt</v>
      </c>
      <c r="AE802" s="29">
        <f t="shared" si="174"/>
        <v>421</v>
      </c>
    </row>
    <row r="803" spans="22:31" ht="16.5" x14ac:dyDescent="0.2">
      <c r="V803" s="15">
        <v>766</v>
      </c>
      <c r="W803" s="16">
        <f t="shared" si="166"/>
        <v>20</v>
      </c>
      <c r="X803" s="16" t="str">
        <f t="shared" si="167"/>
        <v>高级2</v>
      </c>
      <c r="Y803" s="16">
        <f t="shared" si="168"/>
        <v>2</v>
      </c>
      <c r="Z803" s="16">
        <f t="shared" si="169"/>
        <v>6</v>
      </c>
      <c r="AA803" s="102">
        <f t="shared" si="170"/>
        <v>0.95</v>
      </c>
      <c r="AB803" s="16" t="str">
        <f t="shared" si="171"/>
        <v>DefExt</v>
      </c>
      <c r="AC803" s="29">
        <f t="shared" si="172"/>
        <v>498</v>
      </c>
      <c r="AD803" s="16" t="str">
        <f t="shared" si="173"/>
        <v>HPExt</v>
      </c>
      <c r="AE803" s="29">
        <f t="shared" si="174"/>
        <v>500</v>
      </c>
    </row>
    <row r="804" spans="22:31" ht="16.5" x14ac:dyDescent="0.2">
      <c r="V804" s="15">
        <v>767</v>
      </c>
      <c r="W804" s="16">
        <f t="shared" si="166"/>
        <v>20</v>
      </c>
      <c r="X804" s="16" t="str">
        <f t="shared" si="167"/>
        <v>高级2</v>
      </c>
      <c r="Y804" s="16">
        <f t="shared" si="168"/>
        <v>2</v>
      </c>
      <c r="Z804" s="16">
        <f t="shared" si="169"/>
        <v>7</v>
      </c>
      <c r="AA804" s="102">
        <f t="shared" si="170"/>
        <v>1.1000000000000001</v>
      </c>
      <c r="AB804" s="16" t="str">
        <f t="shared" si="171"/>
        <v>DefExt</v>
      </c>
      <c r="AC804" s="29">
        <f t="shared" si="172"/>
        <v>577</v>
      </c>
      <c r="AD804" s="16" t="str">
        <f t="shared" si="173"/>
        <v>HPExt</v>
      </c>
      <c r="AE804" s="29">
        <f t="shared" si="174"/>
        <v>579</v>
      </c>
    </row>
    <row r="805" spans="22:31" ht="16.5" x14ac:dyDescent="0.2">
      <c r="V805" s="15">
        <v>768</v>
      </c>
      <c r="W805" s="16">
        <f t="shared" si="166"/>
        <v>20</v>
      </c>
      <c r="X805" s="16" t="str">
        <f t="shared" si="167"/>
        <v>高级2</v>
      </c>
      <c r="Y805" s="16">
        <f t="shared" si="168"/>
        <v>2</v>
      </c>
      <c r="Z805" s="16">
        <f t="shared" si="169"/>
        <v>8</v>
      </c>
      <c r="AA805" s="102">
        <f t="shared" si="170"/>
        <v>1.25</v>
      </c>
      <c r="AB805" s="16" t="str">
        <f t="shared" si="171"/>
        <v>DefExt</v>
      </c>
      <c r="AC805" s="29">
        <f t="shared" si="172"/>
        <v>655</v>
      </c>
      <c r="AD805" s="16" t="str">
        <f t="shared" si="173"/>
        <v>HPExt</v>
      </c>
      <c r="AE805" s="29">
        <f t="shared" si="174"/>
        <v>658</v>
      </c>
    </row>
    <row r="806" spans="22:31" ht="16.5" x14ac:dyDescent="0.2">
      <c r="V806" s="15">
        <v>769</v>
      </c>
      <c r="W806" s="16">
        <f t="shared" si="166"/>
        <v>20</v>
      </c>
      <c r="X806" s="16" t="str">
        <f t="shared" si="167"/>
        <v>高级2</v>
      </c>
      <c r="Y806" s="16">
        <f t="shared" si="168"/>
        <v>2</v>
      </c>
      <c r="Z806" s="16">
        <f t="shared" si="169"/>
        <v>9</v>
      </c>
      <c r="AA806" s="102">
        <f t="shared" si="170"/>
        <v>1.4</v>
      </c>
      <c r="AB806" s="16" t="str">
        <f t="shared" si="171"/>
        <v>DefExt</v>
      </c>
      <c r="AC806" s="29">
        <f t="shared" si="172"/>
        <v>734</v>
      </c>
      <c r="AD806" s="16" t="str">
        <f t="shared" si="173"/>
        <v>HPExt</v>
      </c>
      <c r="AE806" s="29">
        <f t="shared" si="174"/>
        <v>737</v>
      </c>
    </row>
    <row r="807" spans="22:31" ht="16.5" x14ac:dyDescent="0.2">
      <c r="V807" s="15">
        <v>770</v>
      </c>
      <c r="W807" s="16">
        <f t="shared" ref="W807:W870" si="175">INT((V807-1)/40)+1</f>
        <v>20</v>
      </c>
      <c r="X807" s="16" t="str">
        <f t="shared" ref="X807:X870" si="176">INDEX($V$4:$V$33,W807)</f>
        <v>高级2</v>
      </c>
      <c r="Y807" s="16">
        <f t="shared" ref="Y807:Y870" si="177">INDEX($W$4:$W$33,INT((V807-1)/40)+1)</f>
        <v>2</v>
      </c>
      <c r="Z807" s="16">
        <f t="shared" ref="Z807:Z870" si="178">MOD(V807-1,40)+1</f>
        <v>10</v>
      </c>
      <c r="AA807" s="102">
        <f t="shared" ref="AA807:AA870" si="179">Z807*15%+5%</f>
        <v>1.55</v>
      </c>
      <c r="AB807" s="16" t="str">
        <f t="shared" ref="AB807:AB870" si="180">INDEX($Z$3:$AB$3,INDEX($AC$4:$AC$33,W807))</f>
        <v>DefExt</v>
      </c>
      <c r="AC807" s="29">
        <f t="shared" ref="AC807:AC870" si="181">ROUND(INDEX($Z$4:$AB$33,$W807,MATCH(AB807,$Z$3:$AB$3,0))*INDEX($Y$4:$Y$33,W807)*$AA807*INDEX($E$11:$G$11,MATCH(AB807,$Z$3:$AB$3,0)),0)</f>
        <v>813</v>
      </c>
      <c r="AD807" s="16" t="str">
        <f t="shared" ref="AD807:AD870" si="182">INDEX($Z$3:$AB$3,INDEX($AD$4:$AD$33,W807))</f>
        <v>HPExt</v>
      </c>
      <c r="AE807" s="29">
        <f t="shared" ref="AE807:AE870" si="183">ROUND(INDEX($Z$4:$AB$33,$W807,MATCH(AD807,$Z$3:$AB$3,0))*INDEX($Y$4:$Y$33,Y807)*$AA807*INDEX($E$11:$G$11,MATCH(AD807,$Z$3:$AB$3,0)),0)</f>
        <v>816</v>
      </c>
    </row>
    <row r="808" spans="22:31" ht="16.5" x14ac:dyDescent="0.2">
      <c r="V808" s="15">
        <v>771</v>
      </c>
      <c r="W808" s="16">
        <f t="shared" si="175"/>
        <v>20</v>
      </c>
      <c r="X808" s="16" t="str">
        <f t="shared" si="176"/>
        <v>高级2</v>
      </c>
      <c r="Y808" s="16">
        <f t="shared" si="177"/>
        <v>2</v>
      </c>
      <c r="Z808" s="16">
        <f t="shared" si="178"/>
        <v>11</v>
      </c>
      <c r="AA808" s="102">
        <f t="shared" si="179"/>
        <v>1.7</v>
      </c>
      <c r="AB808" s="16" t="str">
        <f t="shared" si="180"/>
        <v>DefExt</v>
      </c>
      <c r="AC808" s="29">
        <f t="shared" si="181"/>
        <v>891</v>
      </c>
      <c r="AD808" s="16" t="str">
        <f t="shared" si="182"/>
        <v>HPExt</v>
      </c>
      <c r="AE808" s="29">
        <f t="shared" si="183"/>
        <v>895</v>
      </c>
    </row>
    <row r="809" spans="22:31" ht="16.5" x14ac:dyDescent="0.2">
      <c r="V809" s="15">
        <v>772</v>
      </c>
      <c r="W809" s="16">
        <f t="shared" si="175"/>
        <v>20</v>
      </c>
      <c r="X809" s="16" t="str">
        <f t="shared" si="176"/>
        <v>高级2</v>
      </c>
      <c r="Y809" s="16">
        <f t="shared" si="177"/>
        <v>2</v>
      </c>
      <c r="Z809" s="16">
        <f t="shared" si="178"/>
        <v>12</v>
      </c>
      <c r="AA809" s="102">
        <f t="shared" si="179"/>
        <v>1.8499999999999999</v>
      </c>
      <c r="AB809" s="16" t="str">
        <f t="shared" si="180"/>
        <v>DefExt</v>
      </c>
      <c r="AC809" s="29">
        <f t="shared" si="181"/>
        <v>970</v>
      </c>
      <c r="AD809" s="16" t="str">
        <f t="shared" si="182"/>
        <v>HPExt</v>
      </c>
      <c r="AE809" s="29">
        <f t="shared" si="183"/>
        <v>974</v>
      </c>
    </row>
    <row r="810" spans="22:31" ht="16.5" x14ac:dyDescent="0.2">
      <c r="V810" s="15">
        <v>773</v>
      </c>
      <c r="W810" s="16">
        <f t="shared" si="175"/>
        <v>20</v>
      </c>
      <c r="X810" s="16" t="str">
        <f t="shared" si="176"/>
        <v>高级2</v>
      </c>
      <c r="Y810" s="16">
        <f t="shared" si="177"/>
        <v>2</v>
      </c>
      <c r="Z810" s="16">
        <f t="shared" si="178"/>
        <v>13</v>
      </c>
      <c r="AA810" s="102">
        <f t="shared" si="179"/>
        <v>2</v>
      </c>
      <c r="AB810" s="16" t="str">
        <f t="shared" si="180"/>
        <v>DefExt</v>
      </c>
      <c r="AC810" s="29">
        <f t="shared" si="181"/>
        <v>1049</v>
      </c>
      <c r="AD810" s="16" t="str">
        <f t="shared" si="182"/>
        <v>HPExt</v>
      </c>
      <c r="AE810" s="29">
        <f t="shared" si="183"/>
        <v>1053</v>
      </c>
    </row>
    <row r="811" spans="22:31" ht="16.5" x14ac:dyDescent="0.2">
      <c r="V811" s="15">
        <v>774</v>
      </c>
      <c r="W811" s="16">
        <f t="shared" si="175"/>
        <v>20</v>
      </c>
      <c r="X811" s="16" t="str">
        <f t="shared" si="176"/>
        <v>高级2</v>
      </c>
      <c r="Y811" s="16">
        <f t="shared" si="177"/>
        <v>2</v>
      </c>
      <c r="Z811" s="16">
        <f t="shared" si="178"/>
        <v>14</v>
      </c>
      <c r="AA811" s="102">
        <f t="shared" si="179"/>
        <v>2.15</v>
      </c>
      <c r="AB811" s="16" t="str">
        <f t="shared" si="180"/>
        <v>DefExt</v>
      </c>
      <c r="AC811" s="29">
        <f t="shared" si="181"/>
        <v>1127</v>
      </c>
      <c r="AD811" s="16" t="str">
        <f t="shared" si="182"/>
        <v>HPExt</v>
      </c>
      <c r="AE811" s="29">
        <f t="shared" si="183"/>
        <v>1131</v>
      </c>
    </row>
    <row r="812" spans="22:31" ht="16.5" x14ac:dyDescent="0.2">
      <c r="V812" s="15">
        <v>775</v>
      </c>
      <c r="W812" s="16">
        <f t="shared" si="175"/>
        <v>20</v>
      </c>
      <c r="X812" s="16" t="str">
        <f t="shared" si="176"/>
        <v>高级2</v>
      </c>
      <c r="Y812" s="16">
        <f t="shared" si="177"/>
        <v>2</v>
      </c>
      <c r="Z812" s="16">
        <f t="shared" si="178"/>
        <v>15</v>
      </c>
      <c r="AA812" s="102">
        <f t="shared" si="179"/>
        <v>2.2999999999999998</v>
      </c>
      <c r="AB812" s="16" t="str">
        <f t="shared" si="180"/>
        <v>DefExt</v>
      </c>
      <c r="AC812" s="29">
        <f t="shared" si="181"/>
        <v>1206</v>
      </c>
      <c r="AD812" s="16" t="str">
        <f t="shared" si="182"/>
        <v>HPExt</v>
      </c>
      <c r="AE812" s="29">
        <f t="shared" si="183"/>
        <v>1210</v>
      </c>
    </row>
    <row r="813" spans="22:31" ht="16.5" x14ac:dyDescent="0.2">
      <c r="V813" s="15">
        <v>776</v>
      </c>
      <c r="W813" s="16">
        <f t="shared" si="175"/>
        <v>20</v>
      </c>
      <c r="X813" s="16" t="str">
        <f t="shared" si="176"/>
        <v>高级2</v>
      </c>
      <c r="Y813" s="16">
        <f t="shared" si="177"/>
        <v>2</v>
      </c>
      <c r="Z813" s="16">
        <f t="shared" si="178"/>
        <v>16</v>
      </c>
      <c r="AA813" s="102">
        <f t="shared" si="179"/>
        <v>2.4499999999999997</v>
      </c>
      <c r="AB813" s="16" t="str">
        <f t="shared" si="180"/>
        <v>DefExt</v>
      </c>
      <c r="AC813" s="29">
        <f t="shared" si="181"/>
        <v>1284</v>
      </c>
      <c r="AD813" s="16" t="str">
        <f t="shared" si="182"/>
        <v>HPExt</v>
      </c>
      <c r="AE813" s="29">
        <f t="shared" si="183"/>
        <v>1289</v>
      </c>
    </row>
    <row r="814" spans="22:31" ht="16.5" x14ac:dyDescent="0.2">
      <c r="V814" s="15">
        <v>777</v>
      </c>
      <c r="W814" s="16">
        <f t="shared" si="175"/>
        <v>20</v>
      </c>
      <c r="X814" s="16" t="str">
        <f t="shared" si="176"/>
        <v>高级2</v>
      </c>
      <c r="Y814" s="16">
        <f t="shared" si="177"/>
        <v>2</v>
      </c>
      <c r="Z814" s="16">
        <f t="shared" si="178"/>
        <v>17</v>
      </c>
      <c r="AA814" s="102">
        <f t="shared" si="179"/>
        <v>2.5999999999999996</v>
      </c>
      <c r="AB814" s="16" t="str">
        <f t="shared" si="180"/>
        <v>DefExt</v>
      </c>
      <c r="AC814" s="29">
        <f t="shared" si="181"/>
        <v>1363</v>
      </c>
      <c r="AD814" s="16" t="str">
        <f t="shared" si="182"/>
        <v>HPExt</v>
      </c>
      <c r="AE814" s="29">
        <f t="shared" si="183"/>
        <v>1368</v>
      </c>
    </row>
    <row r="815" spans="22:31" ht="16.5" x14ac:dyDescent="0.2">
      <c r="V815" s="15">
        <v>778</v>
      </c>
      <c r="W815" s="16">
        <f t="shared" si="175"/>
        <v>20</v>
      </c>
      <c r="X815" s="16" t="str">
        <f t="shared" si="176"/>
        <v>高级2</v>
      </c>
      <c r="Y815" s="16">
        <f t="shared" si="177"/>
        <v>2</v>
      </c>
      <c r="Z815" s="16">
        <f t="shared" si="178"/>
        <v>18</v>
      </c>
      <c r="AA815" s="102">
        <f t="shared" si="179"/>
        <v>2.7499999999999996</v>
      </c>
      <c r="AB815" s="16" t="str">
        <f t="shared" si="180"/>
        <v>DefExt</v>
      </c>
      <c r="AC815" s="29">
        <f t="shared" si="181"/>
        <v>1442</v>
      </c>
      <c r="AD815" s="16" t="str">
        <f t="shared" si="182"/>
        <v>HPExt</v>
      </c>
      <c r="AE815" s="29">
        <f t="shared" si="183"/>
        <v>1447</v>
      </c>
    </row>
    <row r="816" spans="22:31" ht="16.5" x14ac:dyDescent="0.2">
      <c r="V816" s="15">
        <v>779</v>
      </c>
      <c r="W816" s="16">
        <f t="shared" si="175"/>
        <v>20</v>
      </c>
      <c r="X816" s="16" t="str">
        <f t="shared" si="176"/>
        <v>高级2</v>
      </c>
      <c r="Y816" s="16">
        <f t="shared" si="177"/>
        <v>2</v>
      </c>
      <c r="Z816" s="16">
        <f t="shared" si="178"/>
        <v>19</v>
      </c>
      <c r="AA816" s="102">
        <f t="shared" si="179"/>
        <v>2.9</v>
      </c>
      <c r="AB816" s="16" t="str">
        <f t="shared" si="180"/>
        <v>DefExt</v>
      </c>
      <c r="AC816" s="29">
        <f t="shared" si="181"/>
        <v>1520</v>
      </c>
      <c r="AD816" s="16" t="str">
        <f t="shared" si="182"/>
        <v>HPExt</v>
      </c>
      <c r="AE816" s="29">
        <f t="shared" si="183"/>
        <v>1526</v>
      </c>
    </row>
    <row r="817" spans="22:31" ht="16.5" x14ac:dyDescent="0.2">
      <c r="V817" s="15">
        <v>780</v>
      </c>
      <c r="W817" s="16">
        <f t="shared" si="175"/>
        <v>20</v>
      </c>
      <c r="X817" s="16" t="str">
        <f t="shared" si="176"/>
        <v>高级2</v>
      </c>
      <c r="Y817" s="16">
        <f t="shared" si="177"/>
        <v>2</v>
      </c>
      <c r="Z817" s="16">
        <f t="shared" si="178"/>
        <v>20</v>
      </c>
      <c r="AA817" s="102">
        <f t="shared" si="179"/>
        <v>3.05</v>
      </c>
      <c r="AB817" s="16" t="str">
        <f t="shared" si="180"/>
        <v>DefExt</v>
      </c>
      <c r="AC817" s="29">
        <f t="shared" si="181"/>
        <v>1599</v>
      </c>
      <c r="AD817" s="16" t="str">
        <f t="shared" si="182"/>
        <v>HPExt</v>
      </c>
      <c r="AE817" s="29">
        <f t="shared" si="183"/>
        <v>1605</v>
      </c>
    </row>
    <row r="818" spans="22:31" ht="16.5" x14ac:dyDescent="0.2">
      <c r="V818" s="15">
        <v>781</v>
      </c>
      <c r="W818" s="16">
        <f t="shared" si="175"/>
        <v>20</v>
      </c>
      <c r="X818" s="16" t="str">
        <f t="shared" si="176"/>
        <v>高级2</v>
      </c>
      <c r="Y818" s="16">
        <f t="shared" si="177"/>
        <v>2</v>
      </c>
      <c r="Z818" s="16">
        <f t="shared" si="178"/>
        <v>21</v>
      </c>
      <c r="AA818" s="102">
        <f t="shared" si="179"/>
        <v>3.1999999999999997</v>
      </c>
      <c r="AB818" s="16" t="str">
        <f t="shared" si="180"/>
        <v>DefExt</v>
      </c>
      <c r="AC818" s="29">
        <f t="shared" si="181"/>
        <v>1678</v>
      </c>
      <c r="AD818" s="16" t="str">
        <f t="shared" si="182"/>
        <v>HPExt</v>
      </c>
      <c r="AE818" s="29">
        <f t="shared" si="183"/>
        <v>1684</v>
      </c>
    </row>
    <row r="819" spans="22:31" ht="16.5" x14ac:dyDescent="0.2">
      <c r="V819" s="15">
        <v>782</v>
      </c>
      <c r="W819" s="16">
        <f t="shared" si="175"/>
        <v>20</v>
      </c>
      <c r="X819" s="16" t="str">
        <f t="shared" si="176"/>
        <v>高级2</v>
      </c>
      <c r="Y819" s="16">
        <f t="shared" si="177"/>
        <v>2</v>
      </c>
      <c r="Z819" s="16">
        <f t="shared" si="178"/>
        <v>22</v>
      </c>
      <c r="AA819" s="102">
        <f t="shared" si="179"/>
        <v>3.3499999999999996</v>
      </c>
      <c r="AB819" s="16" t="str">
        <f t="shared" si="180"/>
        <v>DefExt</v>
      </c>
      <c r="AC819" s="29">
        <f t="shared" si="181"/>
        <v>1756</v>
      </c>
      <c r="AD819" s="16" t="str">
        <f t="shared" si="182"/>
        <v>HPExt</v>
      </c>
      <c r="AE819" s="29">
        <f t="shared" si="183"/>
        <v>1763</v>
      </c>
    </row>
    <row r="820" spans="22:31" ht="16.5" x14ac:dyDescent="0.2">
      <c r="V820" s="15">
        <v>783</v>
      </c>
      <c r="W820" s="16">
        <f t="shared" si="175"/>
        <v>20</v>
      </c>
      <c r="X820" s="16" t="str">
        <f t="shared" si="176"/>
        <v>高级2</v>
      </c>
      <c r="Y820" s="16">
        <f t="shared" si="177"/>
        <v>2</v>
      </c>
      <c r="Z820" s="16">
        <f t="shared" si="178"/>
        <v>23</v>
      </c>
      <c r="AA820" s="102">
        <f t="shared" si="179"/>
        <v>3.4999999999999996</v>
      </c>
      <c r="AB820" s="16" t="str">
        <f t="shared" si="180"/>
        <v>DefExt</v>
      </c>
      <c r="AC820" s="29">
        <f t="shared" si="181"/>
        <v>1835</v>
      </c>
      <c r="AD820" s="16" t="str">
        <f t="shared" si="182"/>
        <v>HPExt</v>
      </c>
      <c r="AE820" s="29">
        <f t="shared" si="183"/>
        <v>1842</v>
      </c>
    </row>
    <row r="821" spans="22:31" ht="16.5" x14ac:dyDescent="0.2">
      <c r="V821" s="15">
        <v>784</v>
      </c>
      <c r="W821" s="16">
        <f t="shared" si="175"/>
        <v>20</v>
      </c>
      <c r="X821" s="16" t="str">
        <f t="shared" si="176"/>
        <v>高级2</v>
      </c>
      <c r="Y821" s="16">
        <f t="shared" si="177"/>
        <v>2</v>
      </c>
      <c r="Z821" s="16">
        <f t="shared" si="178"/>
        <v>24</v>
      </c>
      <c r="AA821" s="102">
        <f t="shared" si="179"/>
        <v>3.6499999999999995</v>
      </c>
      <c r="AB821" s="16" t="str">
        <f t="shared" si="180"/>
        <v>DefExt</v>
      </c>
      <c r="AC821" s="29">
        <f t="shared" si="181"/>
        <v>1914</v>
      </c>
      <c r="AD821" s="16" t="str">
        <f t="shared" si="182"/>
        <v>HPExt</v>
      </c>
      <c r="AE821" s="29">
        <f t="shared" si="183"/>
        <v>1921</v>
      </c>
    </row>
    <row r="822" spans="22:31" ht="16.5" x14ac:dyDescent="0.2">
      <c r="V822" s="15">
        <v>785</v>
      </c>
      <c r="W822" s="16">
        <f t="shared" si="175"/>
        <v>20</v>
      </c>
      <c r="X822" s="16" t="str">
        <f t="shared" si="176"/>
        <v>高级2</v>
      </c>
      <c r="Y822" s="16">
        <f t="shared" si="177"/>
        <v>2</v>
      </c>
      <c r="Z822" s="16">
        <f t="shared" si="178"/>
        <v>25</v>
      </c>
      <c r="AA822" s="102">
        <f t="shared" si="179"/>
        <v>3.8</v>
      </c>
      <c r="AB822" s="16" t="str">
        <f t="shared" si="180"/>
        <v>DefExt</v>
      </c>
      <c r="AC822" s="29">
        <f t="shared" si="181"/>
        <v>1992</v>
      </c>
      <c r="AD822" s="16" t="str">
        <f t="shared" si="182"/>
        <v>HPExt</v>
      </c>
      <c r="AE822" s="29">
        <f t="shared" si="183"/>
        <v>2000</v>
      </c>
    </row>
    <row r="823" spans="22:31" ht="16.5" x14ac:dyDescent="0.2">
      <c r="V823" s="15">
        <v>786</v>
      </c>
      <c r="W823" s="16">
        <f t="shared" si="175"/>
        <v>20</v>
      </c>
      <c r="X823" s="16" t="str">
        <f t="shared" si="176"/>
        <v>高级2</v>
      </c>
      <c r="Y823" s="16">
        <f t="shared" si="177"/>
        <v>2</v>
      </c>
      <c r="Z823" s="16">
        <f t="shared" si="178"/>
        <v>26</v>
      </c>
      <c r="AA823" s="102">
        <f t="shared" si="179"/>
        <v>3.9499999999999997</v>
      </c>
      <c r="AB823" s="16" t="str">
        <f t="shared" si="180"/>
        <v>DefExt</v>
      </c>
      <c r="AC823" s="29">
        <f t="shared" si="181"/>
        <v>2071</v>
      </c>
      <c r="AD823" s="16" t="str">
        <f t="shared" si="182"/>
        <v>HPExt</v>
      </c>
      <c r="AE823" s="29">
        <f t="shared" si="183"/>
        <v>2079</v>
      </c>
    </row>
    <row r="824" spans="22:31" ht="16.5" x14ac:dyDescent="0.2">
      <c r="V824" s="15">
        <v>787</v>
      </c>
      <c r="W824" s="16">
        <f t="shared" si="175"/>
        <v>20</v>
      </c>
      <c r="X824" s="16" t="str">
        <f t="shared" si="176"/>
        <v>高级2</v>
      </c>
      <c r="Y824" s="16">
        <f t="shared" si="177"/>
        <v>2</v>
      </c>
      <c r="Z824" s="16">
        <f t="shared" si="178"/>
        <v>27</v>
      </c>
      <c r="AA824" s="102">
        <f t="shared" si="179"/>
        <v>4.0999999999999996</v>
      </c>
      <c r="AB824" s="16" t="str">
        <f t="shared" si="180"/>
        <v>DefExt</v>
      </c>
      <c r="AC824" s="29">
        <f t="shared" si="181"/>
        <v>2150</v>
      </c>
      <c r="AD824" s="16" t="str">
        <f t="shared" si="182"/>
        <v>HPExt</v>
      </c>
      <c r="AE824" s="29">
        <f t="shared" si="183"/>
        <v>2158</v>
      </c>
    </row>
    <row r="825" spans="22:31" ht="16.5" x14ac:dyDescent="0.2">
      <c r="V825" s="15">
        <v>788</v>
      </c>
      <c r="W825" s="16">
        <f t="shared" si="175"/>
        <v>20</v>
      </c>
      <c r="X825" s="16" t="str">
        <f t="shared" si="176"/>
        <v>高级2</v>
      </c>
      <c r="Y825" s="16">
        <f t="shared" si="177"/>
        <v>2</v>
      </c>
      <c r="Z825" s="16">
        <f t="shared" si="178"/>
        <v>28</v>
      </c>
      <c r="AA825" s="102">
        <f t="shared" si="179"/>
        <v>4.25</v>
      </c>
      <c r="AB825" s="16" t="str">
        <f t="shared" si="180"/>
        <v>DefExt</v>
      </c>
      <c r="AC825" s="29">
        <f t="shared" si="181"/>
        <v>2228</v>
      </c>
      <c r="AD825" s="16" t="str">
        <f t="shared" si="182"/>
        <v>HPExt</v>
      </c>
      <c r="AE825" s="29">
        <f t="shared" si="183"/>
        <v>2237</v>
      </c>
    </row>
    <row r="826" spans="22:31" ht="16.5" x14ac:dyDescent="0.2">
      <c r="V826" s="15">
        <v>789</v>
      </c>
      <c r="W826" s="16">
        <f t="shared" si="175"/>
        <v>20</v>
      </c>
      <c r="X826" s="16" t="str">
        <f t="shared" si="176"/>
        <v>高级2</v>
      </c>
      <c r="Y826" s="16">
        <f t="shared" si="177"/>
        <v>2</v>
      </c>
      <c r="Z826" s="16">
        <f t="shared" si="178"/>
        <v>29</v>
      </c>
      <c r="AA826" s="102">
        <f t="shared" si="179"/>
        <v>4.3999999999999995</v>
      </c>
      <c r="AB826" s="16" t="str">
        <f t="shared" si="180"/>
        <v>DefExt</v>
      </c>
      <c r="AC826" s="29">
        <f t="shared" si="181"/>
        <v>2307</v>
      </c>
      <c r="AD826" s="16" t="str">
        <f t="shared" si="182"/>
        <v>HPExt</v>
      </c>
      <c r="AE826" s="29">
        <f t="shared" si="183"/>
        <v>2316</v>
      </c>
    </row>
    <row r="827" spans="22:31" ht="16.5" x14ac:dyDescent="0.2">
      <c r="V827" s="15">
        <v>790</v>
      </c>
      <c r="W827" s="16">
        <f t="shared" si="175"/>
        <v>20</v>
      </c>
      <c r="X827" s="16" t="str">
        <f t="shared" si="176"/>
        <v>高级2</v>
      </c>
      <c r="Y827" s="16">
        <f t="shared" si="177"/>
        <v>2</v>
      </c>
      <c r="Z827" s="16">
        <f t="shared" si="178"/>
        <v>30</v>
      </c>
      <c r="AA827" s="102">
        <f t="shared" si="179"/>
        <v>4.55</v>
      </c>
      <c r="AB827" s="16" t="str">
        <f t="shared" si="180"/>
        <v>DefExt</v>
      </c>
      <c r="AC827" s="29">
        <f t="shared" si="181"/>
        <v>2385</v>
      </c>
      <c r="AD827" s="16" t="str">
        <f t="shared" si="182"/>
        <v>HPExt</v>
      </c>
      <c r="AE827" s="29">
        <f t="shared" si="183"/>
        <v>2394</v>
      </c>
    </row>
    <row r="828" spans="22:31" ht="16.5" x14ac:dyDescent="0.2">
      <c r="V828" s="15">
        <v>791</v>
      </c>
      <c r="W828" s="16">
        <f t="shared" si="175"/>
        <v>20</v>
      </c>
      <c r="X828" s="16" t="str">
        <f t="shared" si="176"/>
        <v>高级2</v>
      </c>
      <c r="Y828" s="16">
        <f t="shared" si="177"/>
        <v>2</v>
      </c>
      <c r="Z828" s="16">
        <f t="shared" si="178"/>
        <v>31</v>
      </c>
      <c r="AA828" s="102">
        <f t="shared" si="179"/>
        <v>4.6999999999999993</v>
      </c>
      <c r="AB828" s="16" t="str">
        <f t="shared" si="180"/>
        <v>DefExt</v>
      </c>
      <c r="AC828" s="29">
        <f t="shared" si="181"/>
        <v>2464</v>
      </c>
      <c r="AD828" s="16" t="str">
        <f t="shared" si="182"/>
        <v>HPExt</v>
      </c>
      <c r="AE828" s="29">
        <f t="shared" si="183"/>
        <v>2473</v>
      </c>
    </row>
    <row r="829" spans="22:31" ht="16.5" x14ac:dyDescent="0.2">
      <c r="V829" s="15">
        <v>792</v>
      </c>
      <c r="W829" s="16">
        <f t="shared" si="175"/>
        <v>20</v>
      </c>
      <c r="X829" s="16" t="str">
        <f t="shared" si="176"/>
        <v>高级2</v>
      </c>
      <c r="Y829" s="16">
        <f t="shared" si="177"/>
        <v>2</v>
      </c>
      <c r="Z829" s="16">
        <f t="shared" si="178"/>
        <v>32</v>
      </c>
      <c r="AA829" s="102">
        <f t="shared" si="179"/>
        <v>4.8499999999999996</v>
      </c>
      <c r="AB829" s="16" t="str">
        <f t="shared" si="180"/>
        <v>DefExt</v>
      </c>
      <c r="AC829" s="29">
        <f t="shared" si="181"/>
        <v>2543</v>
      </c>
      <c r="AD829" s="16" t="str">
        <f t="shared" si="182"/>
        <v>HPExt</v>
      </c>
      <c r="AE829" s="29">
        <f t="shared" si="183"/>
        <v>2552</v>
      </c>
    </row>
    <row r="830" spans="22:31" ht="16.5" x14ac:dyDescent="0.2">
      <c r="V830" s="15">
        <v>793</v>
      </c>
      <c r="W830" s="16">
        <f t="shared" si="175"/>
        <v>20</v>
      </c>
      <c r="X830" s="16" t="str">
        <f t="shared" si="176"/>
        <v>高级2</v>
      </c>
      <c r="Y830" s="16">
        <f t="shared" si="177"/>
        <v>2</v>
      </c>
      <c r="Z830" s="16">
        <f t="shared" si="178"/>
        <v>33</v>
      </c>
      <c r="AA830" s="102">
        <f t="shared" si="179"/>
        <v>5</v>
      </c>
      <c r="AB830" s="16" t="str">
        <f t="shared" si="180"/>
        <v>DefExt</v>
      </c>
      <c r="AC830" s="29">
        <f t="shared" si="181"/>
        <v>2621</v>
      </c>
      <c r="AD830" s="16" t="str">
        <f t="shared" si="182"/>
        <v>HPExt</v>
      </c>
      <c r="AE830" s="29">
        <f t="shared" si="183"/>
        <v>2631</v>
      </c>
    </row>
    <row r="831" spans="22:31" ht="16.5" x14ac:dyDescent="0.2">
      <c r="V831" s="15">
        <v>794</v>
      </c>
      <c r="W831" s="16">
        <f t="shared" si="175"/>
        <v>20</v>
      </c>
      <c r="X831" s="16" t="str">
        <f t="shared" si="176"/>
        <v>高级2</v>
      </c>
      <c r="Y831" s="16">
        <f t="shared" si="177"/>
        <v>2</v>
      </c>
      <c r="Z831" s="16">
        <f t="shared" si="178"/>
        <v>34</v>
      </c>
      <c r="AA831" s="102">
        <f t="shared" si="179"/>
        <v>5.1499999999999995</v>
      </c>
      <c r="AB831" s="16" t="str">
        <f t="shared" si="180"/>
        <v>DefExt</v>
      </c>
      <c r="AC831" s="29">
        <f t="shared" si="181"/>
        <v>2700</v>
      </c>
      <c r="AD831" s="16" t="str">
        <f t="shared" si="182"/>
        <v>HPExt</v>
      </c>
      <c r="AE831" s="29">
        <f t="shared" si="183"/>
        <v>2710</v>
      </c>
    </row>
    <row r="832" spans="22:31" ht="16.5" x14ac:dyDescent="0.2">
      <c r="V832" s="15">
        <v>795</v>
      </c>
      <c r="W832" s="16">
        <f t="shared" si="175"/>
        <v>20</v>
      </c>
      <c r="X832" s="16" t="str">
        <f t="shared" si="176"/>
        <v>高级2</v>
      </c>
      <c r="Y832" s="16">
        <f t="shared" si="177"/>
        <v>2</v>
      </c>
      <c r="Z832" s="16">
        <f t="shared" si="178"/>
        <v>35</v>
      </c>
      <c r="AA832" s="102">
        <f t="shared" si="179"/>
        <v>5.3</v>
      </c>
      <c r="AB832" s="16" t="str">
        <f t="shared" si="180"/>
        <v>DefExt</v>
      </c>
      <c r="AC832" s="29">
        <f t="shared" si="181"/>
        <v>2779</v>
      </c>
      <c r="AD832" s="16" t="str">
        <f t="shared" si="182"/>
        <v>HPExt</v>
      </c>
      <c r="AE832" s="29">
        <f t="shared" si="183"/>
        <v>2789</v>
      </c>
    </row>
    <row r="833" spans="22:31" ht="16.5" x14ac:dyDescent="0.2">
      <c r="V833" s="15">
        <v>796</v>
      </c>
      <c r="W833" s="16">
        <f t="shared" si="175"/>
        <v>20</v>
      </c>
      <c r="X833" s="16" t="str">
        <f t="shared" si="176"/>
        <v>高级2</v>
      </c>
      <c r="Y833" s="16">
        <f t="shared" si="177"/>
        <v>2</v>
      </c>
      <c r="Z833" s="16">
        <f t="shared" si="178"/>
        <v>36</v>
      </c>
      <c r="AA833" s="102">
        <f t="shared" si="179"/>
        <v>5.4499999999999993</v>
      </c>
      <c r="AB833" s="16" t="str">
        <f t="shared" si="180"/>
        <v>DefExt</v>
      </c>
      <c r="AC833" s="29">
        <f t="shared" si="181"/>
        <v>2857</v>
      </c>
      <c r="AD833" s="16" t="str">
        <f t="shared" si="182"/>
        <v>HPExt</v>
      </c>
      <c r="AE833" s="29">
        <f t="shared" si="183"/>
        <v>2868</v>
      </c>
    </row>
    <row r="834" spans="22:31" ht="16.5" x14ac:dyDescent="0.2">
      <c r="V834" s="15">
        <v>797</v>
      </c>
      <c r="W834" s="16">
        <f t="shared" si="175"/>
        <v>20</v>
      </c>
      <c r="X834" s="16" t="str">
        <f t="shared" si="176"/>
        <v>高级2</v>
      </c>
      <c r="Y834" s="16">
        <f t="shared" si="177"/>
        <v>2</v>
      </c>
      <c r="Z834" s="16">
        <f t="shared" si="178"/>
        <v>37</v>
      </c>
      <c r="AA834" s="102">
        <f t="shared" si="179"/>
        <v>5.6</v>
      </c>
      <c r="AB834" s="16" t="str">
        <f t="shared" si="180"/>
        <v>DefExt</v>
      </c>
      <c r="AC834" s="29">
        <f t="shared" si="181"/>
        <v>2936</v>
      </c>
      <c r="AD834" s="16" t="str">
        <f t="shared" si="182"/>
        <v>HPExt</v>
      </c>
      <c r="AE834" s="29">
        <f t="shared" si="183"/>
        <v>2947</v>
      </c>
    </row>
    <row r="835" spans="22:31" ht="16.5" x14ac:dyDescent="0.2">
      <c r="V835" s="15">
        <v>798</v>
      </c>
      <c r="W835" s="16">
        <f t="shared" si="175"/>
        <v>20</v>
      </c>
      <c r="X835" s="16" t="str">
        <f t="shared" si="176"/>
        <v>高级2</v>
      </c>
      <c r="Y835" s="16">
        <f t="shared" si="177"/>
        <v>2</v>
      </c>
      <c r="Z835" s="16">
        <f t="shared" si="178"/>
        <v>38</v>
      </c>
      <c r="AA835" s="102">
        <f t="shared" si="179"/>
        <v>5.75</v>
      </c>
      <c r="AB835" s="16" t="str">
        <f t="shared" si="180"/>
        <v>DefExt</v>
      </c>
      <c r="AC835" s="29">
        <f t="shared" si="181"/>
        <v>3015</v>
      </c>
      <c r="AD835" s="16" t="str">
        <f t="shared" si="182"/>
        <v>HPExt</v>
      </c>
      <c r="AE835" s="29">
        <f t="shared" si="183"/>
        <v>3026</v>
      </c>
    </row>
    <row r="836" spans="22:31" ht="16.5" x14ac:dyDescent="0.2">
      <c r="V836" s="15">
        <v>799</v>
      </c>
      <c r="W836" s="16">
        <f t="shared" si="175"/>
        <v>20</v>
      </c>
      <c r="X836" s="16" t="str">
        <f t="shared" si="176"/>
        <v>高级2</v>
      </c>
      <c r="Y836" s="16">
        <f t="shared" si="177"/>
        <v>2</v>
      </c>
      <c r="Z836" s="16">
        <f t="shared" si="178"/>
        <v>39</v>
      </c>
      <c r="AA836" s="102">
        <f t="shared" si="179"/>
        <v>5.8999999999999995</v>
      </c>
      <c r="AB836" s="16" t="str">
        <f t="shared" si="180"/>
        <v>DefExt</v>
      </c>
      <c r="AC836" s="29">
        <f t="shared" si="181"/>
        <v>3093</v>
      </c>
      <c r="AD836" s="16" t="str">
        <f t="shared" si="182"/>
        <v>HPExt</v>
      </c>
      <c r="AE836" s="29">
        <f t="shared" si="183"/>
        <v>3105</v>
      </c>
    </row>
    <row r="837" spans="22:31" ht="16.5" x14ac:dyDescent="0.2">
      <c r="V837" s="15">
        <v>800</v>
      </c>
      <c r="W837" s="16">
        <f t="shared" si="175"/>
        <v>20</v>
      </c>
      <c r="X837" s="16" t="str">
        <f t="shared" si="176"/>
        <v>高级2</v>
      </c>
      <c r="Y837" s="16">
        <f t="shared" si="177"/>
        <v>2</v>
      </c>
      <c r="Z837" s="16">
        <f t="shared" si="178"/>
        <v>40</v>
      </c>
      <c r="AA837" s="102">
        <f t="shared" si="179"/>
        <v>6.05</v>
      </c>
      <c r="AB837" s="16" t="str">
        <f t="shared" si="180"/>
        <v>DefExt</v>
      </c>
      <c r="AC837" s="29">
        <f t="shared" si="181"/>
        <v>3172</v>
      </c>
      <c r="AD837" s="16" t="str">
        <f t="shared" si="182"/>
        <v>HPExt</v>
      </c>
      <c r="AE837" s="29">
        <f t="shared" si="183"/>
        <v>3184</v>
      </c>
    </row>
    <row r="838" spans="22:31" ht="16.5" x14ac:dyDescent="0.2">
      <c r="V838" s="15">
        <v>801</v>
      </c>
      <c r="W838" s="16">
        <f t="shared" si="175"/>
        <v>21</v>
      </c>
      <c r="X838" s="16" t="str">
        <f t="shared" si="176"/>
        <v>高级2</v>
      </c>
      <c r="Y838" s="16">
        <f t="shared" si="177"/>
        <v>3</v>
      </c>
      <c r="Z838" s="16">
        <f t="shared" si="178"/>
        <v>1</v>
      </c>
      <c r="AA838" s="102">
        <f t="shared" si="179"/>
        <v>0.2</v>
      </c>
      <c r="AB838" s="16" t="str">
        <f t="shared" si="180"/>
        <v>AtkExt</v>
      </c>
      <c r="AC838" s="29">
        <f t="shared" si="181"/>
        <v>105</v>
      </c>
      <c r="AD838" s="16" t="str">
        <f t="shared" si="182"/>
        <v>HPExt</v>
      </c>
      <c r="AE838" s="29">
        <f t="shared" si="183"/>
        <v>316</v>
      </c>
    </row>
    <row r="839" spans="22:31" ht="16.5" x14ac:dyDescent="0.2">
      <c r="V839" s="15">
        <v>802</v>
      </c>
      <c r="W839" s="16">
        <f t="shared" si="175"/>
        <v>21</v>
      </c>
      <c r="X839" s="16" t="str">
        <f t="shared" si="176"/>
        <v>高级2</v>
      </c>
      <c r="Y839" s="16">
        <f t="shared" si="177"/>
        <v>3</v>
      </c>
      <c r="Z839" s="16">
        <f t="shared" si="178"/>
        <v>2</v>
      </c>
      <c r="AA839" s="102">
        <f t="shared" si="179"/>
        <v>0.35</v>
      </c>
      <c r="AB839" s="16" t="str">
        <f t="shared" si="180"/>
        <v>AtkExt</v>
      </c>
      <c r="AC839" s="29">
        <f t="shared" si="181"/>
        <v>184</v>
      </c>
      <c r="AD839" s="16" t="str">
        <f t="shared" si="182"/>
        <v>HPExt</v>
      </c>
      <c r="AE839" s="29">
        <f t="shared" si="183"/>
        <v>553</v>
      </c>
    </row>
    <row r="840" spans="22:31" ht="16.5" x14ac:dyDescent="0.2">
      <c r="V840" s="15">
        <v>803</v>
      </c>
      <c r="W840" s="16">
        <f t="shared" si="175"/>
        <v>21</v>
      </c>
      <c r="X840" s="16" t="str">
        <f t="shared" si="176"/>
        <v>高级2</v>
      </c>
      <c r="Y840" s="16">
        <f t="shared" si="177"/>
        <v>3</v>
      </c>
      <c r="Z840" s="16">
        <f t="shared" si="178"/>
        <v>3</v>
      </c>
      <c r="AA840" s="102">
        <f t="shared" si="179"/>
        <v>0.49999999999999994</v>
      </c>
      <c r="AB840" s="16" t="str">
        <f t="shared" si="180"/>
        <v>AtkExt</v>
      </c>
      <c r="AC840" s="29">
        <f t="shared" si="181"/>
        <v>263</v>
      </c>
      <c r="AD840" s="16" t="str">
        <f t="shared" si="182"/>
        <v>HPExt</v>
      </c>
      <c r="AE840" s="29">
        <f t="shared" si="183"/>
        <v>789</v>
      </c>
    </row>
    <row r="841" spans="22:31" ht="16.5" x14ac:dyDescent="0.2">
      <c r="V841" s="15">
        <v>804</v>
      </c>
      <c r="W841" s="16">
        <f t="shared" si="175"/>
        <v>21</v>
      </c>
      <c r="X841" s="16" t="str">
        <f t="shared" si="176"/>
        <v>高级2</v>
      </c>
      <c r="Y841" s="16">
        <f t="shared" si="177"/>
        <v>3</v>
      </c>
      <c r="Z841" s="16">
        <f t="shared" si="178"/>
        <v>4</v>
      </c>
      <c r="AA841" s="102">
        <f t="shared" si="179"/>
        <v>0.65</v>
      </c>
      <c r="AB841" s="16" t="str">
        <f t="shared" si="180"/>
        <v>AtkExt</v>
      </c>
      <c r="AC841" s="29">
        <f t="shared" si="181"/>
        <v>342</v>
      </c>
      <c r="AD841" s="16" t="str">
        <f t="shared" si="182"/>
        <v>HPExt</v>
      </c>
      <c r="AE841" s="29">
        <f t="shared" si="183"/>
        <v>1026</v>
      </c>
    </row>
    <row r="842" spans="22:31" ht="16.5" x14ac:dyDescent="0.2">
      <c r="V842" s="15">
        <v>805</v>
      </c>
      <c r="W842" s="16">
        <f t="shared" si="175"/>
        <v>21</v>
      </c>
      <c r="X842" s="16" t="str">
        <f t="shared" si="176"/>
        <v>高级2</v>
      </c>
      <c r="Y842" s="16">
        <f t="shared" si="177"/>
        <v>3</v>
      </c>
      <c r="Z842" s="16">
        <f t="shared" si="178"/>
        <v>5</v>
      </c>
      <c r="AA842" s="102">
        <f t="shared" si="179"/>
        <v>0.8</v>
      </c>
      <c r="AB842" s="16" t="str">
        <f t="shared" si="180"/>
        <v>AtkExt</v>
      </c>
      <c r="AC842" s="29">
        <f t="shared" si="181"/>
        <v>420</v>
      </c>
      <c r="AD842" s="16" t="str">
        <f t="shared" si="182"/>
        <v>HPExt</v>
      </c>
      <c r="AE842" s="29">
        <f t="shared" si="183"/>
        <v>1263</v>
      </c>
    </row>
    <row r="843" spans="22:31" ht="16.5" x14ac:dyDescent="0.2">
      <c r="V843" s="15">
        <v>806</v>
      </c>
      <c r="W843" s="16">
        <f t="shared" si="175"/>
        <v>21</v>
      </c>
      <c r="X843" s="16" t="str">
        <f t="shared" si="176"/>
        <v>高级2</v>
      </c>
      <c r="Y843" s="16">
        <f t="shared" si="177"/>
        <v>3</v>
      </c>
      <c r="Z843" s="16">
        <f t="shared" si="178"/>
        <v>6</v>
      </c>
      <c r="AA843" s="102">
        <f t="shared" si="179"/>
        <v>0.95</v>
      </c>
      <c r="AB843" s="16" t="str">
        <f t="shared" si="180"/>
        <v>AtkExt</v>
      </c>
      <c r="AC843" s="29">
        <f t="shared" si="181"/>
        <v>499</v>
      </c>
      <c r="AD843" s="16" t="str">
        <f t="shared" si="182"/>
        <v>HPExt</v>
      </c>
      <c r="AE843" s="29">
        <f t="shared" si="183"/>
        <v>1500</v>
      </c>
    </row>
    <row r="844" spans="22:31" ht="16.5" x14ac:dyDescent="0.2">
      <c r="V844" s="15">
        <v>807</v>
      </c>
      <c r="W844" s="16">
        <f t="shared" si="175"/>
        <v>21</v>
      </c>
      <c r="X844" s="16" t="str">
        <f t="shared" si="176"/>
        <v>高级2</v>
      </c>
      <c r="Y844" s="16">
        <f t="shared" si="177"/>
        <v>3</v>
      </c>
      <c r="Z844" s="16">
        <f t="shared" si="178"/>
        <v>7</v>
      </c>
      <c r="AA844" s="102">
        <f t="shared" si="179"/>
        <v>1.1000000000000001</v>
      </c>
      <c r="AB844" s="16" t="str">
        <f t="shared" si="180"/>
        <v>AtkExt</v>
      </c>
      <c r="AC844" s="29">
        <f t="shared" si="181"/>
        <v>578</v>
      </c>
      <c r="AD844" s="16" t="str">
        <f t="shared" si="182"/>
        <v>HPExt</v>
      </c>
      <c r="AE844" s="29">
        <f t="shared" si="183"/>
        <v>1737</v>
      </c>
    </row>
    <row r="845" spans="22:31" ht="16.5" x14ac:dyDescent="0.2">
      <c r="V845" s="15">
        <v>808</v>
      </c>
      <c r="W845" s="16">
        <f t="shared" si="175"/>
        <v>21</v>
      </c>
      <c r="X845" s="16" t="str">
        <f t="shared" si="176"/>
        <v>高级2</v>
      </c>
      <c r="Y845" s="16">
        <f t="shared" si="177"/>
        <v>3</v>
      </c>
      <c r="Z845" s="16">
        <f t="shared" si="178"/>
        <v>8</v>
      </c>
      <c r="AA845" s="102">
        <f t="shared" si="179"/>
        <v>1.25</v>
      </c>
      <c r="AB845" s="16" t="str">
        <f t="shared" si="180"/>
        <v>AtkExt</v>
      </c>
      <c r="AC845" s="29">
        <f t="shared" si="181"/>
        <v>657</v>
      </c>
      <c r="AD845" s="16" t="str">
        <f t="shared" si="182"/>
        <v>HPExt</v>
      </c>
      <c r="AE845" s="29">
        <f t="shared" si="183"/>
        <v>1973</v>
      </c>
    </row>
    <row r="846" spans="22:31" ht="16.5" x14ac:dyDescent="0.2">
      <c r="V846" s="15">
        <v>809</v>
      </c>
      <c r="W846" s="16">
        <f t="shared" si="175"/>
        <v>21</v>
      </c>
      <c r="X846" s="16" t="str">
        <f t="shared" si="176"/>
        <v>高级2</v>
      </c>
      <c r="Y846" s="16">
        <f t="shared" si="177"/>
        <v>3</v>
      </c>
      <c r="Z846" s="16">
        <f t="shared" si="178"/>
        <v>9</v>
      </c>
      <c r="AA846" s="102">
        <f t="shared" si="179"/>
        <v>1.4</v>
      </c>
      <c r="AB846" s="16" t="str">
        <f t="shared" si="180"/>
        <v>AtkExt</v>
      </c>
      <c r="AC846" s="29">
        <f t="shared" si="181"/>
        <v>736</v>
      </c>
      <c r="AD846" s="16" t="str">
        <f t="shared" si="182"/>
        <v>HPExt</v>
      </c>
      <c r="AE846" s="29">
        <f t="shared" si="183"/>
        <v>2210</v>
      </c>
    </row>
    <row r="847" spans="22:31" ht="16.5" x14ac:dyDescent="0.2">
      <c r="V847" s="15">
        <v>810</v>
      </c>
      <c r="W847" s="16">
        <f t="shared" si="175"/>
        <v>21</v>
      </c>
      <c r="X847" s="16" t="str">
        <f t="shared" si="176"/>
        <v>高级2</v>
      </c>
      <c r="Y847" s="16">
        <f t="shared" si="177"/>
        <v>3</v>
      </c>
      <c r="Z847" s="16">
        <f t="shared" si="178"/>
        <v>10</v>
      </c>
      <c r="AA847" s="102">
        <f t="shared" si="179"/>
        <v>1.55</v>
      </c>
      <c r="AB847" s="16" t="str">
        <f t="shared" si="180"/>
        <v>AtkExt</v>
      </c>
      <c r="AC847" s="29">
        <f t="shared" si="181"/>
        <v>815</v>
      </c>
      <c r="AD847" s="16" t="str">
        <f t="shared" si="182"/>
        <v>HPExt</v>
      </c>
      <c r="AE847" s="29">
        <f t="shared" si="183"/>
        <v>2447</v>
      </c>
    </row>
    <row r="848" spans="22:31" ht="16.5" x14ac:dyDescent="0.2">
      <c r="V848" s="15">
        <v>811</v>
      </c>
      <c r="W848" s="16">
        <f t="shared" si="175"/>
        <v>21</v>
      </c>
      <c r="X848" s="16" t="str">
        <f t="shared" si="176"/>
        <v>高级2</v>
      </c>
      <c r="Y848" s="16">
        <f t="shared" si="177"/>
        <v>3</v>
      </c>
      <c r="Z848" s="16">
        <f t="shared" si="178"/>
        <v>11</v>
      </c>
      <c r="AA848" s="102">
        <f t="shared" si="179"/>
        <v>1.7</v>
      </c>
      <c r="AB848" s="16" t="str">
        <f t="shared" si="180"/>
        <v>AtkExt</v>
      </c>
      <c r="AC848" s="29">
        <f t="shared" si="181"/>
        <v>893</v>
      </c>
      <c r="AD848" s="16" t="str">
        <f t="shared" si="182"/>
        <v>HPExt</v>
      </c>
      <c r="AE848" s="29">
        <f t="shared" si="183"/>
        <v>2684</v>
      </c>
    </row>
    <row r="849" spans="22:31" ht="16.5" x14ac:dyDescent="0.2">
      <c r="V849" s="15">
        <v>812</v>
      </c>
      <c r="W849" s="16">
        <f t="shared" si="175"/>
        <v>21</v>
      </c>
      <c r="X849" s="16" t="str">
        <f t="shared" si="176"/>
        <v>高级2</v>
      </c>
      <c r="Y849" s="16">
        <f t="shared" si="177"/>
        <v>3</v>
      </c>
      <c r="Z849" s="16">
        <f t="shared" si="178"/>
        <v>12</v>
      </c>
      <c r="AA849" s="102">
        <f t="shared" si="179"/>
        <v>1.8499999999999999</v>
      </c>
      <c r="AB849" s="16" t="str">
        <f t="shared" si="180"/>
        <v>AtkExt</v>
      </c>
      <c r="AC849" s="29">
        <f t="shared" si="181"/>
        <v>972</v>
      </c>
      <c r="AD849" s="16" t="str">
        <f t="shared" si="182"/>
        <v>HPExt</v>
      </c>
      <c r="AE849" s="29">
        <f t="shared" si="183"/>
        <v>2921</v>
      </c>
    </row>
    <row r="850" spans="22:31" ht="16.5" x14ac:dyDescent="0.2">
      <c r="V850" s="15">
        <v>813</v>
      </c>
      <c r="W850" s="16">
        <f t="shared" si="175"/>
        <v>21</v>
      </c>
      <c r="X850" s="16" t="str">
        <f t="shared" si="176"/>
        <v>高级2</v>
      </c>
      <c r="Y850" s="16">
        <f t="shared" si="177"/>
        <v>3</v>
      </c>
      <c r="Z850" s="16">
        <f t="shared" si="178"/>
        <v>13</v>
      </c>
      <c r="AA850" s="102">
        <f t="shared" si="179"/>
        <v>2</v>
      </c>
      <c r="AB850" s="16" t="str">
        <f t="shared" si="180"/>
        <v>AtkExt</v>
      </c>
      <c r="AC850" s="29">
        <f t="shared" si="181"/>
        <v>1051</v>
      </c>
      <c r="AD850" s="16" t="str">
        <f t="shared" si="182"/>
        <v>HPExt</v>
      </c>
      <c r="AE850" s="29">
        <f t="shared" si="183"/>
        <v>3158</v>
      </c>
    </row>
    <row r="851" spans="22:31" ht="16.5" x14ac:dyDescent="0.2">
      <c r="V851" s="15">
        <v>814</v>
      </c>
      <c r="W851" s="16">
        <f t="shared" si="175"/>
        <v>21</v>
      </c>
      <c r="X851" s="16" t="str">
        <f t="shared" si="176"/>
        <v>高级2</v>
      </c>
      <c r="Y851" s="16">
        <f t="shared" si="177"/>
        <v>3</v>
      </c>
      <c r="Z851" s="16">
        <f t="shared" si="178"/>
        <v>14</v>
      </c>
      <c r="AA851" s="102">
        <f t="shared" si="179"/>
        <v>2.15</v>
      </c>
      <c r="AB851" s="16" t="str">
        <f t="shared" si="180"/>
        <v>AtkExt</v>
      </c>
      <c r="AC851" s="29">
        <f t="shared" si="181"/>
        <v>1130</v>
      </c>
      <c r="AD851" s="16" t="str">
        <f t="shared" si="182"/>
        <v>HPExt</v>
      </c>
      <c r="AE851" s="29">
        <f t="shared" si="183"/>
        <v>3394</v>
      </c>
    </row>
    <row r="852" spans="22:31" ht="16.5" x14ac:dyDescent="0.2">
      <c r="V852" s="15">
        <v>815</v>
      </c>
      <c r="W852" s="16">
        <f t="shared" si="175"/>
        <v>21</v>
      </c>
      <c r="X852" s="16" t="str">
        <f t="shared" si="176"/>
        <v>高级2</v>
      </c>
      <c r="Y852" s="16">
        <f t="shared" si="177"/>
        <v>3</v>
      </c>
      <c r="Z852" s="16">
        <f t="shared" si="178"/>
        <v>15</v>
      </c>
      <c r="AA852" s="102">
        <f t="shared" si="179"/>
        <v>2.2999999999999998</v>
      </c>
      <c r="AB852" s="16" t="str">
        <f t="shared" si="180"/>
        <v>AtkExt</v>
      </c>
      <c r="AC852" s="29">
        <f t="shared" si="181"/>
        <v>1209</v>
      </c>
      <c r="AD852" s="16" t="str">
        <f t="shared" si="182"/>
        <v>HPExt</v>
      </c>
      <c r="AE852" s="29">
        <f t="shared" si="183"/>
        <v>3631</v>
      </c>
    </row>
    <row r="853" spans="22:31" ht="16.5" x14ac:dyDescent="0.2">
      <c r="V853" s="15">
        <v>816</v>
      </c>
      <c r="W853" s="16">
        <f t="shared" si="175"/>
        <v>21</v>
      </c>
      <c r="X853" s="16" t="str">
        <f t="shared" si="176"/>
        <v>高级2</v>
      </c>
      <c r="Y853" s="16">
        <f t="shared" si="177"/>
        <v>3</v>
      </c>
      <c r="Z853" s="16">
        <f t="shared" si="178"/>
        <v>16</v>
      </c>
      <c r="AA853" s="102">
        <f t="shared" si="179"/>
        <v>2.4499999999999997</v>
      </c>
      <c r="AB853" s="16" t="str">
        <f t="shared" si="180"/>
        <v>AtkExt</v>
      </c>
      <c r="AC853" s="29">
        <f t="shared" si="181"/>
        <v>1288</v>
      </c>
      <c r="AD853" s="16" t="str">
        <f t="shared" si="182"/>
        <v>HPExt</v>
      </c>
      <c r="AE853" s="29">
        <f t="shared" si="183"/>
        <v>3868</v>
      </c>
    </row>
    <row r="854" spans="22:31" ht="16.5" x14ac:dyDescent="0.2">
      <c r="V854" s="15">
        <v>817</v>
      </c>
      <c r="W854" s="16">
        <f t="shared" si="175"/>
        <v>21</v>
      </c>
      <c r="X854" s="16" t="str">
        <f t="shared" si="176"/>
        <v>高级2</v>
      </c>
      <c r="Y854" s="16">
        <f t="shared" si="177"/>
        <v>3</v>
      </c>
      <c r="Z854" s="16">
        <f t="shared" si="178"/>
        <v>17</v>
      </c>
      <c r="AA854" s="102">
        <f t="shared" si="179"/>
        <v>2.5999999999999996</v>
      </c>
      <c r="AB854" s="16" t="str">
        <f t="shared" si="180"/>
        <v>AtkExt</v>
      </c>
      <c r="AC854" s="29">
        <f t="shared" si="181"/>
        <v>1366</v>
      </c>
      <c r="AD854" s="16" t="str">
        <f t="shared" si="182"/>
        <v>HPExt</v>
      </c>
      <c r="AE854" s="29">
        <f t="shared" si="183"/>
        <v>4105</v>
      </c>
    </row>
    <row r="855" spans="22:31" ht="16.5" x14ac:dyDescent="0.2">
      <c r="V855" s="15">
        <v>818</v>
      </c>
      <c r="W855" s="16">
        <f t="shared" si="175"/>
        <v>21</v>
      </c>
      <c r="X855" s="16" t="str">
        <f t="shared" si="176"/>
        <v>高级2</v>
      </c>
      <c r="Y855" s="16">
        <f t="shared" si="177"/>
        <v>3</v>
      </c>
      <c r="Z855" s="16">
        <f t="shared" si="178"/>
        <v>18</v>
      </c>
      <c r="AA855" s="102">
        <f t="shared" si="179"/>
        <v>2.7499999999999996</v>
      </c>
      <c r="AB855" s="16" t="str">
        <f t="shared" si="180"/>
        <v>AtkExt</v>
      </c>
      <c r="AC855" s="29">
        <f t="shared" si="181"/>
        <v>1445</v>
      </c>
      <c r="AD855" s="16" t="str">
        <f t="shared" si="182"/>
        <v>HPExt</v>
      </c>
      <c r="AE855" s="29">
        <f t="shared" si="183"/>
        <v>4342</v>
      </c>
    </row>
    <row r="856" spans="22:31" ht="16.5" x14ac:dyDescent="0.2">
      <c r="V856" s="15">
        <v>819</v>
      </c>
      <c r="W856" s="16">
        <f t="shared" si="175"/>
        <v>21</v>
      </c>
      <c r="X856" s="16" t="str">
        <f t="shared" si="176"/>
        <v>高级2</v>
      </c>
      <c r="Y856" s="16">
        <f t="shared" si="177"/>
        <v>3</v>
      </c>
      <c r="Z856" s="16">
        <f t="shared" si="178"/>
        <v>19</v>
      </c>
      <c r="AA856" s="102">
        <f t="shared" si="179"/>
        <v>2.9</v>
      </c>
      <c r="AB856" s="16" t="str">
        <f t="shared" si="180"/>
        <v>AtkExt</v>
      </c>
      <c r="AC856" s="29">
        <f t="shared" si="181"/>
        <v>1524</v>
      </c>
      <c r="AD856" s="16" t="str">
        <f t="shared" si="182"/>
        <v>HPExt</v>
      </c>
      <c r="AE856" s="29">
        <f t="shared" si="183"/>
        <v>4578</v>
      </c>
    </row>
    <row r="857" spans="22:31" ht="16.5" x14ac:dyDescent="0.2">
      <c r="V857" s="15">
        <v>820</v>
      </c>
      <c r="W857" s="16">
        <f t="shared" si="175"/>
        <v>21</v>
      </c>
      <c r="X857" s="16" t="str">
        <f t="shared" si="176"/>
        <v>高级2</v>
      </c>
      <c r="Y857" s="16">
        <f t="shared" si="177"/>
        <v>3</v>
      </c>
      <c r="Z857" s="16">
        <f t="shared" si="178"/>
        <v>20</v>
      </c>
      <c r="AA857" s="102">
        <f t="shared" si="179"/>
        <v>3.05</v>
      </c>
      <c r="AB857" s="16" t="str">
        <f t="shared" si="180"/>
        <v>AtkExt</v>
      </c>
      <c r="AC857" s="29">
        <f t="shared" si="181"/>
        <v>1603</v>
      </c>
      <c r="AD857" s="16" t="str">
        <f t="shared" si="182"/>
        <v>HPExt</v>
      </c>
      <c r="AE857" s="29">
        <f t="shared" si="183"/>
        <v>4815</v>
      </c>
    </row>
    <row r="858" spans="22:31" ht="16.5" x14ac:dyDescent="0.2">
      <c r="V858" s="15">
        <v>821</v>
      </c>
      <c r="W858" s="16">
        <f t="shared" si="175"/>
        <v>21</v>
      </c>
      <c r="X858" s="16" t="str">
        <f t="shared" si="176"/>
        <v>高级2</v>
      </c>
      <c r="Y858" s="16">
        <f t="shared" si="177"/>
        <v>3</v>
      </c>
      <c r="Z858" s="16">
        <f t="shared" si="178"/>
        <v>21</v>
      </c>
      <c r="AA858" s="102">
        <f t="shared" si="179"/>
        <v>3.1999999999999997</v>
      </c>
      <c r="AB858" s="16" t="str">
        <f t="shared" si="180"/>
        <v>AtkExt</v>
      </c>
      <c r="AC858" s="29">
        <f t="shared" si="181"/>
        <v>1682</v>
      </c>
      <c r="AD858" s="16" t="str">
        <f t="shared" si="182"/>
        <v>HPExt</v>
      </c>
      <c r="AE858" s="29">
        <f t="shared" si="183"/>
        <v>5052</v>
      </c>
    </row>
    <row r="859" spans="22:31" ht="16.5" x14ac:dyDescent="0.2">
      <c r="V859" s="15">
        <v>822</v>
      </c>
      <c r="W859" s="16">
        <f t="shared" si="175"/>
        <v>21</v>
      </c>
      <c r="X859" s="16" t="str">
        <f t="shared" si="176"/>
        <v>高级2</v>
      </c>
      <c r="Y859" s="16">
        <f t="shared" si="177"/>
        <v>3</v>
      </c>
      <c r="Z859" s="16">
        <f t="shared" si="178"/>
        <v>22</v>
      </c>
      <c r="AA859" s="102">
        <f t="shared" si="179"/>
        <v>3.3499999999999996</v>
      </c>
      <c r="AB859" s="16" t="str">
        <f t="shared" si="180"/>
        <v>AtkExt</v>
      </c>
      <c r="AC859" s="29">
        <f t="shared" si="181"/>
        <v>1761</v>
      </c>
      <c r="AD859" s="16" t="str">
        <f t="shared" si="182"/>
        <v>HPExt</v>
      </c>
      <c r="AE859" s="29">
        <f t="shared" si="183"/>
        <v>5289</v>
      </c>
    </row>
    <row r="860" spans="22:31" ht="16.5" x14ac:dyDescent="0.2">
      <c r="V860" s="15">
        <v>823</v>
      </c>
      <c r="W860" s="16">
        <f t="shared" si="175"/>
        <v>21</v>
      </c>
      <c r="X860" s="16" t="str">
        <f t="shared" si="176"/>
        <v>高级2</v>
      </c>
      <c r="Y860" s="16">
        <f t="shared" si="177"/>
        <v>3</v>
      </c>
      <c r="Z860" s="16">
        <f t="shared" si="178"/>
        <v>23</v>
      </c>
      <c r="AA860" s="102">
        <f t="shared" si="179"/>
        <v>3.4999999999999996</v>
      </c>
      <c r="AB860" s="16" t="str">
        <f t="shared" si="180"/>
        <v>AtkExt</v>
      </c>
      <c r="AC860" s="29">
        <f t="shared" si="181"/>
        <v>1839</v>
      </c>
      <c r="AD860" s="16" t="str">
        <f t="shared" si="182"/>
        <v>HPExt</v>
      </c>
      <c r="AE860" s="29">
        <f t="shared" si="183"/>
        <v>5526</v>
      </c>
    </row>
    <row r="861" spans="22:31" ht="16.5" x14ac:dyDescent="0.2">
      <c r="V861" s="15">
        <v>824</v>
      </c>
      <c r="W861" s="16">
        <f t="shared" si="175"/>
        <v>21</v>
      </c>
      <c r="X861" s="16" t="str">
        <f t="shared" si="176"/>
        <v>高级2</v>
      </c>
      <c r="Y861" s="16">
        <f t="shared" si="177"/>
        <v>3</v>
      </c>
      <c r="Z861" s="16">
        <f t="shared" si="178"/>
        <v>24</v>
      </c>
      <c r="AA861" s="102">
        <f t="shared" si="179"/>
        <v>3.6499999999999995</v>
      </c>
      <c r="AB861" s="16" t="str">
        <f t="shared" si="180"/>
        <v>AtkExt</v>
      </c>
      <c r="AC861" s="29">
        <f t="shared" si="181"/>
        <v>1918</v>
      </c>
      <c r="AD861" s="16" t="str">
        <f t="shared" si="182"/>
        <v>HPExt</v>
      </c>
      <c r="AE861" s="29">
        <f t="shared" si="183"/>
        <v>5762</v>
      </c>
    </row>
    <row r="862" spans="22:31" ht="16.5" x14ac:dyDescent="0.2">
      <c r="V862" s="15">
        <v>825</v>
      </c>
      <c r="W862" s="16">
        <f t="shared" si="175"/>
        <v>21</v>
      </c>
      <c r="X862" s="16" t="str">
        <f t="shared" si="176"/>
        <v>高级2</v>
      </c>
      <c r="Y862" s="16">
        <f t="shared" si="177"/>
        <v>3</v>
      </c>
      <c r="Z862" s="16">
        <f t="shared" si="178"/>
        <v>25</v>
      </c>
      <c r="AA862" s="102">
        <f t="shared" si="179"/>
        <v>3.8</v>
      </c>
      <c r="AB862" s="16" t="str">
        <f t="shared" si="180"/>
        <v>AtkExt</v>
      </c>
      <c r="AC862" s="29">
        <f t="shared" si="181"/>
        <v>1997</v>
      </c>
      <c r="AD862" s="16" t="str">
        <f t="shared" si="182"/>
        <v>HPExt</v>
      </c>
      <c r="AE862" s="29">
        <f t="shared" si="183"/>
        <v>5999</v>
      </c>
    </row>
    <row r="863" spans="22:31" ht="16.5" x14ac:dyDescent="0.2">
      <c r="V863" s="15">
        <v>826</v>
      </c>
      <c r="W863" s="16">
        <f t="shared" si="175"/>
        <v>21</v>
      </c>
      <c r="X863" s="16" t="str">
        <f t="shared" si="176"/>
        <v>高级2</v>
      </c>
      <c r="Y863" s="16">
        <f t="shared" si="177"/>
        <v>3</v>
      </c>
      <c r="Z863" s="16">
        <f t="shared" si="178"/>
        <v>26</v>
      </c>
      <c r="AA863" s="102">
        <f t="shared" si="179"/>
        <v>3.9499999999999997</v>
      </c>
      <c r="AB863" s="16" t="str">
        <f t="shared" si="180"/>
        <v>AtkExt</v>
      </c>
      <c r="AC863" s="29">
        <f t="shared" si="181"/>
        <v>2076</v>
      </c>
      <c r="AD863" s="16" t="str">
        <f t="shared" si="182"/>
        <v>HPExt</v>
      </c>
      <c r="AE863" s="29">
        <f t="shared" si="183"/>
        <v>6236</v>
      </c>
    </row>
    <row r="864" spans="22:31" ht="16.5" x14ac:dyDescent="0.2">
      <c r="V864" s="15">
        <v>827</v>
      </c>
      <c r="W864" s="16">
        <f t="shared" si="175"/>
        <v>21</v>
      </c>
      <c r="X864" s="16" t="str">
        <f t="shared" si="176"/>
        <v>高级2</v>
      </c>
      <c r="Y864" s="16">
        <f t="shared" si="177"/>
        <v>3</v>
      </c>
      <c r="Z864" s="16">
        <f t="shared" si="178"/>
        <v>27</v>
      </c>
      <c r="AA864" s="102">
        <f t="shared" si="179"/>
        <v>4.0999999999999996</v>
      </c>
      <c r="AB864" s="16" t="str">
        <f t="shared" si="180"/>
        <v>AtkExt</v>
      </c>
      <c r="AC864" s="29">
        <f t="shared" si="181"/>
        <v>2155</v>
      </c>
      <c r="AD864" s="16" t="str">
        <f t="shared" si="182"/>
        <v>HPExt</v>
      </c>
      <c r="AE864" s="29">
        <f t="shared" si="183"/>
        <v>6473</v>
      </c>
    </row>
    <row r="865" spans="22:31" ht="16.5" x14ac:dyDescent="0.2">
      <c r="V865" s="15">
        <v>828</v>
      </c>
      <c r="W865" s="16">
        <f t="shared" si="175"/>
        <v>21</v>
      </c>
      <c r="X865" s="16" t="str">
        <f t="shared" si="176"/>
        <v>高级2</v>
      </c>
      <c r="Y865" s="16">
        <f t="shared" si="177"/>
        <v>3</v>
      </c>
      <c r="Z865" s="16">
        <f t="shared" si="178"/>
        <v>28</v>
      </c>
      <c r="AA865" s="102">
        <f t="shared" si="179"/>
        <v>4.25</v>
      </c>
      <c r="AB865" s="16" t="str">
        <f t="shared" si="180"/>
        <v>AtkExt</v>
      </c>
      <c r="AC865" s="29">
        <f t="shared" si="181"/>
        <v>2234</v>
      </c>
      <c r="AD865" s="16" t="str">
        <f t="shared" si="182"/>
        <v>HPExt</v>
      </c>
      <c r="AE865" s="29">
        <f t="shared" si="183"/>
        <v>6710</v>
      </c>
    </row>
    <row r="866" spans="22:31" ht="16.5" x14ac:dyDescent="0.2">
      <c r="V866" s="15">
        <v>829</v>
      </c>
      <c r="W866" s="16">
        <f t="shared" si="175"/>
        <v>21</v>
      </c>
      <c r="X866" s="16" t="str">
        <f t="shared" si="176"/>
        <v>高级2</v>
      </c>
      <c r="Y866" s="16">
        <f t="shared" si="177"/>
        <v>3</v>
      </c>
      <c r="Z866" s="16">
        <f t="shared" si="178"/>
        <v>29</v>
      </c>
      <c r="AA866" s="102">
        <f t="shared" si="179"/>
        <v>4.3999999999999995</v>
      </c>
      <c r="AB866" s="16" t="str">
        <f t="shared" si="180"/>
        <v>AtkExt</v>
      </c>
      <c r="AC866" s="29">
        <f t="shared" si="181"/>
        <v>2312</v>
      </c>
      <c r="AD866" s="16" t="str">
        <f t="shared" si="182"/>
        <v>HPExt</v>
      </c>
      <c r="AE866" s="29">
        <f t="shared" si="183"/>
        <v>6947</v>
      </c>
    </row>
    <row r="867" spans="22:31" ht="16.5" x14ac:dyDescent="0.2">
      <c r="V867" s="15">
        <v>830</v>
      </c>
      <c r="W867" s="16">
        <f t="shared" si="175"/>
        <v>21</v>
      </c>
      <c r="X867" s="16" t="str">
        <f t="shared" si="176"/>
        <v>高级2</v>
      </c>
      <c r="Y867" s="16">
        <f t="shared" si="177"/>
        <v>3</v>
      </c>
      <c r="Z867" s="16">
        <f t="shared" si="178"/>
        <v>30</v>
      </c>
      <c r="AA867" s="102">
        <f t="shared" si="179"/>
        <v>4.55</v>
      </c>
      <c r="AB867" s="16" t="str">
        <f t="shared" si="180"/>
        <v>AtkExt</v>
      </c>
      <c r="AC867" s="29">
        <f t="shared" si="181"/>
        <v>2391</v>
      </c>
      <c r="AD867" s="16" t="str">
        <f t="shared" si="182"/>
        <v>HPExt</v>
      </c>
      <c r="AE867" s="29">
        <f t="shared" si="183"/>
        <v>7183</v>
      </c>
    </row>
    <row r="868" spans="22:31" ht="16.5" x14ac:dyDescent="0.2">
      <c r="V868" s="15">
        <v>831</v>
      </c>
      <c r="W868" s="16">
        <f t="shared" si="175"/>
        <v>21</v>
      </c>
      <c r="X868" s="16" t="str">
        <f t="shared" si="176"/>
        <v>高级2</v>
      </c>
      <c r="Y868" s="16">
        <f t="shared" si="177"/>
        <v>3</v>
      </c>
      <c r="Z868" s="16">
        <f t="shared" si="178"/>
        <v>31</v>
      </c>
      <c r="AA868" s="102">
        <f t="shared" si="179"/>
        <v>4.6999999999999993</v>
      </c>
      <c r="AB868" s="16" t="str">
        <f t="shared" si="180"/>
        <v>AtkExt</v>
      </c>
      <c r="AC868" s="29">
        <f t="shared" si="181"/>
        <v>2470</v>
      </c>
      <c r="AD868" s="16" t="str">
        <f t="shared" si="182"/>
        <v>HPExt</v>
      </c>
      <c r="AE868" s="29">
        <f t="shared" si="183"/>
        <v>7420</v>
      </c>
    </row>
    <row r="869" spans="22:31" ht="16.5" x14ac:dyDescent="0.2">
      <c r="V869" s="15">
        <v>832</v>
      </c>
      <c r="W869" s="16">
        <f t="shared" si="175"/>
        <v>21</v>
      </c>
      <c r="X869" s="16" t="str">
        <f t="shared" si="176"/>
        <v>高级2</v>
      </c>
      <c r="Y869" s="16">
        <f t="shared" si="177"/>
        <v>3</v>
      </c>
      <c r="Z869" s="16">
        <f t="shared" si="178"/>
        <v>32</v>
      </c>
      <c r="AA869" s="102">
        <f t="shared" si="179"/>
        <v>4.8499999999999996</v>
      </c>
      <c r="AB869" s="16" t="str">
        <f t="shared" si="180"/>
        <v>AtkExt</v>
      </c>
      <c r="AC869" s="29">
        <f t="shared" si="181"/>
        <v>2549</v>
      </c>
      <c r="AD869" s="16" t="str">
        <f t="shared" si="182"/>
        <v>HPExt</v>
      </c>
      <c r="AE869" s="29">
        <f t="shared" si="183"/>
        <v>7657</v>
      </c>
    </row>
    <row r="870" spans="22:31" ht="16.5" x14ac:dyDescent="0.2">
      <c r="V870" s="15">
        <v>833</v>
      </c>
      <c r="W870" s="16">
        <f t="shared" si="175"/>
        <v>21</v>
      </c>
      <c r="X870" s="16" t="str">
        <f t="shared" si="176"/>
        <v>高级2</v>
      </c>
      <c r="Y870" s="16">
        <f t="shared" si="177"/>
        <v>3</v>
      </c>
      <c r="Z870" s="16">
        <f t="shared" si="178"/>
        <v>33</v>
      </c>
      <c r="AA870" s="102">
        <f t="shared" si="179"/>
        <v>5</v>
      </c>
      <c r="AB870" s="16" t="str">
        <f t="shared" si="180"/>
        <v>AtkExt</v>
      </c>
      <c r="AC870" s="29">
        <f t="shared" si="181"/>
        <v>2628</v>
      </c>
      <c r="AD870" s="16" t="str">
        <f t="shared" si="182"/>
        <v>HPExt</v>
      </c>
      <c r="AE870" s="29">
        <f t="shared" si="183"/>
        <v>7894</v>
      </c>
    </row>
    <row r="871" spans="22:31" ht="16.5" x14ac:dyDescent="0.2">
      <c r="V871" s="15">
        <v>834</v>
      </c>
      <c r="W871" s="16">
        <f t="shared" ref="W871:W934" si="184">INT((V871-1)/40)+1</f>
        <v>21</v>
      </c>
      <c r="X871" s="16" t="str">
        <f t="shared" ref="X871:X934" si="185">INDEX($V$4:$V$33,W871)</f>
        <v>高级2</v>
      </c>
      <c r="Y871" s="16">
        <f t="shared" ref="Y871:Y934" si="186">INDEX($W$4:$W$33,INT((V871-1)/40)+1)</f>
        <v>3</v>
      </c>
      <c r="Z871" s="16">
        <f t="shared" ref="Z871:Z934" si="187">MOD(V871-1,40)+1</f>
        <v>34</v>
      </c>
      <c r="AA871" s="102">
        <f t="shared" ref="AA871:AA934" si="188">Z871*15%+5%</f>
        <v>5.1499999999999995</v>
      </c>
      <c r="AB871" s="16" t="str">
        <f t="shared" ref="AB871:AB934" si="189">INDEX($Z$3:$AB$3,INDEX($AC$4:$AC$33,W871))</f>
        <v>AtkExt</v>
      </c>
      <c r="AC871" s="29">
        <f t="shared" ref="AC871:AC934" si="190">ROUND(INDEX($Z$4:$AB$33,$W871,MATCH(AB871,$Z$3:$AB$3,0))*INDEX($Y$4:$Y$33,W871)*$AA871*INDEX($E$11:$G$11,MATCH(AB871,$Z$3:$AB$3,0)),0)</f>
        <v>2707</v>
      </c>
      <c r="AD871" s="16" t="str">
        <f t="shared" ref="AD871:AD934" si="191">INDEX($Z$3:$AB$3,INDEX($AD$4:$AD$33,W871))</f>
        <v>HPExt</v>
      </c>
      <c r="AE871" s="29">
        <f t="shared" ref="AE871:AE934" si="192">ROUND(INDEX($Z$4:$AB$33,$W871,MATCH(AD871,$Z$3:$AB$3,0))*INDEX($Y$4:$Y$33,Y871)*$AA871*INDEX($E$11:$G$11,MATCH(AD871,$Z$3:$AB$3,0)),0)</f>
        <v>8131</v>
      </c>
    </row>
    <row r="872" spans="22:31" ht="16.5" x14ac:dyDescent="0.2">
      <c r="V872" s="15">
        <v>835</v>
      </c>
      <c r="W872" s="16">
        <f t="shared" si="184"/>
        <v>21</v>
      </c>
      <c r="X872" s="16" t="str">
        <f t="shared" si="185"/>
        <v>高级2</v>
      </c>
      <c r="Y872" s="16">
        <f t="shared" si="186"/>
        <v>3</v>
      </c>
      <c r="Z872" s="16">
        <f t="shared" si="187"/>
        <v>35</v>
      </c>
      <c r="AA872" s="102">
        <f t="shared" si="188"/>
        <v>5.3</v>
      </c>
      <c r="AB872" s="16" t="str">
        <f t="shared" si="189"/>
        <v>AtkExt</v>
      </c>
      <c r="AC872" s="29">
        <f t="shared" si="190"/>
        <v>2785</v>
      </c>
      <c r="AD872" s="16" t="str">
        <f t="shared" si="191"/>
        <v>HPExt</v>
      </c>
      <c r="AE872" s="29">
        <f t="shared" si="192"/>
        <v>8367</v>
      </c>
    </row>
    <row r="873" spans="22:31" ht="16.5" x14ac:dyDescent="0.2">
      <c r="V873" s="15">
        <v>836</v>
      </c>
      <c r="W873" s="16">
        <f t="shared" si="184"/>
        <v>21</v>
      </c>
      <c r="X873" s="16" t="str">
        <f t="shared" si="185"/>
        <v>高级2</v>
      </c>
      <c r="Y873" s="16">
        <f t="shared" si="186"/>
        <v>3</v>
      </c>
      <c r="Z873" s="16">
        <f t="shared" si="187"/>
        <v>36</v>
      </c>
      <c r="AA873" s="102">
        <f t="shared" si="188"/>
        <v>5.4499999999999993</v>
      </c>
      <c r="AB873" s="16" t="str">
        <f t="shared" si="189"/>
        <v>AtkExt</v>
      </c>
      <c r="AC873" s="29">
        <f t="shared" si="190"/>
        <v>2864</v>
      </c>
      <c r="AD873" s="16" t="str">
        <f t="shared" si="191"/>
        <v>HPExt</v>
      </c>
      <c r="AE873" s="29">
        <f t="shared" si="192"/>
        <v>8604</v>
      </c>
    </row>
    <row r="874" spans="22:31" ht="16.5" x14ac:dyDescent="0.2">
      <c r="V874" s="15">
        <v>837</v>
      </c>
      <c r="W874" s="16">
        <f t="shared" si="184"/>
        <v>21</v>
      </c>
      <c r="X874" s="16" t="str">
        <f t="shared" si="185"/>
        <v>高级2</v>
      </c>
      <c r="Y874" s="16">
        <f t="shared" si="186"/>
        <v>3</v>
      </c>
      <c r="Z874" s="16">
        <f t="shared" si="187"/>
        <v>37</v>
      </c>
      <c r="AA874" s="102">
        <f t="shared" si="188"/>
        <v>5.6</v>
      </c>
      <c r="AB874" s="16" t="str">
        <f t="shared" si="189"/>
        <v>AtkExt</v>
      </c>
      <c r="AC874" s="29">
        <f t="shared" si="190"/>
        <v>2943</v>
      </c>
      <c r="AD874" s="16" t="str">
        <f t="shared" si="191"/>
        <v>HPExt</v>
      </c>
      <c r="AE874" s="29">
        <f t="shared" si="192"/>
        <v>8841</v>
      </c>
    </row>
    <row r="875" spans="22:31" ht="16.5" x14ac:dyDescent="0.2">
      <c r="V875" s="15">
        <v>838</v>
      </c>
      <c r="W875" s="16">
        <f t="shared" si="184"/>
        <v>21</v>
      </c>
      <c r="X875" s="16" t="str">
        <f t="shared" si="185"/>
        <v>高级2</v>
      </c>
      <c r="Y875" s="16">
        <f t="shared" si="186"/>
        <v>3</v>
      </c>
      <c r="Z875" s="16">
        <f t="shared" si="187"/>
        <v>38</v>
      </c>
      <c r="AA875" s="102">
        <f t="shared" si="188"/>
        <v>5.75</v>
      </c>
      <c r="AB875" s="16" t="str">
        <f t="shared" si="189"/>
        <v>AtkExt</v>
      </c>
      <c r="AC875" s="29">
        <f t="shared" si="190"/>
        <v>3022</v>
      </c>
      <c r="AD875" s="16" t="str">
        <f t="shared" si="191"/>
        <v>HPExt</v>
      </c>
      <c r="AE875" s="29">
        <f t="shared" si="192"/>
        <v>9078</v>
      </c>
    </row>
    <row r="876" spans="22:31" ht="16.5" x14ac:dyDescent="0.2">
      <c r="V876" s="15">
        <v>839</v>
      </c>
      <c r="W876" s="16">
        <f t="shared" si="184"/>
        <v>21</v>
      </c>
      <c r="X876" s="16" t="str">
        <f t="shared" si="185"/>
        <v>高级2</v>
      </c>
      <c r="Y876" s="16">
        <f t="shared" si="186"/>
        <v>3</v>
      </c>
      <c r="Z876" s="16">
        <f t="shared" si="187"/>
        <v>39</v>
      </c>
      <c r="AA876" s="102">
        <f t="shared" si="188"/>
        <v>5.8999999999999995</v>
      </c>
      <c r="AB876" s="16" t="str">
        <f t="shared" si="189"/>
        <v>AtkExt</v>
      </c>
      <c r="AC876" s="29">
        <f t="shared" si="190"/>
        <v>3101</v>
      </c>
      <c r="AD876" s="16" t="str">
        <f t="shared" si="191"/>
        <v>HPExt</v>
      </c>
      <c r="AE876" s="29">
        <f t="shared" si="192"/>
        <v>9315</v>
      </c>
    </row>
    <row r="877" spans="22:31" ht="16.5" x14ac:dyDescent="0.2">
      <c r="V877" s="15">
        <v>840</v>
      </c>
      <c r="W877" s="16">
        <f t="shared" si="184"/>
        <v>21</v>
      </c>
      <c r="X877" s="16" t="str">
        <f t="shared" si="185"/>
        <v>高级2</v>
      </c>
      <c r="Y877" s="16">
        <f t="shared" si="186"/>
        <v>3</v>
      </c>
      <c r="Z877" s="16">
        <f t="shared" si="187"/>
        <v>40</v>
      </c>
      <c r="AA877" s="102">
        <f t="shared" si="188"/>
        <v>6.05</v>
      </c>
      <c r="AB877" s="16" t="str">
        <f t="shared" si="189"/>
        <v>AtkExt</v>
      </c>
      <c r="AC877" s="29">
        <f t="shared" si="190"/>
        <v>3180</v>
      </c>
      <c r="AD877" s="16" t="str">
        <f t="shared" si="191"/>
        <v>HPExt</v>
      </c>
      <c r="AE877" s="29">
        <f t="shared" si="192"/>
        <v>9551</v>
      </c>
    </row>
    <row r="878" spans="22:31" ht="16.5" x14ac:dyDescent="0.2">
      <c r="V878" s="15">
        <v>841</v>
      </c>
      <c r="W878" s="16">
        <f t="shared" si="184"/>
        <v>22</v>
      </c>
      <c r="X878" s="16" t="str">
        <f t="shared" si="185"/>
        <v>高级2</v>
      </c>
      <c r="Y878" s="16">
        <f t="shared" si="186"/>
        <v>4</v>
      </c>
      <c r="Z878" s="16">
        <f t="shared" si="187"/>
        <v>1</v>
      </c>
      <c r="AA878" s="102">
        <f t="shared" si="188"/>
        <v>0.2</v>
      </c>
      <c r="AB878" s="16" t="str">
        <f t="shared" si="189"/>
        <v>DefExt</v>
      </c>
      <c r="AC878" s="29">
        <f t="shared" si="190"/>
        <v>52</v>
      </c>
      <c r="AD878" s="16" t="str">
        <f t="shared" si="191"/>
        <v>HPExt</v>
      </c>
      <c r="AE878" s="29">
        <f t="shared" si="192"/>
        <v>316</v>
      </c>
    </row>
    <row r="879" spans="22:31" ht="16.5" x14ac:dyDescent="0.2">
      <c r="V879" s="15">
        <v>842</v>
      </c>
      <c r="W879" s="16">
        <f t="shared" si="184"/>
        <v>22</v>
      </c>
      <c r="X879" s="16" t="str">
        <f t="shared" si="185"/>
        <v>高级2</v>
      </c>
      <c r="Y879" s="16">
        <f t="shared" si="186"/>
        <v>4</v>
      </c>
      <c r="Z879" s="16">
        <f t="shared" si="187"/>
        <v>2</v>
      </c>
      <c r="AA879" s="102">
        <f t="shared" si="188"/>
        <v>0.35</v>
      </c>
      <c r="AB879" s="16" t="str">
        <f t="shared" si="189"/>
        <v>DefExt</v>
      </c>
      <c r="AC879" s="29">
        <f t="shared" si="190"/>
        <v>92</v>
      </c>
      <c r="AD879" s="16" t="str">
        <f t="shared" si="191"/>
        <v>HPExt</v>
      </c>
      <c r="AE879" s="29">
        <f t="shared" si="192"/>
        <v>553</v>
      </c>
    </row>
    <row r="880" spans="22:31" ht="16.5" x14ac:dyDescent="0.2">
      <c r="V880" s="15">
        <v>843</v>
      </c>
      <c r="W880" s="16">
        <f t="shared" si="184"/>
        <v>22</v>
      </c>
      <c r="X880" s="16" t="str">
        <f t="shared" si="185"/>
        <v>高级2</v>
      </c>
      <c r="Y880" s="16">
        <f t="shared" si="186"/>
        <v>4</v>
      </c>
      <c r="Z880" s="16">
        <f t="shared" si="187"/>
        <v>3</v>
      </c>
      <c r="AA880" s="102">
        <f t="shared" si="188"/>
        <v>0.49999999999999994</v>
      </c>
      <c r="AB880" s="16" t="str">
        <f t="shared" si="189"/>
        <v>DefExt</v>
      </c>
      <c r="AC880" s="29">
        <f t="shared" si="190"/>
        <v>131</v>
      </c>
      <c r="AD880" s="16" t="str">
        <f t="shared" si="191"/>
        <v>HPExt</v>
      </c>
      <c r="AE880" s="29">
        <f t="shared" si="192"/>
        <v>789</v>
      </c>
    </row>
    <row r="881" spans="22:31" ht="16.5" x14ac:dyDescent="0.2">
      <c r="V881" s="15">
        <v>844</v>
      </c>
      <c r="W881" s="16">
        <f t="shared" si="184"/>
        <v>22</v>
      </c>
      <c r="X881" s="16" t="str">
        <f t="shared" si="185"/>
        <v>高级2</v>
      </c>
      <c r="Y881" s="16">
        <f t="shared" si="186"/>
        <v>4</v>
      </c>
      <c r="Z881" s="16">
        <f t="shared" si="187"/>
        <v>4</v>
      </c>
      <c r="AA881" s="102">
        <f t="shared" si="188"/>
        <v>0.65</v>
      </c>
      <c r="AB881" s="16" t="str">
        <f t="shared" si="189"/>
        <v>DefExt</v>
      </c>
      <c r="AC881" s="29">
        <f t="shared" si="190"/>
        <v>170</v>
      </c>
      <c r="AD881" s="16" t="str">
        <f t="shared" si="191"/>
        <v>HPExt</v>
      </c>
      <c r="AE881" s="29">
        <f t="shared" si="192"/>
        <v>1026</v>
      </c>
    </row>
    <row r="882" spans="22:31" ht="16.5" x14ac:dyDescent="0.2">
      <c r="V882" s="15">
        <v>845</v>
      </c>
      <c r="W882" s="16">
        <f t="shared" si="184"/>
        <v>22</v>
      </c>
      <c r="X882" s="16" t="str">
        <f t="shared" si="185"/>
        <v>高级2</v>
      </c>
      <c r="Y882" s="16">
        <f t="shared" si="186"/>
        <v>4</v>
      </c>
      <c r="Z882" s="16">
        <f t="shared" si="187"/>
        <v>5</v>
      </c>
      <c r="AA882" s="102">
        <f t="shared" si="188"/>
        <v>0.8</v>
      </c>
      <c r="AB882" s="16" t="str">
        <f t="shared" si="189"/>
        <v>DefExt</v>
      </c>
      <c r="AC882" s="29">
        <f t="shared" si="190"/>
        <v>210</v>
      </c>
      <c r="AD882" s="16" t="str">
        <f t="shared" si="191"/>
        <v>HPExt</v>
      </c>
      <c r="AE882" s="29">
        <f t="shared" si="192"/>
        <v>1263</v>
      </c>
    </row>
    <row r="883" spans="22:31" ht="16.5" x14ac:dyDescent="0.2">
      <c r="V883" s="15">
        <v>846</v>
      </c>
      <c r="W883" s="16">
        <f t="shared" si="184"/>
        <v>22</v>
      </c>
      <c r="X883" s="16" t="str">
        <f t="shared" si="185"/>
        <v>高级2</v>
      </c>
      <c r="Y883" s="16">
        <f t="shared" si="186"/>
        <v>4</v>
      </c>
      <c r="Z883" s="16">
        <f t="shared" si="187"/>
        <v>6</v>
      </c>
      <c r="AA883" s="102">
        <f t="shared" si="188"/>
        <v>0.95</v>
      </c>
      <c r="AB883" s="16" t="str">
        <f t="shared" si="189"/>
        <v>DefExt</v>
      </c>
      <c r="AC883" s="29">
        <f t="shared" si="190"/>
        <v>249</v>
      </c>
      <c r="AD883" s="16" t="str">
        <f t="shared" si="191"/>
        <v>HPExt</v>
      </c>
      <c r="AE883" s="29">
        <f t="shared" si="192"/>
        <v>1500</v>
      </c>
    </row>
    <row r="884" spans="22:31" ht="16.5" x14ac:dyDescent="0.2">
      <c r="V884" s="15">
        <v>847</v>
      </c>
      <c r="W884" s="16">
        <f t="shared" si="184"/>
        <v>22</v>
      </c>
      <c r="X884" s="16" t="str">
        <f t="shared" si="185"/>
        <v>高级2</v>
      </c>
      <c r="Y884" s="16">
        <f t="shared" si="186"/>
        <v>4</v>
      </c>
      <c r="Z884" s="16">
        <f t="shared" si="187"/>
        <v>7</v>
      </c>
      <c r="AA884" s="102">
        <f t="shared" si="188"/>
        <v>1.1000000000000001</v>
      </c>
      <c r="AB884" s="16" t="str">
        <f t="shared" si="189"/>
        <v>DefExt</v>
      </c>
      <c r="AC884" s="29">
        <f t="shared" si="190"/>
        <v>288</v>
      </c>
      <c r="AD884" s="16" t="str">
        <f t="shared" si="191"/>
        <v>HPExt</v>
      </c>
      <c r="AE884" s="29">
        <f t="shared" si="192"/>
        <v>1737</v>
      </c>
    </row>
    <row r="885" spans="22:31" ht="16.5" x14ac:dyDescent="0.2">
      <c r="V885" s="15">
        <v>848</v>
      </c>
      <c r="W885" s="16">
        <f t="shared" si="184"/>
        <v>22</v>
      </c>
      <c r="X885" s="16" t="str">
        <f t="shared" si="185"/>
        <v>高级2</v>
      </c>
      <c r="Y885" s="16">
        <f t="shared" si="186"/>
        <v>4</v>
      </c>
      <c r="Z885" s="16">
        <f t="shared" si="187"/>
        <v>8</v>
      </c>
      <c r="AA885" s="102">
        <f t="shared" si="188"/>
        <v>1.25</v>
      </c>
      <c r="AB885" s="16" t="str">
        <f t="shared" si="189"/>
        <v>DefExt</v>
      </c>
      <c r="AC885" s="29">
        <f t="shared" si="190"/>
        <v>328</v>
      </c>
      <c r="AD885" s="16" t="str">
        <f t="shared" si="191"/>
        <v>HPExt</v>
      </c>
      <c r="AE885" s="29">
        <f t="shared" si="192"/>
        <v>1973</v>
      </c>
    </row>
    <row r="886" spans="22:31" ht="16.5" x14ac:dyDescent="0.2">
      <c r="V886" s="15">
        <v>849</v>
      </c>
      <c r="W886" s="16">
        <f t="shared" si="184"/>
        <v>22</v>
      </c>
      <c r="X886" s="16" t="str">
        <f t="shared" si="185"/>
        <v>高级2</v>
      </c>
      <c r="Y886" s="16">
        <f t="shared" si="186"/>
        <v>4</v>
      </c>
      <c r="Z886" s="16">
        <f t="shared" si="187"/>
        <v>9</v>
      </c>
      <c r="AA886" s="102">
        <f t="shared" si="188"/>
        <v>1.4</v>
      </c>
      <c r="AB886" s="16" t="str">
        <f t="shared" si="189"/>
        <v>DefExt</v>
      </c>
      <c r="AC886" s="29">
        <f t="shared" si="190"/>
        <v>367</v>
      </c>
      <c r="AD886" s="16" t="str">
        <f t="shared" si="191"/>
        <v>HPExt</v>
      </c>
      <c r="AE886" s="29">
        <f t="shared" si="192"/>
        <v>2210</v>
      </c>
    </row>
    <row r="887" spans="22:31" ht="16.5" x14ac:dyDescent="0.2">
      <c r="V887" s="15">
        <v>850</v>
      </c>
      <c r="W887" s="16">
        <f t="shared" si="184"/>
        <v>22</v>
      </c>
      <c r="X887" s="16" t="str">
        <f t="shared" si="185"/>
        <v>高级2</v>
      </c>
      <c r="Y887" s="16">
        <f t="shared" si="186"/>
        <v>4</v>
      </c>
      <c r="Z887" s="16">
        <f t="shared" si="187"/>
        <v>10</v>
      </c>
      <c r="AA887" s="102">
        <f t="shared" si="188"/>
        <v>1.55</v>
      </c>
      <c r="AB887" s="16" t="str">
        <f t="shared" si="189"/>
        <v>DefExt</v>
      </c>
      <c r="AC887" s="29">
        <f t="shared" si="190"/>
        <v>406</v>
      </c>
      <c r="AD887" s="16" t="str">
        <f t="shared" si="191"/>
        <v>HPExt</v>
      </c>
      <c r="AE887" s="29">
        <f t="shared" si="192"/>
        <v>2447</v>
      </c>
    </row>
    <row r="888" spans="22:31" ht="16.5" x14ac:dyDescent="0.2">
      <c r="V888" s="15">
        <v>851</v>
      </c>
      <c r="W888" s="16">
        <f t="shared" si="184"/>
        <v>22</v>
      </c>
      <c r="X888" s="16" t="str">
        <f t="shared" si="185"/>
        <v>高级2</v>
      </c>
      <c r="Y888" s="16">
        <f t="shared" si="186"/>
        <v>4</v>
      </c>
      <c r="Z888" s="16">
        <f t="shared" si="187"/>
        <v>11</v>
      </c>
      <c r="AA888" s="102">
        <f t="shared" si="188"/>
        <v>1.7</v>
      </c>
      <c r="AB888" s="16" t="str">
        <f t="shared" si="189"/>
        <v>DefExt</v>
      </c>
      <c r="AC888" s="29">
        <f t="shared" si="190"/>
        <v>446</v>
      </c>
      <c r="AD888" s="16" t="str">
        <f t="shared" si="191"/>
        <v>HPExt</v>
      </c>
      <c r="AE888" s="29">
        <f t="shared" si="192"/>
        <v>2684</v>
      </c>
    </row>
    <row r="889" spans="22:31" ht="16.5" x14ac:dyDescent="0.2">
      <c r="V889" s="15">
        <v>852</v>
      </c>
      <c r="W889" s="16">
        <f t="shared" si="184"/>
        <v>22</v>
      </c>
      <c r="X889" s="16" t="str">
        <f t="shared" si="185"/>
        <v>高级2</v>
      </c>
      <c r="Y889" s="16">
        <f t="shared" si="186"/>
        <v>4</v>
      </c>
      <c r="Z889" s="16">
        <f t="shared" si="187"/>
        <v>12</v>
      </c>
      <c r="AA889" s="102">
        <f t="shared" si="188"/>
        <v>1.8499999999999999</v>
      </c>
      <c r="AB889" s="16" t="str">
        <f t="shared" si="189"/>
        <v>DefExt</v>
      </c>
      <c r="AC889" s="29">
        <f t="shared" si="190"/>
        <v>485</v>
      </c>
      <c r="AD889" s="16" t="str">
        <f t="shared" si="191"/>
        <v>HPExt</v>
      </c>
      <c r="AE889" s="29">
        <f t="shared" si="192"/>
        <v>2921</v>
      </c>
    </row>
    <row r="890" spans="22:31" ht="16.5" x14ac:dyDescent="0.2">
      <c r="V890" s="15">
        <v>853</v>
      </c>
      <c r="W890" s="16">
        <f t="shared" si="184"/>
        <v>22</v>
      </c>
      <c r="X890" s="16" t="str">
        <f t="shared" si="185"/>
        <v>高级2</v>
      </c>
      <c r="Y890" s="16">
        <f t="shared" si="186"/>
        <v>4</v>
      </c>
      <c r="Z890" s="16">
        <f t="shared" si="187"/>
        <v>13</v>
      </c>
      <c r="AA890" s="102">
        <f t="shared" si="188"/>
        <v>2</v>
      </c>
      <c r="AB890" s="16" t="str">
        <f t="shared" si="189"/>
        <v>DefExt</v>
      </c>
      <c r="AC890" s="29">
        <f t="shared" si="190"/>
        <v>524</v>
      </c>
      <c r="AD890" s="16" t="str">
        <f t="shared" si="191"/>
        <v>HPExt</v>
      </c>
      <c r="AE890" s="29">
        <f t="shared" si="192"/>
        <v>3158</v>
      </c>
    </row>
    <row r="891" spans="22:31" ht="16.5" x14ac:dyDescent="0.2">
      <c r="V891" s="15">
        <v>854</v>
      </c>
      <c r="W891" s="16">
        <f t="shared" si="184"/>
        <v>22</v>
      </c>
      <c r="X891" s="16" t="str">
        <f t="shared" si="185"/>
        <v>高级2</v>
      </c>
      <c r="Y891" s="16">
        <f t="shared" si="186"/>
        <v>4</v>
      </c>
      <c r="Z891" s="16">
        <f t="shared" si="187"/>
        <v>14</v>
      </c>
      <c r="AA891" s="102">
        <f t="shared" si="188"/>
        <v>2.15</v>
      </c>
      <c r="AB891" s="16" t="str">
        <f t="shared" si="189"/>
        <v>DefExt</v>
      </c>
      <c r="AC891" s="29">
        <f t="shared" si="190"/>
        <v>564</v>
      </c>
      <c r="AD891" s="16" t="str">
        <f t="shared" si="191"/>
        <v>HPExt</v>
      </c>
      <c r="AE891" s="29">
        <f t="shared" si="192"/>
        <v>3394</v>
      </c>
    </row>
    <row r="892" spans="22:31" ht="16.5" x14ac:dyDescent="0.2">
      <c r="V892" s="15">
        <v>855</v>
      </c>
      <c r="W892" s="16">
        <f t="shared" si="184"/>
        <v>22</v>
      </c>
      <c r="X892" s="16" t="str">
        <f t="shared" si="185"/>
        <v>高级2</v>
      </c>
      <c r="Y892" s="16">
        <f t="shared" si="186"/>
        <v>4</v>
      </c>
      <c r="Z892" s="16">
        <f t="shared" si="187"/>
        <v>15</v>
      </c>
      <c r="AA892" s="102">
        <f t="shared" si="188"/>
        <v>2.2999999999999998</v>
      </c>
      <c r="AB892" s="16" t="str">
        <f t="shared" si="189"/>
        <v>DefExt</v>
      </c>
      <c r="AC892" s="29">
        <f t="shared" si="190"/>
        <v>603</v>
      </c>
      <c r="AD892" s="16" t="str">
        <f t="shared" si="191"/>
        <v>HPExt</v>
      </c>
      <c r="AE892" s="29">
        <f t="shared" si="192"/>
        <v>3631</v>
      </c>
    </row>
    <row r="893" spans="22:31" ht="16.5" x14ac:dyDescent="0.2">
      <c r="V893" s="15">
        <v>856</v>
      </c>
      <c r="W893" s="16">
        <f t="shared" si="184"/>
        <v>22</v>
      </c>
      <c r="X893" s="16" t="str">
        <f t="shared" si="185"/>
        <v>高级2</v>
      </c>
      <c r="Y893" s="16">
        <f t="shared" si="186"/>
        <v>4</v>
      </c>
      <c r="Z893" s="16">
        <f t="shared" si="187"/>
        <v>16</v>
      </c>
      <c r="AA893" s="102">
        <f t="shared" si="188"/>
        <v>2.4499999999999997</v>
      </c>
      <c r="AB893" s="16" t="str">
        <f t="shared" si="189"/>
        <v>DefExt</v>
      </c>
      <c r="AC893" s="29">
        <f t="shared" si="190"/>
        <v>642</v>
      </c>
      <c r="AD893" s="16" t="str">
        <f t="shared" si="191"/>
        <v>HPExt</v>
      </c>
      <c r="AE893" s="29">
        <f t="shared" si="192"/>
        <v>3868</v>
      </c>
    </row>
    <row r="894" spans="22:31" ht="16.5" x14ac:dyDescent="0.2">
      <c r="V894" s="15">
        <v>857</v>
      </c>
      <c r="W894" s="16">
        <f t="shared" si="184"/>
        <v>22</v>
      </c>
      <c r="X894" s="16" t="str">
        <f t="shared" si="185"/>
        <v>高级2</v>
      </c>
      <c r="Y894" s="16">
        <f t="shared" si="186"/>
        <v>4</v>
      </c>
      <c r="Z894" s="16">
        <f t="shared" si="187"/>
        <v>17</v>
      </c>
      <c r="AA894" s="102">
        <f t="shared" si="188"/>
        <v>2.5999999999999996</v>
      </c>
      <c r="AB894" s="16" t="str">
        <f t="shared" si="189"/>
        <v>DefExt</v>
      </c>
      <c r="AC894" s="29">
        <f t="shared" si="190"/>
        <v>682</v>
      </c>
      <c r="AD894" s="16" t="str">
        <f t="shared" si="191"/>
        <v>HPExt</v>
      </c>
      <c r="AE894" s="29">
        <f t="shared" si="192"/>
        <v>4105</v>
      </c>
    </row>
    <row r="895" spans="22:31" ht="16.5" x14ac:dyDescent="0.2">
      <c r="V895" s="15">
        <v>858</v>
      </c>
      <c r="W895" s="16">
        <f t="shared" si="184"/>
        <v>22</v>
      </c>
      <c r="X895" s="16" t="str">
        <f t="shared" si="185"/>
        <v>高级2</v>
      </c>
      <c r="Y895" s="16">
        <f t="shared" si="186"/>
        <v>4</v>
      </c>
      <c r="Z895" s="16">
        <f t="shared" si="187"/>
        <v>18</v>
      </c>
      <c r="AA895" s="102">
        <f t="shared" si="188"/>
        <v>2.7499999999999996</v>
      </c>
      <c r="AB895" s="16" t="str">
        <f t="shared" si="189"/>
        <v>DefExt</v>
      </c>
      <c r="AC895" s="29">
        <f t="shared" si="190"/>
        <v>721</v>
      </c>
      <c r="AD895" s="16" t="str">
        <f t="shared" si="191"/>
        <v>HPExt</v>
      </c>
      <c r="AE895" s="29">
        <f t="shared" si="192"/>
        <v>4342</v>
      </c>
    </row>
    <row r="896" spans="22:31" ht="16.5" x14ac:dyDescent="0.2">
      <c r="V896" s="15">
        <v>859</v>
      </c>
      <c r="W896" s="16">
        <f t="shared" si="184"/>
        <v>22</v>
      </c>
      <c r="X896" s="16" t="str">
        <f t="shared" si="185"/>
        <v>高级2</v>
      </c>
      <c r="Y896" s="16">
        <f t="shared" si="186"/>
        <v>4</v>
      </c>
      <c r="Z896" s="16">
        <f t="shared" si="187"/>
        <v>19</v>
      </c>
      <c r="AA896" s="102">
        <f t="shared" si="188"/>
        <v>2.9</v>
      </c>
      <c r="AB896" s="16" t="str">
        <f t="shared" si="189"/>
        <v>DefExt</v>
      </c>
      <c r="AC896" s="29">
        <f t="shared" si="190"/>
        <v>760</v>
      </c>
      <c r="AD896" s="16" t="str">
        <f t="shared" si="191"/>
        <v>HPExt</v>
      </c>
      <c r="AE896" s="29">
        <f t="shared" si="192"/>
        <v>4578</v>
      </c>
    </row>
    <row r="897" spans="22:31" ht="16.5" x14ac:dyDescent="0.2">
      <c r="V897" s="15">
        <v>860</v>
      </c>
      <c r="W897" s="16">
        <f t="shared" si="184"/>
        <v>22</v>
      </c>
      <c r="X897" s="16" t="str">
        <f t="shared" si="185"/>
        <v>高级2</v>
      </c>
      <c r="Y897" s="16">
        <f t="shared" si="186"/>
        <v>4</v>
      </c>
      <c r="Z897" s="16">
        <f t="shared" si="187"/>
        <v>20</v>
      </c>
      <c r="AA897" s="102">
        <f t="shared" si="188"/>
        <v>3.05</v>
      </c>
      <c r="AB897" s="16" t="str">
        <f t="shared" si="189"/>
        <v>DefExt</v>
      </c>
      <c r="AC897" s="29">
        <f t="shared" si="190"/>
        <v>800</v>
      </c>
      <c r="AD897" s="16" t="str">
        <f t="shared" si="191"/>
        <v>HPExt</v>
      </c>
      <c r="AE897" s="29">
        <f t="shared" si="192"/>
        <v>4815</v>
      </c>
    </row>
    <row r="898" spans="22:31" ht="16.5" x14ac:dyDescent="0.2">
      <c r="V898" s="15">
        <v>861</v>
      </c>
      <c r="W898" s="16">
        <f t="shared" si="184"/>
        <v>22</v>
      </c>
      <c r="X898" s="16" t="str">
        <f t="shared" si="185"/>
        <v>高级2</v>
      </c>
      <c r="Y898" s="16">
        <f t="shared" si="186"/>
        <v>4</v>
      </c>
      <c r="Z898" s="16">
        <f t="shared" si="187"/>
        <v>21</v>
      </c>
      <c r="AA898" s="102">
        <f t="shared" si="188"/>
        <v>3.1999999999999997</v>
      </c>
      <c r="AB898" s="16" t="str">
        <f t="shared" si="189"/>
        <v>DefExt</v>
      </c>
      <c r="AC898" s="29">
        <f t="shared" si="190"/>
        <v>839</v>
      </c>
      <c r="AD898" s="16" t="str">
        <f t="shared" si="191"/>
        <v>HPExt</v>
      </c>
      <c r="AE898" s="29">
        <f t="shared" si="192"/>
        <v>5052</v>
      </c>
    </row>
    <row r="899" spans="22:31" ht="16.5" x14ac:dyDescent="0.2">
      <c r="V899" s="15">
        <v>862</v>
      </c>
      <c r="W899" s="16">
        <f t="shared" si="184"/>
        <v>22</v>
      </c>
      <c r="X899" s="16" t="str">
        <f t="shared" si="185"/>
        <v>高级2</v>
      </c>
      <c r="Y899" s="16">
        <f t="shared" si="186"/>
        <v>4</v>
      </c>
      <c r="Z899" s="16">
        <f t="shared" si="187"/>
        <v>22</v>
      </c>
      <c r="AA899" s="102">
        <f t="shared" si="188"/>
        <v>3.3499999999999996</v>
      </c>
      <c r="AB899" s="16" t="str">
        <f t="shared" si="189"/>
        <v>DefExt</v>
      </c>
      <c r="AC899" s="29">
        <f t="shared" si="190"/>
        <v>878</v>
      </c>
      <c r="AD899" s="16" t="str">
        <f t="shared" si="191"/>
        <v>HPExt</v>
      </c>
      <c r="AE899" s="29">
        <f t="shared" si="192"/>
        <v>5289</v>
      </c>
    </row>
    <row r="900" spans="22:31" ht="16.5" x14ac:dyDescent="0.2">
      <c r="V900" s="15">
        <v>863</v>
      </c>
      <c r="W900" s="16">
        <f t="shared" si="184"/>
        <v>22</v>
      </c>
      <c r="X900" s="16" t="str">
        <f t="shared" si="185"/>
        <v>高级2</v>
      </c>
      <c r="Y900" s="16">
        <f t="shared" si="186"/>
        <v>4</v>
      </c>
      <c r="Z900" s="16">
        <f t="shared" si="187"/>
        <v>23</v>
      </c>
      <c r="AA900" s="102">
        <f t="shared" si="188"/>
        <v>3.4999999999999996</v>
      </c>
      <c r="AB900" s="16" t="str">
        <f t="shared" si="189"/>
        <v>DefExt</v>
      </c>
      <c r="AC900" s="29">
        <f t="shared" si="190"/>
        <v>917</v>
      </c>
      <c r="AD900" s="16" t="str">
        <f t="shared" si="191"/>
        <v>HPExt</v>
      </c>
      <c r="AE900" s="29">
        <f t="shared" si="192"/>
        <v>5526</v>
      </c>
    </row>
    <row r="901" spans="22:31" ht="16.5" x14ac:dyDescent="0.2">
      <c r="V901" s="15">
        <v>864</v>
      </c>
      <c r="W901" s="16">
        <f t="shared" si="184"/>
        <v>22</v>
      </c>
      <c r="X901" s="16" t="str">
        <f t="shared" si="185"/>
        <v>高级2</v>
      </c>
      <c r="Y901" s="16">
        <f t="shared" si="186"/>
        <v>4</v>
      </c>
      <c r="Z901" s="16">
        <f t="shared" si="187"/>
        <v>24</v>
      </c>
      <c r="AA901" s="102">
        <f t="shared" si="188"/>
        <v>3.6499999999999995</v>
      </c>
      <c r="AB901" s="16" t="str">
        <f t="shared" si="189"/>
        <v>DefExt</v>
      </c>
      <c r="AC901" s="29">
        <f t="shared" si="190"/>
        <v>957</v>
      </c>
      <c r="AD901" s="16" t="str">
        <f t="shared" si="191"/>
        <v>HPExt</v>
      </c>
      <c r="AE901" s="29">
        <f t="shared" si="192"/>
        <v>5762</v>
      </c>
    </row>
    <row r="902" spans="22:31" ht="16.5" x14ac:dyDescent="0.2">
      <c r="V902" s="15">
        <v>865</v>
      </c>
      <c r="W902" s="16">
        <f t="shared" si="184"/>
        <v>22</v>
      </c>
      <c r="X902" s="16" t="str">
        <f t="shared" si="185"/>
        <v>高级2</v>
      </c>
      <c r="Y902" s="16">
        <f t="shared" si="186"/>
        <v>4</v>
      </c>
      <c r="Z902" s="16">
        <f t="shared" si="187"/>
        <v>25</v>
      </c>
      <c r="AA902" s="102">
        <f t="shared" si="188"/>
        <v>3.8</v>
      </c>
      <c r="AB902" s="16" t="str">
        <f t="shared" si="189"/>
        <v>DefExt</v>
      </c>
      <c r="AC902" s="29">
        <f t="shared" si="190"/>
        <v>996</v>
      </c>
      <c r="AD902" s="16" t="str">
        <f t="shared" si="191"/>
        <v>HPExt</v>
      </c>
      <c r="AE902" s="29">
        <f t="shared" si="192"/>
        <v>5999</v>
      </c>
    </row>
    <row r="903" spans="22:31" ht="16.5" x14ac:dyDescent="0.2">
      <c r="V903" s="15">
        <v>866</v>
      </c>
      <c r="W903" s="16">
        <f t="shared" si="184"/>
        <v>22</v>
      </c>
      <c r="X903" s="16" t="str">
        <f t="shared" si="185"/>
        <v>高级2</v>
      </c>
      <c r="Y903" s="16">
        <f t="shared" si="186"/>
        <v>4</v>
      </c>
      <c r="Z903" s="16">
        <f t="shared" si="187"/>
        <v>26</v>
      </c>
      <c r="AA903" s="102">
        <f t="shared" si="188"/>
        <v>3.9499999999999997</v>
      </c>
      <c r="AB903" s="16" t="str">
        <f t="shared" si="189"/>
        <v>DefExt</v>
      </c>
      <c r="AC903" s="29">
        <f t="shared" si="190"/>
        <v>1035</v>
      </c>
      <c r="AD903" s="16" t="str">
        <f t="shared" si="191"/>
        <v>HPExt</v>
      </c>
      <c r="AE903" s="29">
        <f t="shared" si="192"/>
        <v>6236</v>
      </c>
    </row>
    <row r="904" spans="22:31" ht="16.5" x14ac:dyDescent="0.2">
      <c r="V904" s="15">
        <v>867</v>
      </c>
      <c r="W904" s="16">
        <f t="shared" si="184"/>
        <v>22</v>
      </c>
      <c r="X904" s="16" t="str">
        <f t="shared" si="185"/>
        <v>高级2</v>
      </c>
      <c r="Y904" s="16">
        <f t="shared" si="186"/>
        <v>4</v>
      </c>
      <c r="Z904" s="16">
        <f t="shared" si="187"/>
        <v>27</v>
      </c>
      <c r="AA904" s="102">
        <f t="shared" si="188"/>
        <v>4.0999999999999996</v>
      </c>
      <c r="AB904" s="16" t="str">
        <f t="shared" si="189"/>
        <v>DefExt</v>
      </c>
      <c r="AC904" s="29">
        <f t="shared" si="190"/>
        <v>1075</v>
      </c>
      <c r="AD904" s="16" t="str">
        <f t="shared" si="191"/>
        <v>HPExt</v>
      </c>
      <c r="AE904" s="29">
        <f t="shared" si="192"/>
        <v>6473</v>
      </c>
    </row>
    <row r="905" spans="22:31" ht="16.5" x14ac:dyDescent="0.2">
      <c r="V905" s="15">
        <v>868</v>
      </c>
      <c r="W905" s="16">
        <f t="shared" si="184"/>
        <v>22</v>
      </c>
      <c r="X905" s="16" t="str">
        <f t="shared" si="185"/>
        <v>高级2</v>
      </c>
      <c r="Y905" s="16">
        <f t="shared" si="186"/>
        <v>4</v>
      </c>
      <c r="Z905" s="16">
        <f t="shared" si="187"/>
        <v>28</v>
      </c>
      <c r="AA905" s="102">
        <f t="shared" si="188"/>
        <v>4.25</v>
      </c>
      <c r="AB905" s="16" t="str">
        <f t="shared" si="189"/>
        <v>DefExt</v>
      </c>
      <c r="AC905" s="29">
        <f t="shared" si="190"/>
        <v>1114</v>
      </c>
      <c r="AD905" s="16" t="str">
        <f t="shared" si="191"/>
        <v>HPExt</v>
      </c>
      <c r="AE905" s="29">
        <f t="shared" si="192"/>
        <v>6710</v>
      </c>
    </row>
    <row r="906" spans="22:31" ht="16.5" x14ac:dyDescent="0.2">
      <c r="V906" s="15">
        <v>869</v>
      </c>
      <c r="W906" s="16">
        <f t="shared" si="184"/>
        <v>22</v>
      </c>
      <c r="X906" s="16" t="str">
        <f t="shared" si="185"/>
        <v>高级2</v>
      </c>
      <c r="Y906" s="16">
        <f t="shared" si="186"/>
        <v>4</v>
      </c>
      <c r="Z906" s="16">
        <f t="shared" si="187"/>
        <v>29</v>
      </c>
      <c r="AA906" s="102">
        <f t="shared" si="188"/>
        <v>4.3999999999999995</v>
      </c>
      <c r="AB906" s="16" t="str">
        <f t="shared" si="189"/>
        <v>DefExt</v>
      </c>
      <c r="AC906" s="29">
        <f t="shared" si="190"/>
        <v>1153</v>
      </c>
      <c r="AD906" s="16" t="str">
        <f t="shared" si="191"/>
        <v>HPExt</v>
      </c>
      <c r="AE906" s="29">
        <f t="shared" si="192"/>
        <v>6947</v>
      </c>
    </row>
    <row r="907" spans="22:31" ht="16.5" x14ac:dyDescent="0.2">
      <c r="V907" s="15">
        <v>870</v>
      </c>
      <c r="W907" s="16">
        <f t="shared" si="184"/>
        <v>22</v>
      </c>
      <c r="X907" s="16" t="str">
        <f t="shared" si="185"/>
        <v>高级2</v>
      </c>
      <c r="Y907" s="16">
        <f t="shared" si="186"/>
        <v>4</v>
      </c>
      <c r="Z907" s="16">
        <f t="shared" si="187"/>
        <v>30</v>
      </c>
      <c r="AA907" s="102">
        <f t="shared" si="188"/>
        <v>4.55</v>
      </c>
      <c r="AB907" s="16" t="str">
        <f t="shared" si="189"/>
        <v>DefExt</v>
      </c>
      <c r="AC907" s="29">
        <f t="shared" si="190"/>
        <v>1193</v>
      </c>
      <c r="AD907" s="16" t="str">
        <f t="shared" si="191"/>
        <v>HPExt</v>
      </c>
      <c r="AE907" s="29">
        <f t="shared" si="192"/>
        <v>7183</v>
      </c>
    </row>
    <row r="908" spans="22:31" ht="16.5" x14ac:dyDescent="0.2">
      <c r="V908" s="15">
        <v>871</v>
      </c>
      <c r="W908" s="16">
        <f t="shared" si="184"/>
        <v>22</v>
      </c>
      <c r="X908" s="16" t="str">
        <f t="shared" si="185"/>
        <v>高级2</v>
      </c>
      <c r="Y908" s="16">
        <f t="shared" si="186"/>
        <v>4</v>
      </c>
      <c r="Z908" s="16">
        <f t="shared" si="187"/>
        <v>31</v>
      </c>
      <c r="AA908" s="102">
        <f t="shared" si="188"/>
        <v>4.6999999999999993</v>
      </c>
      <c r="AB908" s="16" t="str">
        <f t="shared" si="189"/>
        <v>DefExt</v>
      </c>
      <c r="AC908" s="29">
        <f t="shared" si="190"/>
        <v>1232</v>
      </c>
      <c r="AD908" s="16" t="str">
        <f t="shared" si="191"/>
        <v>HPExt</v>
      </c>
      <c r="AE908" s="29">
        <f t="shared" si="192"/>
        <v>7420</v>
      </c>
    </row>
    <row r="909" spans="22:31" ht="16.5" x14ac:dyDescent="0.2">
      <c r="V909" s="15">
        <v>872</v>
      </c>
      <c r="W909" s="16">
        <f t="shared" si="184"/>
        <v>22</v>
      </c>
      <c r="X909" s="16" t="str">
        <f t="shared" si="185"/>
        <v>高级2</v>
      </c>
      <c r="Y909" s="16">
        <f t="shared" si="186"/>
        <v>4</v>
      </c>
      <c r="Z909" s="16">
        <f t="shared" si="187"/>
        <v>32</v>
      </c>
      <c r="AA909" s="102">
        <f t="shared" si="188"/>
        <v>4.8499999999999996</v>
      </c>
      <c r="AB909" s="16" t="str">
        <f t="shared" si="189"/>
        <v>DefExt</v>
      </c>
      <c r="AC909" s="29">
        <f t="shared" si="190"/>
        <v>1271</v>
      </c>
      <c r="AD909" s="16" t="str">
        <f t="shared" si="191"/>
        <v>HPExt</v>
      </c>
      <c r="AE909" s="29">
        <f t="shared" si="192"/>
        <v>7657</v>
      </c>
    </row>
    <row r="910" spans="22:31" ht="16.5" x14ac:dyDescent="0.2">
      <c r="V910" s="15">
        <v>873</v>
      </c>
      <c r="W910" s="16">
        <f t="shared" si="184"/>
        <v>22</v>
      </c>
      <c r="X910" s="16" t="str">
        <f t="shared" si="185"/>
        <v>高级2</v>
      </c>
      <c r="Y910" s="16">
        <f t="shared" si="186"/>
        <v>4</v>
      </c>
      <c r="Z910" s="16">
        <f t="shared" si="187"/>
        <v>33</v>
      </c>
      <c r="AA910" s="102">
        <f t="shared" si="188"/>
        <v>5</v>
      </c>
      <c r="AB910" s="16" t="str">
        <f t="shared" si="189"/>
        <v>DefExt</v>
      </c>
      <c r="AC910" s="29">
        <f t="shared" si="190"/>
        <v>1311</v>
      </c>
      <c r="AD910" s="16" t="str">
        <f t="shared" si="191"/>
        <v>HPExt</v>
      </c>
      <c r="AE910" s="29">
        <f t="shared" si="192"/>
        <v>7894</v>
      </c>
    </row>
    <row r="911" spans="22:31" ht="16.5" x14ac:dyDescent="0.2">
      <c r="V911" s="15">
        <v>874</v>
      </c>
      <c r="W911" s="16">
        <f t="shared" si="184"/>
        <v>22</v>
      </c>
      <c r="X911" s="16" t="str">
        <f t="shared" si="185"/>
        <v>高级2</v>
      </c>
      <c r="Y911" s="16">
        <f t="shared" si="186"/>
        <v>4</v>
      </c>
      <c r="Z911" s="16">
        <f t="shared" si="187"/>
        <v>34</v>
      </c>
      <c r="AA911" s="102">
        <f t="shared" si="188"/>
        <v>5.1499999999999995</v>
      </c>
      <c r="AB911" s="16" t="str">
        <f t="shared" si="189"/>
        <v>DefExt</v>
      </c>
      <c r="AC911" s="29">
        <f t="shared" si="190"/>
        <v>1350</v>
      </c>
      <c r="AD911" s="16" t="str">
        <f t="shared" si="191"/>
        <v>HPExt</v>
      </c>
      <c r="AE911" s="29">
        <f t="shared" si="192"/>
        <v>8131</v>
      </c>
    </row>
    <row r="912" spans="22:31" ht="16.5" x14ac:dyDescent="0.2">
      <c r="V912" s="15">
        <v>875</v>
      </c>
      <c r="W912" s="16">
        <f t="shared" si="184"/>
        <v>22</v>
      </c>
      <c r="X912" s="16" t="str">
        <f t="shared" si="185"/>
        <v>高级2</v>
      </c>
      <c r="Y912" s="16">
        <f t="shared" si="186"/>
        <v>4</v>
      </c>
      <c r="Z912" s="16">
        <f t="shared" si="187"/>
        <v>35</v>
      </c>
      <c r="AA912" s="102">
        <f t="shared" si="188"/>
        <v>5.3</v>
      </c>
      <c r="AB912" s="16" t="str">
        <f t="shared" si="189"/>
        <v>DefExt</v>
      </c>
      <c r="AC912" s="29">
        <f t="shared" si="190"/>
        <v>1389</v>
      </c>
      <c r="AD912" s="16" t="str">
        <f t="shared" si="191"/>
        <v>HPExt</v>
      </c>
      <c r="AE912" s="29">
        <f t="shared" si="192"/>
        <v>8367</v>
      </c>
    </row>
    <row r="913" spans="22:31" ht="16.5" x14ac:dyDescent="0.2">
      <c r="V913" s="15">
        <v>876</v>
      </c>
      <c r="W913" s="16">
        <f t="shared" si="184"/>
        <v>22</v>
      </c>
      <c r="X913" s="16" t="str">
        <f t="shared" si="185"/>
        <v>高级2</v>
      </c>
      <c r="Y913" s="16">
        <f t="shared" si="186"/>
        <v>4</v>
      </c>
      <c r="Z913" s="16">
        <f t="shared" si="187"/>
        <v>36</v>
      </c>
      <c r="AA913" s="102">
        <f t="shared" si="188"/>
        <v>5.4499999999999993</v>
      </c>
      <c r="AB913" s="16" t="str">
        <f t="shared" si="189"/>
        <v>DefExt</v>
      </c>
      <c r="AC913" s="29">
        <f t="shared" si="190"/>
        <v>1429</v>
      </c>
      <c r="AD913" s="16" t="str">
        <f t="shared" si="191"/>
        <v>HPExt</v>
      </c>
      <c r="AE913" s="29">
        <f t="shared" si="192"/>
        <v>8604</v>
      </c>
    </row>
    <row r="914" spans="22:31" ht="16.5" x14ac:dyDescent="0.2">
      <c r="V914" s="15">
        <v>877</v>
      </c>
      <c r="W914" s="16">
        <f t="shared" si="184"/>
        <v>22</v>
      </c>
      <c r="X914" s="16" t="str">
        <f t="shared" si="185"/>
        <v>高级2</v>
      </c>
      <c r="Y914" s="16">
        <f t="shared" si="186"/>
        <v>4</v>
      </c>
      <c r="Z914" s="16">
        <f t="shared" si="187"/>
        <v>37</v>
      </c>
      <c r="AA914" s="102">
        <f t="shared" si="188"/>
        <v>5.6</v>
      </c>
      <c r="AB914" s="16" t="str">
        <f t="shared" si="189"/>
        <v>DefExt</v>
      </c>
      <c r="AC914" s="29">
        <f t="shared" si="190"/>
        <v>1468</v>
      </c>
      <c r="AD914" s="16" t="str">
        <f t="shared" si="191"/>
        <v>HPExt</v>
      </c>
      <c r="AE914" s="29">
        <f t="shared" si="192"/>
        <v>8841</v>
      </c>
    </row>
    <row r="915" spans="22:31" ht="16.5" x14ac:dyDescent="0.2">
      <c r="V915" s="15">
        <v>878</v>
      </c>
      <c r="W915" s="16">
        <f t="shared" si="184"/>
        <v>22</v>
      </c>
      <c r="X915" s="16" t="str">
        <f t="shared" si="185"/>
        <v>高级2</v>
      </c>
      <c r="Y915" s="16">
        <f t="shared" si="186"/>
        <v>4</v>
      </c>
      <c r="Z915" s="16">
        <f t="shared" si="187"/>
        <v>38</v>
      </c>
      <c r="AA915" s="102">
        <f t="shared" si="188"/>
        <v>5.75</v>
      </c>
      <c r="AB915" s="16" t="str">
        <f t="shared" si="189"/>
        <v>DefExt</v>
      </c>
      <c r="AC915" s="29">
        <f t="shared" si="190"/>
        <v>1507</v>
      </c>
      <c r="AD915" s="16" t="str">
        <f t="shared" si="191"/>
        <v>HPExt</v>
      </c>
      <c r="AE915" s="29">
        <f t="shared" si="192"/>
        <v>9078</v>
      </c>
    </row>
    <row r="916" spans="22:31" ht="16.5" x14ac:dyDescent="0.2">
      <c r="V916" s="15">
        <v>879</v>
      </c>
      <c r="W916" s="16">
        <f t="shared" si="184"/>
        <v>22</v>
      </c>
      <c r="X916" s="16" t="str">
        <f t="shared" si="185"/>
        <v>高级2</v>
      </c>
      <c r="Y916" s="16">
        <f t="shared" si="186"/>
        <v>4</v>
      </c>
      <c r="Z916" s="16">
        <f t="shared" si="187"/>
        <v>39</v>
      </c>
      <c r="AA916" s="102">
        <f t="shared" si="188"/>
        <v>5.8999999999999995</v>
      </c>
      <c r="AB916" s="16" t="str">
        <f t="shared" si="189"/>
        <v>DefExt</v>
      </c>
      <c r="AC916" s="29">
        <f t="shared" si="190"/>
        <v>1547</v>
      </c>
      <c r="AD916" s="16" t="str">
        <f t="shared" si="191"/>
        <v>HPExt</v>
      </c>
      <c r="AE916" s="29">
        <f t="shared" si="192"/>
        <v>9315</v>
      </c>
    </row>
    <row r="917" spans="22:31" ht="16.5" x14ac:dyDescent="0.2">
      <c r="V917" s="15">
        <v>880</v>
      </c>
      <c r="W917" s="16">
        <f t="shared" si="184"/>
        <v>22</v>
      </c>
      <c r="X917" s="16" t="str">
        <f t="shared" si="185"/>
        <v>高级2</v>
      </c>
      <c r="Y917" s="16">
        <f t="shared" si="186"/>
        <v>4</v>
      </c>
      <c r="Z917" s="16">
        <f t="shared" si="187"/>
        <v>40</v>
      </c>
      <c r="AA917" s="102">
        <f t="shared" si="188"/>
        <v>6.05</v>
      </c>
      <c r="AB917" s="16" t="str">
        <f t="shared" si="189"/>
        <v>DefExt</v>
      </c>
      <c r="AC917" s="29">
        <f t="shared" si="190"/>
        <v>1586</v>
      </c>
      <c r="AD917" s="16" t="str">
        <f t="shared" si="191"/>
        <v>HPExt</v>
      </c>
      <c r="AE917" s="29">
        <f t="shared" si="192"/>
        <v>9551</v>
      </c>
    </row>
    <row r="918" spans="22:31" ht="16.5" x14ac:dyDescent="0.2">
      <c r="V918" s="15">
        <v>881</v>
      </c>
      <c r="W918" s="16">
        <f t="shared" si="184"/>
        <v>23</v>
      </c>
      <c r="X918" s="16" t="str">
        <f t="shared" si="185"/>
        <v>高级2</v>
      </c>
      <c r="Y918" s="16">
        <f t="shared" si="186"/>
        <v>5</v>
      </c>
      <c r="Z918" s="16">
        <f t="shared" si="187"/>
        <v>1</v>
      </c>
      <c r="AA918" s="102">
        <f t="shared" si="188"/>
        <v>0.2</v>
      </c>
      <c r="AB918" s="16" t="str">
        <f t="shared" si="189"/>
        <v>AtkExt</v>
      </c>
      <c r="AC918" s="29">
        <f t="shared" si="190"/>
        <v>210</v>
      </c>
      <c r="AD918" s="16" t="str">
        <f t="shared" si="191"/>
        <v>DefExt</v>
      </c>
      <c r="AE918" s="29">
        <f t="shared" si="192"/>
        <v>26</v>
      </c>
    </row>
    <row r="919" spans="22:31" ht="16.5" x14ac:dyDescent="0.2">
      <c r="V919" s="15">
        <v>882</v>
      </c>
      <c r="W919" s="16">
        <f t="shared" si="184"/>
        <v>23</v>
      </c>
      <c r="X919" s="16" t="str">
        <f t="shared" si="185"/>
        <v>高级2</v>
      </c>
      <c r="Y919" s="16">
        <f t="shared" si="186"/>
        <v>5</v>
      </c>
      <c r="Z919" s="16">
        <f t="shared" si="187"/>
        <v>2</v>
      </c>
      <c r="AA919" s="102">
        <f t="shared" si="188"/>
        <v>0.35</v>
      </c>
      <c r="AB919" s="16" t="str">
        <f t="shared" si="189"/>
        <v>AtkExt</v>
      </c>
      <c r="AC919" s="29">
        <f t="shared" si="190"/>
        <v>368</v>
      </c>
      <c r="AD919" s="16" t="str">
        <f t="shared" si="191"/>
        <v>DefExt</v>
      </c>
      <c r="AE919" s="29">
        <f t="shared" si="192"/>
        <v>46</v>
      </c>
    </row>
    <row r="920" spans="22:31" ht="16.5" x14ac:dyDescent="0.2">
      <c r="V920" s="15">
        <v>883</v>
      </c>
      <c r="W920" s="16">
        <f t="shared" si="184"/>
        <v>23</v>
      </c>
      <c r="X920" s="16" t="str">
        <f t="shared" si="185"/>
        <v>高级2</v>
      </c>
      <c r="Y920" s="16">
        <f t="shared" si="186"/>
        <v>5</v>
      </c>
      <c r="Z920" s="16">
        <f t="shared" si="187"/>
        <v>3</v>
      </c>
      <c r="AA920" s="102">
        <f t="shared" si="188"/>
        <v>0.49999999999999994</v>
      </c>
      <c r="AB920" s="16" t="str">
        <f t="shared" si="189"/>
        <v>AtkExt</v>
      </c>
      <c r="AC920" s="29">
        <f t="shared" si="190"/>
        <v>526</v>
      </c>
      <c r="AD920" s="16" t="str">
        <f t="shared" si="191"/>
        <v>DefExt</v>
      </c>
      <c r="AE920" s="29">
        <f t="shared" si="192"/>
        <v>66</v>
      </c>
    </row>
    <row r="921" spans="22:31" ht="16.5" x14ac:dyDescent="0.2">
      <c r="V921" s="15">
        <v>884</v>
      </c>
      <c r="W921" s="16">
        <f t="shared" si="184"/>
        <v>23</v>
      </c>
      <c r="X921" s="16" t="str">
        <f t="shared" si="185"/>
        <v>高级2</v>
      </c>
      <c r="Y921" s="16">
        <f t="shared" si="186"/>
        <v>5</v>
      </c>
      <c r="Z921" s="16">
        <f t="shared" si="187"/>
        <v>4</v>
      </c>
      <c r="AA921" s="102">
        <f t="shared" si="188"/>
        <v>0.65</v>
      </c>
      <c r="AB921" s="16" t="str">
        <f t="shared" si="189"/>
        <v>AtkExt</v>
      </c>
      <c r="AC921" s="29">
        <f t="shared" si="190"/>
        <v>683</v>
      </c>
      <c r="AD921" s="16" t="str">
        <f t="shared" si="191"/>
        <v>DefExt</v>
      </c>
      <c r="AE921" s="29">
        <f t="shared" si="192"/>
        <v>85</v>
      </c>
    </row>
    <row r="922" spans="22:31" ht="16.5" x14ac:dyDescent="0.2">
      <c r="V922" s="15">
        <v>885</v>
      </c>
      <c r="W922" s="16">
        <f t="shared" si="184"/>
        <v>23</v>
      </c>
      <c r="X922" s="16" t="str">
        <f t="shared" si="185"/>
        <v>高级2</v>
      </c>
      <c r="Y922" s="16">
        <f t="shared" si="186"/>
        <v>5</v>
      </c>
      <c r="Z922" s="16">
        <f t="shared" si="187"/>
        <v>5</v>
      </c>
      <c r="AA922" s="102">
        <f t="shared" si="188"/>
        <v>0.8</v>
      </c>
      <c r="AB922" s="16" t="str">
        <f t="shared" si="189"/>
        <v>AtkExt</v>
      </c>
      <c r="AC922" s="29">
        <f t="shared" si="190"/>
        <v>841</v>
      </c>
      <c r="AD922" s="16" t="str">
        <f t="shared" si="191"/>
        <v>DefExt</v>
      </c>
      <c r="AE922" s="29">
        <f t="shared" si="192"/>
        <v>105</v>
      </c>
    </row>
    <row r="923" spans="22:31" ht="16.5" x14ac:dyDescent="0.2">
      <c r="V923" s="15">
        <v>886</v>
      </c>
      <c r="W923" s="16">
        <f t="shared" si="184"/>
        <v>23</v>
      </c>
      <c r="X923" s="16" t="str">
        <f t="shared" si="185"/>
        <v>高级2</v>
      </c>
      <c r="Y923" s="16">
        <f t="shared" si="186"/>
        <v>5</v>
      </c>
      <c r="Z923" s="16">
        <f t="shared" si="187"/>
        <v>6</v>
      </c>
      <c r="AA923" s="102">
        <f t="shared" si="188"/>
        <v>0.95</v>
      </c>
      <c r="AB923" s="16" t="str">
        <f t="shared" si="189"/>
        <v>AtkExt</v>
      </c>
      <c r="AC923" s="29">
        <f t="shared" si="190"/>
        <v>999</v>
      </c>
      <c r="AD923" s="16" t="str">
        <f t="shared" si="191"/>
        <v>DefExt</v>
      </c>
      <c r="AE923" s="29">
        <f t="shared" si="192"/>
        <v>125</v>
      </c>
    </row>
    <row r="924" spans="22:31" ht="16.5" x14ac:dyDescent="0.2">
      <c r="V924" s="15">
        <v>887</v>
      </c>
      <c r="W924" s="16">
        <f t="shared" si="184"/>
        <v>23</v>
      </c>
      <c r="X924" s="16" t="str">
        <f t="shared" si="185"/>
        <v>高级2</v>
      </c>
      <c r="Y924" s="16">
        <f t="shared" si="186"/>
        <v>5</v>
      </c>
      <c r="Z924" s="16">
        <f t="shared" si="187"/>
        <v>7</v>
      </c>
      <c r="AA924" s="102">
        <f t="shared" si="188"/>
        <v>1.1000000000000001</v>
      </c>
      <c r="AB924" s="16" t="str">
        <f t="shared" si="189"/>
        <v>AtkExt</v>
      </c>
      <c r="AC924" s="29">
        <f t="shared" si="190"/>
        <v>1156</v>
      </c>
      <c r="AD924" s="16" t="str">
        <f t="shared" si="191"/>
        <v>DefExt</v>
      </c>
      <c r="AE924" s="29">
        <f t="shared" si="192"/>
        <v>144</v>
      </c>
    </row>
    <row r="925" spans="22:31" ht="16.5" x14ac:dyDescent="0.2">
      <c r="V925" s="15">
        <v>888</v>
      </c>
      <c r="W925" s="16">
        <f t="shared" si="184"/>
        <v>23</v>
      </c>
      <c r="X925" s="16" t="str">
        <f t="shared" si="185"/>
        <v>高级2</v>
      </c>
      <c r="Y925" s="16">
        <f t="shared" si="186"/>
        <v>5</v>
      </c>
      <c r="Z925" s="16">
        <f t="shared" si="187"/>
        <v>8</v>
      </c>
      <c r="AA925" s="102">
        <f t="shared" si="188"/>
        <v>1.25</v>
      </c>
      <c r="AB925" s="16" t="str">
        <f t="shared" si="189"/>
        <v>AtkExt</v>
      </c>
      <c r="AC925" s="29">
        <f t="shared" si="190"/>
        <v>1314</v>
      </c>
      <c r="AD925" s="16" t="str">
        <f t="shared" si="191"/>
        <v>DefExt</v>
      </c>
      <c r="AE925" s="29">
        <f t="shared" si="192"/>
        <v>164</v>
      </c>
    </row>
    <row r="926" spans="22:31" ht="16.5" x14ac:dyDescent="0.2">
      <c r="V926" s="15">
        <v>889</v>
      </c>
      <c r="W926" s="16">
        <f t="shared" si="184"/>
        <v>23</v>
      </c>
      <c r="X926" s="16" t="str">
        <f t="shared" si="185"/>
        <v>高级2</v>
      </c>
      <c r="Y926" s="16">
        <f t="shared" si="186"/>
        <v>5</v>
      </c>
      <c r="Z926" s="16">
        <f t="shared" si="187"/>
        <v>9</v>
      </c>
      <c r="AA926" s="102">
        <f t="shared" si="188"/>
        <v>1.4</v>
      </c>
      <c r="AB926" s="16" t="str">
        <f t="shared" si="189"/>
        <v>AtkExt</v>
      </c>
      <c r="AC926" s="29">
        <f t="shared" si="190"/>
        <v>1472</v>
      </c>
      <c r="AD926" s="16" t="str">
        <f t="shared" si="191"/>
        <v>DefExt</v>
      </c>
      <c r="AE926" s="29">
        <f t="shared" si="192"/>
        <v>183</v>
      </c>
    </row>
    <row r="927" spans="22:31" ht="16.5" x14ac:dyDescent="0.2">
      <c r="V927" s="15">
        <v>890</v>
      </c>
      <c r="W927" s="16">
        <f t="shared" si="184"/>
        <v>23</v>
      </c>
      <c r="X927" s="16" t="str">
        <f t="shared" si="185"/>
        <v>高级2</v>
      </c>
      <c r="Y927" s="16">
        <f t="shared" si="186"/>
        <v>5</v>
      </c>
      <c r="Z927" s="16">
        <f t="shared" si="187"/>
        <v>10</v>
      </c>
      <c r="AA927" s="102">
        <f t="shared" si="188"/>
        <v>1.55</v>
      </c>
      <c r="AB927" s="16" t="str">
        <f t="shared" si="189"/>
        <v>AtkExt</v>
      </c>
      <c r="AC927" s="29">
        <f t="shared" si="190"/>
        <v>1629</v>
      </c>
      <c r="AD927" s="16" t="str">
        <f t="shared" si="191"/>
        <v>DefExt</v>
      </c>
      <c r="AE927" s="29">
        <f t="shared" si="192"/>
        <v>203</v>
      </c>
    </row>
    <row r="928" spans="22:31" ht="16.5" x14ac:dyDescent="0.2">
      <c r="V928" s="15">
        <v>891</v>
      </c>
      <c r="W928" s="16">
        <f t="shared" si="184"/>
        <v>23</v>
      </c>
      <c r="X928" s="16" t="str">
        <f t="shared" si="185"/>
        <v>高级2</v>
      </c>
      <c r="Y928" s="16">
        <f t="shared" si="186"/>
        <v>5</v>
      </c>
      <c r="Z928" s="16">
        <f t="shared" si="187"/>
        <v>11</v>
      </c>
      <c r="AA928" s="102">
        <f t="shared" si="188"/>
        <v>1.7</v>
      </c>
      <c r="AB928" s="16" t="str">
        <f t="shared" si="189"/>
        <v>AtkExt</v>
      </c>
      <c r="AC928" s="29">
        <f t="shared" si="190"/>
        <v>1787</v>
      </c>
      <c r="AD928" s="16" t="str">
        <f t="shared" si="191"/>
        <v>DefExt</v>
      </c>
      <c r="AE928" s="29">
        <f t="shared" si="192"/>
        <v>223</v>
      </c>
    </row>
    <row r="929" spans="22:31" ht="16.5" x14ac:dyDescent="0.2">
      <c r="V929" s="15">
        <v>892</v>
      </c>
      <c r="W929" s="16">
        <f t="shared" si="184"/>
        <v>23</v>
      </c>
      <c r="X929" s="16" t="str">
        <f t="shared" si="185"/>
        <v>高级2</v>
      </c>
      <c r="Y929" s="16">
        <f t="shared" si="186"/>
        <v>5</v>
      </c>
      <c r="Z929" s="16">
        <f t="shared" si="187"/>
        <v>12</v>
      </c>
      <c r="AA929" s="102">
        <f t="shared" si="188"/>
        <v>1.8499999999999999</v>
      </c>
      <c r="AB929" s="16" t="str">
        <f t="shared" si="189"/>
        <v>AtkExt</v>
      </c>
      <c r="AC929" s="29">
        <f t="shared" si="190"/>
        <v>1945</v>
      </c>
      <c r="AD929" s="16" t="str">
        <f t="shared" si="191"/>
        <v>DefExt</v>
      </c>
      <c r="AE929" s="29">
        <f t="shared" si="192"/>
        <v>242</v>
      </c>
    </row>
    <row r="930" spans="22:31" ht="16.5" x14ac:dyDescent="0.2">
      <c r="V930" s="15">
        <v>893</v>
      </c>
      <c r="W930" s="16">
        <f t="shared" si="184"/>
        <v>23</v>
      </c>
      <c r="X930" s="16" t="str">
        <f t="shared" si="185"/>
        <v>高级2</v>
      </c>
      <c r="Y930" s="16">
        <f t="shared" si="186"/>
        <v>5</v>
      </c>
      <c r="Z930" s="16">
        <f t="shared" si="187"/>
        <v>13</v>
      </c>
      <c r="AA930" s="102">
        <f t="shared" si="188"/>
        <v>2</v>
      </c>
      <c r="AB930" s="16" t="str">
        <f t="shared" si="189"/>
        <v>AtkExt</v>
      </c>
      <c r="AC930" s="29">
        <f t="shared" si="190"/>
        <v>2102</v>
      </c>
      <c r="AD930" s="16" t="str">
        <f t="shared" si="191"/>
        <v>DefExt</v>
      </c>
      <c r="AE930" s="29">
        <f t="shared" si="192"/>
        <v>262</v>
      </c>
    </row>
    <row r="931" spans="22:31" ht="16.5" x14ac:dyDescent="0.2">
      <c r="V931" s="15">
        <v>894</v>
      </c>
      <c r="W931" s="16">
        <f t="shared" si="184"/>
        <v>23</v>
      </c>
      <c r="X931" s="16" t="str">
        <f t="shared" si="185"/>
        <v>高级2</v>
      </c>
      <c r="Y931" s="16">
        <f t="shared" si="186"/>
        <v>5</v>
      </c>
      <c r="Z931" s="16">
        <f t="shared" si="187"/>
        <v>14</v>
      </c>
      <c r="AA931" s="102">
        <f t="shared" si="188"/>
        <v>2.15</v>
      </c>
      <c r="AB931" s="16" t="str">
        <f t="shared" si="189"/>
        <v>AtkExt</v>
      </c>
      <c r="AC931" s="29">
        <f t="shared" si="190"/>
        <v>2260</v>
      </c>
      <c r="AD931" s="16" t="str">
        <f t="shared" si="191"/>
        <v>DefExt</v>
      </c>
      <c r="AE931" s="29">
        <f t="shared" si="192"/>
        <v>282</v>
      </c>
    </row>
    <row r="932" spans="22:31" ht="16.5" x14ac:dyDescent="0.2">
      <c r="V932" s="15">
        <v>895</v>
      </c>
      <c r="W932" s="16">
        <f t="shared" si="184"/>
        <v>23</v>
      </c>
      <c r="X932" s="16" t="str">
        <f t="shared" si="185"/>
        <v>高级2</v>
      </c>
      <c r="Y932" s="16">
        <f t="shared" si="186"/>
        <v>5</v>
      </c>
      <c r="Z932" s="16">
        <f t="shared" si="187"/>
        <v>15</v>
      </c>
      <c r="AA932" s="102">
        <f t="shared" si="188"/>
        <v>2.2999999999999998</v>
      </c>
      <c r="AB932" s="16" t="str">
        <f t="shared" si="189"/>
        <v>AtkExt</v>
      </c>
      <c r="AC932" s="29">
        <f t="shared" si="190"/>
        <v>2418</v>
      </c>
      <c r="AD932" s="16" t="str">
        <f t="shared" si="191"/>
        <v>DefExt</v>
      </c>
      <c r="AE932" s="29">
        <f t="shared" si="192"/>
        <v>301</v>
      </c>
    </row>
    <row r="933" spans="22:31" ht="16.5" x14ac:dyDescent="0.2">
      <c r="V933" s="15">
        <v>896</v>
      </c>
      <c r="W933" s="16">
        <f t="shared" si="184"/>
        <v>23</v>
      </c>
      <c r="X933" s="16" t="str">
        <f t="shared" si="185"/>
        <v>高级2</v>
      </c>
      <c r="Y933" s="16">
        <f t="shared" si="186"/>
        <v>5</v>
      </c>
      <c r="Z933" s="16">
        <f t="shared" si="187"/>
        <v>16</v>
      </c>
      <c r="AA933" s="102">
        <f t="shared" si="188"/>
        <v>2.4499999999999997</v>
      </c>
      <c r="AB933" s="16" t="str">
        <f t="shared" si="189"/>
        <v>AtkExt</v>
      </c>
      <c r="AC933" s="29">
        <f t="shared" si="190"/>
        <v>2575</v>
      </c>
      <c r="AD933" s="16" t="str">
        <f t="shared" si="191"/>
        <v>DefExt</v>
      </c>
      <c r="AE933" s="29">
        <f t="shared" si="192"/>
        <v>321</v>
      </c>
    </row>
    <row r="934" spans="22:31" ht="16.5" x14ac:dyDescent="0.2">
      <c r="V934" s="15">
        <v>897</v>
      </c>
      <c r="W934" s="16">
        <f t="shared" si="184"/>
        <v>23</v>
      </c>
      <c r="X934" s="16" t="str">
        <f t="shared" si="185"/>
        <v>高级2</v>
      </c>
      <c r="Y934" s="16">
        <f t="shared" si="186"/>
        <v>5</v>
      </c>
      <c r="Z934" s="16">
        <f t="shared" si="187"/>
        <v>17</v>
      </c>
      <c r="AA934" s="102">
        <f t="shared" si="188"/>
        <v>2.5999999999999996</v>
      </c>
      <c r="AB934" s="16" t="str">
        <f t="shared" si="189"/>
        <v>AtkExt</v>
      </c>
      <c r="AC934" s="29">
        <f t="shared" si="190"/>
        <v>2733</v>
      </c>
      <c r="AD934" s="16" t="str">
        <f t="shared" si="191"/>
        <v>DefExt</v>
      </c>
      <c r="AE934" s="29">
        <f t="shared" si="192"/>
        <v>341</v>
      </c>
    </row>
    <row r="935" spans="22:31" ht="16.5" x14ac:dyDescent="0.2">
      <c r="V935" s="15">
        <v>898</v>
      </c>
      <c r="W935" s="16">
        <f t="shared" ref="W935:W998" si="193">INT((V935-1)/40)+1</f>
        <v>23</v>
      </c>
      <c r="X935" s="16" t="str">
        <f>INDEX($V$4:$V$33,W935)</f>
        <v>高级2</v>
      </c>
      <c r="Y935" s="16">
        <f t="shared" ref="Y935:Y937" si="194">INDEX($W$4:$W$33,INT((V935-1)/40)+1)</f>
        <v>5</v>
      </c>
      <c r="Z935" s="16">
        <f t="shared" ref="Z935:Z937" si="195">MOD(V935-1,40)+1</f>
        <v>18</v>
      </c>
      <c r="AA935" s="102">
        <f t="shared" ref="AA935:AA998" si="196">Z935*15%+5%</f>
        <v>2.7499999999999996</v>
      </c>
      <c r="AB935" s="16" t="str">
        <f>INDEX($Z$3:$AB$3,INDEX($AC$4:$AC$33,W935))</f>
        <v>AtkExt</v>
      </c>
      <c r="AC935" s="29">
        <f>ROUND(INDEX($Z$4:$AB$33,$W935,MATCH(AB935,$Z$3:$AB$3,0))*INDEX($Y$4:$Y$33,W935)*$AA935*INDEX($E$11:$G$11,MATCH(AB935,$Z$3:$AB$3,0)),0)</f>
        <v>2891</v>
      </c>
      <c r="AD935" s="16" t="str">
        <f>INDEX($Z$3:$AB$3,INDEX($AD$4:$AD$33,W935))</f>
        <v>DefExt</v>
      </c>
      <c r="AE935" s="29">
        <f>ROUND(INDEX($Z$4:$AB$33,$W935,MATCH(AD935,$Z$3:$AB$3,0))*INDEX($Y$4:$Y$33,Y935)*$AA935*INDEX($E$11:$G$11,MATCH(AD935,$Z$3:$AB$3,0)),0)</f>
        <v>360</v>
      </c>
    </row>
    <row r="936" spans="22:31" ht="16.5" x14ac:dyDescent="0.2">
      <c r="V936" s="15">
        <v>899</v>
      </c>
      <c r="W936" s="16">
        <f t="shared" si="193"/>
        <v>23</v>
      </c>
      <c r="X936" s="16" t="str">
        <f>INDEX($V$4:$V$33,W936)</f>
        <v>高级2</v>
      </c>
      <c r="Y936" s="16">
        <f t="shared" si="194"/>
        <v>5</v>
      </c>
      <c r="Z936" s="16">
        <f t="shared" si="195"/>
        <v>19</v>
      </c>
      <c r="AA936" s="102">
        <f t="shared" si="196"/>
        <v>2.9</v>
      </c>
      <c r="AB936" s="16" t="str">
        <f>INDEX($Z$3:$AB$3,INDEX($AC$4:$AC$33,W936))</f>
        <v>AtkExt</v>
      </c>
      <c r="AC936" s="29">
        <f>ROUND(INDEX($Z$4:$AB$33,$W936,MATCH(AB936,$Z$3:$AB$3,0))*INDEX($Y$4:$Y$33,W936)*$AA936*INDEX($E$11:$G$11,MATCH(AB936,$Z$3:$AB$3,0)),0)</f>
        <v>3048</v>
      </c>
      <c r="AD936" s="16" t="str">
        <f>INDEX($Z$3:$AB$3,INDEX($AD$4:$AD$33,W936))</f>
        <v>DefExt</v>
      </c>
      <c r="AE936" s="29">
        <f>ROUND(INDEX($Z$4:$AB$33,$W936,MATCH(AD936,$Z$3:$AB$3,0))*INDEX($Y$4:$Y$33,Y936)*$AA936*INDEX($E$11:$G$11,MATCH(AD936,$Z$3:$AB$3,0)),0)</f>
        <v>380</v>
      </c>
    </row>
    <row r="937" spans="22:31" ht="16.5" x14ac:dyDescent="0.2">
      <c r="V937" s="15">
        <v>900</v>
      </c>
      <c r="W937" s="16">
        <f t="shared" si="193"/>
        <v>23</v>
      </c>
      <c r="X937" s="16" t="str">
        <f>INDEX($V$4:$V$33,W937)</f>
        <v>高级2</v>
      </c>
      <c r="Y937" s="16">
        <f t="shared" si="194"/>
        <v>5</v>
      </c>
      <c r="Z937" s="16">
        <f t="shared" si="195"/>
        <v>20</v>
      </c>
      <c r="AA937" s="102">
        <f t="shared" si="196"/>
        <v>3.05</v>
      </c>
      <c r="AB937" s="16" t="str">
        <f>INDEX($Z$3:$AB$3,INDEX($AC$4:$AC$33,W937))</f>
        <v>AtkExt</v>
      </c>
      <c r="AC937" s="29">
        <f>ROUND(INDEX($Z$4:$AB$33,$W937,MATCH(AB937,$Z$3:$AB$3,0))*INDEX($Y$4:$Y$33,W937)*$AA937*INDEX($E$11:$G$11,MATCH(AB937,$Z$3:$AB$3,0)),0)</f>
        <v>3206</v>
      </c>
      <c r="AD937" s="16" t="str">
        <f>INDEX($Z$3:$AB$3,INDEX($AD$4:$AD$33,W937))</f>
        <v>DefExt</v>
      </c>
      <c r="AE937" s="29">
        <f>ROUND(INDEX($Z$4:$AB$33,$W937,MATCH(AD937,$Z$3:$AB$3,0))*INDEX($Y$4:$Y$33,Y937)*$AA937*INDEX($E$11:$G$11,MATCH(AD937,$Z$3:$AB$3,0)),0)</f>
        <v>400</v>
      </c>
    </row>
    <row r="938" spans="22:31" ht="16.5" x14ac:dyDescent="0.2">
      <c r="V938" s="15">
        <v>901</v>
      </c>
      <c r="W938" s="16">
        <f t="shared" si="193"/>
        <v>23</v>
      </c>
      <c r="X938" s="16" t="str">
        <f t="shared" ref="X938:X1001" si="197">INDEX($V$4:$V$33,W938)</f>
        <v>高级2</v>
      </c>
      <c r="Y938" s="16">
        <f t="shared" ref="Y938:Y1001" si="198">INDEX($W$4:$W$33,INT((V938-1)/40)+1)</f>
        <v>5</v>
      </c>
      <c r="Z938" s="16">
        <f t="shared" ref="Z938:Z1001" si="199">MOD(V938-1,40)+1</f>
        <v>21</v>
      </c>
      <c r="AA938" s="102">
        <f t="shared" si="196"/>
        <v>3.1999999999999997</v>
      </c>
      <c r="AB938" s="16" t="str">
        <f t="shared" ref="AB938:AB1001" si="200">INDEX($Z$3:$AB$3,INDEX($AC$4:$AC$33,W938))</f>
        <v>AtkExt</v>
      </c>
      <c r="AC938" s="29">
        <f t="shared" ref="AC938:AC1001" si="201">ROUND(INDEX($Z$4:$AB$33,$W938,MATCH(AB938,$Z$3:$AB$3,0))*INDEX($Y$4:$Y$33,W938)*$AA938*INDEX($E$11:$G$11,MATCH(AB938,$Z$3:$AB$3,0)),0)</f>
        <v>3364</v>
      </c>
      <c r="AD938" s="16" t="str">
        <f t="shared" ref="AD938:AD1001" si="202">INDEX($Z$3:$AB$3,INDEX($AD$4:$AD$33,W938))</f>
        <v>DefExt</v>
      </c>
      <c r="AE938" s="29">
        <f t="shared" ref="AE938:AE1001" si="203">ROUND(INDEX($Z$4:$AB$33,$W938,MATCH(AD938,$Z$3:$AB$3,0))*INDEX($Y$4:$Y$33,Y938)*$AA938*INDEX($E$11:$G$11,MATCH(AD938,$Z$3:$AB$3,0)),0)</f>
        <v>419</v>
      </c>
    </row>
    <row r="939" spans="22:31" ht="16.5" x14ac:dyDescent="0.2">
      <c r="V939" s="15">
        <v>902</v>
      </c>
      <c r="W939" s="16">
        <f t="shared" si="193"/>
        <v>23</v>
      </c>
      <c r="X939" s="16" t="str">
        <f t="shared" si="197"/>
        <v>高级2</v>
      </c>
      <c r="Y939" s="16">
        <f t="shared" si="198"/>
        <v>5</v>
      </c>
      <c r="Z939" s="16">
        <f t="shared" si="199"/>
        <v>22</v>
      </c>
      <c r="AA939" s="102">
        <f t="shared" si="196"/>
        <v>3.3499999999999996</v>
      </c>
      <c r="AB939" s="16" t="str">
        <f t="shared" si="200"/>
        <v>AtkExt</v>
      </c>
      <c r="AC939" s="29">
        <f t="shared" si="201"/>
        <v>3521</v>
      </c>
      <c r="AD939" s="16" t="str">
        <f t="shared" si="202"/>
        <v>DefExt</v>
      </c>
      <c r="AE939" s="29">
        <f t="shared" si="203"/>
        <v>439</v>
      </c>
    </row>
    <row r="940" spans="22:31" ht="16.5" x14ac:dyDescent="0.2">
      <c r="V940" s="15">
        <v>903</v>
      </c>
      <c r="W940" s="16">
        <f t="shared" si="193"/>
        <v>23</v>
      </c>
      <c r="X940" s="16" t="str">
        <f t="shared" si="197"/>
        <v>高级2</v>
      </c>
      <c r="Y940" s="16">
        <f t="shared" si="198"/>
        <v>5</v>
      </c>
      <c r="Z940" s="16">
        <f t="shared" si="199"/>
        <v>23</v>
      </c>
      <c r="AA940" s="102">
        <f t="shared" si="196"/>
        <v>3.4999999999999996</v>
      </c>
      <c r="AB940" s="16" t="str">
        <f t="shared" si="200"/>
        <v>AtkExt</v>
      </c>
      <c r="AC940" s="29">
        <f t="shared" si="201"/>
        <v>3679</v>
      </c>
      <c r="AD940" s="16" t="str">
        <f t="shared" si="202"/>
        <v>DefExt</v>
      </c>
      <c r="AE940" s="29">
        <f t="shared" si="203"/>
        <v>459</v>
      </c>
    </row>
    <row r="941" spans="22:31" ht="16.5" x14ac:dyDescent="0.2">
      <c r="V941" s="15">
        <v>904</v>
      </c>
      <c r="W941" s="16">
        <f t="shared" si="193"/>
        <v>23</v>
      </c>
      <c r="X941" s="16" t="str">
        <f t="shared" si="197"/>
        <v>高级2</v>
      </c>
      <c r="Y941" s="16">
        <f t="shared" si="198"/>
        <v>5</v>
      </c>
      <c r="Z941" s="16">
        <f t="shared" si="199"/>
        <v>24</v>
      </c>
      <c r="AA941" s="102">
        <f t="shared" si="196"/>
        <v>3.6499999999999995</v>
      </c>
      <c r="AB941" s="16" t="str">
        <f t="shared" si="200"/>
        <v>AtkExt</v>
      </c>
      <c r="AC941" s="29">
        <f t="shared" si="201"/>
        <v>3837</v>
      </c>
      <c r="AD941" s="16" t="str">
        <f t="shared" si="202"/>
        <v>DefExt</v>
      </c>
      <c r="AE941" s="29">
        <f t="shared" si="203"/>
        <v>478</v>
      </c>
    </row>
    <row r="942" spans="22:31" ht="16.5" x14ac:dyDescent="0.2">
      <c r="V942" s="15">
        <v>905</v>
      </c>
      <c r="W942" s="16">
        <f t="shared" si="193"/>
        <v>23</v>
      </c>
      <c r="X942" s="16" t="str">
        <f t="shared" si="197"/>
        <v>高级2</v>
      </c>
      <c r="Y942" s="16">
        <f t="shared" si="198"/>
        <v>5</v>
      </c>
      <c r="Z942" s="16">
        <f t="shared" si="199"/>
        <v>25</v>
      </c>
      <c r="AA942" s="102">
        <f t="shared" si="196"/>
        <v>3.8</v>
      </c>
      <c r="AB942" s="16" t="str">
        <f t="shared" si="200"/>
        <v>AtkExt</v>
      </c>
      <c r="AC942" s="29">
        <f t="shared" si="201"/>
        <v>3994</v>
      </c>
      <c r="AD942" s="16" t="str">
        <f t="shared" si="202"/>
        <v>DefExt</v>
      </c>
      <c r="AE942" s="29">
        <f t="shared" si="203"/>
        <v>498</v>
      </c>
    </row>
    <row r="943" spans="22:31" ht="16.5" x14ac:dyDescent="0.2">
      <c r="V943" s="15">
        <v>906</v>
      </c>
      <c r="W943" s="16">
        <f t="shared" si="193"/>
        <v>23</v>
      </c>
      <c r="X943" s="16" t="str">
        <f t="shared" si="197"/>
        <v>高级2</v>
      </c>
      <c r="Y943" s="16">
        <f t="shared" si="198"/>
        <v>5</v>
      </c>
      <c r="Z943" s="16">
        <f t="shared" si="199"/>
        <v>26</v>
      </c>
      <c r="AA943" s="102">
        <f t="shared" si="196"/>
        <v>3.9499999999999997</v>
      </c>
      <c r="AB943" s="16" t="str">
        <f t="shared" si="200"/>
        <v>AtkExt</v>
      </c>
      <c r="AC943" s="29">
        <f t="shared" si="201"/>
        <v>4152</v>
      </c>
      <c r="AD943" s="16" t="str">
        <f t="shared" si="202"/>
        <v>DefExt</v>
      </c>
      <c r="AE943" s="29">
        <f t="shared" si="203"/>
        <v>518</v>
      </c>
    </row>
    <row r="944" spans="22:31" ht="16.5" x14ac:dyDescent="0.2">
      <c r="V944" s="15">
        <v>907</v>
      </c>
      <c r="W944" s="16">
        <f t="shared" si="193"/>
        <v>23</v>
      </c>
      <c r="X944" s="16" t="str">
        <f t="shared" si="197"/>
        <v>高级2</v>
      </c>
      <c r="Y944" s="16">
        <f t="shared" si="198"/>
        <v>5</v>
      </c>
      <c r="Z944" s="16">
        <f t="shared" si="199"/>
        <v>27</v>
      </c>
      <c r="AA944" s="102">
        <f t="shared" si="196"/>
        <v>4.0999999999999996</v>
      </c>
      <c r="AB944" s="16" t="str">
        <f t="shared" si="200"/>
        <v>AtkExt</v>
      </c>
      <c r="AC944" s="29">
        <f t="shared" si="201"/>
        <v>4310</v>
      </c>
      <c r="AD944" s="16" t="str">
        <f t="shared" si="202"/>
        <v>DefExt</v>
      </c>
      <c r="AE944" s="29">
        <f t="shared" si="203"/>
        <v>537</v>
      </c>
    </row>
    <row r="945" spans="22:31" ht="16.5" x14ac:dyDescent="0.2">
      <c r="V945" s="15">
        <v>908</v>
      </c>
      <c r="W945" s="16">
        <f t="shared" si="193"/>
        <v>23</v>
      </c>
      <c r="X945" s="16" t="str">
        <f t="shared" si="197"/>
        <v>高级2</v>
      </c>
      <c r="Y945" s="16">
        <f t="shared" si="198"/>
        <v>5</v>
      </c>
      <c r="Z945" s="16">
        <f t="shared" si="199"/>
        <v>28</v>
      </c>
      <c r="AA945" s="102">
        <f t="shared" si="196"/>
        <v>4.25</v>
      </c>
      <c r="AB945" s="16" t="str">
        <f t="shared" si="200"/>
        <v>AtkExt</v>
      </c>
      <c r="AC945" s="29">
        <f t="shared" si="201"/>
        <v>4467</v>
      </c>
      <c r="AD945" s="16" t="str">
        <f t="shared" si="202"/>
        <v>DefExt</v>
      </c>
      <c r="AE945" s="29">
        <f t="shared" si="203"/>
        <v>557</v>
      </c>
    </row>
    <row r="946" spans="22:31" ht="16.5" x14ac:dyDescent="0.2">
      <c r="V946" s="15">
        <v>909</v>
      </c>
      <c r="W946" s="16">
        <f t="shared" si="193"/>
        <v>23</v>
      </c>
      <c r="X946" s="16" t="str">
        <f t="shared" si="197"/>
        <v>高级2</v>
      </c>
      <c r="Y946" s="16">
        <f t="shared" si="198"/>
        <v>5</v>
      </c>
      <c r="Z946" s="16">
        <f t="shared" si="199"/>
        <v>29</v>
      </c>
      <c r="AA946" s="102">
        <f t="shared" si="196"/>
        <v>4.3999999999999995</v>
      </c>
      <c r="AB946" s="16" t="str">
        <f t="shared" si="200"/>
        <v>AtkExt</v>
      </c>
      <c r="AC946" s="29">
        <f t="shared" si="201"/>
        <v>4625</v>
      </c>
      <c r="AD946" s="16" t="str">
        <f t="shared" si="202"/>
        <v>DefExt</v>
      </c>
      <c r="AE946" s="29">
        <f t="shared" si="203"/>
        <v>577</v>
      </c>
    </row>
    <row r="947" spans="22:31" ht="16.5" x14ac:dyDescent="0.2">
      <c r="V947" s="15">
        <v>910</v>
      </c>
      <c r="W947" s="16">
        <f t="shared" si="193"/>
        <v>23</v>
      </c>
      <c r="X947" s="16" t="str">
        <f t="shared" si="197"/>
        <v>高级2</v>
      </c>
      <c r="Y947" s="16">
        <f t="shared" si="198"/>
        <v>5</v>
      </c>
      <c r="Z947" s="16">
        <f t="shared" si="199"/>
        <v>30</v>
      </c>
      <c r="AA947" s="102">
        <f t="shared" si="196"/>
        <v>4.55</v>
      </c>
      <c r="AB947" s="16" t="str">
        <f t="shared" si="200"/>
        <v>AtkExt</v>
      </c>
      <c r="AC947" s="29">
        <f t="shared" si="201"/>
        <v>4783</v>
      </c>
      <c r="AD947" s="16" t="str">
        <f t="shared" si="202"/>
        <v>DefExt</v>
      </c>
      <c r="AE947" s="29">
        <f t="shared" si="203"/>
        <v>596</v>
      </c>
    </row>
    <row r="948" spans="22:31" ht="16.5" x14ac:dyDescent="0.2">
      <c r="V948" s="15">
        <v>911</v>
      </c>
      <c r="W948" s="16">
        <f t="shared" si="193"/>
        <v>23</v>
      </c>
      <c r="X948" s="16" t="str">
        <f t="shared" si="197"/>
        <v>高级2</v>
      </c>
      <c r="Y948" s="16">
        <f t="shared" si="198"/>
        <v>5</v>
      </c>
      <c r="Z948" s="16">
        <f t="shared" si="199"/>
        <v>31</v>
      </c>
      <c r="AA948" s="102">
        <f t="shared" si="196"/>
        <v>4.6999999999999993</v>
      </c>
      <c r="AB948" s="16" t="str">
        <f t="shared" si="200"/>
        <v>AtkExt</v>
      </c>
      <c r="AC948" s="29">
        <f t="shared" si="201"/>
        <v>4940</v>
      </c>
      <c r="AD948" s="16" t="str">
        <f t="shared" si="202"/>
        <v>DefExt</v>
      </c>
      <c r="AE948" s="29">
        <f t="shared" si="203"/>
        <v>616</v>
      </c>
    </row>
    <row r="949" spans="22:31" ht="16.5" x14ac:dyDescent="0.2">
      <c r="V949" s="15">
        <v>912</v>
      </c>
      <c r="W949" s="16">
        <f t="shared" si="193"/>
        <v>23</v>
      </c>
      <c r="X949" s="16" t="str">
        <f t="shared" si="197"/>
        <v>高级2</v>
      </c>
      <c r="Y949" s="16">
        <f t="shared" si="198"/>
        <v>5</v>
      </c>
      <c r="Z949" s="16">
        <f t="shared" si="199"/>
        <v>32</v>
      </c>
      <c r="AA949" s="102">
        <f t="shared" si="196"/>
        <v>4.8499999999999996</v>
      </c>
      <c r="AB949" s="16" t="str">
        <f t="shared" si="200"/>
        <v>AtkExt</v>
      </c>
      <c r="AC949" s="29">
        <f t="shared" si="201"/>
        <v>5098</v>
      </c>
      <c r="AD949" s="16" t="str">
        <f t="shared" si="202"/>
        <v>DefExt</v>
      </c>
      <c r="AE949" s="29">
        <f t="shared" si="203"/>
        <v>636</v>
      </c>
    </row>
    <row r="950" spans="22:31" ht="16.5" x14ac:dyDescent="0.2">
      <c r="V950" s="15">
        <v>913</v>
      </c>
      <c r="W950" s="16">
        <f t="shared" si="193"/>
        <v>23</v>
      </c>
      <c r="X950" s="16" t="str">
        <f t="shared" si="197"/>
        <v>高级2</v>
      </c>
      <c r="Y950" s="16">
        <f t="shared" si="198"/>
        <v>5</v>
      </c>
      <c r="Z950" s="16">
        <f t="shared" si="199"/>
        <v>33</v>
      </c>
      <c r="AA950" s="102">
        <f t="shared" si="196"/>
        <v>5</v>
      </c>
      <c r="AB950" s="16" t="str">
        <f t="shared" si="200"/>
        <v>AtkExt</v>
      </c>
      <c r="AC950" s="29">
        <f t="shared" si="201"/>
        <v>5256</v>
      </c>
      <c r="AD950" s="16" t="str">
        <f t="shared" si="202"/>
        <v>DefExt</v>
      </c>
      <c r="AE950" s="29">
        <f t="shared" si="203"/>
        <v>655</v>
      </c>
    </row>
    <row r="951" spans="22:31" ht="16.5" x14ac:dyDescent="0.2">
      <c r="V951" s="15">
        <v>914</v>
      </c>
      <c r="W951" s="16">
        <f t="shared" si="193"/>
        <v>23</v>
      </c>
      <c r="X951" s="16" t="str">
        <f t="shared" si="197"/>
        <v>高级2</v>
      </c>
      <c r="Y951" s="16">
        <f t="shared" si="198"/>
        <v>5</v>
      </c>
      <c r="Z951" s="16">
        <f t="shared" si="199"/>
        <v>34</v>
      </c>
      <c r="AA951" s="102">
        <f t="shared" si="196"/>
        <v>5.1499999999999995</v>
      </c>
      <c r="AB951" s="16" t="str">
        <f t="shared" si="200"/>
        <v>AtkExt</v>
      </c>
      <c r="AC951" s="29">
        <f t="shared" si="201"/>
        <v>5413</v>
      </c>
      <c r="AD951" s="16" t="str">
        <f t="shared" si="202"/>
        <v>DefExt</v>
      </c>
      <c r="AE951" s="29">
        <f t="shared" si="203"/>
        <v>675</v>
      </c>
    </row>
    <row r="952" spans="22:31" ht="16.5" x14ac:dyDescent="0.2">
      <c r="V952" s="15">
        <v>915</v>
      </c>
      <c r="W952" s="16">
        <f t="shared" si="193"/>
        <v>23</v>
      </c>
      <c r="X952" s="16" t="str">
        <f t="shared" si="197"/>
        <v>高级2</v>
      </c>
      <c r="Y952" s="16">
        <f t="shared" si="198"/>
        <v>5</v>
      </c>
      <c r="Z952" s="16">
        <f t="shared" si="199"/>
        <v>35</v>
      </c>
      <c r="AA952" s="102">
        <f t="shared" si="196"/>
        <v>5.3</v>
      </c>
      <c r="AB952" s="16" t="str">
        <f t="shared" si="200"/>
        <v>AtkExt</v>
      </c>
      <c r="AC952" s="29">
        <f t="shared" si="201"/>
        <v>5571</v>
      </c>
      <c r="AD952" s="16" t="str">
        <f t="shared" si="202"/>
        <v>DefExt</v>
      </c>
      <c r="AE952" s="29">
        <f t="shared" si="203"/>
        <v>695</v>
      </c>
    </row>
    <row r="953" spans="22:31" ht="16.5" x14ac:dyDescent="0.2">
      <c r="V953" s="15">
        <v>916</v>
      </c>
      <c r="W953" s="16">
        <f t="shared" si="193"/>
        <v>23</v>
      </c>
      <c r="X953" s="16" t="str">
        <f t="shared" si="197"/>
        <v>高级2</v>
      </c>
      <c r="Y953" s="16">
        <f t="shared" si="198"/>
        <v>5</v>
      </c>
      <c r="Z953" s="16">
        <f t="shared" si="199"/>
        <v>36</v>
      </c>
      <c r="AA953" s="102">
        <f t="shared" si="196"/>
        <v>5.4499999999999993</v>
      </c>
      <c r="AB953" s="16" t="str">
        <f t="shared" si="200"/>
        <v>AtkExt</v>
      </c>
      <c r="AC953" s="29">
        <f t="shared" si="201"/>
        <v>5729</v>
      </c>
      <c r="AD953" s="16" t="str">
        <f t="shared" si="202"/>
        <v>DefExt</v>
      </c>
      <c r="AE953" s="29">
        <f t="shared" si="203"/>
        <v>714</v>
      </c>
    </row>
    <row r="954" spans="22:31" ht="16.5" x14ac:dyDescent="0.2">
      <c r="V954" s="15">
        <v>917</v>
      </c>
      <c r="W954" s="16">
        <f t="shared" si="193"/>
        <v>23</v>
      </c>
      <c r="X954" s="16" t="str">
        <f t="shared" si="197"/>
        <v>高级2</v>
      </c>
      <c r="Y954" s="16">
        <f t="shared" si="198"/>
        <v>5</v>
      </c>
      <c r="Z954" s="16">
        <f t="shared" si="199"/>
        <v>37</v>
      </c>
      <c r="AA954" s="102">
        <f t="shared" si="196"/>
        <v>5.6</v>
      </c>
      <c r="AB954" s="16" t="str">
        <f t="shared" si="200"/>
        <v>AtkExt</v>
      </c>
      <c r="AC954" s="29">
        <f t="shared" si="201"/>
        <v>5886</v>
      </c>
      <c r="AD954" s="16" t="str">
        <f t="shared" si="202"/>
        <v>DefExt</v>
      </c>
      <c r="AE954" s="29">
        <f t="shared" si="203"/>
        <v>734</v>
      </c>
    </row>
    <row r="955" spans="22:31" ht="16.5" x14ac:dyDescent="0.2">
      <c r="V955" s="15">
        <v>918</v>
      </c>
      <c r="W955" s="16">
        <f t="shared" si="193"/>
        <v>23</v>
      </c>
      <c r="X955" s="16" t="str">
        <f t="shared" si="197"/>
        <v>高级2</v>
      </c>
      <c r="Y955" s="16">
        <f t="shared" si="198"/>
        <v>5</v>
      </c>
      <c r="Z955" s="16">
        <f t="shared" si="199"/>
        <v>38</v>
      </c>
      <c r="AA955" s="102">
        <f t="shared" si="196"/>
        <v>5.75</v>
      </c>
      <c r="AB955" s="16" t="str">
        <f t="shared" si="200"/>
        <v>AtkExt</v>
      </c>
      <c r="AC955" s="29">
        <f t="shared" si="201"/>
        <v>6044</v>
      </c>
      <c r="AD955" s="16" t="str">
        <f t="shared" si="202"/>
        <v>DefExt</v>
      </c>
      <c r="AE955" s="29">
        <f t="shared" si="203"/>
        <v>754</v>
      </c>
    </row>
    <row r="956" spans="22:31" ht="16.5" x14ac:dyDescent="0.2">
      <c r="V956" s="15">
        <v>919</v>
      </c>
      <c r="W956" s="16">
        <f t="shared" si="193"/>
        <v>23</v>
      </c>
      <c r="X956" s="16" t="str">
        <f t="shared" si="197"/>
        <v>高级2</v>
      </c>
      <c r="Y956" s="16">
        <f t="shared" si="198"/>
        <v>5</v>
      </c>
      <c r="Z956" s="16">
        <f t="shared" si="199"/>
        <v>39</v>
      </c>
      <c r="AA956" s="102">
        <f t="shared" si="196"/>
        <v>5.8999999999999995</v>
      </c>
      <c r="AB956" s="16" t="str">
        <f t="shared" si="200"/>
        <v>AtkExt</v>
      </c>
      <c r="AC956" s="29">
        <f t="shared" si="201"/>
        <v>6202</v>
      </c>
      <c r="AD956" s="16" t="str">
        <f t="shared" si="202"/>
        <v>DefExt</v>
      </c>
      <c r="AE956" s="29">
        <f t="shared" si="203"/>
        <v>773</v>
      </c>
    </row>
    <row r="957" spans="22:31" ht="16.5" x14ac:dyDescent="0.2">
      <c r="V957" s="15">
        <v>920</v>
      </c>
      <c r="W957" s="16">
        <f t="shared" si="193"/>
        <v>23</v>
      </c>
      <c r="X957" s="16" t="str">
        <f t="shared" si="197"/>
        <v>高级2</v>
      </c>
      <c r="Y957" s="16">
        <f t="shared" si="198"/>
        <v>5</v>
      </c>
      <c r="Z957" s="16">
        <f t="shared" si="199"/>
        <v>40</v>
      </c>
      <c r="AA957" s="102">
        <f t="shared" si="196"/>
        <v>6.05</v>
      </c>
      <c r="AB957" s="16" t="str">
        <f t="shared" si="200"/>
        <v>AtkExt</v>
      </c>
      <c r="AC957" s="29">
        <f t="shared" si="201"/>
        <v>6359</v>
      </c>
      <c r="AD957" s="16" t="str">
        <f t="shared" si="202"/>
        <v>DefExt</v>
      </c>
      <c r="AE957" s="29">
        <f t="shared" si="203"/>
        <v>793</v>
      </c>
    </row>
    <row r="958" spans="22:31" ht="16.5" x14ac:dyDescent="0.2">
      <c r="V958" s="15">
        <v>921</v>
      </c>
      <c r="W958" s="16">
        <f t="shared" si="193"/>
        <v>24</v>
      </c>
      <c r="X958" s="16" t="str">
        <f t="shared" si="197"/>
        <v>高级2</v>
      </c>
      <c r="Y958" s="16">
        <f t="shared" si="198"/>
        <v>6</v>
      </c>
      <c r="Z958" s="16">
        <f t="shared" si="199"/>
        <v>1</v>
      </c>
      <c r="AA958" s="102">
        <f t="shared" si="196"/>
        <v>0.2</v>
      </c>
      <c r="AB958" s="16" t="str">
        <f t="shared" si="200"/>
        <v>AtkExt</v>
      </c>
      <c r="AC958" s="29">
        <f t="shared" si="201"/>
        <v>210</v>
      </c>
      <c r="AD958" s="16" t="str">
        <f t="shared" si="202"/>
        <v>HPExt</v>
      </c>
      <c r="AE958" s="29">
        <f t="shared" si="203"/>
        <v>263</v>
      </c>
    </row>
    <row r="959" spans="22:31" ht="16.5" x14ac:dyDescent="0.2">
      <c r="V959" s="15">
        <v>922</v>
      </c>
      <c r="W959" s="16">
        <f t="shared" si="193"/>
        <v>24</v>
      </c>
      <c r="X959" s="16" t="str">
        <f t="shared" si="197"/>
        <v>高级2</v>
      </c>
      <c r="Y959" s="16">
        <f t="shared" si="198"/>
        <v>6</v>
      </c>
      <c r="Z959" s="16">
        <f t="shared" si="199"/>
        <v>2</v>
      </c>
      <c r="AA959" s="102">
        <f t="shared" si="196"/>
        <v>0.35</v>
      </c>
      <c r="AB959" s="16" t="str">
        <f t="shared" si="200"/>
        <v>AtkExt</v>
      </c>
      <c r="AC959" s="29">
        <f t="shared" si="201"/>
        <v>368</v>
      </c>
      <c r="AD959" s="16" t="str">
        <f t="shared" si="202"/>
        <v>HPExt</v>
      </c>
      <c r="AE959" s="29">
        <f t="shared" si="203"/>
        <v>460</v>
      </c>
    </row>
    <row r="960" spans="22:31" ht="16.5" x14ac:dyDescent="0.2">
      <c r="V960" s="15">
        <v>923</v>
      </c>
      <c r="W960" s="16">
        <f t="shared" si="193"/>
        <v>24</v>
      </c>
      <c r="X960" s="16" t="str">
        <f t="shared" si="197"/>
        <v>高级2</v>
      </c>
      <c r="Y960" s="16">
        <f t="shared" si="198"/>
        <v>6</v>
      </c>
      <c r="Z960" s="16">
        <f t="shared" si="199"/>
        <v>3</v>
      </c>
      <c r="AA960" s="102">
        <f t="shared" si="196"/>
        <v>0.49999999999999994</v>
      </c>
      <c r="AB960" s="16" t="str">
        <f t="shared" si="200"/>
        <v>AtkExt</v>
      </c>
      <c r="AC960" s="29">
        <f t="shared" si="201"/>
        <v>526</v>
      </c>
      <c r="AD960" s="16" t="str">
        <f t="shared" si="202"/>
        <v>HPExt</v>
      </c>
      <c r="AE960" s="29">
        <f t="shared" si="203"/>
        <v>658</v>
      </c>
    </row>
    <row r="961" spans="22:31" ht="16.5" x14ac:dyDescent="0.2">
      <c r="V961" s="15">
        <v>924</v>
      </c>
      <c r="W961" s="16">
        <f t="shared" si="193"/>
        <v>24</v>
      </c>
      <c r="X961" s="16" t="str">
        <f t="shared" si="197"/>
        <v>高级2</v>
      </c>
      <c r="Y961" s="16">
        <f t="shared" si="198"/>
        <v>6</v>
      </c>
      <c r="Z961" s="16">
        <f t="shared" si="199"/>
        <v>4</v>
      </c>
      <c r="AA961" s="102">
        <f t="shared" si="196"/>
        <v>0.65</v>
      </c>
      <c r="AB961" s="16" t="str">
        <f t="shared" si="200"/>
        <v>AtkExt</v>
      </c>
      <c r="AC961" s="29">
        <f t="shared" si="201"/>
        <v>683</v>
      </c>
      <c r="AD961" s="16" t="str">
        <f t="shared" si="202"/>
        <v>HPExt</v>
      </c>
      <c r="AE961" s="29">
        <f t="shared" si="203"/>
        <v>855</v>
      </c>
    </row>
    <row r="962" spans="22:31" ht="16.5" x14ac:dyDescent="0.2">
      <c r="V962" s="15">
        <v>925</v>
      </c>
      <c r="W962" s="16">
        <f t="shared" si="193"/>
        <v>24</v>
      </c>
      <c r="X962" s="16" t="str">
        <f t="shared" si="197"/>
        <v>高级2</v>
      </c>
      <c r="Y962" s="16">
        <f t="shared" si="198"/>
        <v>6</v>
      </c>
      <c r="Z962" s="16">
        <f t="shared" si="199"/>
        <v>5</v>
      </c>
      <c r="AA962" s="102">
        <f t="shared" si="196"/>
        <v>0.8</v>
      </c>
      <c r="AB962" s="16" t="str">
        <f t="shared" si="200"/>
        <v>AtkExt</v>
      </c>
      <c r="AC962" s="29">
        <f t="shared" si="201"/>
        <v>841</v>
      </c>
      <c r="AD962" s="16" t="str">
        <f t="shared" si="202"/>
        <v>HPExt</v>
      </c>
      <c r="AE962" s="29">
        <f t="shared" si="203"/>
        <v>1053</v>
      </c>
    </row>
    <row r="963" spans="22:31" ht="16.5" x14ac:dyDescent="0.2">
      <c r="V963" s="15">
        <v>926</v>
      </c>
      <c r="W963" s="16">
        <f t="shared" si="193"/>
        <v>24</v>
      </c>
      <c r="X963" s="16" t="str">
        <f t="shared" si="197"/>
        <v>高级2</v>
      </c>
      <c r="Y963" s="16">
        <f t="shared" si="198"/>
        <v>6</v>
      </c>
      <c r="Z963" s="16">
        <f t="shared" si="199"/>
        <v>6</v>
      </c>
      <c r="AA963" s="102">
        <f t="shared" si="196"/>
        <v>0.95</v>
      </c>
      <c r="AB963" s="16" t="str">
        <f t="shared" si="200"/>
        <v>AtkExt</v>
      </c>
      <c r="AC963" s="29">
        <f t="shared" si="201"/>
        <v>999</v>
      </c>
      <c r="AD963" s="16" t="str">
        <f t="shared" si="202"/>
        <v>HPExt</v>
      </c>
      <c r="AE963" s="29">
        <f t="shared" si="203"/>
        <v>1250</v>
      </c>
    </row>
    <row r="964" spans="22:31" ht="16.5" x14ac:dyDescent="0.2">
      <c r="V964" s="15">
        <v>927</v>
      </c>
      <c r="W964" s="16">
        <f t="shared" si="193"/>
        <v>24</v>
      </c>
      <c r="X964" s="16" t="str">
        <f t="shared" si="197"/>
        <v>高级2</v>
      </c>
      <c r="Y964" s="16">
        <f t="shared" si="198"/>
        <v>6</v>
      </c>
      <c r="Z964" s="16">
        <f t="shared" si="199"/>
        <v>7</v>
      </c>
      <c r="AA964" s="102">
        <f t="shared" si="196"/>
        <v>1.1000000000000001</v>
      </c>
      <c r="AB964" s="16" t="str">
        <f t="shared" si="200"/>
        <v>AtkExt</v>
      </c>
      <c r="AC964" s="29">
        <f t="shared" si="201"/>
        <v>1156</v>
      </c>
      <c r="AD964" s="16" t="str">
        <f t="shared" si="202"/>
        <v>HPExt</v>
      </c>
      <c r="AE964" s="29">
        <f t="shared" si="203"/>
        <v>1447</v>
      </c>
    </row>
    <row r="965" spans="22:31" ht="16.5" x14ac:dyDescent="0.2">
      <c r="V965" s="15">
        <v>928</v>
      </c>
      <c r="W965" s="16">
        <f t="shared" si="193"/>
        <v>24</v>
      </c>
      <c r="X965" s="16" t="str">
        <f t="shared" si="197"/>
        <v>高级2</v>
      </c>
      <c r="Y965" s="16">
        <f t="shared" si="198"/>
        <v>6</v>
      </c>
      <c r="Z965" s="16">
        <f t="shared" si="199"/>
        <v>8</v>
      </c>
      <c r="AA965" s="102">
        <f t="shared" si="196"/>
        <v>1.25</v>
      </c>
      <c r="AB965" s="16" t="str">
        <f t="shared" si="200"/>
        <v>AtkExt</v>
      </c>
      <c r="AC965" s="29">
        <f t="shared" si="201"/>
        <v>1314</v>
      </c>
      <c r="AD965" s="16" t="str">
        <f t="shared" si="202"/>
        <v>HPExt</v>
      </c>
      <c r="AE965" s="29">
        <f t="shared" si="203"/>
        <v>1645</v>
      </c>
    </row>
    <row r="966" spans="22:31" ht="16.5" x14ac:dyDescent="0.2">
      <c r="V966" s="15">
        <v>929</v>
      </c>
      <c r="W966" s="16">
        <f t="shared" si="193"/>
        <v>24</v>
      </c>
      <c r="X966" s="16" t="str">
        <f t="shared" si="197"/>
        <v>高级2</v>
      </c>
      <c r="Y966" s="16">
        <f t="shared" si="198"/>
        <v>6</v>
      </c>
      <c r="Z966" s="16">
        <f t="shared" si="199"/>
        <v>9</v>
      </c>
      <c r="AA966" s="102">
        <f t="shared" si="196"/>
        <v>1.4</v>
      </c>
      <c r="AB966" s="16" t="str">
        <f t="shared" si="200"/>
        <v>AtkExt</v>
      </c>
      <c r="AC966" s="29">
        <f t="shared" si="201"/>
        <v>1472</v>
      </c>
      <c r="AD966" s="16" t="str">
        <f t="shared" si="202"/>
        <v>HPExt</v>
      </c>
      <c r="AE966" s="29">
        <f t="shared" si="203"/>
        <v>1842</v>
      </c>
    </row>
    <row r="967" spans="22:31" ht="16.5" x14ac:dyDescent="0.2">
      <c r="V967" s="15">
        <v>930</v>
      </c>
      <c r="W967" s="16">
        <f t="shared" si="193"/>
        <v>24</v>
      </c>
      <c r="X967" s="16" t="str">
        <f t="shared" si="197"/>
        <v>高级2</v>
      </c>
      <c r="Y967" s="16">
        <f t="shared" si="198"/>
        <v>6</v>
      </c>
      <c r="Z967" s="16">
        <f t="shared" si="199"/>
        <v>10</v>
      </c>
      <c r="AA967" s="102">
        <f t="shared" si="196"/>
        <v>1.55</v>
      </c>
      <c r="AB967" s="16" t="str">
        <f t="shared" si="200"/>
        <v>AtkExt</v>
      </c>
      <c r="AC967" s="29">
        <f t="shared" si="201"/>
        <v>1629</v>
      </c>
      <c r="AD967" s="16" t="str">
        <f t="shared" si="202"/>
        <v>HPExt</v>
      </c>
      <c r="AE967" s="29">
        <f t="shared" si="203"/>
        <v>2039</v>
      </c>
    </row>
    <row r="968" spans="22:31" ht="16.5" x14ac:dyDescent="0.2">
      <c r="V968" s="15">
        <v>931</v>
      </c>
      <c r="W968" s="16">
        <f t="shared" si="193"/>
        <v>24</v>
      </c>
      <c r="X968" s="16" t="str">
        <f t="shared" si="197"/>
        <v>高级2</v>
      </c>
      <c r="Y968" s="16">
        <f t="shared" si="198"/>
        <v>6</v>
      </c>
      <c r="Z968" s="16">
        <f t="shared" si="199"/>
        <v>11</v>
      </c>
      <c r="AA968" s="102">
        <f t="shared" si="196"/>
        <v>1.7</v>
      </c>
      <c r="AB968" s="16" t="str">
        <f t="shared" si="200"/>
        <v>AtkExt</v>
      </c>
      <c r="AC968" s="29">
        <f t="shared" si="201"/>
        <v>1787</v>
      </c>
      <c r="AD968" s="16" t="str">
        <f t="shared" si="202"/>
        <v>HPExt</v>
      </c>
      <c r="AE968" s="29">
        <f t="shared" si="203"/>
        <v>2237</v>
      </c>
    </row>
    <row r="969" spans="22:31" ht="16.5" x14ac:dyDescent="0.2">
      <c r="V969" s="15">
        <v>932</v>
      </c>
      <c r="W969" s="16">
        <f t="shared" si="193"/>
        <v>24</v>
      </c>
      <c r="X969" s="16" t="str">
        <f t="shared" si="197"/>
        <v>高级2</v>
      </c>
      <c r="Y969" s="16">
        <f t="shared" si="198"/>
        <v>6</v>
      </c>
      <c r="Z969" s="16">
        <f t="shared" si="199"/>
        <v>12</v>
      </c>
      <c r="AA969" s="102">
        <f t="shared" si="196"/>
        <v>1.8499999999999999</v>
      </c>
      <c r="AB969" s="16" t="str">
        <f t="shared" si="200"/>
        <v>AtkExt</v>
      </c>
      <c r="AC969" s="29">
        <f t="shared" si="201"/>
        <v>1945</v>
      </c>
      <c r="AD969" s="16" t="str">
        <f t="shared" si="202"/>
        <v>HPExt</v>
      </c>
      <c r="AE969" s="29">
        <f t="shared" si="203"/>
        <v>2434</v>
      </c>
    </row>
    <row r="970" spans="22:31" ht="16.5" x14ac:dyDescent="0.2">
      <c r="V970" s="15">
        <v>933</v>
      </c>
      <c r="W970" s="16">
        <f t="shared" si="193"/>
        <v>24</v>
      </c>
      <c r="X970" s="16" t="str">
        <f t="shared" si="197"/>
        <v>高级2</v>
      </c>
      <c r="Y970" s="16">
        <f t="shared" si="198"/>
        <v>6</v>
      </c>
      <c r="Z970" s="16">
        <f t="shared" si="199"/>
        <v>13</v>
      </c>
      <c r="AA970" s="102">
        <f t="shared" si="196"/>
        <v>2</v>
      </c>
      <c r="AB970" s="16" t="str">
        <f t="shared" si="200"/>
        <v>AtkExt</v>
      </c>
      <c r="AC970" s="29">
        <f t="shared" si="201"/>
        <v>2102</v>
      </c>
      <c r="AD970" s="16" t="str">
        <f t="shared" si="202"/>
        <v>HPExt</v>
      </c>
      <c r="AE970" s="29">
        <f t="shared" si="203"/>
        <v>2631</v>
      </c>
    </row>
    <row r="971" spans="22:31" ht="16.5" x14ac:dyDescent="0.2">
      <c r="V971" s="15">
        <v>934</v>
      </c>
      <c r="W971" s="16">
        <f t="shared" si="193"/>
        <v>24</v>
      </c>
      <c r="X971" s="16" t="str">
        <f t="shared" si="197"/>
        <v>高级2</v>
      </c>
      <c r="Y971" s="16">
        <f t="shared" si="198"/>
        <v>6</v>
      </c>
      <c r="Z971" s="16">
        <f t="shared" si="199"/>
        <v>14</v>
      </c>
      <c r="AA971" s="102">
        <f t="shared" si="196"/>
        <v>2.15</v>
      </c>
      <c r="AB971" s="16" t="str">
        <f t="shared" si="200"/>
        <v>AtkExt</v>
      </c>
      <c r="AC971" s="29">
        <f t="shared" si="201"/>
        <v>2260</v>
      </c>
      <c r="AD971" s="16" t="str">
        <f t="shared" si="202"/>
        <v>HPExt</v>
      </c>
      <c r="AE971" s="29">
        <f t="shared" si="203"/>
        <v>2829</v>
      </c>
    </row>
    <row r="972" spans="22:31" ht="16.5" x14ac:dyDescent="0.2">
      <c r="V972" s="15">
        <v>935</v>
      </c>
      <c r="W972" s="16">
        <f t="shared" si="193"/>
        <v>24</v>
      </c>
      <c r="X972" s="16" t="str">
        <f t="shared" si="197"/>
        <v>高级2</v>
      </c>
      <c r="Y972" s="16">
        <f t="shared" si="198"/>
        <v>6</v>
      </c>
      <c r="Z972" s="16">
        <f t="shared" si="199"/>
        <v>15</v>
      </c>
      <c r="AA972" s="102">
        <f t="shared" si="196"/>
        <v>2.2999999999999998</v>
      </c>
      <c r="AB972" s="16" t="str">
        <f t="shared" si="200"/>
        <v>AtkExt</v>
      </c>
      <c r="AC972" s="29">
        <f t="shared" si="201"/>
        <v>2418</v>
      </c>
      <c r="AD972" s="16" t="str">
        <f t="shared" si="202"/>
        <v>HPExt</v>
      </c>
      <c r="AE972" s="29">
        <f t="shared" si="203"/>
        <v>3026</v>
      </c>
    </row>
    <row r="973" spans="22:31" ht="16.5" x14ac:dyDescent="0.2">
      <c r="V973" s="15">
        <v>936</v>
      </c>
      <c r="W973" s="16">
        <f t="shared" si="193"/>
        <v>24</v>
      </c>
      <c r="X973" s="16" t="str">
        <f t="shared" si="197"/>
        <v>高级2</v>
      </c>
      <c r="Y973" s="16">
        <f t="shared" si="198"/>
        <v>6</v>
      </c>
      <c r="Z973" s="16">
        <f t="shared" si="199"/>
        <v>16</v>
      </c>
      <c r="AA973" s="102">
        <f t="shared" si="196"/>
        <v>2.4499999999999997</v>
      </c>
      <c r="AB973" s="16" t="str">
        <f t="shared" si="200"/>
        <v>AtkExt</v>
      </c>
      <c r="AC973" s="29">
        <f t="shared" si="201"/>
        <v>2575</v>
      </c>
      <c r="AD973" s="16" t="str">
        <f t="shared" si="202"/>
        <v>HPExt</v>
      </c>
      <c r="AE973" s="29">
        <f t="shared" si="203"/>
        <v>3223</v>
      </c>
    </row>
    <row r="974" spans="22:31" ht="16.5" x14ac:dyDescent="0.2">
      <c r="V974" s="15">
        <v>937</v>
      </c>
      <c r="W974" s="16">
        <f t="shared" si="193"/>
        <v>24</v>
      </c>
      <c r="X974" s="16" t="str">
        <f t="shared" si="197"/>
        <v>高级2</v>
      </c>
      <c r="Y974" s="16">
        <f t="shared" si="198"/>
        <v>6</v>
      </c>
      <c r="Z974" s="16">
        <f t="shared" si="199"/>
        <v>17</v>
      </c>
      <c r="AA974" s="102">
        <f t="shared" si="196"/>
        <v>2.5999999999999996</v>
      </c>
      <c r="AB974" s="16" t="str">
        <f t="shared" si="200"/>
        <v>AtkExt</v>
      </c>
      <c r="AC974" s="29">
        <f t="shared" si="201"/>
        <v>2733</v>
      </c>
      <c r="AD974" s="16" t="str">
        <f t="shared" si="202"/>
        <v>HPExt</v>
      </c>
      <c r="AE974" s="29">
        <f t="shared" si="203"/>
        <v>3421</v>
      </c>
    </row>
    <row r="975" spans="22:31" ht="16.5" x14ac:dyDescent="0.2">
      <c r="V975" s="15">
        <v>938</v>
      </c>
      <c r="W975" s="16">
        <f t="shared" si="193"/>
        <v>24</v>
      </c>
      <c r="X975" s="16" t="str">
        <f t="shared" si="197"/>
        <v>高级2</v>
      </c>
      <c r="Y975" s="16">
        <f t="shared" si="198"/>
        <v>6</v>
      </c>
      <c r="Z975" s="16">
        <f t="shared" si="199"/>
        <v>18</v>
      </c>
      <c r="AA975" s="102">
        <f t="shared" si="196"/>
        <v>2.7499999999999996</v>
      </c>
      <c r="AB975" s="16" t="str">
        <f t="shared" si="200"/>
        <v>AtkExt</v>
      </c>
      <c r="AC975" s="29">
        <f t="shared" si="201"/>
        <v>2891</v>
      </c>
      <c r="AD975" s="16" t="str">
        <f t="shared" si="202"/>
        <v>HPExt</v>
      </c>
      <c r="AE975" s="29">
        <f t="shared" si="203"/>
        <v>3618</v>
      </c>
    </row>
    <row r="976" spans="22:31" ht="16.5" x14ac:dyDescent="0.2">
      <c r="V976" s="15">
        <v>939</v>
      </c>
      <c r="W976" s="16">
        <f t="shared" si="193"/>
        <v>24</v>
      </c>
      <c r="X976" s="16" t="str">
        <f t="shared" si="197"/>
        <v>高级2</v>
      </c>
      <c r="Y976" s="16">
        <f t="shared" si="198"/>
        <v>6</v>
      </c>
      <c r="Z976" s="16">
        <f t="shared" si="199"/>
        <v>19</v>
      </c>
      <c r="AA976" s="102">
        <f t="shared" si="196"/>
        <v>2.9</v>
      </c>
      <c r="AB976" s="16" t="str">
        <f t="shared" si="200"/>
        <v>AtkExt</v>
      </c>
      <c r="AC976" s="29">
        <f t="shared" si="201"/>
        <v>3048</v>
      </c>
      <c r="AD976" s="16" t="str">
        <f t="shared" si="202"/>
        <v>HPExt</v>
      </c>
      <c r="AE976" s="29">
        <f t="shared" si="203"/>
        <v>3815</v>
      </c>
    </row>
    <row r="977" spans="22:31" ht="16.5" x14ac:dyDescent="0.2">
      <c r="V977" s="15">
        <v>940</v>
      </c>
      <c r="W977" s="16">
        <f t="shared" si="193"/>
        <v>24</v>
      </c>
      <c r="X977" s="16" t="str">
        <f t="shared" si="197"/>
        <v>高级2</v>
      </c>
      <c r="Y977" s="16">
        <f t="shared" si="198"/>
        <v>6</v>
      </c>
      <c r="Z977" s="16">
        <f t="shared" si="199"/>
        <v>20</v>
      </c>
      <c r="AA977" s="102">
        <f t="shared" si="196"/>
        <v>3.05</v>
      </c>
      <c r="AB977" s="16" t="str">
        <f t="shared" si="200"/>
        <v>AtkExt</v>
      </c>
      <c r="AC977" s="29">
        <f t="shared" si="201"/>
        <v>3206</v>
      </c>
      <c r="AD977" s="16" t="str">
        <f t="shared" si="202"/>
        <v>HPExt</v>
      </c>
      <c r="AE977" s="29">
        <f t="shared" si="203"/>
        <v>4013</v>
      </c>
    </row>
    <row r="978" spans="22:31" ht="16.5" x14ac:dyDescent="0.2">
      <c r="V978" s="15">
        <v>941</v>
      </c>
      <c r="W978" s="16">
        <f t="shared" si="193"/>
        <v>24</v>
      </c>
      <c r="X978" s="16" t="str">
        <f t="shared" si="197"/>
        <v>高级2</v>
      </c>
      <c r="Y978" s="16">
        <f t="shared" si="198"/>
        <v>6</v>
      </c>
      <c r="Z978" s="16">
        <f t="shared" si="199"/>
        <v>21</v>
      </c>
      <c r="AA978" s="102">
        <f t="shared" si="196"/>
        <v>3.1999999999999997</v>
      </c>
      <c r="AB978" s="16" t="str">
        <f t="shared" si="200"/>
        <v>AtkExt</v>
      </c>
      <c r="AC978" s="29">
        <f t="shared" si="201"/>
        <v>3364</v>
      </c>
      <c r="AD978" s="16" t="str">
        <f t="shared" si="202"/>
        <v>HPExt</v>
      </c>
      <c r="AE978" s="29">
        <f t="shared" si="203"/>
        <v>4210</v>
      </c>
    </row>
    <row r="979" spans="22:31" ht="16.5" x14ac:dyDescent="0.2">
      <c r="V979" s="15">
        <v>942</v>
      </c>
      <c r="W979" s="16">
        <f t="shared" si="193"/>
        <v>24</v>
      </c>
      <c r="X979" s="16" t="str">
        <f t="shared" si="197"/>
        <v>高级2</v>
      </c>
      <c r="Y979" s="16">
        <f t="shared" si="198"/>
        <v>6</v>
      </c>
      <c r="Z979" s="16">
        <f t="shared" si="199"/>
        <v>22</v>
      </c>
      <c r="AA979" s="102">
        <f t="shared" si="196"/>
        <v>3.3499999999999996</v>
      </c>
      <c r="AB979" s="16" t="str">
        <f t="shared" si="200"/>
        <v>AtkExt</v>
      </c>
      <c r="AC979" s="29">
        <f t="shared" si="201"/>
        <v>3521</v>
      </c>
      <c r="AD979" s="16" t="str">
        <f t="shared" si="202"/>
        <v>HPExt</v>
      </c>
      <c r="AE979" s="29">
        <f t="shared" si="203"/>
        <v>4407</v>
      </c>
    </row>
    <row r="980" spans="22:31" ht="16.5" x14ac:dyDescent="0.2">
      <c r="V980" s="15">
        <v>943</v>
      </c>
      <c r="W980" s="16">
        <f t="shared" si="193"/>
        <v>24</v>
      </c>
      <c r="X980" s="16" t="str">
        <f t="shared" si="197"/>
        <v>高级2</v>
      </c>
      <c r="Y980" s="16">
        <f t="shared" si="198"/>
        <v>6</v>
      </c>
      <c r="Z980" s="16">
        <f t="shared" si="199"/>
        <v>23</v>
      </c>
      <c r="AA980" s="102">
        <f t="shared" si="196"/>
        <v>3.4999999999999996</v>
      </c>
      <c r="AB980" s="16" t="str">
        <f t="shared" si="200"/>
        <v>AtkExt</v>
      </c>
      <c r="AC980" s="29">
        <f t="shared" si="201"/>
        <v>3679</v>
      </c>
      <c r="AD980" s="16" t="str">
        <f t="shared" si="202"/>
        <v>HPExt</v>
      </c>
      <c r="AE980" s="29">
        <f t="shared" si="203"/>
        <v>4605</v>
      </c>
    </row>
    <row r="981" spans="22:31" ht="16.5" x14ac:dyDescent="0.2">
      <c r="V981" s="15">
        <v>944</v>
      </c>
      <c r="W981" s="16">
        <f t="shared" si="193"/>
        <v>24</v>
      </c>
      <c r="X981" s="16" t="str">
        <f t="shared" si="197"/>
        <v>高级2</v>
      </c>
      <c r="Y981" s="16">
        <f t="shared" si="198"/>
        <v>6</v>
      </c>
      <c r="Z981" s="16">
        <f t="shared" si="199"/>
        <v>24</v>
      </c>
      <c r="AA981" s="102">
        <f t="shared" si="196"/>
        <v>3.6499999999999995</v>
      </c>
      <c r="AB981" s="16" t="str">
        <f t="shared" si="200"/>
        <v>AtkExt</v>
      </c>
      <c r="AC981" s="29">
        <f t="shared" si="201"/>
        <v>3837</v>
      </c>
      <c r="AD981" s="16" t="str">
        <f t="shared" si="202"/>
        <v>HPExt</v>
      </c>
      <c r="AE981" s="29">
        <f t="shared" si="203"/>
        <v>4802</v>
      </c>
    </row>
    <row r="982" spans="22:31" ht="16.5" x14ac:dyDescent="0.2">
      <c r="V982" s="15">
        <v>945</v>
      </c>
      <c r="W982" s="16">
        <f t="shared" si="193"/>
        <v>24</v>
      </c>
      <c r="X982" s="16" t="str">
        <f t="shared" si="197"/>
        <v>高级2</v>
      </c>
      <c r="Y982" s="16">
        <f t="shared" si="198"/>
        <v>6</v>
      </c>
      <c r="Z982" s="16">
        <f t="shared" si="199"/>
        <v>25</v>
      </c>
      <c r="AA982" s="102">
        <f t="shared" si="196"/>
        <v>3.8</v>
      </c>
      <c r="AB982" s="16" t="str">
        <f t="shared" si="200"/>
        <v>AtkExt</v>
      </c>
      <c r="AC982" s="29">
        <f t="shared" si="201"/>
        <v>3994</v>
      </c>
      <c r="AD982" s="16" t="str">
        <f t="shared" si="202"/>
        <v>HPExt</v>
      </c>
      <c r="AE982" s="29">
        <f t="shared" si="203"/>
        <v>4999</v>
      </c>
    </row>
    <row r="983" spans="22:31" ht="16.5" x14ac:dyDescent="0.2">
      <c r="V983" s="15">
        <v>946</v>
      </c>
      <c r="W983" s="16">
        <f t="shared" si="193"/>
        <v>24</v>
      </c>
      <c r="X983" s="16" t="str">
        <f t="shared" si="197"/>
        <v>高级2</v>
      </c>
      <c r="Y983" s="16">
        <f t="shared" si="198"/>
        <v>6</v>
      </c>
      <c r="Z983" s="16">
        <f t="shared" si="199"/>
        <v>26</v>
      </c>
      <c r="AA983" s="102">
        <f t="shared" si="196"/>
        <v>3.9499999999999997</v>
      </c>
      <c r="AB983" s="16" t="str">
        <f t="shared" si="200"/>
        <v>AtkExt</v>
      </c>
      <c r="AC983" s="29">
        <f t="shared" si="201"/>
        <v>4152</v>
      </c>
      <c r="AD983" s="16" t="str">
        <f t="shared" si="202"/>
        <v>HPExt</v>
      </c>
      <c r="AE983" s="29">
        <f t="shared" si="203"/>
        <v>5197</v>
      </c>
    </row>
    <row r="984" spans="22:31" ht="16.5" x14ac:dyDescent="0.2">
      <c r="V984" s="15">
        <v>947</v>
      </c>
      <c r="W984" s="16">
        <f t="shared" si="193"/>
        <v>24</v>
      </c>
      <c r="X984" s="16" t="str">
        <f t="shared" si="197"/>
        <v>高级2</v>
      </c>
      <c r="Y984" s="16">
        <f t="shared" si="198"/>
        <v>6</v>
      </c>
      <c r="Z984" s="16">
        <f t="shared" si="199"/>
        <v>27</v>
      </c>
      <c r="AA984" s="102">
        <f t="shared" si="196"/>
        <v>4.0999999999999996</v>
      </c>
      <c r="AB984" s="16" t="str">
        <f t="shared" si="200"/>
        <v>AtkExt</v>
      </c>
      <c r="AC984" s="29">
        <f t="shared" si="201"/>
        <v>4310</v>
      </c>
      <c r="AD984" s="16" t="str">
        <f t="shared" si="202"/>
        <v>HPExt</v>
      </c>
      <c r="AE984" s="29">
        <f t="shared" si="203"/>
        <v>5394</v>
      </c>
    </row>
    <row r="985" spans="22:31" ht="16.5" x14ac:dyDescent="0.2">
      <c r="V985" s="15">
        <v>948</v>
      </c>
      <c r="W985" s="16">
        <f t="shared" si="193"/>
        <v>24</v>
      </c>
      <c r="X985" s="16" t="str">
        <f t="shared" si="197"/>
        <v>高级2</v>
      </c>
      <c r="Y985" s="16">
        <f t="shared" si="198"/>
        <v>6</v>
      </c>
      <c r="Z985" s="16">
        <f t="shared" si="199"/>
        <v>28</v>
      </c>
      <c r="AA985" s="102">
        <f t="shared" si="196"/>
        <v>4.25</v>
      </c>
      <c r="AB985" s="16" t="str">
        <f t="shared" si="200"/>
        <v>AtkExt</v>
      </c>
      <c r="AC985" s="29">
        <f t="shared" si="201"/>
        <v>4467</v>
      </c>
      <c r="AD985" s="16" t="str">
        <f t="shared" si="202"/>
        <v>HPExt</v>
      </c>
      <c r="AE985" s="29">
        <f t="shared" si="203"/>
        <v>5591</v>
      </c>
    </row>
    <row r="986" spans="22:31" ht="16.5" x14ac:dyDescent="0.2">
      <c r="V986" s="15">
        <v>949</v>
      </c>
      <c r="W986" s="16">
        <f t="shared" si="193"/>
        <v>24</v>
      </c>
      <c r="X986" s="16" t="str">
        <f t="shared" si="197"/>
        <v>高级2</v>
      </c>
      <c r="Y986" s="16">
        <f t="shared" si="198"/>
        <v>6</v>
      </c>
      <c r="Z986" s="16">
        <f t="shared" si="199"/>
        <v>29</v>
      </c>
      <c r="AA986" s="102">
        <f t="shared" si="196"/>
        <v>4.3999999999999995</v>
      </c>
      <c r="AB986" s="16" t="str">
        <f t="shared" si="200"/>
        <v>AtkExt</v>
      </c>
      <c r="AC986" s="29">
        <f t="shared" si="201"/>
        <v>4625</v>
      </c>
      <c r="AD986" s="16" t="str">
        <f t="shared" si="202"/>
        <v>HPExt</v>
      </c>
      <c r="AE986" s="29">
        <f t="shared" si="203"/>
        <v>5789</v>
      </c>
    </row>
    <row r="987" spans="22:31" ht="16.5" x14ac:dyDescent="0.2">
      <c r="V987" s="15">
        <v>950</v>
      </c>
      <c r="W987" s="16">
        <f t="shared" si="193"/>
        <v>24</v>
      </c>
      <c r="X987" s="16" t="str">
        <f t="shared" si="197"/>
        <v>高级2</v>
      </c>
      <c r="Y987" s="16">
        <f t="shared" si="198"/>
        <v>6</v>
      </c>
      <c r="Z987" s="16">
        <f t="shared" si="199"/>
        <v>30</v>
      </c>
      <c r="AA987" s="102">
        <f t="shared" si="196"/>
        <v>4.55</v>
      </c>
      <c r="AB987" s="16" t="str">
        <f t="shared" si="200"/>
        <v>AtkExt</v>
      </c>
      <c r="AC987" s="29">
        <f t="shared" si="201"/>
        <v>4783</v>
      </c>
      <c r="AD987" s="16" t="str">
        <f t="shared" si="202"/>
        <v>HPExt</v>
      </c>
      <c r="AE987" s="29">
        <f t="shared" si="203"/>
        <v>5986</v>
      </c>
    </row>
    <row r="988" spans="22:31" ht="16.5" x14ac:dyDescent="0.2">
      <c r="V988" s="15">
        <v>951</v>
      </c>
      <c r="W988" s="16">
        <f t="shared" si="193"/>
        <v>24</v>
      </c>
      <c r="X988" s="16" t="str">
        <f t="shared" si="197"/>
        <v>高级2</v>
      </c>
      <c r="Y988" s="16">
        <f t="shared" si="198"/>
        <v>6</v>
      </c>
      <c r="Z988" s="16">
        <f t="shared" si="199"/>
        <v>31</v>
      </c>
      <c r="AA988" s="102">
        <f t="shared" si="196"/>
        <v>4.6999999999999993</v>
      </c>
      <c r="AB988" s="16" t="str">
        <f t="shared" si="200"/>
        <v>AtkExt</v>
      </c>
      <c r="AC988" s="29">
        <f t="shared" si="201"/>
        <v>4940</v>
      </c>
      <c r="AD988" s="16" t="str">
        <f t="shared" si="202"/>
        <v>HPExt</v>
      </c>
      <c r="AE988" s="29">
        <f t="shared" si="203"/>
        <v>6183</v>
      </c>
    </row>
    <row r="989" spans="22:31" ht="16.5" x14ac:dyDescent="0.2">
      <c r="V989" s="15">
        <v>952</v>
      </c>
      <c r="W989" s="16">
        <f t="shared" si="193"/>
        <v>24</v>
      </c>
      <c r="X989" s="16" t="str">
        <f t="shared" si="197"/>
        <v>高级2</v>
      </c>
      <c r="Y989" s="16">
        <f t="shared" si="198"/>
        <v>6</v>
      </c>
      <c r="Z989" s="16">
        <f t="shared" si="199"/>
        <v>32</v>
      </c>
      <c r="AA989" s="102">
        <f t="shared" si="196"/>
        <v>4.8499999999999996</v>
      </c>
      <c r="AB989" s="16" t="str">
        <f t="shared" si="200"/>
        <v>AtkExt</v>
      </c>
      <c r="AC989" s="29">
        <f t="shared" si="201"/>
        <v>5098</v>
      </c>
      <c r="AD989" s="16" t="str">
        <f t="shared" si="202"/>
        <v>HPExt</v>
      </c>
      <c r="AE989" s="29">
        <f t="shared" si="203"/>
        <v>6381</v>
      </c>
    </row>
    <row r="990" spans="22:31" ht="16.5" x14ac:dyDescent="0.2">
      <c r="V990" s="15">
        <v>953</v>
      </c>
      <c r="W990" s="16">
        <f t="shared" si="193"/>
        <v>24</v>
      </c>
      <c r="X990" s="16" t="str">
        <f t="shared" si="197"/>
        <v>高级2</v>
      </c>
      <c r="Y990" s="16">
        <f t="shared" si="198"/>
        <v>6</v>
      </c>
      <c r="Z990" s="16">
        <f t="shared" si="199"/>
        <v>33</v>
      </c>
      <c r="AA990" s="102">
        <f t="shared" si="196"/>
        <v>5</v>
      </c>
      <c r="AB990" s="16" t="str">
        <f t="shared" si="200"/>
        <v>AtkExt</v>
      </c>
      <c r="AC990" s="29">
        <f t="shared" si="201"/>
        <v>5256</v>
      </c>
      <c r="AD990" s="16" t="str">
        <f t="shared" si="202"/>
        <v>HPExt</v>
      </c>
      <c r="AE990" s="29">
        <f t="shared" si="203"/>
        <v>6578</v>
      </c>
    </row>
    <row r="991" spans="22:31" ht="16.5" x14ac:dyDescent="0.2">
      <c r="V991" s="15">
        <v>954</v>
      </c>
      <c r="W991" s="16">
        <f t="shared" si="193"/>
        <v>24</v>
      </c>
      <c r="X991" s="16" t="str">
        <f t="shared" si="197"/>
        <v>高级2</v>
      </c>
      <c r="Y991" s="16">
        <f t="shared" si="198"/>
        <v>6</v>
      </c>
      <c r="Z991" s="16">
        <f t="shared" si="199"/>
        <v>34</v>
      </c>
      <c r="AA991" s="102">
        <f t="shared" si="196"/>
        <v>5.1499999999999995</v>
      </c>
      <c r="AB991" s="16" t="str">
        <f t="shared" si="200"/>
        <v>AtkExt</v>
      </c>
      <c r="AC991" s="29">
        <f t="shared" si="201"/>
        <v>5413</v>
      </c>
      <c r="AD991" s="16" t="str">
        <f t="shared" si="202"/>
        <v>HPExt</v>
      </c>
      <c r="AE991" s="29">
        <f t="shared" si="203"/>
        <v>6775</v>
      </c>
    </row>
    <row r="992" spans="22:31" ht="16.5" x14ac:dyDescent="0.2">
      <c r="V992" s="15">
        <v>955</v>
      </c>
      <c r="W992" s="16">
        <f t="shared" si="193"/>
        <v>24</v>
      </c>
      <c r="X992" s="16" t="str">
        <f t="shared" si="197"/>
        <v>高级2</v>
      </c>
      <c r="Y992" s="16">
        <f t="shared" si="198"/>
        <v>6</v>
      </c>
      <c r="Z992" s="16">
        <f t="shared" si="199"/>
        <v>35</v>
      </c>
      <c r="AA992" s="102">
        <f t="shared" si="196"/>
        <v>5.3</v>
      </c>
      <c r="AB992" s="16" t="str">
        <f t="shared" si="200"/>
        <v>AtkExt</v>
      </c>
      <c r="AC992" s="29">
        <f t="shared" si="201"/>
        <v>5571</v>
      </c>
      <c r="AD992" s="16" t="str">
        <f t="shared" si="202"/>
        <v>HPExt</v>
      </c>
      <c r="AE992" s="29">
        <f t="shared" si="203"/>
        <v>6973</v>
      </c>
    </row>
    <row r="993" spans="22:31" ht="16.5" x14ac:dyDescent="0.2">
      <c r="V993" s="15">
        <v>956</v>
      </c>
      <c r="W993" s="16">
        <f t="shared" si="193"/>
        <v>24</v>
      </c>
      <c r="X993" s="16" t="str">
        <f t="shared" si="197"/>
        <v>高级2</v>
      </c>
      <c r="Y993" s="16">
        <f t="shared" si="198"/>
        <v>6</v>
      </c>
      <c r="Z993" s="16">
        <f t="shared" si="199"/>
        <v>36</v>
      </c>
      <c r="AA993" s="102">
        <f t="shared" si="196"/>
        <v>5.4499999999999993</v>
      </c>
      <c r="AB993" s="16" t="str">
        <f t="shared" si="200"/>
        <v>AtkExt</v>
      </c>
      <c r="AC993" s="29">
        <f t="shared" si="201"/>
        <v>5729</v>
      </c>
      <c r="AD993" s="16" t="str">
        <f t="shared" si="202"/>
        <v>HPExt</v>
      </c>
      <c r="AE993" s="29">
        <f t="shared" si="203"/>
        <v>7170</v>
      </c>
    </row>
    <row r="994" spans="22:31" ht="16.5" x14ac:dyDescent="0.2">
      <c r="V994" s="15">
        <v>957</v>
      </c>
      <c r="W994" s="16">
        <f t="shared" si="193"/>
        <v>24</v>
      </c>
      <c r="X994" s="16" t="str">
        <f t="shared" si="197"/>
        <v>高级2</v>
      </c>
      <c r="Y994" s="16">
        <f t="shared" si="198"/>
        <v>6</v>
      </c>
      <c r="Z994" s="16">
        <f t="shared" si="199"/>
        <v>37</v>
      </c>
      <c r="AA994" s="102">
        <f t="shared" si="196"/>
        <v>5.6</v>
      </c>
      <c r="AB994" s="16" t="str">
        <f t="shared" si="200"/>
        <v>AtkExt</v>
      </c>
      <c r="AC994" s="29">
        <f t="shared" si="201"/>
        <v>5886</v>
      </c>
      <c r="AD994" s="16" t="str">
        <f t="shared" si="202"/>
        <v>HPExt</v>
      </c>
      <c r="AE994" s="29">
        <f t="shared" si="203"/>
        <v>7368</v>
      </c>
    </row>
    <row r="995" spans="22:31" ht="16.5" x14ac:dyDescent="0.2">
      <c r="V995" s="15">
        <v>958</v>
      </c>
      <c r="W995" s="16">
        <f t="shared" si="193"/>
        <v>24</v>
      </c>
      <c r="X995" s="16" t="str">
        <f t="shared" si="197"/>
        <v>高级2</v>
      </c>
      <c r="Y995" s="16">
        <f t="shared" si="198"/>
        <v>6</v>
      </c>
      <c r="Z995" s="16">
        <f t="shared" si="199"/>
        <v>38</v>
      </c>
      <c r="AA995" s="102">
        <f t="shared" si="196"/>
        <v>5.75</v>
      </c>
      <c r="AB995" s="16" t="str">
        <f t="shared" si="200"/>
        <v>AtkExt</v>
      </c>
      <c r="AC995" s="29">
        <f t="shared" si="201"/>
        <v>6044</v>
      </c>
      <c r="AD995" s="16" t="str">
        <f t="shared" si="202"/>
        <v>HPExt</v>
      </c>
      <c r="AE995" s="29">
        <f t="shared" si="203"/>
        <v>7565</v>
      </c>
    </row>
    <row r="996" spans="22:31" ht="16.5" x14ac:dyDescent="0.2">
      <c r="V996" s="15">
        <v>959</v>
      </c>
      <c r="W996" s="16">
        <f t="shared" si="193"/>
        <v>24</v>
      </c>
      <c r="X996" s="16" t="str">
        <f t="shared" si="197"/>
        <v>高级2</v>
      </c>
      <c r="Y996" s="16">
        <f t="shared" si="198"/>
        <v>6</v>
      </c>
      <c r="Z996" s="16">
        <f t="shared" si="199"/>
        <v>39</v>
      </c>
      <c r="AA996" s="102">
        <f t="shared" si="196"/>
        <v>5.8999999999999995</v>
      </c>
      <c r="AB996" s="16" t="str">
        <f t="shared" si="200"/>
        <v>AtkExt</v>
      </c>
      <c r="AC996" s="29">
        <f t="shared" si="201"/>
        <v>6202</v>
      </c>
      <c r="AD996" s="16" t="str">
        <f t="shared" si="202"/>
        <v>HPExt</v>
      </c>
      <c r="AE996" s="29">
        <f t="shared" si="203"/>
        <v>7762</v>
      </c>
    </row>
    <row r="997" spans="22:31" ht="16.5" x14ac:dyDescent="0.2">
      <c r="V997" s="15">
        <v>960</v>
      </c>
      <c r="W997" s="16">
        <f t="shared" si="193"/>
        <v>24</v>
      </c>
      <c r="X997" s="16" t="str">
        <f t="shared" si="197"/>
        <v>高级2</v>
      </c>
      <c r="Y997" s="16">
        <f t="shared" si="198"/>
        <v>6</v>
      </c>
      <c r="Z997" s="16">
        <f t="shared" si="199"/>
        <v>40</v>
      </c>
      <c r="AA997" s="102">
        <f t="shared" si="196"/>
        <v>6.05</v>
      </c>
      <c r="AB997" s="16" t="str">
        <f t="shared" si="200"/>
        <v>AtkExt</v>
      </c>
      <c r="AC997" s="29">
        <f t="shared" si="201"/>
        <v>6359</v>
      </c>
      <c r="AD997" s="16" t="str">
        <f t="shared" si="202"/>
        <v>HPExt</v>
      </c>
      <c r="AE997" s="29">
        <f t="shared" si="203"/>
        <v>7960</v>
      </c>
    </row>
    <row r="998" spans="22:31" ht="16.5" x14ac:dyDescent="0.2">
      <c r="V998" s="15">
        <v>961</v>
      </c>
      <c r="W998" s="16">
        <f t="shared" si="193"/>
        <v>25</v>
      </c>
      <c r="X998" s="16" t="str">
        <f t="shared" si="197"/>
        <v>高级3</v>
      </c>
      <c r="Y998" s="16">
        <f t="shared" si="198"/>
        <v>1</v>
      </c>
      <c r="Z998" s="16">
        <f t="shared" si="199"/>
        <v>1</v>
      </c>
      <c r="AA998" s="102">
        <f t="shared" si="196"/>
        <v>0.2</v>
      </c>
      <c r="AB998" s="16" t="str">
        <f t="shared" si="200"/>
        <v>AtkExt</v>
      </c>
      <c r="AC998" s="29">
        <f t="shared" si="201"/>
        <v>105</v>
      </c>
      <c r="AD998" s="16" t="str">
        <f t="shared" si="202"/>
        <v>DefExt</v>
      </c>
      <c r="AE998" s="29">
        <f t="shared" si="203"/>
        <v>21</v>
      </c>
    </row>
    <row r="999" spans="22:31" ht="16.5" x14ac:dyDescent="0.2">
      <c r="V999" s="15">
        <v>962</v>
      </c>
      <c r="W999" s="16">
        <f t="shared" ref="W999:W1062" si="204">INT((V999-1)/40)+1</f>
        <v>25</v>
      </c>
      <c r="X999" s="16" t="str">
        <f t="shared" si="197"/>
        <v>高级3</v>
      </c>
      <c r="Y999" s="16">
        <f t="shared" si="198"/>
        <v>1</v>
      </c>
      <c r="Z999" s="16">
        <f t="shared" si="199"/>
        <v>2</v>
      </c>
      <c r="AA999" s="102">
        <f t="shared" ref="AA999:AA1062" si="205">Z999*15%+5%</f>
        <v>0.35</v>
      </c>
      <c r="AB999" s="16" t="str">
        <f t="shared" si="200"/>
        <v>AtkExt</v>
      </c>
      <c r="AC999" s="29">
        <f t="shared" si="201"/>
        <v>184</v>
      </c>
      <c r="AD999" s="16" t="str">
        <f t="shared" si="202"/>
        <v>DefExt</v>
      </c>
      <c r="AE999" s="29">
        <f t="shared" si="203"/>
        <v>37</v>
      </c>
    </row>
    <row r="1000" spans="22:31" ht="16.5" x14ac:dyDescent="0.2">
      <c r="V1000" s="15">
        <v>963</v>
      </c>
      <c r="W1000" s="16">
        <f t="shared" si="204"/>
        <v>25</v>
      </c>
      <c r="X1000" s="16" t="str">
        <f t="shared" si="197"/>
        <v>高级3</v>
      </c>
      <c r="Y1000" s="16">
        <f t="shared" si="198"/>
        <v>1</v>
      </c>
      <c r="Z1000" s="16">
        <f t="shared" si="199"/>
        <v>3</v>
      </c>
      <c r="AA1000" s="102">
        <f t="shared" si="205"/>
        <v>0.49999999999999994</v>
      </c>
      <c r="AB1000" s="16" t="str">
        <f t="shared" si="200"/>
        <v>AtkExt</v>
      </c>
      <c r="AC1000" s="29">
        <f t="shared" si="201"/>
        <v>263</v>
      </c>
      <c r="AD1000" s="16" t="str">
        <f t="shared" si="202"/>
        <v>DefExt</v>
      </c>
      <c r="AE1000" s="29">
        <f t="shared" si="203"/>
        <v>52</v>
      </c>
    </row>
    <row r="1001" spans="22:31" ht="16.5" x14ac:dyDescent="0.2">
      <c r="V1001" s="15">
        <v>964</v>
      </c>
      <c r="W1001" s="16">
        <f t="shared" si="204"/>
        <v>25</v>
      </c>
      <c r="X1001" s="16" t="str">
        <f t="shared" si="197"/>
        <v>高级3</v>
      </c>
      <c r="Y1001" s="16">
        <f t="shared" si="198"/>
        <v>1</v>
      </c>
      <c r="Z1001" s="16">
        <f t="shared" si="199"/>
        <v>4</v>
      </c>
      <c r="AA1001" s="102">
        <f t="shared" si="205"/>
        <v>0.65</v>
      </c>
      <c r="AB1001" s="16" t="str">
        <f t="shared" si="200"/>
        <v>AtkExt</v>
      </c>
      <c r="AC1001" s="29">
        <f t="shared" si="201"/>
        <v>342</v>
      </c>
      <c r="AD1001" s="16" t="str">
        <f t="shared" si="202"/>
        <v>DefExt</v>
      </c>
      <c r="AE1001" s="29">
        <f t="shared" si="203"/>
        <v>68</v>
      </c>
    </row>
    <row r="1002" spans="22:31" ht="16.5" x14ac:dyDescent="0.2">
      <c r="V1002" s="15">
        <v>965</v>
      </c>
      <c r="W1002" s="16">
        <f t="shared" si="204"/>
        <v>25</v>
      </c>
      <c r="X1002" s="16" t="str">
        <f t="shared" ref="X1002:X1065" si="206">INDEX($V$4:$V$33,W1002)</f>
        <v>高级3</v>
      </c>
      <c r="Y1002" s="16">
        <f t="shared" ref="Y1002:Y1065" si="207">INDEX($W$4:$W$33,INT((V1002-1)/40)+1)</f>
        <v>1</v>
      </c>
      <c r="Z1002" s="16">
        <f t="shared" ref="Z1002:Z1065" si="208">MOD(V1002-1,40)+1</f>
        <v>5</v>
      </c>
      <c r="AA1002" s="102">
        <f t="shared" si="205"/>
        <v>0.8</v>
      </c>
      <c r="AB1002" s="16" t="str">
        <f t="shared" ref="AB1002:AB1065" si="209">INDEX($Z$3:$AB$3,INDEX($AC$4:$AC$33,W1002))</f>
        <v>AtkExt</v>
      </c>
      <c r="AC1002" s="29">
        <f t="shared" ref="AC1002:AC1065" si="210">ROUND(INDEX($Z$4:$AB$33,$W1002,MATCH(AB1002,$Z$3:$AB$3,0))*INDEX($Y$4:$Y$33,W1002)*$AA1002*INDEX($E$11:$G$11,MATCH(AB1002,$Z$3:$AB$3,0)),0)</f>
        <v>420</v>
      </c>
      <c r="AD1002" s="16" t="str">
        <f t="shared" ref="AD1002:AD1065" si="211">INDEX($Z$3:$AB$3,INDEX($AD$4:$AD$33,W1002))</f>
        <v>DefExt</v>
      </c>
      <c r="AE1002" s="29">
        <f t="shared" ref="AE1002:AE1065" si="212">ROUND(INDEX($Z$4:$AB$33,$W1002,MATCH(AD1002,$Z$3:$AB$3,0))*INDEX($Y$4:$Y$33,Y1002)*$AA1002*INDEX($E$11:$G$11,MATCH(AD1002,$Z$3:$AB$3,0)),0)</f>
        <v>84</v>
      </c>
    </row>
    <row r="1003" spans="22:31" ht="16.5" x14ac:dyDescent="0.2">
      <c r="V1003" s="15">
        <v>966</v>
      </c>
      <c r="W1003" s="16">
        <f t="shared" si="204"/>
        <v>25</v>
      </c>
      <c r="X1003" s="16" t="str">
        <f t="shared" si="206"/>
        <v>高级3</v>
      </c>
      <c r="Y1003" s="16">
        <f t="shared" si="207"/>
        <v>1</v>
      </c>
      <c r="Z1003" s="16">
        <f t="shared" si="208"/>
        <v>6</v>
      </c>
      <c r="AA1003" s="102">
        <f t="shared" si="205"/>
        <v>0.95</v>
      </c>
      <c r="AB1003" s="16" t="str">
        <f t="shared" si="209"/>
        <v>AtkExt</v>
      </c>
      <c r="AC1003" s="29">
        <f t="shared" si="210"/>
        <v>499</v>
      </c>
      <c r="AD1003" s="16" t="str">
        <f t="shared" si="211"/>
        <v>DefExt</v>
      </c>
      <c r="AE1003" s="29">
        <f t="shared" si="212"/>
        <v>100</v>
      </c>
    </row>
    <row r="1004" spans="22:31" ht="16.5" x14ac:dyDescent="0.2">
      <c r="V1004" s="15">
        <v>967</v>
      </c>
      <c r="W1004" s="16">
        <f t="shared" si="204"/>
        <v>25</v>
      </c>
      <c r="X1004" s="16" t="str">
        <f t="shared" si="206"/>
        <v>高级3</v>
      </c>
      <c r="Y1004" s="16">
        <f t="shared" si="207"/>
        <v>1</v>
      </c>
      <c r="Z1004" s="16">
        <f t="shared" si="208"/>
        <v>7</v>
      </c>
      <c r="AA1004" s="102">
        <f t="shared" si="205"/>
        <v>1.1000000000000001</v>
      </c>
      <c r="AB1004" s="16" t="str">
        <f t="shared" si="209"/>
        <v>AtkExt</v>
      </c>
      <c r="AC1004" s="29">
        <f t="shared" si="210"/>
        <v>578</v>
      </c>
      <c r="AD1004" s="16" t="str">
        <f t="shared" si="211"/>
        <v>DefExt</v>
      </c>
      <c r="AE1004" s="29">
        <f t="shared" si="212"/>
        <v>115</v>
      </c>
    </row>
    <row r="1005" spans="22:31" ht="16.5" x14ac:dyDescent="0.2">
      <c r="V1005" s="15">
        <v>968</v>
      </c>
      <c r="W1005" s="16">
        <f t="shared" si="204"/>
        <v>25</v>
      </c>
      <c r="X1005" s="16" t="str">
        <f t="shared" si="206"/>
        <v>高级3</v>
      </c>
      <c r="Y1005" s="16">
        <f t="shared" si="207"/>
        <v>1</v>
      </c>
      <c r="Z1005" s="16">
        <f t="shared" si="208"/>
        <v>8</v>
      </c>
      <c r="AA1005" s="102">
        <f t="shared" si="205"/>
        <v>1.25</v>
      </c>
      <c r="AB1005" s="16" t="str">
        <f t="shared" si="209"/>
        <v>AtkExt</v>
      </c>
      <c r="AC1005" s="29">
        <f t="shared" si="210"/>
        <v>657</v>
      </c>
      <c r="AD1005" s="16" t="str">
        <f t="shared" si="211"/>
        <v>DefExt</v>
      </c>
      <c r="AE1005" s="29">
        <f t="shared" si="212"/>
        <v>131</v>
      </c>
    </row>
    <row r="1006" spans="22:31" ht="16.5" x14ac:dyDescent="0.2">
      <c r="V1006" s="15">
        <v>969</v>
      </c>
      <c r="W1006" s="16">
        <f t="shared" si="204"/>
        <v>25</v>
      </c>
      <c r="X1006" s="16" t="str">
        <f t="shared" si="206"/>
        <v>高级3</v>
      </c>
      <c r="Y1006" s="16">
        <f t="shared" si="207"/>
        <v>1</v>
      </c>
      <c r="Z1006" s="16">
        <f t="shared" si="208"/>
        <v>9</v>
      </c>
      <c r="AA1006" s="102">
        <f t="shared" si="205"/>
        <v>1.4</v>
      </c>
      <c r="AB1006" s="16" t="str">
        <f t="shared" si="209"/>
        <v>AtkExt</v>
      </c>
      <c r="AC1006" s="29">
        <f t="shared" si="210"/>
        <v>736</v>
      </c>
      <c r="AD1006" s="16" t="str">
        <f t="shared" si="211"/>
        <v>DefExt</v>
      </c>
      <c r="AE1006" s="29">
        <f t="shared" si="212"/>
        <v>147</v>
      </c>
    </row>
    <row r="1007" spans="22:31" ht="16.5" x14ac:dyDescent="0.2">
      <c r="V1007" s="15">
        <v>970</v>
      </c>
      <c r="W1007" s="16">
        <f t="shared" si="204"/>
        <v>25</v>
      </c>
      <c r="X1007" s="16" t="str">
        <f t="shared" si="206"/>
        <v>高级3</v>
      </c>
      <c r="Y1007" s="16">
        <f t="shared" si="207"/>
        <v>1</v>
      </c>
      <c r="Z1007" s="16">
        <f t="shared" si="208"/>
        <v>10</v>
      </c>
      <c r="AA1007" s="102">
        <f t="shared" si="205"/>
        <v>1.55</v>
      </c>
      <c r="AB1007" s="16" t="str">
        <f t="shared" si="209"/>
        <v>AtkExt</v>
      </c>
      <c r="AC1007" s="29">
        <f t="shared" si="210"/>
        <v>815</v>
      </c>
      <c r="AD1007" s="16" t="str">
        <f t="shared" si="211"/>
        <v>DefExt</v>
      </c>
      <c r="AE1007" s="29">
        <f t="shared" si="212"/>
        <v>163</v>
      </c>
    </row>
    <row r="1008" spans="22:31" ht="16.5" x14ac:dyDescent="0.2">
      <c r="V1008" s="15">
        <v>971</v>
      </c>
      <c r="W1008" s="16">
        <f t="shared" si="204"/>
        <v>25</v>
      </c>
      <c r="X1008" s="16" t="str">
        <f t="shared" si="206"/>
        <v>高级3</v>
      </c>
      <c r="Y1008" s="16">
        <f t="shared" si="207"/>
        <v>1</v>
      </c>
      <c r="Z1008" s="16">
        <f t="shared" si="208"/>
        <v>11</v>
      </c>
      <c r="AA1008" s="102">
        <f t="shared" si="205"/>
        <v>1.7</v>
      </c>
      <c r="AB1008" s="16" t="str">
        <f t="shared" si="209"/>
        <v>AtkExt</v>
      </c>
      <c r="AC1008" s="29">
        <f t="shared" si="210"/>
        <v>893</v>
      </c>
      <c r="AD1008" s="16" t="str">
        <f t="shared" si="211"/>
        <v>DefExt</v>
      </c>
      <c r="AE1008" s="29">
        <f t="shared" si="212"/>
        <v>178</v>
      </c>
    </row>
    <row r="1009" spans="22:31" ht="16.5" x14ac:dyDescent="0.2">
      <c r="V1009" s="15">
        <v>972</v>
      </c>
      <c r="W1009" s="16">
        <f t="shared" si="204"/>
        <v>25</v>
      </c>
      <c r="X1009" s="16" t="str">
        <f t="shared" si="206"/>
        <v>高级3</v>
      </c>
      <c r="Y1009" s="16">
        <f t="shared" si="207"/>
        <v>1</v>
      </c>
      <c r="Z1009" s="16">
        <f t="shared" si="208"/>
        <v>12</v>
      </c>
      <c r="AA1009" s="102">
        <f t="shared" si="205"/>
        <v>1.8499999999999999</v>
      </c>
      <c r="AB1009" s="16" t="str">
        <f t="shared" si="209"/>
        <v>AtkExt</v>
      </c>
      <c r="AC1009" s="29">
        <f t="shared" si="210"/>
        <v>972</v>
      </c>
      <c r="AD1009" s="16" t="str">
        <f t="shared" si="211"/>
        <v>DefExt</v>
      </c>
      <c r="AE1009" s="29">
        <f t="shared" si="212"/>
        <v>194</v>
      </c>
    </row>
    <row r="1010" spans="22:31" ht="16.5" x14ac:dyDescent="0.2">
      <c r="V1010" s="15">
        <v>973</v>
      </c>
      <c r="W1010" s="16">
        <f t="shared" si="204"/>
        <v>25</v>
      </c>
      <c r="X1010" s="16" t="str">
        <f t="shared" si="206"/>
        <v>高级3</v>
      </c>
      <c r="Y1010" s="16">
        <f t="shared" si="207"/>
        <v>1</v>
      </c>
      <c r="Z1010" s="16">
        <f t="shared" si="208"/>
        <v>13</v>
      </c>
      <c r="AA1010" s="102">
        <f t="shared" si="205"/>
        <v>2</v>
      </c>
      <c r="AB1010" s="16" t="str">
        <f t="shared" si="209"/>
        <v>AtkExt</v>
      </c>
      <c r="AC1010" s="29">
        <f t="shared" si="210"/>
        <v>1051</v>
      </c>
      <c r="AD1010" s="16" t="str">
        <f t="shared" si="211"/>
        <v>DefExt</v>
      </c>
      <c r="AE1010" s="29">
        <f t="shared" si="212"/>
        <v>210</v>
      </c>
    </row>
    <row r="1011" spans="22:31" ht="16.5" x14ac:dyDescent="0.2">
      <c r="V1011" s="15">
        <v>974</v>
      </c>
      <c r="W1011" s="16">
        <f t="shared" si="204"/>
        <v>25</v>
      </c>
      <c r="X1011" s="16" t="str">
        <f t="shared" si="206"/>
        <v>高级3</v>
      </c>
      <c r="Y1011" s="16">
        <f t="shared" si="207"/>
        <v>1</v>
      </c>
      <c r="Z1011" s="16">
        <f t="shared" si="208"/>
        <v>14</v>
      </c>
      <c r="AA1011" s="102">
        <f t="shared" si="205"/>
        <v>2.15</v>
      </c>
      <c r="AB1011" s="16" t="str">
        <f t="shared" si="209"/>
        <v>AtkExt</v>
      </c>
      <c r="AC1011" s="29">
        <f t="shared" si="210"/>
        <v>1130</v>
      </c>
      <c r="AD1011" s="16" t="str">
        <f t="shared" si="211"/>
        <v>DefExt</v>
      </c>
      <c r="AE1011" s="29">
        <f t="shared" si="212"/>
        <v>225</v>
      </c>
    </row>
    <row r="1012" spans="22:31" ht="16.5" x14ac:dyDescent="0.2">
      <c r="V1012" s="15">
        <v>975</v>
      </c>
      <c r="W1012" s="16">
        <f t="shared" si="204"/>
        <v>25</v>
      </c>
      <c r="X1012" s="16" t="str">
        <f t="shared" si="206"/>
        <v>高级3</v>
      </c>
      <c r="Y1012" s="16">
        <f t="shared" si="207"/>
        <v>1</v>
      </c>
      <c r="Z1012" s="16">
        <f t="shared" si="208"/>
        <v>15</v>
      </c>
      <c r="AA1012" s="102">
        <f t="shared" si="205"/>
        <v>2.2999999999999998</v>
      </c>
      <c r="AB1012" s="16" t="str">
        <f t="shared" si="209"/>
        <v>AtkExt</v>
      </c>
      <c r="AC1012" s="29">
        <f t="shared" si="210"/>
        <v>1209</v>
      </c>
      <c r="AD1012" s="16" t="str">
        <f t="shared" si="211"/>
        <v>DefExt</v>
      </c>
      <c r="AE1012" s="29">
        <f t="shared" si="212"/>
        <v>241</v>
      </c>
    </row>
    <row r="1013" spans="22:31" ht="16.5" x14ac:dyDescent="0.2">
      <c r="V1013" s="15">
        <v>976</v>
      </c>
      <c r="W1013" s="16">
        <f t="shared" si="204"/>
        <v>25</v>
      </c>
      <c r="X1013" s="16" t="str">
        <f t="shared" si="206"/>
        <v>高级3</v>
      </c>
      <c r="Y1013" s="16">
        <f t="shared" si="207"/>
        <v>1</v>
      </c>
      <c r="Z1013" s="16">
        <f t="shared" si="208"/>
        <v>16</v>
      </c>
      <c r="AA1013" s="102">
        <f t="shared" si="205"/>
        <v>2.4499999999999997</v>
      </c>
      <c r="AB1013" s="16" t="str">
        <f t="shared" si="209"/>
        <v>AtkExt</v>
      </c>
      <c r="AC1013" s="29">
        <f t="shared" si="210"/>
        <v>1288</v>
      </c>
      <c r="AD1013" s="16" t="str">
        <f t="shared" si="211"/>
        <v>DefExt</v>
      </c>
      <c r="AE1013" s="29">
        <f t="shared" si="212"/>
        <v>257</v>
      </c>
    </row>
    <row r="1014" spans="22:31" ht="16.5" x14ac:dyDescent="0.2">
      <c r="V1014" s="15">
        <v>977</v>
      </c>
      <c r="W1014" s="16">
        <f t="shared" si="204"/>
        <v>25</v>
      </c>
      <c r="X1014" s="16" t="str">
        <f t="shared" si="206"/>
        <v>高级3</v>
      </c>
      <c r="Y1014" s="16">
        <f t="shared" si="207"/>
        <v>1</v>
      </c>
      <c r="Z1014" s="16">
        <f t="shared" si="208"/>
        <v>17</v>
      </c>
      <c r="AA1014" s="102">
        <f t="shared" si="205"/>
        <v>2.5999999999999996</v>
      </c>
      <c r="AB1014" s="16" t="str">
        <f t="shared" si="209"/>
        <v>AtkExt</v>
      </c>
      <c r="AC1014" s="29">
        <f t="shared" si="210"/>
        <v>1366</v>
      </c>
      <c r="AD1014" s="16" t="str">
        <f t="shared" si="211"/>
        <v>DefExt</v>
      </c>
      <c r="AE1014" s="29">
        <f t="shared" si="212"/>
        <v>273</v>
      </c>
    </row>
    <row r="1015" spans="22:31" ht="16.5" x14ac:dyDescent="0.2">
      <c r="V1015" s="15">
        <v>978</v>
      </c>
      <c r="W1015" s="16">
        <f t="shared" si="204"/>
        <v>25</v>
      </c>
      <c r="X1015" s="16" t="str">
        <f t="shared" si="206"/>
        <v>高级3</v>
      </c>
      <c r="Y1015" s="16">
        <f t="shared" si="207"/>
        <v>1</v>
      </c>
      <c r="Z1015" s="16">
        <f t="shared" si="208"/>
        <v>18</v>
      </c>
      <c r="AA1015" s="102">
        <f t="shared" si="205"/>
        <v>2.7499999999999996</v>
      </c>
      <c r="AB1015" s="16" t="str">
        <f t="shared" si="209"/>
        <v>AtkExt</v>
      </c>
      <c r="AC1015" s="29">
        <f t="shared" si="210"/>
        <v>1445</v>
      </c>
      <c r="AD1015" s="16" t="str">
        <f t="shared" si="211"/>
        <v>DefExt</v>
      </c>
      <c r="AE1015" s="29">
        <f t="shared" si="212"/>
        <v>288</v>
      </c>
    </row>
    <row r="1016" spans="22:31" ht="16.5" x14ac:dyDescent="0.2">
      <c r="V1016" s="15">
        <v>979</v>
      </c>
      <c r="W1016" s="16">
        <f t="shared" si="204"/>
        <v>25</v>
      </c>
      <c r="X1016" s="16" t="str">
        <f t="shared" si="206"/>
        <v>高级3</v>
      </c>
      <c r="Y1016" s="16">
        <f t="shared" si="207"/>
        <v>1</v>
      </c>
      <c r="Z1016" s="16">
        <f t="shared" si="208"/>
        <v>19</v>
      </c>
      <c r="AA1016" s="102">
        <f t="shared" si="205"/>
        <v>2.9</v>
      </c>
      <c r="AB1016" s="16" t="str">
        <f t="shared" si="209"/>
        <v>AtkExt</v>
      </c>
      <c r="AC1016" s="29">
        <f t="shared" si="210"/>
        <v>1524</v>
      </c>
      <c r="AD1016" s="16" t="str">
        <f t="shared" si="211"/>
        <v>DefExt</v>
      </c>
      <c r="AE1016" s="29">
        <f t="shared" si="212"/>
        <v>304</v>
      </c>
    </row>
    <row r="1017" spans="22:31" ht="16.5" x14ac:dyDescent="0.2">
      <c r="V1017" s="15">
        <v>980</v>
      </c>
      <c r="W1017" s="16">
        <f t="shared" si="204"/>
        <v>25</v>
      </c>
      <c r="X1017" s="16" t="str">
        <f t="shared" si="206"/>
        <v>高级3</v>
      </c>
      <c r="Y1017" s="16">
        <f t="shared" si="207"/>
        <v>1</v>
      </c>
      <c r="Z1017" s="16">
        <f t="shared" si="208"/>
        <v>20</v>
      </c>
      <c r="AA1017" s="102">
        <f t="shared" si="205"/>
        <v>3.05</v>
      </c>
      <c r="AB1017" s="16" t="str">
        <f t="shared" si="209"/>
        <v>AtkExt</v>
      </c>
      <c r="AC1017" s="29">
        <f t="shared" si="210"/>
        <v>1603</v>
      </c>
      <c r="AD1017" s="16" t="str">
        <f t="shared" si="211"/>
        <v>DefExt</v>
      </c>
      <c r="AE1017" s="29">
        <f t="shared" si="212"/>
        <v>320</v>
      </c>
    </row>
    <row r="1018" spans="22:31" ht="16.5" x14ac:dyDescent="0.2">
      <c r="V1018" s="15">
        <v>981</v>
      </c>
      <c r="W1018" s="16">
        <f t="shared" si="204"/>
        <v>25</v>
      </c>
      <c r="X1018" s="16" t="str">
        <f t="shared" si="206"/>
        <v>高级3</v>
      </c>
      <c r="Y1018" s="16">
        <f t="shared" si="207"/>
        <v>1</v>
      </c>
      <c r="Z1018" s="16">
        <f t="shared" si="208"/>
        <v>21</v>
      </c>
      <c r="AA1018" s="102">
        <f t="shared" si="205"/>
        <v>3.1999999999999997</v>
      </c>
      <c r="AB1018" s="16" t="str">
        <f t="shared" si="209"/>
        <v>AtkExt</v>
      </c>
      <c r="AC1018" s="29">
        <f t="shared" si="210"/>
        <v>1682</v>
      </c>
      <c r="AD1018" s="16" t="str">
        <f t="shared" si="211"/>
        <v>DefExt</v>
      </c>
      <c r="AE1018" s="29">
        <f t="shared" si="212"/>
        <v>336</v>
      </c>
    </row>
    <row r="1019" spans="22:31" ht="16.5" x14ac:dyDescent="0.2">
      <c r="V1019" s="15">
        <v>982</v>
      </c>
      <c r="W1019" s="16">
        <f t="shared" si="204"/>
        <v>25</v>
      </c>
      <c r="X1019" s="16" t="str">
        <f t="shared" si="206"/>
        <v>高级3</v>
      </c>
      <c r="Y1019" s="16">
        <f t="shared" si="207"/>
        <v>1</v>
      </c>
      <c r="Z1019" s="16">
        <f t="shared" si="208"/>
        <v>22</v>
      </c>
      <c r="AA1019" s="102">
        <f t="shared" si="205"/>
        <v>3.3499999999999996</v>
      </c>
      <c r="AB1019" s="16" t="str">
        <f t="shared" si="209"/>
        <v>AtkExt</v>
      </c>
      <c r="AC1019" s="29">
        <f t="shared" si="210"/>
        <v>1761</v>
      </c>
      <c r="AD1019" s="16" t="str">
        <f t="shared" si="211"/>
        <v>DefExt</v>
      </c>
      <c r="AE1019" s="29">
        <f t="shared" si="212"/>
        <v>351</v>
      </c>
    </row>
    <row r="1020" spans="22:31" ht="16.5" x14ac:dyDescent="0.2">
      <c r="V1020" s="15">
        <v>983</v>
      </c>
      <c r="W1020" s="16">
        <f t="shared" si="204"/>
        <v>25</v>
      </c>
      <c r="X1020" s="16" t="str">
        <f t="shared" si="206"/>
        <v>高级3</v>
      </c>
      <c r="Y1020" s="16">
        <f t="shared" si="207"/>
        <v>1</v>
      </c>
      <c r="Z1020" s="16">
        <f t="shared" si="208"/>
        <v>23</v>
      </c>
      <c r="AA1020" s="102">
        <f t="shared" si="205"/>
        <v>3.4999999999999996</v>
      </c>
      <c r="AB1020" s="16" t="str">
        <f t="shared" si="209"/>
        <v>AtkExt</v>
      </c>
      <c r="AC1020" s="29">
        <f t="shared" si="210"/>
        <v>1839</v>
      </c>
      <c r="AD1020" s="16" t="str">
        <f t="shared" si="211"/>
        <v>DefExt</v>
      </c>
      <c r="AE1020" s="29">
        <f t="shared" si="212"/>
        <v>367</v>
      </c>
    </row>
    <row r="1021" spans="22:31" ht="16.5" x14ac:dyDescent="0.2">
      <c r="V1021" s="15">
        <v>984</v>
      </c>
      <c r="W1021" s="16">
        <f t="shared" si="204"/>
        <v>25</v>
      </c>
      <c r="X1021" s="16" t="str">
        <f t="shared" si="206"/>
        <v>高级3</v>
      </c>
      <c r="Y1021" s="16">
        <f t="shared" si="207"/>
        <v>1</v>
      </c>
      <c r="Z1021" s="16">
        <f t="shared" si="208"/>
        <v>24</v>
      </c>
      <c r="AA1021" s="102">
        <f t="shared" si="205"/>
        <v>3.6499999999999995</v>
      </c>
      <c r="AB1021" s="16" t="str">
        <f t="shared" si="209"/>
        <v>AtkExt</v>
      </c>
      <c r="AC1021" s="29">
        <f t="shared" si="210"/>
        <v>1918</v>
      </c>
      <c r="AD1021" s="16" t="str">
        <f t="shared" si="211"/>
        <v>DefExt</v>
      </c>
      <c r="AE1021" s="29">
        <f t="shared" si="212"/>
        <v>383</v>
      </c>
    </row>
    <row r="1022" spans="22:31" ht="16.5" x14ac:dyDescent="0.2">
      <c r="V1022" s="15">
        <v>985</v>
      </c>
      <c r="W1022" s="16">
        <f t="shared" si="204"/>
        <v>25</v>
      </c>
      <c r="X1022" s="16" t="str">
        <f t="shared" si="206"/>
        <v>高级3</v>
      </c>
      <c r="Y1022" s="16">
        <f t="shared" si="207"/>
        <v>1</v>
      </c>
      <c r="Z1022" s="16">
        <f t="shared" si="208"/>
        <v>25</v>
      </c>
      <c r="AA1022" s="102">
        <f t="shared" si="205"/>
        <v>3.8</v>
      </c>
      <c r="AB1022" s="16" t="str">
        <f t="shared" si="209"/>
        <v>AtkExt</v>
      </c>
      <c r="AC1022" s="29">
        <f t="shared" si="210"/>
        <v>1997</v>
      </c>
      <c r="AD1022" s="16" t="str">
        <f t="shared" si="211"/>
        <v>DefExt</v>
      </c>
      <c r="AE1022" s="29">
        <f t="shared" si="212"/>
        <v>398</v>
      </c>
    </row>
    <row r="1023" spans="22:31" ht="16.5" x14ac:dyDescent="0.2">
      <c r="V1023" s="15">
        <v>986</v>
      </c>
      <c r="W1023" s="16">
        <f t="shared" si="204"/>
        <v>25</v>
      </c>
      <c r="X1023" s="16" t="str">
        <f t="shared" si="206"/>
        <v>高级3</v>
      </c>
      <c r="Y1023" s="16">
        <f t="shared" si="207"/>
        <v>1</v>
      </c>
      <c r="Z1023" s="16">
        <f t="shared" si="208"/>
        <v>26</v>
      </c>
      <c r="AA1023" s="102">
        <f t="shared" si="205"/>
        <v>3.9499999999999997</v>
      </c>
      <c r="AB1023" s="16" t="str">
        <f t="shared" si="209"/>
        <v>AtkExt</v>
      </c>
      <c r="AC1023" s="29">
        <f t="shared" si="210"/>
        <v>2076</v>
      </c>
      <c r="AD1023" s="16" t="str">
        <f t="shared" si="211"/>
        <v>DefExt</v>
      </c>
      <c r="AE1023" s="29">
        <f t="shared" si="212"/>
        <v>414</v>
      </c>
    </row>
    <row r="1024" spans="22:31" ht="16.5" x14ac:dyDescent="0.2">
      <c r="V1024" s="15">
        <v>987</v>
      </c>
      <c r="W1024" s="16">
        <f t="shared" si="204"/>
        <v>25</v>
      </c>
      <c r="X1024" s="16" t="str">
        <f t="shared" si="206"/>
        <v>高级3</v>
      </c>
      <c r="Y1024" s="16">
        <f t="shared" si="207"/>
        <v>1</v>
      </c>
      <c r="Z1024" s="16">
        <f t="shared" si="208"/>
        <v>27</v>
      </c>
      <c r="AA1024" s="102">
        <f t="shared" si="205"/>
        <v>4.0999999999999996</v>
      </c>
      <c r="AB1024" s="16" t="str">
        <f t="shared" si="209"/>
        <v>AtkExt</v>
      </c>
      <c r="AC1024" s="29">
        <f t="shared" si="210"/>
        <v>2155</v>
      </c>
      <c r="AD1024" s="16" t="str">
        <f t="shared" si="211"/>
        <v>DefExt</v>
      </c>
      <c r="AE1024" s="29">
        <f t="shared" si="212"/>
        <v>430</v>
      </c>
    </row>
    <row r="1025" spans="22:31" ht="16.5" x14ac:dyDescent="0.2">
      <c r="V1025" s="15">
        <v>988</v>
      </c>
      <c r="W1025" s="16">
        <f t="shared" si="204"/>
        <v>25</v>
      </c>
      <c r="X1025" s="16" t="str">
        <f t="shared" si="206"/>
        <v>高级3</v>
      </c>
      <c r="Y1025" s="16">
        <f t="shared" si="207"/>
        <v>1</v>
      </c>
      <c r="Z1025" s="16">
        <f t="shared" si="208"/>
        <v>28</v>
      </c>
      <c r="AA1025" s="102">
        <f t="shared" si="205"/>
        <v>4.25</v>
      </c>
      <c r="AB1025" s="16" t="str">
        <f t="shared" si="209"/>
        <v>AtkExt</v>
      </c>
      <c r="AC1025" s="29">
        <f t="shared" si="210"/>
        <v>2234</v>
      </c>
      <c r="AD1025" s="16" t="str">
        <f t="shared" si="211"/>
        <v>DefExt</v>
      </c>
      <c r="AE1025" s="29">
        <f t="shared" si="212"/>
        <v>446</v>
      </c>
    </row>
    <row r="1026" spans="22:31" ht="16.5" x14ac:dyDescent="0.2">
      <c r="V1026" s="15">
        <v>989</v>
      </c>
      <c r="W1026" s="16">
        <f t="shared" si="204"/>
        <v>25</v>
      </c>
      <c r="X1026" s="16" t="str">
        <f t="shared" si="206"/>
        <v>高级3</v>
      </c>
      <c r="Y1026" s="16">
        <f t="shared" si="207"/>
        <v>1</v>
      </c>
      <c r="Z1026" s="16">
        <f t="shared" si="208"/>
        <v>29</v>
      </c>
      <c r="AA1026" s="102">
        <f t="shared" si="205"/>
        <v>4.3999999999999995</v>
      </c>
      <c r="AB1026" s="16" t="str">
        <f t="shared" si="209"/>
        <v>AtkExt</v>
      </c>
      <c r="AC1026" s="29">
        <f t="shared" si="210"/>
        <v>2312</v>
      </c>
      <c r="AD1026" s="16" t="str">
        <f t="shared" si="211"/>
        <v>DefExt</v>
      </c>
      <c r="AE1026" s="29">
        <f t="shared" si="212"/>
        <v>461</v>
      </c>
    </row>
    <row r="1027" spans="22:31" ht="16.5" x14ac:dyDescent="0.2">
      <c r="V1027" s="15">
        <v>990</v>
      </c>
      <c r="W1027" s="16">
        <f t="shared" si="204"/>
        <v>25</v>
      </c>
      <c r="X1027" s="16" t="str">
        <f t="shared" si="206"/>
        <v>高级3</v>
      </c>
      <c r="Y1027" s="16">
        <f t="shared" si="207"/>
        <v>1</v>
      </c>
      <c r="Z1027" s="16">
        <f t="shared" si="208"/>
        <v>30</v>
      </c>
      <c r="AA1027" s="102">
        <f t="shared" si="205"/>
        <v>4.55</v>
      </c>
      <c r="AB1027" s="16" t="str">
        <f t="shared" si="209"/>
        <v>AtkExt</v>
      </c>
      <c r="AC1027" s="29">
        <f t="shared" si="210"/>
        <v>2391</v>
      </c>
      <c r="AD1027" s="16" t="str">
        <f t="shared" si="211"/>
        <v>DefExt</v>
      </c>
      <c r="AE1027" s="29">
        <f t="shared" si="212"/>
        <v>477</v>
      </c>
    </row>
    <row r="1028" spans="22:31" ht="16.5" x14ac:dyDescent="0.2">
      <c r="V1028" s="15">
        <v>991</v>
      </c>
      <c r="W1028" s="16">
        <f t="shared" si="204"/>
        <v>25</v>
      </c>
      <c r="X1028" s="16" t="str">
        <f t="shared" si="206"/>
        <v>高级3</v>
      </c>
      <c r="Y1028" s="16">
        <f t="shared" si="207"/>
        <v>1</v>
      </c>
      <c r="Z1028" s="16">
        <f t="shared" si="208"/>
        <v>31</v>
      </c>
      <c r="AA1028" s="102">
        <f t="shared" si="205"/>
        <v>4.6999999999999993</v>
      </c>
      <c r="AB1028" s="16" t="str">
        <f t="shared" si="209"/>
        <v>AtkExt</v>
      </c>
      <c r="AC1028" s="29">
        <f t="shared" si="210"/>
        <v>2470</v>
      </c>
      <c r="AD1028" s="16" t="str">
        <f t="shared" si="211"/>
        <v>DefExt</v>
      </c>
      <c r="AE1028" s="29">
        <f t="shared" si="212"/>
        <v>493</v>
      </c>
    </row>
    <row r="1029" spans="22:31" ht="16.5" x14ac:dyDescent="0.2">
      <c r="V1029" s="15">
        <v>992</v>
      </c>
      <c r="W1029" s="16">
        <f t="shared" si="204"/>
        <v>25</v>
      </c>
      <c r="X1029" s="16" t="str">
        <f t="shared" si="206"/>
        <v>高级3</v>
      </c>
      <c r="Y1029" s="16">
        <f t="shared" si="207"/>
        <v>1</v>
      </c>
      <c r="Z1029" s="16">
        <f t="shared" si="208"/>
        <v>32</v>
      </c>
      <c r="AA1029" s="102">
        <f t="shared" si="205"/>
        <v>4.8499999999999996</v>
      </c>
      <c r="AB1029" s="16" t="str">
        <f t="shared" si="209"/>
        <v>AtkExt</v>
      </c>
      <c r="AC1029" s="29">
        <f t="shared" si="210"/>
        <v>2549</v>
      </c>
      <c r="AD1029" s="16" t="str">
        <f t="shared" si="211"/>
        <v>DefExt</v>
      </c>
      <c r="AE1029" s="29">
        <f t="shared" si="212"/>
        <v>509</v>
      </c>
    </row>
    <row r="1030" spans="22:31" ht="16.5" x14ac:dyDescent="0.2">
      <c r="V1030" s="15">
        <v>993</v>
      </c>
      <c r="W1030" s="16">
        <f t="shared" si="204"/>
        <v>25</v>
      </c>
      <c r="X1030" s="16" t="str">
        <f t="shared" si="206"/>
        <v>高级3</v>
      </c>
      <c r="Y1030" s="16">
        <f t="shared" si="207"/>
        <v>1</v>
      </c>
      <c r="Z1030" s="16">
        <f t="shared" si="208"/>
        <v>33</v>
      </c>
      <c r="AA1030" s="102">
        <f t="shared" si="205"/>
        <v>5</v>
      </c>
      <c r="AB1030" s="16" t="str">
        <f t="shared" si="209"/>
        <v>AtkExt</v>
      </c>
      <c r="AC1030" s="29">
        <f t="shared" si="210"/>
        <v>2628</v>
      </c>
      <c r="AD1030" s="16" t="str">
        <f t="shared" si="211"/>
        <v>DefExt</v>
      </c>
      <c r="AE1030" s="29">
        <f t="shared" si="212"/>
        <v>524</v>
      </c>
    </row>
    <row r="1031" spans="22:31" ht="16.5" x14ac:dyDescent="0.2">
      <c r="V1031" s="15">
        <v>994</v>
      </c>
      <c r="W1031" s="16">
        <f t="shared" si="204"/>
        <v>25</v>
      </c>
      <c r="X1031" s="16" t="str">
        <f t="shared" si="206"/>
        <v>高级3</v>
      </c>
      <c r="Y1031" s="16">
        <f t="shared" si="207"/>
        <v>1</v>
      </c>
      <c r="Z1031" s="16">
        <f t="shared" si="208"/>
        <v>34</v>
      </c>
      <c r="AA1031" s="102">
        <f t="shared" si="205"/>
        <v>5.1499999999999995</v>
      </c>
      <c r="AB1031" s="16" t="str">
        <f t="shared" si="209"/>
        <v>AtkExt</v>
      </c>
      <c r="AC1031" s="29">
        <f t="shared" si="210"/>
        <v>2707</v>
      </c>
      <c r="AD1031" s="16" t="str">
        <f t="shared" si="211"/>
        <v>DefExt</v>
      </c>
      <c r="AE1031" s="29">
        <f t="shared" si="212"/>
        <v>540</v>
      </c>
    </row>
    <row r="1032" spans="22:31" ht="16.5" x14ac:dyDescent="0.2">
      <c r="V1032" s="15">
        <v>995</v>
      </c>
      <c r="W1032" s="16">
        <f t="shared" si="204"/>
        <v>25</v>
      </c>
      <c r="X1032" s="16" t="str">
        <f t="shared" si="206"/>
        <v>高级3</v>
      </c>
      <c r="Y1032" s="16">
        <f t="shared" si="207"/>
        <v>1</v>
      </c>
      <c r="Z1032" s="16">
        <f t="shared" si="208"/>
        <v>35</v>
      </c>
      <c r="AA1032" s="102">
        <f t="shared" si="205"/>
        <v>5.3</v>
      </c>
      <c r="AB1032" s="16" t="str">
        <f t="shared" si="209"/>
        <v>AtkExt</v>
      </c>
      <c r="AC1032" s="29">
        <f t="shared" si="210"/>
        <v>2785</v>
      </c>
      <c r="AD1032" s="16" t="str">
        <f t="shared" si="211"/>
        <v>DefExt</v>
      </c>
      <c r="AE1032" s="29">
        <f t="shared" si="212"/>
        <v>556</v>
      </c>
    </row>
    <row r="1033" spans="22:31" ht="16.5" x14ac:dyDescent="0.2">
      <c r="V1033" s="15">
        <v>996</v>
      </c>
      <c r="W1033" s="16">
        <f t="shared" si="204"/>
        <v>25</v>
      </c>
      <c r="X1033" s="16" t="str">
        <f t="shared" si="206"/>
        <v>高级3</v>
      </c>
      <c r="Y1033" s="16">
        <f t="shared" si="207"/>
        <v>1</v>
      </c>
      <c r="Z1033" s="16">
        <f t="shared" si="208"/>
        <v>36</v>
      </c>
      <c r="AA1033" s="102">
        <f t="shared" si="205"/>
        <v>5.4499999999999993</v>
      </c>
      <c r="AB1033" s="16" t="str">
        <f t="shared" si="209"/>
        <v>AtkExt</v>
      </c>
      <c r="AC1033" s="29">
        <f t="shared" si="210"/>
        <v>2864</v>
      </c>
      <c r="AD1033" s="16" t="str">
        <f t="shared" si="211"/>
        <v>DefExt</v>
      </c>
      <c r="AE1033" s="29">
        <f t="shared" si="212"/>
        <v>571</v>
      </c>
    </row>
    <row r="1034" spans="22:31" ht="16.5" x14ac:dyDescent="0.2">
      <c r="V1034" s="15">
        <v>997</v>
      </c>
      <c r="W1034" s="16">
        <f t="shared" si="204"/>
        <v>25</v>
      </c>
      <c r="X1034" s="16" t="str">
        <f t="shared" si="206"/>
        <v>高级3</v>
      </c>
      <c r="Y1034" s="16">
        <f t="shared" si="207"/>
        <v>1</v>
      </c>
      <c r="Z1034" s="16">
        <f t="shared" si="208"/>
        <v>37</v>
      </c>
      <c r="AA1034" s="102">
        <f t="shared" si="205"/>
        <v>5.6</v>
      </c>
      <c r="AB1034" s="16" t="str">
        <f t="shared" si="209"/>
        <v>AtkExt</v>
      </c>
      <c r="AC1034" s="29">
        <f t="shared" si="210"/>
        <v>2943</v>
      </c>
      <c r="AD1034" s="16" t="str">
        <f t="shared" si="211"/>
        <v>DefExt</v>
      </c>
      <c r="AE1034" s="29">
        <f t="shared" si="212"/>
        <v>587</v>
      </c>
    </row>
    <row r="1035" spans="22:31" ht="16.5" x14ac:dyDescent="0.2">
      <c r="V1035" s="15">
        <v>998</v>
      </c>
      <c r="W1035" s="16">
        <f t="shared" si="204"/>
        <v>25</v>
      </c>
      <c r="X1035" s="16" t="str">
        <f t="shared" si="206"/>
        <v>高级3</v>
      </c>
      <c r="Y1035" s="16">
        <f t="shared" si="207"/>
        <v>1</v>
      </c>
      <c r="Z1035" s="16">
        <f t="shared" si="208"/>
        <v>38</v>
      </c>
      <c r="AA1035" s="102">
        <f t="shared" si="205"/>
        <v>5.75</v>
      </c>
      <c r="AB1035" s="16" t="str">
        <f t="shared" si="209"/>
        <v>AtkExt</v>
      </c>
      <c r="AC1035" s="29">
        <f t="shared" si="210"/>
        <v>3022</v>
      </c>
      <c r="AD1035" s="16" t="str">
        <f t="shared" si="211"/>
        <v>DefExt</v>
      </c>
      <c r="AE1035" s="29">
        <f t="shared" si="212"/>
        <v>603</v>
      </c>
    </row>
    <row r="1036" spans="22:31" ht="16.5" x14ac:dyDescent="0.2">
      <c r="V1036" s="15">
        <v>999</v>
      </c>
      <c r="W1036" s="16">
        <f t="shared" si="204"/>
        <v>25</v>
      </c>
      <c r="X1036" s="16" t="str">
        <f t="shared" si="206"/>
        <v>高级3</v>
      </c>
      <c r="Y1036" s="16">
        <f t="shared" si="207"/>
        <v>1</v>
      </c>
      <c r="Z1036" s="16">
        <f t="shared" si="208"/>
        <v>39</v>
      </c>
      <c r="AA1036" s="102">
        <f t="shared" si="205"/>
        <v>5.8999999999999995</v>
      </c>
      <c r="AB1036" s="16" t="str">
        <f t="shared" si="209"/>
        <v>AtkExt</v>
      </c>
      <c r="AC1036" s="29">
        <f t="shared" si="210"/>
        <v>3101</v>
      </c>
      <c r="AD1036" s="16" t="str">
        <f t="shared" si="211"/>
        <v>DefExt</v>
      </c>
      <c r="AE1036" s="29">
        <f t="shared" si="212"/>
        <v>619</v>
      </c>
    </row>
    <row r="1037" spans="22:31" ht="16.5" x14ac:dyDescent="0.2">
      <c r="V1037" s="15">
        <v>1000</v>
      </c>
      <c r="W1037" s="16">
        <f t="shared" si="204"/>
        <v>25</v>
      </c>
      <c r="X1037" s="16" t="str">
        <f t="shared" si="206"/>
        <v>高级3</v>
      </c>
      <c r="Y1037" s="16">
        <f t="shared" si="207"/>
        <v>1</v>
      </c>
      <c r="Z1037" s="16">
        <f t="shared" si="208"/>
        <v>40</v>
      </c>
      <c r="AA1037" s="102">
        <f t="shared" si="205"/>
        <v>6.05</v>
      </c>
      <c r="AB1037" s="16" t="str">
        <f t="shared" si="209"/>
        <v>AtkExt</v>
      </c>
      <c r="AC1037" s="29">
        <f t="shared" si="210"/>
        <v>3180</v>
      </c>
      <c r="AD1037" s="16" t="str">
        <f t="shared" si="211"/>
        <v>DefExt</v>
      </c>
      <c r="AE1037" s="29">
        <f t="shared" si="212"/>
        <v>634</v>
      </c>
    </row>
    <row r="1038" spans="22:31" ht="16.5" x14ac:dyDescent="0.2">
      <c r="V1038" s="15">
        <v>1001</v>
      </c>
      <c r="W1038" s="16">
        <f t="shared" si="204"/>
        <v>26</v>
      </c>
      <c r="X1038" s="16" t="str">
        <f t="shared" si="206"/>
        <v>高级3</v>
      </c>
      <c r="Y1038" s="16">
        <f t="shared" si="207"/>
        <v>2</v>
      </c>
      <c r="Z1038" s="16">
        <f t="shared" si="208"/>
        <v>1</v>
      </c>
      <c r="AA1038" s="102">
        <f t="shared" si="205"/>
        <v>0.2</v>
      </c>
      <c r="AB1038" s="16" t="str">
        <f t="shared" si="209"/>
        <v>DefExt</v>
      </c>
      <c r="AC1038" s="29">
        <f t="shared" si="210"/>
        <v>105</v>
      </c>
      <c r="AD1038" s="16" t="str">
        <f t="shared" si="211"/>
        <v>HPExt</v>
      </c>
      <c r="AE1038" s="29">
        <f t="shared" si="212"/>
        <v>105</v>
      </c>
    </row>
    <row r="1039" spans="22:31" ht="16.5" x14ac:dyDescent="0.2">
      <c r="V1039" s="15">
        <v>1002</v>
      </c>
      <c r="W1039" s="16">
        <f t="shared" si="204"/>
        <v>26</v>
      </c>
      <c r="X1039" s="16" t="str">
        <f t="shared" si="206"/>
        <v>高级3</v>
      </c>
      <c r="Y1039" s="16">
        <f t="shared" si="207"/>
        <v>2</v>
      </c>
      <c r="Z1039" s="16">
        <f t="shared" si="208"/>
        <v>2</v>
      </c>
      <c r="AA1039" s="102">
        <f t="shared" si="205"/>
        <v>0.35</v>
      </c>
      <c r="AB1039" s="16" t="str">
        <f t="shared" si="209"/>
        <v>DefExt</v>
      </c>
      <c r="AC1039" s="29">
        <f t="shared" si="210"/>
        <v>183</v>
      </c>
      <c r="AD1039" s="16" t="str">
        <f t="shared" si="211"/>
        <v>HPExt</v>
      </c>
      <c r="AE1039" s="29">
        <f t="shared" si="212"/>
        <v>184</v>
      </c>
    </row>
    <row r="1040" spans="22:31" ht="16.5" x14ac:dyDescent="0.2">
      <c r="V1040" s="15">
        <v>1003</v>
      </c>
      <c r="W1040" s="16">
        <f t="shared" si="204"/>
        <v>26</v>
      </c>
      <c r="X1040" s="16" t="str">
        <f t="shared" si="206"/>
        <v>高级3</v>
      </c>
      <c r="Y1040" s="16">
        <f t="shared" si="207"/>
        <v>2</v>
      </c>
      <c r="Z1040" s="16">
        <f t="shared" si="208"/>
        <v>3</v>
      </c>
      <c r="AA1040" s="102">
        <f t="shared" si="205"/>
        <v>0.49999999999999994</v>
      </c>
      <c r="AB1040" s="16" t="str">
        <f t="shared" si="209"/>
        <v>DefExt</v>
      </c>
      <c r="AC1040" s="29">
        <f t="shared" si="210"/>
        <v>262</v>
      </c>
      <c r="AD1040" s="16" t="str">
        <f t="shared" si="211"/>
        <v>HPExt</v>
      </c>
      <c r="AE1040" s="29">
        <f t="shared" si="212"/>
        <v>263</v>
      </c>
    </row>
    <row r="1041" spans="22:31" ht="16.5" x14ac:dyDescent="0.2">
      <c r="V1041" s="15">
        <v>1004</v>
      </c>
      <c r="W1041" s="16">
        <f t="shared" si="204"/>
        <v>26</v>
      </c>
      <c r="X1041" s="16" t="str">
        <f t="shared" si="206"/>
        <v>高级3</v>
      </c>
      <c r="Y1041" s="16">
        <f t="shared" si="207"/>
        <v>2</v>
      </c>
      <c r="Z1041" s="16">
        <f t="shared" si="208"/>
        <v>4</v>
      </c>
      <c r="AA1041" s="102">
        <f t="shared" si="205"/>
        <v>0.65</v>
      </c>
      <c r="AB1041" s="16" t="str">
        <f t="shared" si="209"/>
        <v>DefExt</v>
      </c>
      <c r="AC1041" s="29">
        <f t="shared" si="210"/>
        <v>341</v>
      </c>
      <c r="AD1041" s="16" t="str">
        <f t="shared" si="211"/>
        <v>HPExt</v>
      </c>
      <c r="AE1041" s="29">
        <f t="shared" si="212"/>
        <v>342</v>
      </c>
    </row>
    <row r="1042" spans="22:31" ht="16.5" x14ac:dyDescent="0.2">
      <c r="V1042" s="15">
        <v>1005</v>
      </c>
      <c r="W1042" s="16">
        <f t="shared" si="204"/>
        <v>26</v>
      </c>
      <c r="X1042" s="16" t="str">
        <f t="shared" si="206"/>
        <v>高级3</v>
      </c>
      <c r="Y1042" s="16">
        <f t="shared" si="207"/>
        <v>2</v>
      </c>
      <c r="Z1042" s="16">
        <f t="shared" si="208"/>
        <v>5</v>
      </c>
      <c r="AA1042" s="102">
        <f t="shared" si="205"/>
        <v>0.8</v>
      </c>
      <c r="AB1042" s="16" t="str">
        <f t="shared" si="209"/>
        <v>DefExt</v>
      </c>
      <c r="AC1042" s="29">
        <f t="shared" si="210"/>
        <v>419</v>
      </c>
      <c r="AD1042" s="16" t="str">
        <f t="shared" si="211"/>
        <v>HPExt</v>
      </c>
      <c r="AE1042" s="29">
        <f t="shared" si="212"/>
        <v>421</v>
      </c>
    </row>
    <row r="1043" spans="22:31" ht="16.5" x14ac:dyDescent="0.2">
      <c r="V1043" s="15">
        <v>1006</v>
      </c>
      <c r="W1043" s="16">
        <f t="shared" si="204"/>
        <v>26</v>
      </c>
      <c r="X1043" s="16" t="str">
        <f t="shared" si="206"/>
        <v>高级3</v>
      </c>
      <c r="Y1043" s="16">
        <f t="shared" si="207"/>
        <v>2</v>
      </c>
      <c r="Z1043" s="16">
        <f t="shared" si="208"/>
        <v>6</v>
      </c>
      <c r="AA1043" s="102">
        <f t="shared" si="205"/>
        <v>0.95</v>
      </c>
      <c r="AB1043" s="16" t="str">
        <f t="shared" si="209"/>
        <v>DefExt</v>
      </c>
      <c r="AC1043" s="29">
        <f t="shared" si="210"/>
        <v>498</v>
      </c>
      <c r="AD1043" s="16" t="str">
        <f t="shared" si="211"/>
        <v>HPExt</v>
      </c>
      <c r="AE1043" s="29">
        <f t="shared" si="212"/>
        <v>500</v>
      </c>
    </row>
    <row r="1044" spans="22:31" ht="16.5" x14ac:dyDescent="0.2">
      <c r="V1044" s="15">
        <v>1007</v>
      </c>
      <c r="W1044" s="16">
        <f t="shared" si="204"/>
        <v>26</v>
      </c>
      <c r="X1044" s="16" t="str">
        <f t="shared" si="206"/>
        <v>高级3</v>
      </c>
      <c r="Y1044" s="16">
        <f t="shared" si="207"/>
        <v>2</v>
      </c>
      <c r="Z1044" s="16">
        <f t="shared" si="208"/>
        <v>7</v>
      </c>
      <c r="AA1044" s="102">
        <f t="shared" si="205"/>
        <v>1.1000000000000001</v>
      </c>
      <c r="AB1044" s="16" t="str">
        <f t="shared" si="209"/>
        <v>DefExt</v>
      </c>
      <c r="AC1044" s="29">
        <f t="shared" si="210"/>
        <v>577</v>
      </c>
      <c r="AD1044" s="16" t="str">
        <f t="shared" si="211"/>
        <v>HPExt</v>
      </c>
      <c r="AE1044" s="29">
        <f t="shared" si="212"/>
        <v>579</v>
      </c>
    </row>
    <row r="1045" spans="22:31" ht="16.5" x14ac:dyDescent="0.2">
      <c r="V1045" s="15">
        <v>1008</v>
      </c>
      <c r="W1045" s="16">
        <f t="shared" si="204"/>
        <v>26</v>
      </c>
      <c r="X1045" s="16" t="str">
        <f t="shared" si="206"/>
        <v>高级3</v>
      </c>
      <c r="Y1045" s="16">
        <f t="shared" si="207"/>
        <v>2</v>
      </c>
      <c r="Z1045" s="16">
        <f t="shared" si="208"/>
        <v>8</v>
      </c>
      <c r="AA1045" s="102">
        <f t="shared" si="205"/>
        <v>1.25</v>
      </c>
      <c r="AB1045" s="16" t="str">
        <f t="shared" si="209"/>
        <v>DefExt</v>
      </c>
      <c r="AC1045" s="29">
        <f t="shared" si="210"/>
        <v>655</v>
      </c>
      <c r="AD1045" s="16" t="str">
        <f t="shared" si="211"/>
        <v>HPExt</v>
      </c>
      <c r="AE1045" s="29">
        <f t="shared" si="212"/>
        <v>658</v>
      </c>
    </row>
    <row r="1046" spans="22:31" ht="16.5" x14ac:dyDescent="0.2">
      <c r="V1046" s="15">
        <v>1009</v>
      </c>
      <c r="W1046" s="16">
        <f t="shared" si="204"/>
        <v>26</v>
      </c>
      <c r="X1046" s="16" t="str">
        <f t="shared" si="206"/>
        <v>高级3</v>
      </c>
      <c r="Y1046" s="16">
        <f t="shared" si="207"/>
        <v>2</v>
      </c>
      <c r="Z1046" s="16">
        <f t="shared" si="208"/>
        <v>9</v>
      </c>
      <c r="AA1046" s="102">
        <f t="shared" si="205"/>
        <v>1.4</v>
      </c>
      <c r="AB1046" s="16" t="str">
        <f t="shared" si="209"/>
        <v>DefExt</v>
      </c>
      <c r="AC1046" s="29">
        <f t="shared" si="210"/>
        <v>734</v>
      </c>
      <c r="AD1046" s="16" t="str">
        <f t="shared" si="211"/>
        <v>HPExt</v>
      </c>
      <c r="AE1046" s="29">
        <f t="shared" si="212"/>
        <v>737</v>
      </c>
    </row>
    <row r="1047" spans="22:31" ht="16.5" x14ac:dyDescent="0.2">
      <c r="V1047" s="15">
        <v>1010</v>
      </c>
      <c r="W1047" s="16">
        <f t="shared" si="204"/>
        <v>26</v>
      </c>
      <c r="X1047" s="16" t="str">
        <f t="shared" si="206"/>
        <v>高级3</v>
      </c>
      <c r="Y1047" s="16">
        <f t="shared" si="207"/>
        <v>2</v>
      </c>
      <c r="Z1047" s="16">
        <f t="shared" si="208"/>
        <v>10</v>
      </c>
      <c r="AA1047" s="102">
        <f t="shared" si="205"/>
        <v>1.55</v>
      </c>
      <c r="AB1047" s="16" t="str">
        <f t="shared" si="209"/>
        <v>DefExt</v>
      </c>
      <c r="AC1047" s="29">
        <f t="shared" si="210"/>
        <v>813</v>
      </c>
      <c r="AD1047" s="16" t="str">
        <f t="shared" si="211"/>
        <v>HPExt</v>
      </c>
      <c r="AE1047" s="29">
        <f t="shared" si="212"/>
        <v>816</v>
      </c>
    </row>
    <row r="1048" spans="22:31" ht="16.5" x14ac:dyDescent="0.2">
      <c r="V1048" s="15">
        <v>1011</v>
      </c>
      <c r="W1048" s="16">
        <f t="shared" si="204"/>
        <v>26</v>
      </c>
      <c r="X1048" s="16" t="str">
        <f t="shared" si="206"/>
        <v>高级3</v>
      </c>
      <c r="Y1048" s="16">
        <f t="shared" si="207"/>
        <v>2</v>
      </c>
      <c r="Z1048" s="16">
        <f t="shared" si="208"/>
        <v>11</v>
      </c>
      <c r="AA1048" s="102">
        <f t="shared" si="205"/>
        <v>1.7</v>
      </c>
      <c r="AB1048" s="16" t="str">
        <f t="shared" si="209"/>
        <v>DefExt</v>
      </c>
      <c r="AC1048" s="29">
        <f t="shared" si="210"/>
        <v>891</v>
      </c>
      <c r="AD1048" s="16" t="str">
        <f t="shared" si="211"/>
        <v>HPExt</v>
      </c>
      <c r="AE1048" s="29">
        <f t="shared" si="212"/>
        <v>895</v>
      </c>
    </row>
    <row r="1049" spans="22:31" ht="16.5" x14ac:dyDescent="0.2">
      <c r="V1049" s="15">
        <v>1012</v>
      </c>
      <c r="W1049" s="16">
        <f t="shared" si="204"/>
        <v>26</v>
      </c>
      <c r="X1049" s="16" t="str">
        <f t="shared" si="206"/>
        <v>高级3</v>
      </c>
      <c r="Y1049" s="16">
        <f t="shared" si="207"/>
        <v>2</v>
      </c>
      <c r="Z1049" s="16">
        <f t="shared" si="208"/>
        <v>12</v>
      </c>
      <c r="AA1049" s="102">
        <f t="shared" si="205"/>
        <v>1.8499999999999999</v>
      </c>
      <c r="AB1049" s="16" t="str">
        <f t="shared" si="209"/>
        <v>DefExt</v>
      </c>
      <c r="AC1049" s="29">
        <f t="shared" si="210"/>
        <v>970</v>
      </c>
      <c r="AD1049" s="16" t="str">
        <f t="shared" si="211"/>
        <v>HPExt</v>
      </c>
      <c r="AE1049" s="29">
        <f t="shared" si="212"/>
        <v>974</v>
      </c>
    </row>
    <row r="1050" spans="22:31" ht="16.5" x14ac:dyDescent="0.2">
      <c r="V1050" s="15">
        <v>1013</v>
      </c>
      <c r="W1050" s="16">
        <f t="shared" si="204"/>
        <v>26</v>
      </c>
      <c r="X1050" s="16" t="str">
        <f t="shared" si="206"/>
        <v>高级3</v>
      </c>
      <c r="Y1050" s="16">
        <f t="shared" si="207"/>
        <v>2</v>
      </c>
      <c r="Z1050" s="16">
        <f t="shared" si="208"/>
        <v>13</v>
      </c>
      <c r="AA1050" s="102">
        <f t="shared" si="205"/>
        <v>2</v>
      </c>
      <c r="AB1050" s="16" t="str">
        <f t="shared" si="209"/>
        <v>DefExt</v>
      </c>
      <c r="AC1050" s="29">
        <f t="shared" si="210"/>
        <v>1049</v>
      </c>
      <c r="AD1050" s="16" t="str">
        <f t="shared" si="211"/>
        <v>HPExt</v>
      </c>
      <c r="AE1050" s="29">
        <f t="shared" si="212"/>
        <v>1053</v>
      </c>
    </row>
    <row r="1051" spans="22:31" ht="16.5" x14ac:dyDescent="0.2">
      <c r="V1051" s="15">
        <v>1014</v>
      </c>
      <c r="W1051" s="16">
        <f t="shared" si="204"/>
        <v>26</v>
      </c>
      <c r="X1051" s="16" t="str">
        <f t="shared" si="206"/>
        <v>高级3</v>
      </c>
      <c r="Y1051" s="16">
        <f t="shared" si="207"/>
        <v>2</v>
      </c>
      <c r="Z1051" s="16">
        <f t="shared" si="208"/>
        <v>14</v>
      </c>
      <c r="AA1051" s="102">
        <f t="shared" si="205"/>
        <v>2.15</v>
      </c>
      <c r="AB1051" s="16" t="str">
        <f t="shared" si="209"/>
        <v>DefExt</v>
      </c>
      <c r="AC1051" s="29">
        <f t="shared" si="210"/>
        <v>1127</v>
      </c>
      <c r="AD1051" s="16" t="str">
        <f t="shared" si="211"/>
        <v>HPExt</v>
      </c>
      <c r="AE1051" s="29">
        <f t="shared" si="212"/>
        <v>1131</v>
      </c>
    </row>
    <row r="1052" spans="22:31" ht="16.5" x14ac:dyDescent="0.2">
      <c r="V1052" s="15">
        <v>1015</v>
      </c>
      <c r="W1052" s="16">
        <f t="shared" si="204"/>
        <v>26</v>
      </c>
      <c r="X1052" s="16" t="str">
        <f t="shared" si="206"/>
        <v>高级3</v>
      </c>
      <c r="Y1052" s="16">
        <f t="shared" si="207"/>
        <v>2</v>
      </c>
      <c r="Z1052" s="16">
        <f t="shared" si="208"/>
        <v>15</v>
      </c>
      <c r="AA1052" s="102">
        <f t="shared" si="205"/>
        <v>2.2999999999999998</v>
      </c>
      <c r="AB1052" s="16" t="str">
        <f t="shared" si="209"/>
        <v>DefExt</v>
      </c>
      <c r="AC1052" s="29">
        <f t="shared" si="210"/>
        <v>1206</v>
      </c>
      <c r="AD1052" s="16" t="str">
        <f t="shared" si="211"/>
        <v>HPExt</v>
      </c>
      <c r="AE1052" s="29">
        <f t="shared" si="212"/>
        <v>1210</v>
      </c>
    </row>
    <row r="1053" spans="22:31" ht="16.5" x14ac:dyDescent="0.2">
      <c r="V1053" s="15">
        <v>1016</v>
      </c>
      <c r="W1053" s="16">
        <f t="shared" si="204"/>
        <v>26</v>
      </c>
      <c r="X1053" s="16" t="str">
        <f t="shared" si="206"/>
        <v>高级3</v>
      </c>
      <c r="Y1053" s="16">
        <f t="shared" si="207"/>
        <v>2</v>
      </c>
      <c r="Z1053" s="16">
        <f t="shared" si="208"/>
        <v>16</v>
      </c>
      <c r="AA1053" s="102">
        <f t="shared" si="205"/>
        <v>2.4499999999999997</v>
      </c>
      <c r="AB1053" s="16" t="str">
        <f t="shared" si="209"/>
        <v>DefExt</v>
      </c>
      <c r="AC1053" s="29">
        <f t="shared" si="210"/>
        <v>1284</v>
      </c>
      <c r="AD1053" s="16" t="str">
        <f t="shared" si="211"/>
        <v>HPExt</v>
      </c>
      <c r="AE1053" s="29">
        <f t="shared" si="212"/>
        <v>1289</v>
      </c>
    </row>
    <row r="1054" spans="22:31" ht="16.5" x14ac:dyDescent="0.2">
      <c r="V1054" s="15">
        <v>1017</v>
      </c>
      <c r="W1054" s="16">
        <f t="shared" si="204"/>
        <v>26</v>
      </c>
      <c r="X1054" s="16" t="str">
        <f t="shared" si="206"/>
        <v>高级3</v>
      </c>
      <c r="Y1054" s="16">
        <f t="shared" si="207"/>
        <v>2</v>
      </c>
      <c r="Z1054" s="16">
        <f t="shared" si="208"/>
        <v>17</v>
      </c>
      <c r="AA1054" s="102">
        <f t="shared" si="205"/>
        <v>2.5999999999999996</v>
      </c>
      <c r="AB1054" s="16" t="str">
        <f t="shared" si="209"/>
        <v>DefExt</v>
      </c>
      <c r="AC1054" s="29">
        <f t="shared" si="210"/>
        <v>1363</v>
      </c>
      <c r="AD1054" s="16" t="str">
        <f t="shared" si="211"/>
        <v>HPExt</v>
      </c>
      <c r="AE1054" s="29">
        <f t="shared" si="212"/>
        <v>1368</v>
      </c>
    </row>
    <row r="1055" spans="22:31" ht="16.5" x14ac:dyDescent="0.2">
      <c r="V1055" s="15">
        <v>1018</v>
      </c>
      <c r="W1055" s="16">
        <f t="shared" si="204"/>
        <v>26</v>
      </c>
      <c r="X1055" s="16" t="str">
        <f t="shared" si="206"/>
        <v>高级3</v>
      </c>
      <c r="Y1055" s="16">
        <f t="shared" si="207"/>
        <v>2</v>
      </c>
      <c r="Z1055" s="16">
        <f t="shared" si="208"/>
        <v>18</v>
      </c>
      <c r="AA1055" s="102">
        <f t="shared" si="205"/>
        <v>2.7499999999999996</v>
      </c>
      <c r="AB1055" s="16" t="str">
        <f t="shared" si="209"/>
        <v>DefExt</v>
      </c>
      <c r="AC1055" s="29">
        <f t="shared" si="210"/>
        <v>1442</v>
      </c>
      <c r="AD1055" s="16" t="str">
        <f t="shared" si="211"/>
        <v>HPExt</v>
      </c>
      <c r="AE1055" s="29">
        <f t="shared" si="212"/>
        <v>1447</v>
      </c>
    </row>
    <row r="1056" spans="22:31" ht="16.5" x14ac:dyDescent="0.2">
      <c r="V1056" s="15">
        <v>1019</v>
      </c>
      <c r="W1056" s="16">
        <f t="shared" si="204"/>
        <v>26</v>
      </c>
      <c r="X1056" s="16" t="str">
        <f t="shared" si="206"/>
        <v>高级3</v>
      </c>
      <c r="Y1056" s="16">
        <f t="shared" si="207"/>
        <v>2</v>
      </c>
      <c r="Z1056" s="16">
        <f t="shared" si="208"/>
        <v>19</v>
      </c>
      <c r="AA1056" s="102">
        <f t="shared" si="205"/>
        <v>2.9</v>
      </c>
      <c r="AB1056" s="16" t="str">
        <f t="shared" si="209"/>
        <v>DefExt</v>
      </c>
      <c r="AC1056" s="29">
        <f t="shared" si="210"/>
        <v>1520</v>
      </c>
      <c r="AD1056" s="16" t="str">
        <f t="shared" si="211"/>
        <v>HPExt</v>
      </c>
      <c r="AE1056" s="29">
        <f t="shared" si="212"/>
        <v>1526</v>
      </c>
    </row>
    <row r="1057" spans="22:31" ht="16.5" x14ac:dyDescent="0.2">
      <c r="V1057" s="15">
        <v>1020</v>
      </c>
      <c r="W1057" s="16">
        <f t="shared" si="204"/>
        <v>26</v>
      </c>
      <c r="X1057" s="16" t="str">
        <f t="shared" si="206"/>
        <v>高级3</v>
      </c>
      <c r="Y1057" s="16">
        <f t="shared" si="207"/>
        <v>2</v>
      </c>
      <c r="Z1057" s="16">
        <f t="shared" si="208"/>
        <v>20</v>
      </c>
      <c r="AA1057" s="102">
        <f t="shared" si="205"/>
        <v>3.05</v>
      </c>
      <c r="AB1057" s="16" t="str">
        <f t="shared" si="209"/>
        <v>DefExt</v>
      </c>
      <c r="AC1057" s="29">
        <f t="shared" si="210"/>
        <v>1599</v>
      </c>
      <c r="AD1057" s="16" t="str">
        <f t="shared" si="211"/>
        <v>HPExt</v>
      </c>
      <c r="AE1057" s="29">
        <f t="shared" si="212"/>
        <v>1605</v>
      </c>
    </row>
    <row r="1058" spans="22:31" ht="16.5" x14ac:dyDescent="0.2">
      <c r="V1058" s="15">
        <v>1021</v>
      </c>
      <c r="W1058" s="16">
        <f t="shared" si="204"/>
        <v>26</v>
      </c>
      <c r="X1058" s="16" t="str">
        <f t="shared" si="206"/>
        <v>高级3</v>
      </c>
      <c r="Y1058" s="16">
        <f t="shared" si="207"/>
        <v>2</v>
      </c>
      <c r="Z1058" s="16">
        <f t="shared" si="208"/>
        <v>21</v>
      </c>
      <c r="AA1058" s="102">
        <f t="shared" si="205"/>
        <v>3.1999999999999997</v>
      </c>
      <c r="AB1058" s="16" t="str">
        <f t="shared" si="209"/>
        <v>DefExt</v>
      </c>
      <c r="AC1058" s="29">
        <f t="shared" si="210"/>
        <v>1678</v>
      </c>
      <c r="AD1058" s="16" t="str">
        <f t="shared" si="211"/>
        <v>HPExt</v>
      </c>
      <c r="AE1058" s="29">
        <f t="shared" si="212"/>
        <v>1684</v>
      </c>
    </row>
    <row r="1059" spans="22:31" ht="16.5" x14ac:dyDescent="0.2">
      <c r="V1059" s="15">
        <v>1022</v>
      </c>
      <c r="W1059" s="16">
        <f t="shared" si="204"/>
        <v>26</v>
      </c>
      <c r="X1059" s="16" t="str">
        <f t="shared" si="206"/>
        <v>高级3</v>
      </c>
      <c r="Y1059" s="16">
        <f t="shared" si="207"/>
        <v>2</v>
      </c>
      <c r="Z1059" s="16">
        <f t="shared" si="208"/>
        <v>22</v>
      </c>
      <c r="AA1059" s="102">
        <f t="shared" si="205"/>
        <v>3.3499999999999996</v>
      </c>
      <c r="AB1059" s="16" t="str">
        <f t="shared" si="209"/>
        <v>DefExt</v>
      </c>
      <c r="AC1059" s="29">
        <f t="shared" si="210"/>
        <v>1756</v>
      </c>
      <c r="AD1059" s="16" t="str">
        <f t="shared" si="211"/>
        <v>HPExt</v>
      </c>
      <c r="AE1059" s="29">
        <f t="shared" si="212"/>
        <v>1763</v>
      </c>
    </row>
    <row r="1060" spans="22:31" ht="16.5" x14ac:dyDescent="0.2">
      <c r="V1060" s="15">
        <v>1023</v>
      </c>
      <c r="W1060" s="16">
        <f t="shared" si="204"/>
        <v>26</v>
      </c>
      <c r="X1060" s="16" t="str">
        <f t="shared" si="206"/>
        <v>高级3</v>
      </c>
      <c r="Y1060" s="16">
        <f t="shared" si="207"/>
        <v>2</v>
      </c>
      <c r="Z1060" s="16">
        <f t="shared" si="208"/>
        <v>23</v>
      </c>
      <c r="AA1060" s="102">
        <f t="shared" si="205"/>
        <v>3.4999999999999996</v>
      </c>
      <c r="AB1060" s="16" t="str">
        <f t="shared" si="209"/>
        <v>DefExt</v>
      </c>
      <c r="AC1060" s="29">
        <f t="shared" si="210"/>
        <v>1835</v>
      </c>
      <c r="AD1060" s="16" t="str">
        <f t="shared" si="211"/>
        <v>HPExt</v>
      </c>
      <c r="AE1060" s="29">
        <f t="shared" si="212"/>
        <v>1842</v>
      </c>
    </row>
    <row r="1061" spans="22:31" ht="16.5" x14ac:dyDescent="0.2">
      <c r="V1061" s="15">
        <v>1024</v>
      </c>
      <c r="W1061" s="16">
        <f t="shared" si="204"/>
        <v>26</v>
      </c>
      <c r="X1061" s="16" t="str">
        <f t="shared" si="206"/>
        <v>高级3</v>
      </c>
      <c r="Y1061" s="16">
        <f t="shared" si="207"/>
        <v>2</v>
      </c>
      <c r="Z1061" s="16">
        <f t="shared" si="208"/>
        <v>24</v>
      </c>
      <c r="AA1061" s="102">
        <f t="shared" si="205"/>
        <v>3.6499999999999995</v>
      </c>
      <c r="AB1061" s="16" t="str">
        <f t="shared" si="209"/>
        <v>DefExt</v>
      </c>
      <c r="AC1061" s="29">
        <f t="shared" si="210"/>
        <v>1914</v>
      </c>
      <c r="AD1061" s="16" t="str">
        <f t="shared" si="211"/>
        <v>HPExt</v>
      </c>
      <c r="AE1061" s="29">
        <f t="shared" si="212"/>
        <v>1921</v>
      </c>
    </row>
    <row r="1062" spans="22:31" ht="16.5" x14ac:dyDescent="0.2">
      <c r="V1062" s="15">
        <v>1025</v>
      </c>
      <c r="W1062" s="16">
        <f t="shared" si="204"/>
        <v>26</v>
      </c>
      <c r="X1062" s="16" t="str">
        <f t="shared" si="206"/>
        <v>高级3</v>
      </c>
      <c r="Y1062" s="16">
        <f t="shared" si="207"/>
        <v>2</v>
      </c>
      <c r="Z1062" s="16">
        <f t="shared" si="208"/>
        <v>25</v>
      </c>
      <c r="AA1062" s="102">
        <f t="shared" si="205"/>
        <v>3.8</v>
      </c>
      <c r="AB1062" s="16" t="str">
        <f t="shared" si="209"/>
        <v>DefExt</v>
      </c>
      <c r="AC1062" s="29">
        <f t="shared" si="210"/>
        <v>1992</v>
      </c>
      <c r="AD1062" s="16" t="str">
        <f t="shared" si="211"/>
        <v>HPExt</v>
      </c>
      <c r="AE1062" s="29">
        <f t="shared" si="212"/>
        <v>2000</v>
      </c>
    </row>
    <row r="1063" spans="22:31" ht="16.5" x14ac:dyDescent="0.2">
      <c r="V1063" s="15">
        <v>1026</v>
      </c>
      <c r="W1063" s="16">
        <f t="shared" ref="W1063:W1126" si="213">INT((V1063-1)/40)+1</f>
        <v>26</v>
      </c>
      <c r="X1063" s="16" t="str">
        <f t="shared" si="206"/>
        <v>高级3</v>
      </c>
      <c r="Y1063" s="16">
        <f t="shared" si="207"/>
        <v>2</v>
      </c>
      <c r="Z1063" s="16">
        <f t="shared" si="208"/>
        <v>26</v>
      </c>
      <c r="AA1063" s="102">
        <f t="shared" ref="AA1063:AA1126" si="214">Z1063*15%+5%</f>
        <v>3.9499999999999997</v>
      </c>
      <c r="AB1063" s="16" t="str">
        <f t="shared" si="209"/>
        <v>DefExt</v>
      </c>
      <c r="AC1063" s="29">
        <f t="shared" si="210"/>
        <v>2071</v>
      </c>
      <c r="AD1063" s="16" t="str">
        <f t="shared" si="211"/>
        <v>HPExt</v>
      </c>
      <c r="AE1063" s="29">
        <f t="shared" si="212"/>
        <v>2079</v>
      </c>
    </row>
    <row r="1064" spans="22:31" ht="16.5" x14ac:dyDescent="0.2">
      <c r="V1064" s="15">
        <v>1027</v>
      </c>
      <c r="W1064" s="16">
        <f t="shared" si="213"/>
        <v>26</v>
      </c>
      <c r="X1064" s="16" t="str">
        <f t="shared" si="206"/>
        <v>高级3</v>
      </c>
      <c r="Y1064" s="16">
        <f t="shared" si="207"/>
        <v>2</v>
      </c>
      <c r="Z1064" s="16">
        <f t="shared" si="208"/>
        <v>27</v>
      </c>
      <c r="AA1064" s="102">
        <f t="shared" si="214"/>
        <v>4.0999999999999996</v>
      </c>
      <c r="AB1064" s="16" t="str">
        <f t="shared" si="209"/>
        <v>DefExt</v>
      </c>
      <c r="AC1064" s="29">
        <f t="shared" si="210"/>
        <v>2150</v>
      </c>
      <c r="AD1064" s="16" t="str">
        <f t="shared" si="211"/>
        <v>HPExt</v>
      </c>
      <c r="AE1064" s="29">
        <f t="shared" si="212"/>
        <v>2158</v>
      </c>
    </row>
    <row r="1065" spans="22:31" ht="16.5" x14ac:dyDescent="0.2">
      <c r="V1065" s="15">
        <v>1028</v>
      </c>
      <c r="W1065" s="16">
        <f t="shared" si="213"/>
        <v>26</v>
      </c>
      <c r="X1065" s="16" t="str">
        <f t="shared" si="206"/>
        <v>高级3</v>
      </c>
      <c r="Y1065" s="16">
        <f t="shared" si="207"/>
        <v>2</v>
      </c>
      <c r="Z1065" s="16">
        <f t="shared" si="208"/>
        <v>28</v>
      </c>
      <c r="AA1065" s="102">
        <f t="shared" si="214"/>
        <v>4.25</v>
      </c>
      <c r="AB1065" s="16" t="str">
        <f t="shared" si="209"/>
        <v>DefExt</v>
      </c>
      <c r="AC1065" s="29">
        <f t="shared" si="210"/>
        <v>2228</v>
      </c>
      <c r="AD1065" s="16" t="str">
        <f t="shared" si="211"/>
        <v>HPExt</v>
      </c>
      <c r="AE1065" s="29">
        <f t="shared" si="212"/>
        <v>2237</v>
      </c>
    </row>
    <row r="1066" spans="22:31" ht="16.5" x14ac:dyDescent="0.2">
      <c r="V1066" s="15">
        <v>1029</v>
      </c>
      <c r="W1066" s="16">
        <f t="shared" si="213"/>
        <v>26</v>
      </c>
      <c r="X1066" s="16" t="str">
        <f t="shared" ref="X1066:X1129" si="215">INDEX($V$4:$V$33,W1066)</f>
        <v>高级3</v>
      </c>
      <c r="Y1066" s="16">
        <f t="shared" ref="Y1066:Y1129" si="216">INDEX($W$4:$W$33,INT((V1066-1)/40)+1)</f>
        <v>2</v>
      </c>
      <c r="Z1066" s="16">
        <f t="shared" ref="Z1066:Z1129" si="217">MOD(V1066-1,40)+1</f>
        <v>29</v>
      </c>
      <c r="AA1066" s="102">
        <f t="shared" si="214"/>
        <v>4.3999999999999995</v>
      </c>
      <c r="AB1066" s="16" t="str">
        <f t="shared" ref="AB1066:AB1129" si="218">INDEX($Z$3:$AB$3,INDEX($AC$4:$AC$33,W1066))</f>
        <v>DefExt</v>
      </c>
      <c r="AC1066" s="29">
        <f t="shared" ref="AC1066:AC1129" si="219">ROUND(INDEX($Z$4:$AB$33,$W1066,MATCH(AB1066,$Z$3:$AB$3,0))*INDEX($Y$4:$Y$33,W1066)*$AA1066*INDEX($E$11:$G$11,MATCH(AB1066,$Z$3:$AB$3,0)),0)</f>
        <v>2307</v>
      </c>
      <c r="AD1066" s="16" t="str">
        <f t="shared" ref="AD1066:AD1129" si="220">INDEX($Z$3:$AB$3,INDEX($AD$4:$AD$33,W1066))</f>
        <v>HPExt</v>
      </c>
      <c r="AE1066" s="29">
        <f t="shared" ref="AE1066:AE1129" si="221">ROUND(INDEX($Z$4:$AB$33,$W1066,MATCH(AD1066,$Z$3:$AB$3,0))*INDEX($Y$4:$Y$33,Y1066)*$AA1066*INDEX($E$11:$G$11,MATCH(AD1066,$Z$3:$AB$3,0)),0)</f>
        <v>2316</v>
      </c>
    </row>
    <row r="1067" spans="22:31" ht="16.5" x14ac:dyDescent="0.2">
      <c r="V1067" s="15">
        <v>1030</v>
      </c>
      <c r="W1067" s="16">
        <f t="shared" si="213"/>
        <v>26</v>
      </c>
      <c r="X1067" s="16" t="str">
        <f t="shared" si="215"/>
        <v>高级3</v>
      </c>
      <c r="Y1067" s="16">
        <f t="shared" si="216"/>
        <v>2</v>
      </c>
      <c r="Z1067" s="16">
        <f t="shared" si="217"/>
        <v>30</v>
      </c>
      <c r="AA1067" s="102">
        <f t="shared" si="214"/>
        <v>4.55</v>
      </c>
      <c r="AB1067" s="16" t="str">
        <f t="shared" si="218"/>
        <v>DefExt</v>
      </c>
      <c r="AC1067" s="29">
        <f t="shared" si="219"/>
        <v>2385</v>
      </c>
      <c r="AD1067" s="16" t="str">
        <f t="shared" si="220"/>
        <v>HPExt</v>
      </c>
      <c r="AE1067" s="29">
        <f t="shared" si="221"/>
        <v>2394</v>
      </c>
    </row>
    <row r="1068" spans="22:31" ht="16.5" x14ac:dyDescent="0.2">
      <c r="V1068" s="15">
        <v>1031</v>
      </c>
      <c r="W1068" s="16">
        <f t="shared" si="213"/>
        <v>26</v>
      </c>
      <c r="X1068" s="16" t="str">
        <f t="shared" si="215"/>
        <v>高级3</v>
      </c>
      <c r="Y1068" s="16">
        <f t="shared" si="216"/>
        <v>2</v>
      </c>
      <c r="Z1068" s="16">
        <f t="shared" si="217"/>
        <v>31</v>
      </c>
      <c r="AA1068" s="102">
        <f t="shared" si="214"/>
        <v>4.6999999999999993</v>
      </c>
      <c r="AB1068" s="16" t="str">
        <f t="shared" si="218"/>
        <v>DefExt</v>
      </c>
      <c r="AC1068" s="29">
        <f t="shared" si="219"/>
        <v>2464</v>
      </c>
      <c r="AD1068" s="16" t="str">
        <f t="shared" si="220"/>
        <v>HPExt</v>
      </c>
      <c r="AE1068" s="29">
        <f t="shared" si="221"/>
        <v>2473</v>
      </c>
    </row>
    <row r="1069" spans="22:31" ht="16.5" x14ac:dyDescent="0.2">
      <c r="V1069" s="15">
        <v>1032</v>
      </c>
      <c r="W1069" s="16">
        <f t="shared" si="213"/>
        <v>26</v>
      </c>
      <c r="X1069" s="16" t="str">
        <f t="shared" si="215"/>
        <v>高级3</v>
      </c>
      <c r="Y1069" s="16">
        <f t="shared" si="216"/>
        <v>2</v>
      </c>
      <c r="Z1069" s="16">
        <f t="shared" si="217"/>
        <v>32</v>
      </c>
      <c r="AA1069" s="102">
        <f t="shared" si="214"/>
        <v>4.8499999999999996</v>
      </c>
      <c r="AB1069" s="16" t="str">
        <f t="shared" si="218"/>
        <v>DefExt</v>
      </c>
      <c r="AC1069" s="29">
        <f t="shared" si="219"/>
        <v>2543</v>
      </c>
      <c r="AD1069" s="16" t="str">
        <f t="shared" si="220"/>
        <v>HPExt</v>
      </c>
      <c r="AE1069" s="29">
        <f t="shared" si="221"/>
        <v>2552</v>
      </c>
    </row>
    <row r="1070" spans="22:31" ht="16.5" x14ac:dyDescent="0.2">
      <c r="V1070" s="15">
        <v>1033</v>
      </c>
      <c r="W1070" s="16">
        <f t="shared" si="213"/>
        <v>26</v>
      </c>
      <c r="X1070" s="16" t="str">
        <f t="shared" si="215"/>
        <v>高级3</v>
      </c>
      <c r="Y1070" s="16">
        <f t="shared" si="216"/>
        <v>2</v>
      </c>
      <c r="Z1070" s="16">
        <f t="shared" si="217"/>
        <v>33</v>
      </c>
      <c r="AA1070" s="102">
        <f t="shared" si="214"/>
        <v>5</v>
      </c>
      <c r="AB1070" s="16" t="str">
        <f t="shared" si="218"/>
        <v>DefExt</v>
      </c>
      <c r="AC1070" s="29">
        <f t="shared" si="219"/>
        <v>2621</v>
      </c>
      <c r="AD1070" s="16" t="str">
        <f t="shared" si="220"/>
        <v>HPExt</v>
      </c>
      <c r="AE1070" s="29">
        <f t="shared" si="221"/>
        <v>2631</v>
      </c>
    </row>
    <row r="1071" spans="22:31" ht="16.5" x14ac:dyDescent="0.2">
      <c r="V1071" s="15">
        <v>1034</v>
      </c>
      <c r="W1071" s="16">
        <f t="shared" si="213"/>
        <v>26</v>
      </c>
      <c r="X1071" s="16" t="str">
        <f t="shared" si="215"/>
        <v>高级3</v>
      </c>
      <c r="Y1071" s="16">
        <f t="shared" si="216"/>
        <v>2</v>
      </c>
      <c r="Z1071" s="16">
        <f t="shared" si="217"/>
        <v>34</v>
      </c>
      <c r="AA1071" s="102">
        <f t="shared" si="214"/>
        <v>5.1499999999999995</v>
      </c>
      <c r="AB1071" s="16" t="str">
        <f t="shared" si="218"/>
        <v>DefExt</v>
      </c>
      <c r="AC1071" s="29">
        <f t="shared" si="219"/>
        <v>2700</v>
      </c>
      <c r="AD1071" s="16" t="str">
        <f t="shared" si="220"/>
        <v>HPExt</v>
      </c>
      <c r="AE1071" s="29">
        <f t="shared" si="221"/>
        <v>2710</v>
      </c>
    </row>
    <row r="1072" spans="22:31" ht="16.5" x14ac:dyDescent="0.2">
      <c r="V1072" s="15">
        <v>1035</v>
      </c>
      <c r="W1072" s="16">
        <f t="shared" si="213"/>
        <v>26</v>
      </c>
      <c r="X1072" s="16" t="str">
        <f t="shared" si="215"/>
        <v>高级3</v>
      </c>
      <c r="Y1072" s="16">
        <f t="shared" si="216"/>
        <v>2</v>
      </c>
      <c r="Z1072" s="16">
        <f t="shared" si="217"/>
        <v>35</v>
      </c>
      <c r="AA1072" s="102">
        <f t="shared" si="214"/>
        <v>5.3</v>
      </c>
      <c r="AB1072" s="16" t="str">
        <f t="shared" si="218"/>
        <v>DefExt</v>
      </c>
      <c r="AC1072" s="29">
        <f t="shared" si="219"/>
        <v>2779</v>
      </c>
      <c r="AD1072" s="16" t="str">
        <f t="shared" si="220"/>
        <v>HPExt</v>
      </c>
      <c r="AE1072" s="29">
        <f t="shared" si="221"/>
        <v>2789</v>
      </c>
    </row>
    <row r="1073" spans="22:31" ht="16.5" x14ac:dyDescent="0.2">
      <c r="V1073" s="15">
        <v>1036</v>
      </c>
      <c r="W1073" s="16">
        <f t="shared" si="213"/>
        <v>26</v>
      </c>
      <c r="X1073" s="16" t="str">
        <f t="shared" si="215"/>
        <v>高级3</v>
      </c>
      <c r="Y1073" s="16">
        <f t="shared" si="216"/>
        <v>2</v>
      </c>
      <c r="Z1073" s="16">
        <f t="shared" si="217"/>
        <v>36</v>
      </c>
      <c r="AA1073" s="102">
        <f t="shared" si="214"/>
        <v>5.4499999999999993</v>
      </c>
      <c r="AB1073" s="16" t="str">
        <f t="shared" si="218"/>
        <v>DefExt</v>
      </c>
      <c r="AC1073" s="29">
        <f t="shared" si="219"/>
        <v>2857</v>
      </c>
      <c r="AD1073" s="16" t="str">
        <f t="shared" si="220"/>
        <v>HPExt</v>
      </c>
      <c r="AE1073" s="29">
        <f t="shared" si="221"/>
        <v>2868</v>
      </c>
    </row>
    <row r="1074" spans="22:31" ht="16.5" x14ac:dyDescent="0.2">
      <c r="V1074" s="15">
        <v>1037</v>
      </c>
      <c r="W1074" s="16">
        <f t="shared" si="213"/>
        <v>26</v>
      </c>
      <c r="X1074" s="16" t="str">
        <f t="shared" si="215"/>
        <v>高级3</v>
      </c>
      <c r="Y1074" s="16">
        <f t="shared" si="216"/>
        <v>2</v>
      </c>
      <c r="Z1074" s="16">
        <f t="shared" si="217"/>
        <v>37</v>
      </c>
      <c r="AA1074" s="102">
        <f t="shared" si="214"/>
        <v>5.6</v>
      </c>
      <c r="AB1074" s="16" t="str">
        <f t="shared" si="218"/>
        <v>DefExt</v>
      </c>
      <c r="AC1074" s="29">
        <f t="shared" si="219"/>
        <v>2936</v>
      </c>
      <c r="AD1074" s="16" t="str">
        <f t="shared" si="220"/>
        <v>HPExt</v>
      </c>
      <c r="AE1074" s="29">
        <f t="shared" si="221"/>
        <v>2947</v>
      </c>
    </row>
    <row r="1075" spans="22:31" ht="16.5" x14ac:dyDescent="0.2">
      <c r="V1075" s="15">
        <v>1038</v>
      </c>
      <c r="W1075" s="16">
        <f t="shared" si="213"/>
        <v>26</v>
      </c>
      <c r="X1075" s="16" t="str">
        <f t="shared" si="215"/>
        <v>高级3</v>
      </c>
      <c r="Y1075" s="16">
        <f t="shared" si="216"/>
        <v>2</v>
      </c>
      <c r="Z1075" s="16">
        <f t="shared" si="217"/>
        <v>38</v>
      </c>
      <c r="AA1075" s="102">
        <f t="shared" si="214"/>
        <v>5.75</v>
      </c>
      <c r="AB1075" s="16" t="str">
        <f t="shared" si="218"/>
        <v>DefExt</v>
      </c>
      <c r="AC1075" s="29">
        <f t="shared" si="219"/>
        <v>3015</v>
      </c>
      <c r="AD1075" s="16" t="str">
        <f t="shared" si="220"/>
        <v>HPExt</v>
      </c>
      <c r="AE1075" s="29">
        <f t="shared" si="221"/>
        <v>3026</v>
      </c>
    </row>
    <row r="1076" spans="22:31" ht="16.5" x14ac:dyDescent="0.2">
      <c r="V1076" s="15">
        <v>1039</v>
      </c>
      <c r="W1076" s="16">
        <f t="shared" si="213"/>
        <v>26</v>
      </c>
      <c r="X1076" s="16" t="str">
        <f t="shared" si="215"/>
        <v>高级3</v>
      </c>
      <c r="Y1076" s="16">
        <f t="shared" si="216"/>
        <v>2</v>
      </c>
      <c r="Z1076" s="16">
        <f t="shared" si="217"/>
        <v>39</v>
      </c>
      <c r="AA1076" s="102">
        <f t="shared" si="214"/>
        <v>5.8999999999999995</v>
      </c>
      <c r="AB1076" s="16" t="str">
        <f t="shared" si="218"/>
        <v>DefExt</v>
      </c>
      <c r="AC1076" s="29">
        <f t="shared" si="219"/>
        <v>3093</v>
      </c>
      <c r="AD1076" s="16" t="str">
        <f t="shared" si="220"/>
        <v>HPExt</v>
      </c>
      <c r="AE1076" s="29">
        <f t="shared" si="221"/>
        <v>3105</v>
      </c>
    </row>
    <row r="1077" spans="22:31" ht="16.5" x14ac:dyDescent="0.2">
      <c r="V1077" s="15">
        <v>1040</v>
      </c>
      <c r="W1077" s="16">
        <f t="shared" si="213"/>
        <v>26</v>
      </c>
      <c r="X1077" s="16" t="str">
        <f t="shared" si="215"/>
        <v>高级3</v>
      </c>
      <c r="Y1077" s="16">
        <f t="shared" si="216"/>
        <v>2</v>
      </c>
      <c r="Z1077" s="16">
        <f t="shared" si="217"/>
        <v>40</v>
      </c>
      <c r="AA1077" s="102">
        <f t="shared" si="214"/>
        <v>6.05</v>
      </c>
      <c r="AB1077" s="16" t="str">
        <f t="shared" si="218"/>
        <v>DefExt</v>
      </c>
      <c r="AC1077" s="29">
        <f t="shared" si="219"/>
        <v>3172</v>
      </c>
      <c r="AD1077" s="16" t="str">
        <f t="shared" si="220"/>
        <v>HPExt</v>
      </c>
      <c r="AE1077" s="29">
        <f t="shared" si="221"/>
        <v>3184</v>
      </c>
    </row>
    <row r="1078" spans="22:31" ht="16.5" x14ac:dyDescent="0.2">
      <c r="V1078" s="15">
        <v>1041</v>
      </c>
      <c r="W1078" s="16">
        <f t="shared" si="213"/>
        <v>27</v>
      </c>
      <c r="X1078" s="16" t="str">
        <f t="shared" si="215"/>
        <v>高级3</v>
      </c>
      <c r="Y1078" s="16">
        <f t="shared" si="216"/>
        <v>3</v>
      </c>
      <c r="Z1078" s="16">
        <f t="shared" si="217"/>
        <v>1</v>
      </c>
      <c r="AA1078" s="102">
        <f t="shared" si="214"/>
        <v>0.2</v>
      </c>
      <c r="AB1078" s="16" t="str">
        <f t="shared" si="218"/>
        <v>AtkExt</v>
      </c>
      <c r="AC1078" s="29">
        <f t="shared" si="219"/>
        <v>105</v>
      </c>
      <c r="AD1078" s="16" t="str">
        <f t="shared" si="220"/>
        <v>HPExt</v>
      </c>
      <c r="AE1078" s="29">
        <f t="shared" si="221"/>
        <v>316</v>
      </c>
    </row>
    <row r="1079" spans="22:31" ht="16.5" x14ac:dyDescent="0.2">
      <c r="V1079" s="15">
        <v>1042</v>
      </c>
      <c r="W1079" s="16">
        <f t="shared" si="213"/>
        <v>27</v>
      </c>
      <c r="X1079" s="16" t="str">
        <f t="shared" si="215"/>
        <v>高级3</v>
      </c>
      <c r="Y1079" s="16">
        <f t="shared" si="216"/>
        <v>3</v>
      </c>
      <c r="Z1079" s="16">
        <f t="shared" si="217"/>
        <v>2</v>
      </c>
      <c r="AA1079" s="102">
        <f t="shared" si="214"/>
        <v>0.35</v>
      </c>
      <c r="AB1079" s="16" t="str">
        <f t="shared" si="218"/>
        <v>AtkExt</v>
      </c>
      <c r="AC1079" s="29">
        <f t="shared" si="219"/>
        <v>184</v>
      </c>
      <c r="AD1079" s="16" t="str">
        <f t="shared" si="220"/>
        <v>HPExt</v>
      </c>
      <c r="AE1079" s="29">
        <f t="shared" si="221"/>
        <v>553</v>
      </c>
    </row>
    <row r="1080" spans="22:31" ht="16.5" x14ac:dyDescent="0.2">
      <c r="V1080" s="15">
        <v>1043</v>
      </c>
      <c r="W1080" s="16">
        <f t="shared" si="213"/>
        <v>27</v>
      </c>
      <c r="X1080" s="16" t="str">
        <f t="shared" si="215"/>
        <v>高级3</v>
      </c>
      <c r="Y1080" s="16">
        <f t="shared" si="216"/>
        <v>3</v>
      </c>
      <c r="Z1080" s="16">
        <f t="shared" si="217"/>
        <v>3</v>
      </c>
      <c r="AA1080" s="102">
        <f t="shared" si="214"/>
        <v>0.49999999999999994</v>
      </c>
      <c r="AB1080" s="16" t="str">
        <f t="shared" si="218"/>
        <v>AtkExt</v>
      </c>
      <c r="AC1080" s="29">
        <f t="shared" si="219"/>
        <v>263</v>
      </c>
      <c r="AD1080" s="16" t="str">
        <f t="shared" si="220"/>
        <v>HPExt</v>
      </c>
      <c r="AE1080" s="29">
        <f t="shared" si="221"/>
        <v>789</v>
      </c>
    </row>
    <row r="1081" spans="22:31" ht="16.5" x14ac:dyDescent="0.2">
      <c r="V1081" s="15">
        <v>1044</v>
      </c>
      <c r="W1081" s="16">
        <f t="shared" si="213"/>
        <v>27</v>
      </c>
      <c r="X1081" s="16" t="str">
        <f t="shared" si="215"/>
        <v>高级3</v>
      </c>
      <c r="Y1081" s="16">
        <f t="shared" si="216"/>
        <v>3</v>
      </c>
      <c r="Z1081" s="16">
        <f t="shared" si="217"/>
        <v>4</v>
      </c>
      <c r="AA1081" s="102">
        <f t="shared" si="214"/>
        <v>0.65</v>
      </c>
      <c r="AB1081" s="16" t="str">
        <f t="shared" si="218"/>
        <v>AtkExt</v>
      </c>
      <c r="AC1081" s="29">
        <f t="shared" si="219"/>
        <v>342</v>
      </c>
      <c r="AD1081" s="16" t="str">
        <f t="shared" si="220"/>
        <v>HPExt</v>
      </c>
      <c r="AE1081" s="29">
        <f t="shared" si="221"/>
        <v>1026</v>
      </c>
    </row>
    <row r="1082" spans="22:31" ht="16.5" x14ac:dyDescent="0.2">
      <c r="V1082" s="15">
        <v>1045</v>
      </c>
      <c r="W1082" s="16">
        <f t="shared" si="213"/>
        <v>27</v>
      </c>
      <c r="X1082" s="16" t="str">
        <f t="shared" si="215"/>
        <v>高级3</v>
      </c>
      <c r="Y1082" s="16">
        <f t="shared" si="216"/>
        <v>3</v>
      </c>
      <c r="Z1082" s="16">
        <f t="shared" si="217"/>
        <v>5</v>
      </c>
      <c r="AA1082" s="102">
        <f t="shared" si="214"/>
        <v>0.8</v>
      </c>
      <c r="AB1082" s="16" t="str">
        <f t="shared" si="218"/>
        <v>AtkExt</v>
      </c>
      <c r="AC1082" s="29">
        <f t="shared" si="219"/>
        <v>420</v>
      </c>
      <c r="AD1082" s="16" t="str">
        <f t="shared" si="220"/>
        <v>HPExt</v>
      </c>
      <c r="AE1082" s="29">
        <f t="shared" si="221"/>
        <v>1263</v>
      </c>
    </row>
    <row r="1083" spans="22:31" ht="16.5" x14ac:dyDescent="0.2">
      <c r="V1083" s="15">
        <v>1046</v>
      </c>
      <c r="W1083" s="16">
        <f t="shared" si="213"/>
        <v>27</v>
      </c>
      <c r="X1083" s="16" t="str">
        <f t="shared" si="215"/>
        <v>高级3</v>
      </c>
      <c r="Y1083" s="16">
        <f t="shared" si="216"/>
        <v>3</v>
      </c>
      <c r="Z1083" s="16">
        <f t="shared" si="217"/>
        <v>6</v>
      </c>
      <c r="AA1083" s="102">
        <f t="shared" si="214"/>
        <v>0.95</v>
      </c>
      <c r="AB1083" s="16" t="str">
        <f t="shared" si="218"/>
        <v>AtkExt</v>
      </c>
      <c r="AC1083" s="29">
        <f t="shared" si="219"/>
        <v>499</v>
      </c>
      <c r="AD1083" s="16" t="str">
        <f t="shared" si="220"/>
        <v>HPExt</v>
      </c>
      <c r="AE1083" s="29">
        <f t="shared" si="221"/>
        <v>1500</v>
      </c>
    </row>
    <row r="1084" spans="22:31" ht="16.5" x14ac:dyDescent="0.2">
      <c r="V1084" s="15">
        <v>1047</v>
      </c>
      <c r="W1084" s="16">
        <f t="shared" si="213"/>
        <v>27</v>
      </c>
      <c r="X1084" s="16" t="str">
        <f t="shared" si="215"/>
        <v>高级3</v>
      </c>
      <c r="Y1084" s="16">
        <f t="shared" si="216"/>
        <v>3</v>
      </c>
      <c r="Z1084" s="16">
        <f t="shared" si="217"/>
        <v>7</v>
      </c>
      <c r="AA1084" s="102">
        <f t="shared" si="214"/>
        <v>1.1000000000000001</v>
      </c>
      <c r="AB1084" s="16" t="str">
        <f t="shared" si="218"/>
        <v>AtkExt</v>
      </c>
      <c r="AC1084" s="29">
        <f t="shared" si="219"/>
        <v>578</v>
      </c>
      <c r="AD1084" s="16" t="str">
        <f t="shared" si="220"/>
        <v>HPExt</v>
      </c>
      <c r="AE1084" s="29">
        <f t="shared" si="221"/>
        <v>1737</v>
      </c>
    </row>
    <row r="1085" spans="22:31" ht="16.5" x14ac:dyDescent="0.2">
      <c r="V1085" s="15">
        <v>1048</v>
      </c>
      <c r="W1085" s="16">
        <f t="shared" si="213"/>
        <v>27</v>
      </c>
      <c r="X1085" s="16" t="str">
        <f t="shared" si="215"/>
        <v>高级3</v>
      </c>
      <c r="Y1085" s="16">
        <f t="shared" si="216"/>
        <v>3</v>
      </c>
      <c r="Z1085" s="16">
        <f t="shared" si="217"/>
        <v>8</v>
      </c>
      <c r="AA1085" s="102">
        <f t="shared" si="214"/>
        <v>1.25</v>
      </c>
      <c r="AB1085" s="16" t="str">
        <f t="shared" si="218"/>
        <v>AtkExt</v>
      </c>
      <c r="AC1085" s="29">
        <f t="shared" si="219"/>
        <v>657</v>
      </c>
      <c r="AD1085" s="16" t="str">
        <f t="shared" si="220"/>
        <v>HPExt</v>
      </c>
      <c r="AE1085" s="29">
        <f t="shared" si="221"/>
        <v>1973</v>
      </c>
    </row>
    <row r="1086" spans="22:31" ht="16.5" x14ac:dyDescent="0.2">
      <c r="V1086" s="15">
        <v>1049</v>
      </c>
      <c r="W1086" s="16">
        <f t="shared" si="213"/>
        <v>27</v>
      </c>
      <c r="X1086" s="16" t="str">
        <f t="shared" si="215"/>
        <v>高级3</v>
      </c>
      <c r="Y1086" s="16">
        <f t="shared" si="216"/>
        <v>3</v>
      </c>
      <c r="Z1086" s="16">
        <f t="shared" si="217"/>
        <v>9</v>
      </c>
      <c r="AA1086" s="102">
        <f t="shared" si="214"/>
        <v>1.4</v>
      </c>
      <c r="AB1086" s="16" t="str">
        <f t="shared" si="218"/>
        <v>AtkExt</v>
      </c>
      <c r="AC1086" s="29">
        <f t="shared" si="219"/>
        <v>736</v>
      </c>
      <c r="AD1086" s="16" t="str">
        <f t="shared" si="220"/>
        <v>HPExt</v>
      </c>
      <c r="AE1086" s="29">
        <f t="shared" si="221"/>
        <v>2210</v>
      </c>
    </row>
    <row r="1087" spans="22:31" ht="16.5" x14ac:dyDescent="0.2">
      <c r="V1087" s="15">
        <v>1050</v>
      </c>
      <c r="W1087" s="16">
        <f t="shared" si="213"/>
        <v>27</v>
      </c>
      <c r="X1087" s="16" t="str">
        <f t="shared" si="215"/>
        <v>高级3</v>
      </c>
      <c r="Y1087" s="16">
        <f t="shared" si="216"/>
        <v>3</v>
      </c>
      <c r="Z1087" s="16">
        <f t="shared" si="217"/>
        <v>10</v>
      </c>
      <c r="AA1087" s="102">
        <f t="shared" si="214"/>
        <v>1.55</v>
      </c>
      <c r="AB1087" s="16" t="str">
        <f t="shared" si="218"/>
        <v>AtkExt</v>
      </c>
      <c r="AC1087" s="29">
        <f t="shared" si="219"/>
        <v>815</v>
      </c>
      <c r="AD1087" s="16" t="str">
        <f t="shared" si="220"/>
        <v>HPExt</v>
      </c>
      <c r="AE1087" s="29">
        <f t="shared" si="221"/>
        <v>2447</v>
      </c>
    </row>
    <row r="1088" spans="22:31" ht="16.5" x14ac:dyDescent="0.2">
      <c r="V1088" s="15">
        <v>1051</v>
      </c>
      <c r="W1088" s="16">
        <f t="shared" si="213"/>
        <v>27</v>
      </c>
      <c r="X1088" s="16" t="str">
        <f t="shared" si="215"/>
        <v>高级3</v>
      </c>
      <c r="Y1088" s="16">
        <f t="shared" si="216"/>
        <v>3</v>
      </c>
      <c r="Z1088" s="16">
        <f t="shared" si="217"/>
        <v>11</v>
      </c>
      <c r="AA1088" s="102">
        <f t="shared" si="214"/>
        <v>1.7</v>
      </c>
      <c r="AB1088" s="16" t="str">
        <f t="shared" si="218"/>
        <v>AtkExt</v>
      </c>
      <c r="AC1088" s="29">
        <f t="shared" si="219"/>
        <v>893</v>
      </c>
      <c r="AD1088" s="16" t="str">
        <f t="shared" si="220"/>
        <v>HPExt</v>
      </c>
      <c r="AE1088" s="29">
        <f t="shared" si="221"/>
        <v>2684</v>
      </c>
    </row>
    <row r="1089" spans="22:31" ht="16.5" x14ac:dyDescent="0.2">
      <c r="V1089" s="15">
        <v>1052</v>
      </c>
      <c r="W1089" s="16">
        <f t="shared" si="213"/>
        <v>27</v>
      </c>
      <c r="X1089" s="16" t="str">
        <f t="shared" si="215"/>
        <v>高级3</v>
      </c>
      <c r="Y1089" s="16">
        <f t="shared" si="216"/>
        <v>3</v>
      </c>
      <c r="Z1089" s="16">
        <f t="shared" si="217"/>
        <v>12</v>
      </c>
      <c r="AA1089" s="102">
        <f t="shared" si="214"/>
        <v>1.8499999999999999</v>
      </c>
      <c r="AB1089" s="16" t="str">
        <f t="shared" si="218"/>
        <v>AtkExt</v>
      </c>
      <c r="AC1089" s="29">
        <f t="shared" si="219"/>
        <v>972</v>
      </c>
      <c r="AD1089" s="16" t="str">
        <f t="shared" si="220"/>
        <v>HPExt</v>
      </c>
      <c r="AE1089" s="29">
        <f t="shared" si="221"/>
        <v>2921</v>
      </c>
    </row>
    <row r="1090" spans="22:31" ht="16.5" x14ac:dyDescent="0.2">
      <c r="V1090" s="15">
        <v>1053</v>
      </c>
      <c r="W1090" s="16">
        <f t="shared" si="213"/>
        <v>27</v>
      </c>
      <c r="X1090" s="16" t="str">
        <f t="shared" si="215"/>
        <v>高级3</v>
      </c>
      <c r="Y1090" s="16">
        <f t="shared" si="216"/>
        <v>3</v>
      </c>
      <c r="Z1090" s="16">
        <f t="shared" si="217"/>
        <v>13</v>
      </c>
      <c r="AA1090" s="102">
        <f t="shared" si="214"/>
        <v>2</v>
      </c>
      <c r="AB1090" s="16" t="str">
        <f t="shared" si="218"/>
        <v>AtkExt</v>
      </c>
      <c r="AC1090" s="29">
        <f t="shared" si="219"/>
        <v>1051</v>
      </c>
      <c r="AD1090" s="16" t="str">
        <f t="shared" si="220"/>
        <v>HPExt</v>
      </c>
      <c r="AE1090" s="29">
        <f t="shared" si="221"/>
        <v>3158</v>
      </c>
    </row>
    <row r="1091" spans="22:31" ht="16.5" x14ac:dyDescent="0.2">
      <c r="V1091" s="15">
        <v>1054</v>
      </c>
      <c r="W1091" s="16">
        <f t="shared" si="213"/>
        <v>27</v>
      </c>
      <c r="X1091" s="16" t="str">
        <f t="shared" si="215"/>
        <v>高级3</v>
      </c>
      <c r="Y1091" s="16">
        <f t="shared" si="216"/>
        <v>3</v>
      </c>
      <c r="Z1091" s="16">
        <f t="shared" si="217"/>
        <v>14</v>
      </c>
      <c r="AA1091" s="102">
        <f t="shared" si="214"/>
        <v>2.15</v>
      </c>
      <c r="AB1091" s="16" t="str">
        <f t="shared" si="218"/>
        <v>AtkExt</v>
      </c>
      <c r="AC1091" s="29">
        <f t="shared" si="219"/>
        <v>1130</v>
      </c>
      <c r="AD1091" s="16" t="str">
        <f t="shared" si="220"/>
        <v>HPExt</v>
      </c>
      <c r="AE1091" s="29">
        <f t="shared" si="221"/>
        <v>3394</v>
      </c>
    </row>
    <row r="1092" spans="22:31" ht="16.5" x14ac:dyDescent="0.2">
      <c r="V1092" s="15">
        <v>1055</v>
      </c>
      <c r="W1092" s="16">
        <f t="shared" si="213"/>
        <v>27</v>
      </c>
      <c r="X1092" s="16" t="str">
        <f t="shared" si="215"/>
        <v>高级3</v>
      </c>
      <c r="Y1092" s="16">
        <f t="shared" si="216"/>
        <v>3</v>
      </c>
      <c r="Z1092" s="16">
        <f t="shared" si="217"/>
        <v>15</v>
      </c>
      <c r="AA1092" s="102">
        <f t="shared" si="214"/>
        <v>2.2999999999999998</v>
      </c>
      <c r="AB1092" s="16" t="str">
        <f t="shared" si="218"/>
        <v>AtkExt</v>
      </c>
      <c r="AC1092" s="29">
        <f t="shared" si="219"/>
        <v>1209</v>
      </c>
      <c r="AD1092" s="16" t="str">
        <f t="shared" si="220"/>
        <v>HPExt</v>
      </c>
      <c r="AE1092" s="29">
        <f t="shared" si="221"/>
        <v>3631</v>
      </c>
    </row>
    <row r="1093" spans="22:31" ht="16.5" x14ac:dyDescent="0.2">
      <c r="V1093" s="15">
        <v>1056</v>
      </c>
      <c r="W1093" s="16">
        <f t="shared" si="213"/>
        <v>27</v>
      </c>
      <c r="X1093" s="16" t="str">
        <f t="shared" si="215"/>
        <v>高级3</v>
      </c>
      <c r="Y1093" s="16">
        <f t="shared" si="216"/>
        <v>3</v>
      </c>
      <c r="Z1093" s="16">
        <f t="shared" si="217"/>
        <v>16</v>
      </c>
      <c r="AA1093" s="102">
        <f t="shared" si="214"/>
        <v>2.4499999999999997</v>
      </c>
      <c r="AB1093" s="16" t="str">
        <f t="shared" si="218"/>
        <v>AtkExt</v>
      </c>
      <c r="AC1093" s="29">
        <f t="shared" si="219"/>
        <v>1288</v>
      </c>
      <c r="AD1093" s="16" t="str">
        <f t="shared" si="220"/>
        <v>HPExt</v>
      </c>
      <c r="AE1093" s="29">
        <f t="shared" si="221"/>
        <v>3868</v>
      </c>
    </row>
    <row r="1094" spans="22:31" ht="16.5" x14ac:dyDescent="0.2">
      <c r="V1094" s="15">
        <v>1057</v>
      </c>
      <c r="W1094" s="16">
        <f t="shared" si="213"/>
        <v>27</v>
      </c>
      <c r="X1094" s="16" t="str">
        <f t="shared" si="215"/>
        <v>高级3</v>
      </c>
      <c r="Y1094" s="16">
        <f t="shared" si="216"/>
        <v>3</v>
      </c>
      <c r="Z1094" s="16">
        <f t="shared" si="217"/>
        <v>17</v>
      </c>
      <c r="AA1094" s="102">
        <f t="shared" si="214"/>
        <v>2.5999999999999996</v>
      </c>
      <c r="AB1094" s="16" t="str">
        <f t="shared" si="218"/>
        <v>AtkExt</v>
      </c>
      <c r="AC1094" s="29">
        <f t="shared" si="219"/>
        <v>1366</v>
      </c>
      <c r="AD1094" s="16" t="str">
        <f t="shared" si="220"/>
        <v>HPExt</v>
      </c>
      <c r="AE1094" s="29">
        <f t="shared" si="221"/>
        <v>4105</v>
      </c>
    </row>
    <row r="1095" spans="22:31" ht="16.5" x14ac:dyDescent="0.2">
      <c r="V1095" s="15">
        <v>1058</v>
      </c>
      <c r="W1095" s="16">
        <f t="shared" si="213"/>
        <v>27</v>
      </c>
      <c r="X1095" s="16" t="str">
        <f t="shared" si="215"/>
        <v>高级3</v>
      </c>
      <c r="Y1095" s="16">
        <f t="shared" si="216"/>
        <v>3</v>
      </c>
      <c r="Z1095" s="16">
        <f t="shared" si="217"/>
        <v>18</v>
      </c>
      <c r="AA1095" s="102">
        <f t="shared" si="214"/>
        <v>2.7499999999999996</v>
      </c>
      <c r="AB1095" s="16" t="str">
        <f t="shared" si="218"/>
        <v>AtkExt</v>
      </c>
      <c r="AC1095" s="29">
        <f t="shared" si="219"/>
        <v>1445</v>
      </c>
      <c r="AD1095" s="16" t="str">
        <f t="shared" si="220"/>
        <v>HPExt</v>
      </c>
      <c r="AE1095" s="29">
        <f t="shared" si="221"/>
        <v>4342</v>
      </c>
    </row>
    <row r="1096" spans="22:31" ht="16.5" x14ac:dyDescent="0.2">
      <c r="V1096" s="15">
        <v>1059</v>
      </c>
      <c r="W1096" s="16">
        <f t="shared" si="213"/>
        <v>27</v>
      </c>
      <c r="X1096" s="16" t="str">
        <f t="shared" si="215"/>
        <v>高级3</v>
      </c>
      <c r="Y1096" s="16">
        <f t="shared" si="216"/>
        <v>3</v>
      </c>
      <c r="Z1096" s="16">
        <f t="shared" si="217"/>
        <v>19</v>
      </c>
      <c r="AA1096" s="102">
        <f t="shared" si="214"/>
        <v>2.9</v>
      </c>
      <c r="AB1096" s="16" t="str">
        <f t="shared" si="218"/>
        <v>AtkExt</v>
      </c>
      <c r="AC1096" s="29">
        <f t="shared" si="219"/>
        <v>1524</v>
      </c>
      <c r="AD1096" s="16" t="str">
        <f t="shared" si="220"/>
        <v>HPExt</v>
      </c>
      <c r="AE1096" s="29">
        <f t="shared" si="221"/>
        <v>4578</v>
      </c>
    </row>
    <row r="1097" spans="22:31" ht="16.5" x14ac:dyDescent="0.2">
      <c r="V1097" s="15">
        <v>1060</v>
      </c>
      <c r="W1097" s="16">
        <f t="shared" si="213"/>
        <v>27</v>
      </c>
      <c r="X1097" s="16" t="str">
        <f t="shared" si="215"/>
        <v>高级3</v>
      </c>
      <c r="Y1097" s="16">
        <f t="shared" si="216"/>
        <v>3</v>
      </c>
      <c r="Z1097" s="16">
        <f t="shared" si="217"/>
        <v>20</v>
      </c>
      <c r="AA1097" s="102">
        <f t="shared" si="214"/>
        <v>3.05</v>
      </c>
      <c r="AB1097" s="16" t="str">
        <f t="shared" si="218"/>
        <v>AtkExt</v>
      </c>
      <c r="AC1097" s="29">
        <f t="shared" si="219"/>
        <v>1603</v>
      </c>
      <c r="AD1097" s="16" t="str">
        <f t="shared" si="220"/>
        <v>HPExt</v>
      </c>
      <c r="AE1097" s="29">
        <f t="shared" si="221"/>
        <v>4815</v>
      </c>
    </row>
    <row r="1098" spans="22:31" ht="16.5" x14ac:dyDescent="0.2">
      <c r="V1098" s="15">
        <v>1061</v>
      </c>
      <c r="W1098" s="16">
        <f t="shared" si="213"/>
        <v>27</v>
      </c>
      <c r="X1098" s="16" t="str">
        <f t="shared" si="215"/>
        <v>高级3</v>
      </c>
      <c r="Y1098" s="16">
        <f t="shared" si="216"/>
        <v>3</v>
      </c>
      <c r="Z1098" s="16">
        <f t="shared" si="217"/>
        <v>21</v>
      </c>
      <c r="AA1098" s="102">
        <f t="shared" si="214"/>
        <v>3.1999999999999997</v>
      </c>
      <c r="AB1098" s="16" t="str">
        <f t="shared" si="218"/>
        <v>AtkExt</v>
      </c>
      <c r="AC1098" s="29">
        <f t="shared" si="219"/>
        <v>1682</v>
      </c>
      <c r="AD1098" s="16" t="str">
        <f t="shared" si="220"/>
        <v>HPExt</v>
      </c>
      <c r="AE1098" s="29">
        <f t="shared" si="221"/>
        <v>5052</v>
      </c>
    </row>
    <row r="1099" spans="22:31" ht="16.5" x14ac:dyDescent="0.2">
      <c r="V1099" s="15">
        <v>1062</v>
      </c>
      <c r="W1099" s="16">
        <f t="shared" si="213"/>
        <v>27</v>
      </c>
      <c r="X1099" s="16" t="str">
        <f t="shared" si="215"/>
        <v>高级3</v>
      </c>
      <c r="Y1099" s="16">
        <f t="shared" si="216"/>
        <v>3</v>
      </c>
      <c r="Z1099" s="16">
        <f t="shared" si="217"/>
        <v>22</v>
      </c>
      <c r="AA1099" s="102">
        <f t="shared" si="214"/>
        <v>3.3499999999999996</v>
      </c>
      <c r="AB1099" s="16" t="str">
        <f t="shared" si="218"/>
        <v>AtkExt</v>
      </c>
      <c r="AC1099" s="29">
        <f t="shared" si="219"/>
        <v>1761</v>
      </c>
      <c r="AD1099" s="16" t="str">
        <f t="shared" si="220"/>
        <v>HPExt</v>
      </c>
      <c r="AE1099" s="29">
        <f t="shared" si="221"/>
        <v>5289</v>
      </c>
    </row>
    <row r="1100" spans="22:31" ht="16.5" x14ac:dyDescent="0.2">
      <c r="V1100" s="15">
        <v>1063</v>
      </c>
      <c r="W1100" s="16">
        <f t="shared" si="213"/>
        <v>27</v>
      </c>
      <c r="X1100" s="16" t="str">
        <f t="shared" si="215"/>
        <v>高级3</v>
      </c>
      <c r="Y1100" s="16">
        <f t="shared" si="216"/>
        <v>3</v>
      </c>
      <c r="Z1100" s="16">
        <f t="shared" si="217"/>
        <v>23</v>
      </c>
      <c r="AA1100" s="102">
        <f t="shared" si="214"/>
        <v>3.4999999999999996</v>
      </c>
      <c r="AB1100" s="16" t="str">
        <f t="shared" si="218"/>
        <v>AtkExt</v>
      </c>
      <c r="AC1100" s="29">
        <f t="shared" si="219"/>
        <v>1839</v>
      </c>
      <c r="AD1100" s="16" t="str">
        <f t="shared" si="220"/>
        <v>HPExt</v>
      </c>
      <c r="AE1100" s="29">
        <f t="shared" si="221"/>
        <v>5526</v>
      </c>
    </row>
    <row r="1101" spans="22:31" ht="16.5" x14ac:dyDescent="0.2">
      <c r="V1101" s="15">
        <v>1064</v>
      </c>
      <c r="W1101" s="16">
        <f t="shared" si="213"/>
        <v>27</v>
      </c>
      <c r="X1101" s="16" t="str">
        <f t="shared" si="215"/>
        <v>高级3</v>
      </c>
      <c r="Y1101" s="16">
        <f t="shared" si="216"/>
        <v>3</v>
      </c>
      <c r="Z1101" s="16">
        <f t="shared" si="217"/>
        <v>24</v>
      </c>
      <c r="AA1101" s="102">
        <f t="shared" si="214"/>
        <v>3.6499999999999995</v>
      </c>
      <c r="AB1101" s="16" t="str">
        <f t="shared" si="218"/>
        <v>AtkExt</v>
      </c>
      <c r="AC1101" s="29">
        <f t="shared" si="219"/>
        <v>1918</v>
      </c>
      <c r="AD1101" s="16" t="str">
        <f t="shared" si="220"/>
        <v>HPExt</v>
      </c>
      <c r="AE1101" s="29">
        <f t="shared" si="221"/>
        <v>5762</v>
      </c>
    </row>
    <row r="1102" spans="22:31" ht="16.5" x14ac:dyDescent="0.2">
      <c r="V1102" s="15">
        <v>1065</v>
      </c>
      <c r="W1102" s="16">
        <f t="shared" si="213"/>
        <v>27</v>
      </c>
      <c r="X1102" s="16" t="str">
        <f t="shared" si="215"/>
        <v>高级3</v>
      </c>
      <c r="Y1102" s="16">
        <f t="shared" si="216"/>
        <v>3</v>
      </c>
      <c r="Z1102" s="16">
        <f t="shared" si="217"/>
        <v>25</v>
      </c>
      <c r="AA1102" s="102">
        <f t="shared" si="214"/>
        <v>3.8</v>
      </c>
      <c r="AB1102" s="16" t="str">
        <f t="shared" si="218"/>
        <v>AtkExt</v>
      </c>
      <c r="AC1102" s="29">
        <f t="shared" si="219"/>
        <v>1997</v>
      </c>
      <c r="AD1102" s="16" t="str">
        <f t="shared" si="220"/>
        <v>HPExt</v>
      </c>
      <c r="AE1102" s="29">
        <f t="shared" si="221"/>
        <v>5999</v>
      </c>
    </row>
    <row r="1103" spans="22:31" ht="16.5" x14ac:dyDescent="0.2">
      <c r="V1103" s="15">
        <v>1066</v>
      </c>
      <c r="W1103" s="16">
        <f t="shared" si="213"/>
        <v>27</v>
      </c>
      <c r="X1103" s="16" t="str">
        <f t="shared" si="215"/>
        <v>高级3</v>
      </c>
      <c r="Y1103" s="16">
        <f t="shared" si="216"/>
        <v>3</v>
      </c>
      <c r="Z1103" s="16">
        <f t="shared" si="217"/>
        <v>26</v>
      </c>
      <c r="AA1103" s="102">
        <f t="shared" si="214"/>
        <v>3.9499999999999997</v>
      </c>
      <c r="AB1103" s="16" t="str">
        <f t="shared" si="218"/>
        <v>AtkExt</v>
      </c>
      <c r="AC1103" s="29">
        <f t="shared" si="219"/>
        <v>2076</v>
      </c>
      <c r="AD1103" s="16" t="str">
        <f t="shared" si="220"/>
        <v>HPExt</v>
      </c>
      <c r="AE1103" s="29">
        <f t="shared" si="221"/>
        <v>6236</v>
      </c>
    </row>
    <row r="1104" spans="22:31" ht="16.5" x14ac:dyDescent="0.2">
      <c r="V1104" s="15">
        <v>1067</v>
      </c>
      <c r="W1104" s="16">
        <f t="shared" si="213"/>
        <v>27</v>
      </c>
      <c r="X1104" s="16" t="str">
        <f t="shared" si="215"/>
        <v>高级3</v>
      </c>
      <c r="Y1104" s="16">
        <f t="shared" si="216"/>
        <v>3</v>
      </c>
      <c r="Z1104" s="16">
        <f t="shared" si="217"/>
        <v>27</v>
      </c>
      <c r="AA1104" s="102">
        <f t="shared" si="214"/>
        <v>4.0999999999999996</v>
      </c>
      <c r="AB1104" s="16" t="str">
        <f t="shared" si="218"/>
        <v>AtkExt</v>
      </c>
      <c r="AC1104" s="29">
        <f t="shared" si="219"/>
        <v>2155</v>
      </c>
      <c r="AD1104" s="16" t="str">
        <f t="shared" si="220"/>
        <v>HPExt</v>
      </c>
      <c r="AE1104" s="29">
        <f t="shared" si="221"/>
        <v>6473</v>
      </c>
    </row>
    <row r="1105" spans="22:31" ht="16.5" x14ac:dyDescent="0.2">
      <c r="V1105" s="15">
        <v>1068</v>
      </c>
      <c r="W1105" s="16">
        <f t="shared" si="213"/>
        <v>27</v>
      </c>
      <c r="X1105" s="16" t="str">
        <f t="shared" si="215"/>
        <v>高级3</v>
      </c>
      <c r="Y1105" s="16">
        <f t="shared" si="216"/>
        <v>3</v>
      </c>
      <c r="Z1105" s="16">
        <f t="shared" si="217"/>
        <v>28</v>
      </c>
      <c r="AA1105" s="102">
        <f t="shared" si="214"/>
        <v>4.25</v>
      </c>
      <c r="AB1105" s="16" t="str">
        <f t="shared" si="218"/>
        <v>AtkExt</v>
      </c>
      <c r="AC1105" s="29">
        <f t="shared" si="219"/>
        <v>2234</v>
      </c>
      <c r="AD1105" s="16" t="str">
        <f t="shared" si="220"/>
        <v>HPExt</v>
      </c>
      <c r="AE1105" s="29">
        <f t="shared" si="221"/>
        <v>6710</v>
      </c>
    </row>
    <row r="1106" spans="22:31" ht="16.5" x14ac:dyDescent="0.2">
      <c r="V1106" s="15">
        <v>1069</v>
      </c>
      <c r="W1106" s="16">
        <f t="shared" si="213"/>
        <v>27</v>
      </c>
      <c r="X1106" s="16" t="str">
        <f t="shared" si="215"/>
        <v>高级3</v>
      </c>
      <c r="Y1106" s="16">
        <f t="shared" si="216"/>
        <v>3</v>
      </c>
      <c r="Z1106" s="16">
        <f t="shared" si="217"/>
        <v>29</v>
      </c>
      <c r="AA1106" s="102">
        <f t="shared" si="214"/>
        <v>4.3999999999999995</v>
      </c>
      <c r="AB1106" s="16" t="str">
        <f t="shared" si="218"/>
        <v>AtkExt</v>
      </c>
      <c r="AC1106" s="29">
        <f t="shared" si="219"/>
        <v>2312</v>
      </c>
      <c r="AD1106" s="16" t="str">
        <f t="shared" si="220"/>
        <v>HPExt</v>
      </c>
      <c r="AE1106" s="29">
        <f t="shared" si="221"/>
        <v>6947</v>
      </c>
    </row>
    <row r="1107" spans="22:31" ht="16.5" x14ac:dyDescent="0.2">
      <c r="V1107" s="15">
        <v>1070</v>
      </c>
      <c r="W1107" s="16">
        <f t="shared" si="213"/>
        <v>27</v>
      </c>
      <c r="X1107" s="16" t="str">
        <f t="shared" si="215"/>
        <v>高级3</v>
      </c>
      <c r="Y1107" s="16">
        <f t="shared" si="216"/>
        <v>3</v>
      </c>
      <c r="Z1107" s="16">
        <f t="shared" si="217"/>
        <v>30</v>
      </c>
      <c r="AA1107" s="102">
        <f t="shared" si="214"/>
        <v>4.55</v>
      </c>
      <c r="AB1107" s="16" t="str">
        <f t="shared" si="218"/>
        <v>AtkExt</v>
      </c>
      <c r="AC1107" s="29">
        <f t="shared" si="219"/>
        <v>2391</v>
      </c>
      <c r="AD1107" s="16" t="str">
        <f t="shared" si="220"/>
        <v>HPExt</v>
      </c>
      <c r="AE1107" s="29">
        <f t="shared" si="221"/>
        <v>7183</v>
      </c>
    </row>
    <row r="1108" spans="22:31" ht="16.5" x14ac:dyDescent="0.2">
      <c r="V1108" s="15">
        <v>1071</v>
      </c>
      <c r="W1108" s="16">
        <f t="shared" si="213"/>
        <v>27</v>
      </c>
      <c r="X1108" s="16" t="str">
        <f t="shared" si="215"/>
        <v>高级3</v>
      </c>
      <c r="Y1108" s="16">
        <f t="shared" si="216"/>
        <v>3</v>
      </c>
      <c r="Z1108" s="16">
        <f t="shared" si="217"/>
        <v>31</v>
      </c>
      <c r="AA1108" s="102">
        <f t="shared" si="214"/>
        <v>4.6999999999999993</v>
      </c>
      <c r="AB1108" s="16" t="str">
        <f t="shared" si="218"/>
        <v>AtkExt</v>
      </c>
      <c r="AC1108" s="29">
        <f t="shared" si="219"/>
        <v>2470</v>
      </c>
      <c r="AD1108" s="16" t="str">
        <f t="shared" si="220"/>
        <v>HPExt</v>
      </c>
      <c r="AE1108" s="29">
        <f t="shared" si="221"/>
        <v>7420</v>
      </c>
    </row>
    <row r="1109" spans="22:31" ht="16.5" x14ac:dyDescent="0.2">
      <c r="V1109" s="15">
        <v>1072</v>
      </c>
      <c r="W1109" s="16">
        <f t="shared" si="213"/>
        <v>27</v>
      </c>
      <c r="X1109" s="16" t="str">
        <f t="shared" si="215"/>
        <v>高级3</v>
      </c>
      <c r="Y1109" s="16">
        <f t="shared" si="216"/>
        <v>3</v>
      </c>
      <c r="Z1109" s="16">
        <f t="shared" si="217"/>
        <v>32</v>
      </c>
      <c r="AA1109" s="102">
        <f t="shared" si="214"/>
        <v>4.8499999999999996</v>
      </c>
      <c r="AB1109" s="16" t="str">
        <f t="shared" si="218"/>
        <v>AtkExt</v>
      </c>
      <c r="AC1109" s="29">
        <f t="shared" si="219"/>
        <v>2549</v>
      </c>
      <c r="AD1109" s="16" t="str">
        <f t="shared" si="220"/>
        <v>HPExt</v>
      </c>
      <c r="AE1109" s="29">
        <f t="shared" si="221"/>
        <v>7657</v>
      </c>
    </row>
    <row r="1110" spans="22:31" ht="16.5" x14ac:dyDescent="0.2">
      <c r="V1110" s="15">
        <v>1073</v>
      </c>
      <c r="W1110" s="16">
        <f t="shared" si="213"/>
        <v>27</v>
      </c>
      <c r="X1110" s="16" t="str">
        <f t="shared" si="215"/>
        <v>高级3</v>
      </c>
      <c r="Y1110" s="16">
        <f t="shared" si="216"/>
        <v>3</v>
      </c>
      <c r="Z1110" s="16">
        <f t="shared" si="217"/>
        <v>33</v>
      </c>
      <c r="AA1110" s="102">
        <f t="shared" si="214"/>
        <v>5</v>
      </c>
      <c r="AB1110" s="16" t="str">
        <f t="shared" si="218"/>
        <v>AtkExt</v>
      </c>
      <c r="AC1110" s="29">
        <f t="shared" si="219"/>
        <v>2628</v>
      </c>
      <c r="AD1110" s="16" t="str">
        <f t="shared" si="220"/>
        <v>HPExt</v>
      </c>
      <c r="AE1110" s="29">
        <f t="shared" si="221"/>
        <v>7894</v>
      </c>
    </row>
    <row r="1111" spans="22:31" ht="16.5" x14ac:dyDescent="0.2">
      <c r="V1111" s="15">
        <v>1074</v>
      </c>
      <c r="W1111" s="16">
        <f t="shared" si="213"/>
        <v>27</v>
      </c>
      <c r="X1111" s="16" t="str">
        <f t="shared" si="215"/>
        <v>高级3</v>
      </c>
      <c r="Y1111" s="16">
        <f t="shared" si="216"/>
        <v>3</v>
      </c>
      <c r="Z1111" s="16">
        <f t="shared" si="217"/>
        <v>34</v>
      </c>
      <c r="AA1111" s="102">
        <f t="shared" si="214"/>
        <v>5.1499999999999995</v>
      </c>
      <c r="AB1111" s="16" t="str">
        <f t="shared" si="218"/>
        <v>AtkExt</v>
      </c>
      <c r="AC1111" s="29">
        <f t="shared" si="219"/>
        <v>2707</v>
      </c>
      <c r="AD1111" s="16" t="str">
        <f t="shared" si="220"/>
        <v>HPExt</v>
      </c>
      <c r="AE1111" s="29">
        <f t="shared" si="221"/>
        <v>8131</v>
      </c>
    </row>
    <row r="1112" spans="22:31" ht="16.5" x14ac:dyDescent="0.2">
      <c r="V1112" s="15">
        <v>1075</v>
      </c>
      <c r="W1112" s="16">
        <f t="shared" si="213"/>
        <v>27</v>
      </c>
      <c r="X1112" s="16" t="str">
        <f t="shared" si="215"/>
        <v>高级3</v>
      </c>
      <c r="Y1112" s="16">
        <f t="shared" si="216"/>
        <v>3</v>
      </c>
      <c r="Z1112" s="16">
        <f t="shared" si="217"/>
        <v>35</v>
      </c>
      <c r="AA1112" s="102">
        <f t="shared" si="214"/>
        <v>5.3</v>
      </c>
      <c r="AB1112" s="16" t="str">
        <f t="shared" si="218"/>
        <v>AtkExt</v>
      </c>
      <c r="AC1112" s="29">
        <f t="shared" si="219"/>
        <v>2785</v>
      </c>
      <c r="AD1112" s="16" t="str">
        <f t="shared" si="220"/>
        <v>HPExt</v>
      </c>
      <c r="AE1112" s="29">
        <f t="shared" si="221"/>
        <v>8367</v>
      </c>
    </row>
    <row r="1113" spans="22:31" ht="16.5" x14ac:dyDescent="0.2">
      <c r="V1113" s="15">
        <v>1076</v>
      </c>
      <c r="W1113" s="16">
        <f t="shared" si="213"/>
        <v>27</v>
      </c>
      <c r="X1113" s="16" t="str">
        <f t="shared" si="215"/>
        <v>高级3</v>
      </c>
      <c r="Y1113" s="16">
        <f t="shared" si="216"/>
        <v>3</v>
      </c>
      <c r="Z1113" s="16">
        <f t="shared" si="217"/>
        <v>36</v>
      </c>
      <c r="AA1113" s="102">
        <f t="shared" si="214"/>
        <v>5.4499999999999993</v>
      </c>
      <c r="AB1113" s="16" t="str">
        <f t="shared" si="218"/>
        <v>AtkExt</v>
      </c>
      <c r="AC1113" s="29">
        <f t="shared" si="219"/>
        <v>2864</v>
      </c>
      <c r="AD1113" s="16" t="str">
        <f t="shared" si="220"/>
        <v>HPExt</v>
      </c>
      <c r="AE1113" s="29">
        <f t="shared" si="221"/>
        <v>8604</v>
      </c>
    </row>
    <row r="1114" spans="22:31" ht="16.5" x14ac:dyDescent="0.2">
      <c r="V1114" s="15">
        <v>1077</v>
      </c>
      <c r="W1114" s="16">
        <f t="shared" si="213"/>
        <v>27</v>
      </c>
      <c r="X1114" s="16" t="str">
        <f t="shared" si="215"/>
        <v>高级3</v>
      </c>
      <c r="Y1114" s="16">
        <f t="shared" si="216"/>
        <v>3</v>
      </c>
      <c r="Z1114" s="16">
        <f t="shared" si="217"/>
        <v>37</v>
      </c>
      <c r="AA1114" s="102">
        <f t="shared" si="214"/>
        <v>5.6</v>
      </c>
      <c r="AB1114" s="16" t="str">
        <f t="shared" si="218"/>
        <v>AtkExt</v>
      </c>
      <c r="AC1114" s="29">
        <f t="shared" si="219"/>
        <v>2943</v>
      </c>
      <c r="AD1114" s="16" t="str">
        <f t="shared" si="220"/>
        <v>HPExt</v>
      </c>
      <c r="AE1114" s="29">
        <f t="shared" si="221"/>
        <v>8841</v>
      </c>
    </row>
    <row r="1115" spans="22:31" ht="16.5" x14ac:dyDescent="0.2">
      <c r="V1115" s="15">
        <v>1078</v>
      </c>
      <c r="W1115" s="16">
        <f t="shared" si="213"/>
        <v>27</v>
      </c>
      <c r="X1115" s="16" t="str">
        <f t="shared" si="215"/>
        <v>高级3</v>
      </c>
      <c r="Y1115" s="16">
        <f t="shared" si="216"/>
        <v>3</v>
      </c>
      <c r="Z1115" s="16">
        <f t="shared" si="217"/>
        <v>38</v>
      </c>
      <c r="AA1115" s="102">
        <f t="shared" si="214"/>
        <v>5.75</v>
      </c>
      <c r="AB1115" s="16" t="str">
        <f t="shared" si="218"/>
        <v>AtkExt</v>
      </c>
      <c r="AC1115" s="29">
        <f t="shared" si="219"/>
        <v>3022</v>
      </c>
      <c r="AD1115" s="16" t="str">
        <f t="shared" si="220"/>
        <v>HPExt</v>
      </c>
      <c r="AE1115" s="29">
        <f t="shared" si="221"/>
        <v>9078</v>
      </c>
    </row>
    <row r="1116" spans="22:31" ht="16.5" x14ac:dyDescent="0.2">
      <c r="V1116" s="15">
        <v>1079</v>
      </c>
      <c r="W1116" s="16">
        <f t="shared" si="213"/>
        <v>27</v>
      </c>
      <c r="X1116" s="16" t="str">
        <f t="shared" si="215"/>
        <v>高级3</v>
      </c>
      <c r="Y1116" s="16">
        <f t="shared" si="216"/>
        <v>3</v>
      </c>
      <c r="Z1116" s="16">
        <f t="shared" si="217"/>
        <v>39</v>
      </c>
      <c r="AA1116" s="102">
        <f t="shared" si="214"/>
        <v>5.8999999999999995</v>
      </c>
      <c r="AB1116" s="16" t="str">
        <f t="shared" si="218"/>
        <v>AtkExt</v>
      </c>
      <c r="AC1116" s="29">
        <f t="shared" si="219"/>
        <v>3101</v>
      </c>
      <c r="AD1116" s="16" t="str">
        <f t="shared" si="220"/>
        <v>HPExt</v>
      </c>
      <c r="AE1116" s="29">
        <f t="shared" si="221"/>
        <v>9315</v>
      </c>
    </row>
    <row r="1117" spans="22:31" ht="16.5" x14ac:dyDescent="0.2">
      <c r="V1117" s="15">
        <v>1080</v>
      </c>
      <c r="W1117" s="16">
        <f t="shared" si="213"/>
        <v>27</v>
      </c>
      <c r="X1117" s="16" t="str">
        <f t="shared" si="215"/>
        <v>高级3</v>
      </c>
      <c r="Y1117" s="16">
        <f t="shared" si="216"/>
        <v>3</v>
      </c>
      <c r="Z1117" s="16">
        <f t="shared" si="217"/>
        <v>40</v>
      </c>
      <c r="AA1117" s="102">
        <f t="shared" si="214"/>
        <v>6.05</v>
      </c>
      <c r="AB1117" s="16" t="str">
        <f t="shared" si="218"/>
        <v>AtkExt</v>
      </c>
      <c r="AC1117" s="29">
        <f t="shared" si="219"/>
        <v>3180</v>
      </c>
      <c r="AD1117" s="16" t="str">
        <f t="shared" si="220"/>
        <v>HPExt</v>
      </c>
      <c r="AE1117" s="29">
        <f t="shared" si="221"/>
        <v>9551</v>
      </c>
    </row>
    <row r="1118" spans="22:31" ht="16.5" x14ac:dyDescent="0.2">
      <c r="V1118" s="15">
        <v>1081</v>
      </c>
      <c r="W1118" s="16">
        <f t="shared" si="213"/>
        <v>28</v>
      </c>
      <c r="X1118" s="16" t="str">
        <f t="shared" si="215"/>
        <v>高级3</v>
      </c>
      <c r="Y1118" s="16">
        <f t="shared" si="216"/>
        <v>4</v>
      </c>
      <c r="Z1118" s="16">
        <f t="shared" si="217"/>
        <v>1</v>
      </c>
      <c r="AA1118" s="102">
        <f t="shared" si="214"/>
        <v>0.2</v>
      </c>
      <c r="AB1118" s="16" t="str">
        <f t="shared" si="218"/>
        <v>DefExt</v>
      </c>
      <c r="AC1118" s="29">
        <f t="shared" si="219"/>
        <v>52</v>
      </c>
      <c r="AD1118" s="16" t="str">
        <f t="shared" si="220"/>
        <v>HPExt</v>
      </c>
      <c r="AE1118" s="29">
        <f t="shared" si="221"/>
        <v>316</v>
      </c>
    </row>
    <row r="1119" spans="22:31" ht="16.5" x14ac:dyDescent="0.2">
      <c r="V1119" s="15">
        <v>1082</v>
      </c>
      <c r="W1119" s="16">
        <f t="shared" si="213"/>
        <v>28</v>
      </c>
      <c r="X1119" s="16" t="str">
        <f t="shared" si="215"/>
        <v>高级3</v>
      </c>
      <c r="Y1119" s="16">
        <f t="shared" si="216"/>
        <v>4</v>
      </c>
      <c r="Z1119" s="16">
        <f t="shared" si="217"/>
        <v>2</v>
      </c>
      <c r="AA1119" s="102">
        <f t="shared" si="214"/>
        <v>0.35</v>
      </c>
      <c r="AB1119" s="16" t="str">
        <f t="shared" si="218"/>
        <v>DefExt</v>
      </c>
      <c r="AC1119" s="29">
        <f t="shared" si="219"/>
        <v>92</v>
      </c>
      <c r="AD1119" s="16" t="str">
        <f t="shared" si="220"/>
        <v>HPExt</v>
      </c>
      <c r="AE1119" s="29">
        <f t="shared" si="221"/>
        <v>553</v>
      </c>
    </row>
    <row r="1120" spans="22:31" ht="16.5" x14ac:dyDescent="0.2">
      <c r="V1120" s="15">
        <v>1083</v>
      </c>
      <c r="W1120" s="16">
        <f t="shared" si="213"/>
        <v>28</v>
      </c>
      <c r="X1120" s="16" t="str">
        <f t="shared" si="215"/>
        <v>高级3</v>
      </c>
      <c r="Y1120" s="16">
        <f t="shared" si="216"/>
        <v>4</v>
      </c>
      <c r="Z1120" s="16">
        <f t="shared" si="217"/>
        <v>3</v>
      </c>
      <c r="AA1120" s="102">
        <f t="shared" si="214"/>
        <v>0.49999999999999994</v>
      </c>
      <c r="AB1120" s="16" t="str">
        <f t="shared" si="218"/>
        <v>DefExt</v>
      </c>
      <c r="AC1120" s="29">
        <f t="shared" si="219"/>
        <v>131</v>
      </c>
      <c r="AD1120" s="16" t="str">
        <f t="shared" si="220"/>
        <v>HPExt</v>
      </c>
      <c r="AE1120" s="29">
        <f t="shared" si="221"/>
        <v>789</v>
      </c>
    </row>
    <row r="1121" spans="22:31" ht="16.5" x14ac:dyDescent="0.2">
      <c r="V1121" s="15">
        <v>1084</v>
      </c>
      <c r="W1121" s="16">
        <f t="shared" si="213"/>
        <v>28</v>
      </c>
      <c r="X1121" s="16" t="str">
        <f t="shared" si="215"/>
        <v>高级3</v>
      </c>
      <c r="Y1121" s="16">
        <f t="shared" si="216"/>
        <v>4</v>
      </c>
      <c r="Z1121" s="16">
        <f t="shared" si="217"/>
        <v>4</v>
      </c>
      <c r="AA1121" s="102">
        <f t="shared" si="214"/>
        <v>0.65</v>
      </c>
      <c r="AB1121" s="16" t="str">
        <f t="shared" si="218"/>
        <v>DefExt</v>
      </c>
      <c r="AC1121" s="29">
        <f t="shared" si="219"/>
        <v>170</v>
      </c>
      <c r="AD1121" s="16" t="str">
        <f t="shared" si="220"/>
        <v>HPExt</v>
      </c>
      <c r="AE1121" s="29">
        <f t="shared" si="221"/>
        <v>1026</v>
      </c>
    </row>
    <row r="1122" spans="22:31" ht="16.5" x14ac:dyDescent="0.2">
      <c r="V1122" s="15">
        <v>1085</v>
      </c>
      <c r="W1122" s="16">
        <f t="shared" si="213"/>
        <v>28</v>
      </c>
      <c r="X1122" s="16" t="str">
        <f t="shared" si="215"/>
        <v>高级3</v>
      </c>
      <c r="Y1122" s="16">
        <f t="shared" si="216"/>
        <v>4</v>
      </c>
      <c r="Z1122" s="16">
        <f t="shared" si="217"/>
        <v>5</v>
      </c>
      <c r="AA1122" s="102">
        <f t="shared" si="214"/>
        <v>0.8</v>
      </c>
      <c r="AB1122" s="16" t="str">
        <f t="shared" si="218"/>
        <v>DefExt</v>
      </c>
      <c r="AC1122" s="29">
        <f t="shared" si="219"/>
        <v>210</v>
      </c>
      <c r="AD1122" s="16" t="str">
        <f t="shared" si="220"/>
        <v>HPExt</v>
      </c>
      <c r="AE1122" s="29">
        <f t="shared" si="221"/>
        <v>1263</v>
      </c>
    </row>
    <row r="1123" spans="22:31" ht="16.5" x14ac:dyDescent="0.2">
      <c r="V1123" s="15">
        <v>1086</v>
      </c>
      <c r="W1123" s="16">
        <f t="shared" si="213"/>
        <v>28</v>
      </c>
      <c r="X1123" s="16" t="str">
        <f t="shared" si="215"/>
        <v>高级3</v>
      </c>
      <c r="Y1123" s="16">
        <f t="shared" si="216"/>
        <v>4</v>
      </c>
      <c r="Z1123" s="16">
        <f t="shared" si="217"/>
        <v>6</v>
      </c>
      <c r="AA1123" s="102">
        <f t="shared" si="214"/>
        <v>0.95</v>
      </c>
      <c r="AB1123" s="16" t="str">
        <f t="shared" si="218"/>
        <v>DefExt</v>
      </c>
      <c r="AC1123" s="29">
        <f t="shared" si="219"/>
        <v>249</v>
      </c>
      <c r="AD1123" s="16" t="str">
        <f t="shared" si="220"/>
        <v>HPExt</v>
      </c>
      <c r="AE1123" s="29">
        <f t="shared" si="221"/>
        <v>1500</v>
      </c>
    </row>
    <row r="1124" spans="22:31" ht="16.5" x14ac:dyDescent="0.2">
      <c r="V1124" s="15">
        <v>1087</v>
      </c>
      <c r="W1124" s="16">
        <f t="shared" si="213"/>
        <v>28</v>
      </c>
      <c r="X1124" s="16" t="str">
        <f t="shared" si="215"/>
        <v>高级3</v>
      </c>
      <c r="Y1124" s="16">
        <f t="shared" si="216"/>
        <v>4</v>
      </c>
      <c r="Z1124" s="16">
        <f t="shared" si="217"/>
        <v>7</v>
      </c>
      <c r="AA1124" s="102">
        <f t="shared" si="214"/>
        <v>1.1000000000000001</v>
      </c>
      <c r="AB1124" s="16" t="str">
        <f t="shared" si="218"/>
        <v>DefExt</v>
      </c>
      <c r="AC1124" s="29">
        <f t="shared" si="219"/>
        <v>288</v>
      </c>
      <c r="AD1124" s="16" t="str">
        <f t="shared" si="220"/>
        <v>HPExt</v>
      </c>
      <c r="AE1124" s="29">
        <f t="shared" si="221"/>
        <v>1737</v>
      </c>
    </row>
    <row r="1125" spans="22:31" ht="16.5" x14ac:dyDescent="0.2">
      <c r="V1125" s="15">
        <v>1088</v>
      </c>
      <c r="W1125" s="16">
        <f t="shared" si="213"/>
        <v>28</v>
      </c>
      <c r="X1125" s="16" t="str">
        <f t="shared" si="215"/>
        <v>高级3</v>
      </c>
      <c r="Y1125" s="16">
        <f t="shared" si="216"/>
        <v>4</v>
      </c>
      <c r="Z1125" s="16">
        <f t="shared" si="217"/>
        <v>8</v>
      </c>
      <c r="AA1125" s="102">
        <f t="shared" si="214"/>
        <v>1.25</v>
      </c>
      <c r="AB1125" s="16" t="str">
        <f t="shared" si="218"/>
        <v>DefExt</v>
      </c>
      <c r="AC1125" s="29">
        <f t="shared" si="219"/>
        <v>328</v>
      </c>
      <c r="AD1125" s="16" t="str">
        <f t="shared" si="220"/>
        <v>HPExt</v>
      </c>
      <c r="AE1125" s="29">
        <f t="shared" si="221"/>
        <v>1973</v>
      </c>
    </row>
    <row r="1126" spans="22:31" ht="16.5" x14ac:dyDescent="0.2">
      <c r="V1126" s="15">
        <v>1089</v>
      </c>
      <c r="W1126" s="16">
        <f t="shared" si="213"/>
        <v>28</v>
      </c>
      <c r="X1126" s="16" t="str">
        <f t="shared" si="215"/>
        <v>高级3</v>
      </c>
      <c r="Y1126" s="16">
        <f t="shared" si="216"/>
        <v>4</v>
      </c>
      <c r="Z1126" s="16">
        <f t="shared" si="217"/>
        <v>9</v>
      </c>
      <c r="AA1126" s="102">
        <f t="shared" si="214"/>
        <v>1.4</v>
      </c>
      <c r="AB1126" s="16" t="str">
        <f t="shared" si="218"/>
        <v>DefExt</v>
      </c>
      <c r="AC1126" s="29">
        <f t="shared" si="219"/>
        <v>367</v>
      </c>
      <c r="AD1126" s="16" t="str">
        <f t="shared" si="220"/>
        <v>HPExt</v>
      </c>
      <c r="AE1126" s="29">
        <f t="shared" si="221"/>
        <v>2210</v>
      </c>
    </row>
    <row r="1127" spans="22:31" ht="16.5" x14ac:dyDescent="0.2">
      <c r="V1127" s="15">
        <v>1090</v>
      </c>
      <c r="W1127" s="16">
        <f t="shared" ref="W1127:W1190" si="222">INT((V1127-1)/40)+1</f>
        <v>28</v>
      </c>
      <c r="X1127" s="16" t="str">
        <f t="shared" si="215"/>
        <v>高级3</v>
      </c>
      <c r="Y1127" s="16">
        <f t="shared" si="216"/>
        <v>4</v>
      </c>
      <c r="Z1127" s="16">
        <f t="shared" si="217"/>
        <v>10</v>
      </c>
      <c r="AA1127" s="102">
        <f t="shared" ref="AA1127:AA1190" si="223">Z1127*15%+5%</f>
        <v>1.55</v>
      </c>
      <c r="AB1127" s="16" t="str">
        <f t="shared" si="218"/>
        <v>DefExt</v>
      </c>
      <c r="AC1127" s="29">
        <f t="shared" si="219"/>
        <v>406</v>
      </c>
      <c r="AD1127" s="16" t="str">
        <f t="shared" si="220"/>
        <v>HPExt</v>
      </c>
      <c r="AE1127" s="29">
        <f t="shared" si="221"/>
        <v>2447</v>
      </c>
    </row>
    <row r="1128" spans="22:31" ht="16.5" x14ac:dyDescent="0.2">
      <c r="V1128" s="15">
        <v>1091</v>
      </c>
      <c r="W1128" s="16">
        <f t="shared" si="222"/>
        <v>28</v>
      </c>
      <c r="X1128" s="16" t="str">
        <f t="shared" si="215"/>
        <v>高级3</v>
      </c>
      <c r="Y1128" s="16">
        <f t="shared" si="216"/>
        <v>4</v>
      </c>
      <c r="Z1128" s="16">
        <f t="shared" si="217"/>
        <v>11</v>
      </c>
      <c r="AA1128" s="102">
        <f t="shared" si="223"/>
        <v>1.7</v>
      </c>
      <c r="AB1128" s="16" t="str">
        <f t="shared" si="218"/>
        <v>DefExt</v>
      </c>
      <c r="AC1128" s="29">
        <f t="shared" si="219"/>
        <v>446</v>
      </c>
      <c r="AD1128" s="16" t="str">
        <f t="shared" si="220"/>
        <v>HPExt</v>
      </c>
      <c r="AE1128" s="29">
        <f t="shared" si="221"/>
        <v>2684</v>
      </c>
    </row>
    <row r="1129" spans="22:31" ht="16.5" x14ac:dyDescent="0.2">
      <c r="V1129" s="15">
        <v>1092</v>
      </c>
      <c r="W1129" s="16">
        <f t="shared" si="222"/>
        <v>28</v>
      </c>
      <c r="X1129" s="16" t="str">
        <f t="shared" si="215"/>
        <v>高级3</v>
      </c>
      <c r="Y1129" s="16">
        <f t="shared" si="216"/>
        <v>4</v>
      </c>
      <c r="Z1129" s="16">
        <f t="shared" si="217"/>
        <v>12</v>
      </c>
      <c r="AA1129" s="102">
        <f t="shared" si="223"/>
        <v>1.8499999999999999</v>
      </c>
      <c r="AB1129" s="16" t="str">
        <f t="shared" si="218"/>
        <v>DefExt</v>
      </c>
      <c r="AC1129" s="29">
        <f t="shared" si="219"/>
        <v>485</v>
      </c>
      <c r="AD1129" s="16" t="str">
        <f t="shared" si="220"/>
        <v>HPExt</v>
      </c>
      <c r="AE1129" s="29">
        <f t="shared" si="221"/>
        <v>2921</v>
      </c>
    </row>
    <row r="1130" spans="22:31" ht="16.5" x14ac:dyDescent="0.2">
      <c r="V1130" s="15">
        <v>1093</v>
      </c>
      <c r="W1130" s="16">
        <f t="shared" si="222"/>
        <v>28</v>
      </c>
      <c r="X1130" s="16" t="str">
        <f t="shared" ref="X1130:X1193" si="224">INDEX($V$4:$V$33,W1130)</f>
        <v>高级3</v>
      </c>
      <c r="Y1130" s="16">
        <f t="shared" ref="Y1130:Y1193" si="225">INDEX($W$4:$W$33,INT((V1130-1)/40)+1)</f>
        <v>4</v>
      </c>
      <c r="Z1130" s="16">
        <f t="shared" ref="Z1130:Z1193" si="226">MOD(V1130-1,40)+1</f>
        <v>13</v>
      </c>
      <c r="AA1130" s="102">
        <f t="shared" si="223"/>
        <v>2</v>
      </c>
      <c r="AB1130" s="16" t="str">
        <f t="shared" ref="AB1130:AB1193" si="227">INDEX($Z$3:$AB$3,INDEX($AC$4:$AC$33,W1130))</f>
        <v>DefExt</v>
      </c>
      <c r="AC1130" s="29">
        <f t="shared" ref="AC1130:AC1193" si="228">ROUND(INDEX($Z$4:$AB$33,$W1130,MATCH(AB1130,$Z$3:$AB$3,0))*INDEX($Y$4:$Y$33,W1130)*$AA1130*INDEX($E$11:$G$11,MATCH(AB1130,$Z$3:$AB$3,0)),0)</f>
        <v>524</v>
      </c>
      <c r="AD1130" s="16" t="str">
        <f t="shared" ref="AD1130:AD1193" si="229">INDEX($Z$3:$AB$3,INDEX($AD$4:$AD$33,W1130))</f>
        <v>HPExt</v>
      </c>
      <c r="AE1130" s="29">
        <f t="shared" ref="AE1130:AE1193" si="230">ROUND(INDEX($Z$4:$AB$33,$W1130,MATCH(AD1130,$Z$3:$AB$3,0))*INDEX($Y$4:$Y$33,Y1130)*$AA1130*INDEX($E$11:$G$11,MATCH(AD1130,$Z$3:$AB$3,0)),0)</f>
        <v>3158</v>
      </c>
    </row>
    <row r="1131" spans="22:31" ht="16.5" x14ac:dyDescent="0.2">
      <c r="V1131" s="15">
        <v>1094</v>
      </c>
      <c r="W1131" s="16">
        <f t="shared" si="222"/>
        <v>28</v>
      </c>
      <c r="X1131" s="16" t="str">
        <f t="shared" si="224"/>
        <v>高级3</v>
      </c>
      <c r="Y1131" s="16">
        <f t="shared" si="225"/>
        <v>4</v>
      </c>
      <c r="Z1131" s="16">
        <f t="shared" si="226"/>
        <v>14</v>
      </c>
      <c r="AA1131" s="102">
        <f t="shared" si="223"/>
        <v>2.15</v>
      </c>
      <c r="AB1131" s="16" t="str">
        <f t="shared" si="227"/>
        <v>DefExt</v>
      </c>
      <c r="AC1131" s="29">
        <f t="shared" si="228"/>
        <v>564</v>
      </c>
      <c r="AD1131" s="16" t="str">
        <f t="shared" si="229"/>
        <v>HPExt</v>
      </c>
      <c r="AE1131" s="29">
        <f t="shared" si="230"/>
        <v>3394</v>
      </c>
    </row>
    <row r="1132" spans="22:31" ht="16.5" x14ac:dyDescent="0.2">
      <c r="V1132" s="15">
        <v>1095</v>
      </c>
      <c r="W1132" s="16">
        <f t="shared" si="222"/>
        <v>28</v>
      </c>
      <c r="X1132" s="16" t="str">
        <f t="shared" si="224"/>
        <v>高级3</v>
      </c>
      <c r="Y1132" s="16">
        <f t="shared" si="225"/>
        <v>4</v>
      </c>
      <c r="Z1132" s="16">
        <f t="shared" si="226"/>
        <v>15</v>
      </c>
      <c r="AA1132" s="102">
        <f t="shared" si="223"/>
        <v>2.2999999999999998</v>
      </c>
      <c r="AB1132" s="16" t="str">
        <f t="shared" si="227"/>
        <v>DefExt</v>
      </c>
      <c r="AC1132" s="29">
        <f t="shared" si="228"/>
        <v>603</v>
      </c>
      <c r="AD1132" s="16" t="str">
        <f t="shared" si="229"/>
        <v>HPExt</v>
      </c>
      <c r="AE1132" s="29">
        <f t="shared" si="230"/>
        <v>3631</v>
      </c>
    </row>
    <row r="1133" spans="22:31" ht="16.5" x14ac:dyDescent="0.2">
      <c r="V1133" s="15">
        <v>1096</v>
      </c>
      <c r="W1133" s="16">
        <f t="shared" si="222"/>
        <v>28</v>
      </c>
      <c r="X1133" s="16" t="str">
        <f t="shared" si="224"/>
        <v>高级3</v>
      </c>
      <c r="Y1133" s="16">
        <f t="shared" si="225"/>
        <v>4</v>
      </c>
      <c r="Z1133" s="16">
        <f t="shared" si="226"/>
        <v>16</v>
      </c>
      <c r="AA1133" s="102">
        <f t="shared" si="223"/>
        <v>2.4499999999999997</v>
      </c>
      <c r="AB1133" s="16" t="str">
        <f t="shared" si="227"/>
        <v>DefExt</v>
      </c>
      <c r="AC1133" s="29">
        <f t="shared" si="228"/>
        <v>642</v>
      </c>
      <c r="AD1133" s="16" t="str">
        <f t="shared" si="229"/>
        <v>HPExt</v>
      </c>
      <c r="AE1133" s="29">
        <f t="shared" si="230"/>
        <v>3868</v>
      </c>
    </row>
    <row r="1134" spans="22:31" ht="16.5" x14ac:dyDescent="0.2">
      <c r="V1134" s="15">
        <v>1097</v>
      </c>
      <c r="W1134" s="16">
        <f t="shared" si="222"/>
        <v>28</v>
      </c>
      <c r="X1134" s="16" t="str">
        <f t="shared" si="224"/>
        <v>高级3</v>
      </c>
      <c r="Y1134" s="16">
        <f t="shared" si="225"/>
        <v>4</v>
      </c>
      <c r="Z1134" s="16">
        <f t="shared" si="226"/>
        <v>17</v>
      </c>
      <c r="AA1134" s="102">
        <f t="shared" si="223"/>
        <v>2.5999999999999996</v>
      </c>
      <c r="AB1134" s="16" t="str">
        <f t="shared" si="227"/>
        <v>DefExt</v>
      </c>
      <c r="AC1134" s="29">
        <f t="shared" si="228"/>
        <v>682</v>
      </c>
      <c r="AD1134" s="16" t="str">
        <f t="shared" si="229"/>
        <v>HPExt</v>
      </c>
      <c r="AE1134" s="29">
        <f t="shared" si="230"/>
        <v>4105</v>
      </c>
    </row>
    <row r="1135" spans="22:31" ht="16.5" x14ac:dyDescent="0.2">
      <c r="V1135" s="15">
        <v>1098</v>
      </c>
      <c r="W1135" s="16">
        <f t="shared" si="222"/>
        <v>28</v>
      </c>
      <c r="X1135" s="16" t="str">
        <f t="shared" si="224"/>
        <v>高级3</v>
      </c>
      <c r="Y1135" s="16">
        <f t="shared" si="225"/>
        <v>4</v>
      </c>
      <c r="Z1135" s="16">
        <f t="shared" si="226"/>
        <v>18</v>
      </c>
      <c r="AA1135" s="102">
        <f t="shared" si="223"/>
        <v>2.7499999999999996</v>
      </c>
      <c r="AB1135" s="16" t="str">
        <f t="shared" si="227"/>
        <v>DefExt</v>
      </c>
      <c r="AC1135" s="29">
        <f t="shared" si="228"/>
        <v>721</v>
      </c>
      <c r="AD1135" s="16" t="str">
        <f t="shared" si="229"/>
        <v>HPExt</v>
      </c>
      <c r="AE1135" s="29">
        <f t="shared" si="230"/>
        <v>4342</v>
      </c>
    </row>
    <row r="1136" spans="22:31" ht="16.5" x14ac:dyDescent="0.2">
      <c r="V1136" s="15">
        <v>1099</v>
      </c>
      <c r="W1136" s="16">
        <f t="shared" si="222"/>
        <v>28</v>
      </c>
      <c r="X1136" s="16" t="str">
        <f t="shared" si="224"/>
        <v>高级3</v>
      </c>
      <c r="Y1136" s="16">
        <f t="shared" si="225"/>
        <v>4</v>
      </c>
      <c r="Z1136" s="16">
        <f t="shared" si="226"/>
        <v>19</v>
      </c>
      <c r="AA1136" s="102">
        <f t="shared" si="223"/>
        <v>2.9</v>
      </c>
      <c r="AB1136" s="16" t="str">
        <f t="shared" si="227"/>
        <v>DefExt</v>
      </c>
      <c r="AC1136" s="29">
        <f t="shared" si="228"/>
        <v>760</v>
      </c>
      <c r="AD1136" s="16" t="str">
        <f t="shared" si="229"/>
        <v>HPExt</v>
      </c>
      <c r="AE1136" s="29">
        <f t="shared" si="230"/>
        <v>4578</v>
      </c>
    </row>
    <row r="1137" spans="22:31" ht="16.5" x14ac:dyDescent="0.2">
      <c r="V1137" s="15">
        <v>1100</v>
      </c>
      <c r="W1137" s="16">
        <f t="shared" si="222"/>
        <v>28</v>
      </c>
      <c r="X1137" s="16" t="str">
        <f t="shared" si="224"/>
        <v>高级3</v>
      </c>
      <c r="Y1137" s="16">
        <f t="shared" si="225"/>
        <v>4</v>
      </c>
      <c r="Z1137" s="16">
        <f t="shared" si="226"/>
        <v>20</v>
      </c>
      <c r="AA1137" s="102">
        <f t="shared" si="223"/>
        <v>3.05</v>
      </c>
      <c r="AB1137" s="16" t="str">
        <f t="shared" si="227"/>
        <v>DefExt</v>
      </c>
      <c r="AC1137" s="29">
        <f t="shared" si="228"/>
        <v>800</v>
      </c>
      <c r="AD1137" s="16" t="str">
        <f t="shared" si="229"/>
        <v>HPExt</v>
      </c>
      <c r="AE1137" s="29">
        <f t="shared" si="230"/>
        <v>4815</v>
      </c>
    </row>
    <row r="1138" spans="22:31" ht="16.5" x14ac:dyDescent="0.2">
      <c r="V1138" s="15">
        <v>1101</v>
      </c>
      <c r="W1138" s="16">
        <f t="shared" si="222"/>
        <v>28</v>
      </c>
      <c r="X1138" s="16" t="str">
        <f t="shared" si="224"/>
        <v>高级3</v>
      </c>
      <c r="Y1138" s="16">
        <f t="shared" si="225"/>
        <v>4</v>
      </c>
      <c r="Z1138" s="16">
        <f t="shared" si="226"/>
        <v>21</v>
      </c>
      <c r="AA1138" s="102">
        <f t="shared" si="223"/>
        <v>3.1999999999999997</v>
      </c>
      <c r="AB1138" s="16" t="str">
        <f t="shared" si="227"/>
        <v>DefExt</v>
      </c>
      <c r="AC1138" s="29">
        <f t="shared" si="228"/>
        <v>839</v>
      </c>
      <c r="AD1138" s="16" t="str">
        <f t="shared" si="229"/>
        <v>HPExt</v>
      </c>
      <c r="AE1138" s="29">
        <f t="shared" si="230"/>
        <v>5052</v>
      </c>
    </row>
    <row r="1139" spans="22:31" ht="16.5" x14ac:dyDescent="0.2">
      <c r="V1139" s="15">
        <v>1102</v>
      </c>
      <c r="W1139" s="16">
        <f t="shared" si="222"/>
        <v>28</v>
      </c>
      <c r="X1139" s="16" t="str">
        <f t="shared" si="224"/>
        <v>高级3</v>
      </c>
      <c r="Y1139" s="16">
        <f t="shared" si="225"/>
        <v>4</v>
      </c>
      <c r="Z1139" s="16">
        <f t="shared" si="226"/>
        <v>22</v>
      </c>
      <c r="AA1139" s="102">
        <f t="shared" si="223"/>
        <v>3.3499999999999996</v>
      </c>
      <c r="AB1139" s="16" t="str">
        <f t="shared" si="227"/>
        <v>DefExt</v>
      </c>
      <c r="AC1139" s="29">
        <f t="shared" si="228"/>
        <v>878</v>
      </c>
      <c r="AD1139" s="16" t="str">
        <f t="shared" si="229"/>
        <v>HPExt</v>
      </c>
      <c r="AE1139" s="29">
        <f t="shared" si="230"/>
        <v>5289</v>
      </c>
    </row>
    <row r="1140" spans="22:31" ht="16.5" x14ac:dyDescent="0.2">
      <c r="V1140" s="15">
        <v>1103</v>
      </c>
      <c r="W1140" s="16">
        <f t="shared" si="222"/>
        <v>28</v>
      </c>
      <c r="X1140" s="16" t="str">
        <f t="shared" si="224"/>
        <v>高级3</v>
      </c>
      <c r="Y1140" s="16">
        <f t="shared" si="225"/>
        <v>4</v>
      </c>
      <c r="Z1140" s="16">
        <f t="shared" si="226"/>
        <v>23</v>
      </c>
      <c r="AA1140" s="102">
        <f t="shared" si="223"/>
        <v>3.4999999999999996</v>
      </c>
      <c r="AB1140" s="16" t="str">
        <f t="shared" si="227"/>
        <v>DefExt</v>
      </c>
      <c r="AC1140" s="29">
        <f t="shared" si="228"/>
        <v>917</v>
      </c>
      <c r="AD1140" s="16" t="str">
        <f t="shared" si="229"/>
        <v>HPExt</v>
      </c>
      <c r="AE1140" s="29">
        <f t="shared" si="230"/>
        <v>5526</v>
      </c>
    </row>
    <row r="1141" spans="22:31" ht="16.5" x14ac:dyDescent="0.2">
      <c r="V1141" s="15">
        <v>1104</v>
      </c>
      <c r="W1141" s="16">
        <f t="shared" si="222"/>
        <v>28</v>
      </c>
      <c r="X1141" s="16" t="str">
        <f t="shared" si="224"/>
        <v>高级3</v>
      </c>
      <c r="Y1141" s="16">
        <f t="shared" si="225"/>
        <v>4</v>
      </c>
      <c r="Z1141" s="16">
        <f t="shared" si="226"/>
        <v>24</v>
      </c>
      <c r="AA1141" s="102">
        <f t="shared" si="223"/>
        <v>3.6499999999999995</v>
      </c>
      <c r="AB1141" s="16" t="str">
        <f t="shared" si="227"/>
        <v>DefExt</v>
      </c>
      <c r="AC1141" s="29">
        <f t="shared" si="228"/>
        <v>957</v>
      </c>
      <c r="AD1141" s="16" t="str">
        <f t="shared" si="229"/>
        <v>HPExt</v>
      </c>
      <c r="AE1141" s="29">
        <f t="shared" si="230"/>
        <v>5762</v>
      </c>
    </row>
    <row r="1142" spans="22:31" ht="16.5" x14ac:dyDescent="0.2">
      <c r="V1142" s="15">
        <v>1105</v>
      </c>
      <c r="W1142" s="16">
        <f t="shared" si="222"/>
        <v>28</v>
      </c>
      <c r="X1142" s="16" t="str">
        <f t="shared" si="224"/>
        <v>高级3</v>
      </c>
      <c r="Y1142" s="16">
        <f t="shared" si="225"/>
        <v>4</v>
      </c>
      <c r="Z1142" s="16">
        <f t="shared" si="226"/>
        <v>25</v>
      </c>
      <c r="AA1142" s="102">
        <f t="shared" si="223"/>
        <v>3.8</v>
      </c>
      <c r="AB1142" s="16" t="str">
        <f t="shared" si="227"/>
        <v>DefExt</v>
      </c>
      <c r="AC1142" s="29">
        <f t="shared" si="228"/>
        <v>996</v>
      </c>
      <c r="AD1142" s="16" t="str">
        <f t="shared" si="229"/>
        <v>HPExt</v>
      </c>
      <c r="AE1142" s="29">
        <f t="shared" si="230"/>
        <v>5999</v>
      </c>
    </row>
    <row r="1143" spans="22:31" ht="16.5" x14ac:dyDescent="0.2">
      <c r="V1143" s="15">
        <v>1106</v>
      </c>
      <c r="W1143" s="16">
        <f t="shared" si="222"/>
        <v>28</v>
      </c>
      <c r="X1143" s="16" t="str">
        <f t="shared" si="224"/>
        <v>高级3</v>
      </c>
      <c r="Y1143" s="16">
        <f t="shared" si="225"/>
        <v>4</v>
      </c>
      <c r="Z1143" s="16">
        <f t="shared" si="226"/>
        <v>26</v>
      </c>
      <c r="AA1143" s="102">
        <f t="shared" si="223"/>
        <v>3.9499999999999997</v>
      </c>
      <c r="AB1143" s="16" t="str">
        <f t="shared" si="227"/>
        <v>DefExt</v>
      </c>
      <c r="AC1143" s="29">
        <f t="shared" si="228"/>
        <v>1035</v>
      </c>
      <c r="AD1143" s="16" t="str">
        <f t="shared" si="229"/>
        <v>HPExt</v>
      </c>
      <c r="AE1143" s="29">
        <f t="shared" si="230"/>
        <v>6236</v>
      </c>
    </row>
    <row r="1144" spans="22:31" ht="16.5" x14ac:dyDescent="0.2">
      <c r="V1144" s="15">
        <v>1107</v>
      </c>
      <c r="W1144" s="16">
        <f t="shared" si="222"/>
        <v>28</v>
      </c>
      <c r="X1144" s="16" t="str">
        <f t="shared" si="224"/>
        <v>高级3</v>
      </c>
      <c r="Y1144" s="16">
        <f t="shared" si="225"/>
        <v>4</v>
      </c>
      <c r="Z1144" s="16">
        <f t="shared" si="226"/>
        <v>27</v>
      </c>
      <c r="AA1144" s="102">
        <f t="shared" si="223"/>
        <v>4.0999999999999996</v>
      </c>
      <c r="AB1144" s="16" t="str">
        <f t="shared" si="227"/>
        <v>DefExt</v>
      </c>
      <c r="AC1144" s="29">
        <f t="shared" si="228"/>
        <v>1075</v>
      </c>
      <c r="AD1144" s="16" t="str">
        <f t="shared" si="229"/>
        <v>HPExt</v>
      </c>
      <c r="AE1144" s="29">
        <f t="shared" si="230"/>
        <v>6473</v>
      </c>
    </row>
    <row r="1145" spans="22:31" ht="16.5" x14ac:dyDescent="0.2">
      <c r="V1145" s="15">
        <v>1108</v>
      </c>
      <c r="W1145" s="16">
        <f t="shared" si="222"/>
        <v>28</v>
      </c>
      <c r="X1145" s="16" t="str">
        <f t="shared" si="224"/>
        <v>高级3</v>
      </c>
      <c r="Y1145" s="16">
        <f t="shared" si="225"/>
        <v>4</v>
      </c>
      <c r="Z1145" s="16">
        <f t="shared" si="226"/>
        <v>28</v>
      </c>
      <c r="AA1145" s="102">
        <f t="shared" si="223"/>
        <v>4.25</v>
      </c>
      <c r="AB1145" s="16" t="str">
        <f t="shared" si="227"/>
        <v>DefExt</v>
      </c>
      <c r="AC1145" s="29">
        <f t="shared" si="228"/>
        <v>1114</v>
      </c>
      <c r="AD1145" s="16" t="str">
        <f t="shared" si="229"/>
        <v>HPExt</v>
      </c>
      <c r="AE1145" s="29">
        <f t="shared" si="230"/>
        <v>6710</v>
      </c>
    </row>
    <row r="1146" spans="22:31" ht="16.5" x14ac:dyDescent="0.2">
      <c r="V1146" s="15">
        <v>1109</v>
      </c>
      <c r="W1146" s="16">
        <f t="shared" si="222"/>
        <v>28</v>
      </c>
      <c r="X1146" s="16" t="str">
        <f t="shared" si="224"/>
        <v>高级3</v>
      </c>
      <c r="Y1146" s="16">
        <f t="shared" si="225"/>
        <v>4</v>
      </c>
      <c r="Z1146" s="16">
        <f t="shared" si="226"/>
        <v>29</v>
      </c>
      <c r="AA1146" s="102">
        <f t="shared" si="223"/>
        <v>4.3999999999999995</v>
      </c>
      <c r="AB1146" s="16" t="str">
        <f t="shared" si="227"/>
        <v>DefExt</v>
      </c>
      <c r="AC1146" s="29">
        <f t="shared" si="228"/>
        <v>1153</v>
      </c>
      <c r="AD1146" s="16" t="str">
        <f t="shared" si="229"/>
        <v>HPExt</v>
      </c>
      <c r="AE1146" s="29">
        <f t="shared" si="230"/>
        <v>6947</v>
      </c>
    </row>
    <row r="1147" spans="22:31" ht="16.5" x14ac:dyDescent="0.2">
      <c r="V1147" s="15">
        <v>1110</v>
      </c>
      <c r="W1147" s="16">
        <f t="shared" si="222"/>
        <v>28</v>
      </c>
      <c r="X1147" s="16" t="str">
        <f t="shared" si="224"/>
        <v>高级3</v>
      </c>
      <c r="Y1147" s="16">
        <f t="shared" si="225"/>
        <v>4</v>
      </c>
      <c r="Z1147" s="16">
        <f t="shared" si="226"/>
        <v>30</v>
      </c>
      <c r="AA1147" s="102">
        <f t="shared" si="223"/>
        <v>4.55</v>
      </c>
      <c r="AB1147" s="16" t="str">
        <f t="shared" si="227"/>
        <v>DefExt</v>
      </c>
      <c r="AC1147" s="29">
        <f t="shared" si="228"/>
        <v>1193</v>
      </c>
      <c r="AD1147" s="16" t="str">
        <f t="shared" si="229"/>
        <v>HPExt</v>
      </c>
      <c r="AE1147" s="29">
        <f t="shared" si="230"/>
        <v>7183</v>
      </c>
    </row>
    <row r="1148" spans="22:31" ht="16.5" x14ac:dyDescent="0.2">
      <c r="V1148" s="15">
        <v>1111</v>
      </c>
      <c r="W1148" s="16">
        <f t="shared" si="222"/>
        <v>28</v>
      </c>
      <c r="X1148" s="16" t="str">
        <f t="shared" si="224"/>
        <v>高级3</v>
      </c>
      <c r="Y1148" s="16">
        <f t="shared" si="225"/>
        <v>4</v>
      </c>
      <c r="Z1148" s="16">
        <f t="shared" si="226"/>
        <v>31</v>
      </c>
      <c r="AA1148" s="102">
        <f t="shared" si="223"/>
        <v>4.6999999999999993</v>
      </c>
      <c r="AB1148" s="16" t="str">
        <f t="shared" si="227"/>
        <v>DefExt</v>
      </c>
      <c r="AC1148" s="29">
        <f t="shared" si="228"/>
        <v>1232</v>
      </c>
      <c r="AD1148" s="16" t="str">
        <f t="shared" si="229"/>
        <v>HPExt</v>
      </c>
      <c r="AE1148" s="29">
        <f t="shared" si="230"/>
        <v>7420</v>
      </c>
    </row>
    <row r="1149" spans="22:31" ht="16.5" x14ac:dyDescent="0.2">
      <c r="V1149" s="15">
        <v>1112</v>
      </c>
      <c r="W1149" s="16">
        <f t="shared" si="222"/>
        <v>28</v>
      </c>
      <c r="X1149" s="16" t="str">
        <f t="shared" si="224"/>
        <v>高级3</v>
      </c>
      <c r="Y1149" s="16">
        <f t="shared" si="225"/>
        <v>4</v>
      </c>
      <c r="Z1149" s="16">
        <f t="shared" si="226"/>
        <v>32</v>
      </c>
      <c r="AA1149" s="102">
        <f t="shared" si="223"/>
        <v>4.8499999999999996</v>
      </c>
      <c r="AB1149" s="16" t="str">
        <f t="shared" si="227"/>
        <v>DefExt</v>
      </c>
      <c r="AC1149" s="29">
        <f t="shared" si="228"/>
        <v>1271</v>
      </c>
      <c r="AD1149" s="16" t="str">
        <f t="shared" si="229"/>
        <v>HPExt</v>
      </c>
      <c r="AE1149" s="29">
        <f t="shared" si="230"/>
        <v>7657</v>
      </c>
    </row>
    <row r="1150" spans="22:31" ht="16.5" x14ac:dyDescent="0.2">
      <c r="V1150" s="15">
        <v>1113</v>
      </c>
      <c r="W1150" s="16">
        <f t="shared" si="222"/>
        <v>28</v>
      </c>
      <c r="X1150" s="16" t="str">
        <f t="shared" si="224"/>
        <v>高级3</v>
      </c>
      <c r="Y1150" s="16">
        <f t="shared" si="225"/>
        <v>4</v>
      </c>
      <c r="Z1150" s="16">
        <f t="shared" si="226"/>
        <v>33</v>
      </c>
      <c r="AA1150" s="102">
        <f t="shared" si="223"/>
        <v>5</v>
      </c>
      <c r="AB1150" s="16" t="str">
        <f t="shared" si="227"/>
        <v>DefExt</v>
      </c>
      <c r="AC1150" s="29">
        <f t="shared" si="228"/>
        <v>1311</v>
      </c>
      <c r="AD1150" s="16" t="str">
        <f t="shared" si="229"/>
        <v>HPExt</v>
      </c>
      <c r="AE1150" s="29">
        <f t="shared" si="230"/>
        <v>7894</v>
      </c>
    </row>
    <row r="1151" spans="22:31" ht="16.5" x14ac:dyDescent="0.2">
      <c r="V1151" s="15">
        <v>1114</v>
      </c>
      <c r="W1151" s="16">
        <f t="shared" si="222"/>
        <v>28</v>
      </c>
      <c r="X1151" s="16" t="str">
        <f t="shared" si="224"/>
        <v>高级3</v>
      </c>
      <c r="Y1151" s="16">
        <f t="shared" si="225"/>
        <v>4</v>
      </c>
      <c r="Z1151" s="16">
        <f t="shared" si="226"/>
        <v>34</v>
      </c>
      <c r="AA1151" s="102">
        <f t="shared" si="223"/>
        <v>5.1499999999999995</v>
      </c>
      <c r="AB1151" s="16" t="str">
        <f t="shared" si="227"/>
        <v>DefExt</v>
      </c>
      <c r="AC1151" s="29">
        <f t="shared" si="228"/>
        <v>1350</v>
      </c>
      <c r="AD1151" s="16" t="str">
        <f t="shared" si="229"/>
        <v>HPExt</v>
      </c>
      <c r="AE1151" s="29">
        <f t="shared" si="230"/>
        <v>8131</v>
      </c>
    </row>
    <row r="1152" spans="22:31" ht="16.5" x14ac:dyDescent="0.2">
      <c r="V1152" s="15">
        <v>1115</v>
      </c>
      <c r="W1152" s="16">
        <f t="shared" si="222"/>
        <v>28</v>
      </c>
      <c r="X1152" s="16" t="str">
        <f t="shared" si="224"/>
        <v>高级3</v>
      </c>
      <c r="Y1152" s="16">
        <f t="shared" si="225"/>
        <v>4</v>
      </c>
      <c r="Z1152" s="16">
        <f t="shared" si="226"/>
        <v>35</v>
      </c>
      <c r="AA1152" s="102">
        <f t="shared" si="223"/>
        <v>5.3</v>
      </c>
      <c r="AB1152" s="16" t="str">
        <f t="shared" si="227"/>
        <v>DefExt</v>
      </c>
      <c r="AC1152" s="29">
        <f t="shared" si="228"/>
        <v>1389</v>
      </c>
      <c r="AD1152" s="16" t="str">
        <f t="shared" si="229"/>
        <v>HPExt</v>
      </c>
      <c r="AE1152" s="29">
        <f t="shared" si="230"/>
        <v>8367</v>
      </c>
    </row>
    <row r="1153" spans="22:31" ht="16.5" x14ac:dyDescent="0.2">
      <c r="V1153" s="15">
        <v>1116</v>
      </c>
      <c r="W1153" s="16">
        <f t="shared" si="222"/>
        <v>28</v>
      </c>
      <c r="X1153" s="16" t="str">
        <f t="shared" si="224"/>
        <v>高级3</v>
      </c>
      <c r="Y1153" s="16">
        <f t="shared" si="225"/>
        <v>4</v>
      </c>
      <c r="Z1153" s="16">
        <f t="shared" si="226"/>
        <v>36</v>
      </c>
      <c r="AA1153" s="102">
        <f t="shared" si="223"/>
        <v>5.4499999999999993</v>
      </c>
      <c r="AB1153" s="16" t="str">
        <f t="shared" si="227"/>
        <v>DefExt</v>
      </c>
      <c r="AC1153" s="29">
        <f t="shared" si="228"/>
        <v>1429</v>
      </c>
      <c r="AD1153" s="16" t="str">
        <f t="shared" si="229"/>
        <v>HPExt</v>
      </c>
      <c r="AE1153" s="29">
        <f t="shared" si="230"/>
        <v>8604</v>
      </c>
    </row>
    <row r="1154" spans="22:31" ht="16.5" x14ac:dyDescent="0.2">
      <c r="V1154" s="15">
        <v>1117</v>
      </c>
      <c r="W1154" s="16">
        <f t="shared" si="222"/>
        <v>28</v>
      </c>
      <c r="X1154" s="16" t="str">
        <f t="shared" si="224"/>
        <v>高级3</v>
      </c>
      <c r="Y1154" s="16">
        <f t="shared" si="225"/>
        <v>4</v>
      </c>
      <c r="Z1154" s="16">
        <f t="shared" si="226"/>
        <v>37</v>
      </c>
      <c r="AA1154" s="102">
        <f t="shared" si="223"/>
        <v>5.6</v>
      </c>
      <c r="AB1154" s="16" t="str">
        <f t="shared" si="227"/>
        <v>DefExt</v>
      </c>
      <c r="AC1154" s="29">
        <f t="shared" si="228"/>
        <v>1468</v>
      </c>
      <c r="AD1154" s="16" t="str">
        <f t="shared" si="229"/>
        <v>HPExt</v>
      </c>
      <c r="AE1154" s="29">
        <f t="shared" si="230"/>
        <v>8841</v>
      </c>
    </row>
    <row r="1155" spans="22:31" ht="16.5" x14ac:dyDescent="0.2">
      <c r="V1155" s="15">
        <v>1118</v>
      </c>
      <c r="W1155" s="16">
        <f t="shared" si="222"/>
        <v>28</v>
      </c>
      <c r="X1155" s="16" t="str">
        <f t="shared" si="224"/>
        <v>高级3</v>
      </c>
      <c r="Y1155" s="16">
        <f t="shared" si="225"/>
        <v>4</v>
      </c>
      <c r="Z1155" s="16">
        <f t="shared" si="226"/>
        <v>38</v>
      </c>
      <c r="AA1155" s="102">
        <f t="shared" si="223"/>
        <v>5.75</v>
      </c>
      <c r="AB1155" s="16" t="str">
        <f t="shared" si="227"/>
        <v>DefExt</v>
      </c>
      <c r="AC1155" s="29">
        <f t="shared" si="228"/>
        <v>1507</v>
      </c>
      <c r="AD1155" s="16" t="str">
        <f t="shared" si="229"/>
        <v>HPExt</v>
      </c>
      <c r="AE1155" s="29">
        <f t="shared" si="230"/>
        <v>9078</v>
      </c>
    </row>
    <row r="1156" spans="22:31" ht="16.5" x14ac:dyDescent="0.2">
      <c r="V1156" s="15">
        <v>1119</v>
      </c>
      <c r="W1156" s="16">
        <f t="shared" si="222"/>
        <v>28</v>
      </c>
      <c r="X1156" s="16" t="str">
        <f t="shared" si="224"/>
        <v>高级3</v>
      </c>
      <c r="Y1156" s="16">
        <f t="shared" si="225"/>
        <v>4</v>
      </c>
      <c r="Z1156" s="16">
        <f t="shared" si="226"/>
        <v>39</v>
      </c>
      <c r="AA1156" s="102">
        <f t="shared" si="223"/>
        <v>5.8999999999999995</v>
      </c>
      <c r="AB1156" s="16" t="str">
        <f t="shared" si="227"/>
        <v>DefExt</v>
      </c>
      <c r="AC1156" s="29">
        <f t="shared" si="228"/>
        <v>1547</v>
      </c>
      <c r="AD1156" s="16" t="str">
        <f t="shared" si="229"/>
        <v>HPExt</v>
      </c>
      <c r="AE1156" s="29">
        <f t="shared" si="230"/>
        <v>9315</v>
      </c>
    </row>
    <row r="1157" spans="22:31" ht="16.5" x14ac:dyDescent="0.2">
      <c r="V1157" s="15">
        <v>1120</v>
      </c>
      <c r="W1157" s="16">
        <f t="shared" si="222"/>
        <v>28</v>
      </c>
      <c r="X1157" s="16" t="str">
        <f t="shared" si="224"/>
        <v>高级3</v>
      </c>
      <c r="Y1157" s="16">
        <f t="shared" si="225"/>
        <v>4</v>
      </c>
      <c r="Z1157" s="16">
        <f t="shared" si="226"/>
        <v>40</v>
      </c>
      <c r="AA1157" s="102">
        <f t="shared" si="223"/>
        <v>6.05</v>
      </c>
      <c r="AB1157" s="16" t="str">
        <f t="shared" si="227"/>
        <v>DefExt</v>
      </c>
      <c r="AC1157" s="29">
        <f t="shared" si="228"/>
        <v>1586</v>
      </c>
      <c r="AD1157" s="16" t="str">
        <f t="shared" si="229"/>
        <v>HPExt</v>
      </c>
      <c r="AE1157" s="29">
        <f t="shared" si="230"/>
        <v>9551</v>
      </c>
    </row>
    <row r="1158" spans="22:31" ht="16.5" x14ac:dyDescent="0.2">
      <c r="V1158" s="15">
        <v>1121</v>
      </c>
      <c r="W1158" s="16">
        <f t="shared" si="222"/>
        <v>29</v>
      </c>
      <c r="X1158" s="16" t="str">
        <f t="shared" si="224"/>
        <v>高级3</v>
      </c>
      <c r="Y1158" s="16">
        <f t="shared" si="225"/>
        <v>5</v>
      </c>
      <c r="Z1158" s="16">
        <f t="shared" si="226"/>
        <v>1</v>
      </c>
      <c r="AA1158" s="102">
        <f t="shared" si="223"/>
        <v>0.2</v>
      </c>
      <c r="AB1158" s="16" t="str">
        <f t="shared" si="227"/>
        <v>AtkExt</v>
      </c>
      <c r="AC1158" s="29">
        <f t="shared" si="228"/>
        <v>210</v>
      </c>
      <c r="AD1158" s="16" t="str">
        <f t="shared" si="229"/>
        <v>DefExt</v>
      </c>
      <c r="AE1158" s="29">
        <f t="shared" si="230"/>
        <v>26</v>
      </c>
    </row>
    <row r="1159" spans="22:31" ht="16.5" x14ac:dyDescent="0.2">
      <c r="V1159" s="15">
        <v>1122</v>
      </c>
      <c r="W1159" s="16">
        <f t="shared" si="222"/>
        <v>29</v>
      </c>
      <c r="X1159" s="16" t="str">
        <f t="shared" si="224"/>
        <v>高级3</v>
      </c>
      <c r="Y1159" s="16">
        <f t="shared" si="225"/>
        <v>5</v>
      </c>
      <c r="Z1159" s="16">
        <f t="shared" si="226"/>
        <v>2</v>
      </c>
      <c r="AA1159" s="102">
        <f t="shared" si="223"/>
        <v>0.35</v>
      </c>
      <c r="AB1159" s="16" t="str">
        <f t="shared" si="227"/>
        <v>AtkExt</v>
      </c>
      <c r="AC1159" s="29">
        <f t="shared" si="228"/>
        <v>368</v>
      </c>
      <c r="AD1159" s="16" t="str">
        <f t="shared" si="229"/>
        <v>DefExt</v>
      </c>
      <c r="AE1159" s="29">
        <f t="shared" si="230"/>
        <v>46</v>
      </c>
    </row>
    <row r="1160" spans="22:31" ht="16.5" x14ac:dyDescent="0.2">
      <c r="V1160" s="15">
        <v>1123</v>
      </c>
      <c r="W1160" s="16">
        <f t="shared" si="222"/>
        <v>29</v>
      </c>
      <c r="X1160" s="16" t="str">
        <f t="shared" si="224"/>
        <v>高级3</v>
      </c>
      <c r="Y1160" s="16">
        <f t="shared" si="225"/>
        <v>5</v>
      </c>
      <c r="Z1160" s="16">
        <f t="shared" si="226"/>
        <v>3</v>
      </c>
      <c r="AA1160" s="102">
        <f t="shared" si="223"/>
        <v>0.49999999999999994</v>
      </c>
      <c r="AB1160" s="16" t="str">
        <f t="shared" si="227"/>
        <v>AtkExt</v>
      </c>
      <c r="AC1160" s="29">
        <f t="shared" si="228"/>
        <v>526</v>
      </c>
      <c r="AD1160" s="16" t="str">
        <f t="shared" si="229"/>
        <v>DefExt</v>
      </c>
      <c r="AE1160" s="29">
        <f t="shared" si="230"/>
        <v>66</v>
      </c>
    </row>
    <row r="1161" spans="22:31" ht="16.5" x14ac:dyDescent="0.2">
      <c r="V1161" s="15">
        <v>1124</v>
      </c>
      <c r="W1161" s="16">
        <f t="shared" si="222"/>
        <v>29</v>
      </c>
      <c r="X1161" s="16" t="str">
        <f t="shared" si="224"/>
        <v>高级3</v>
      </c>
      <c r="Y1161" s="16">
        <f t="shared" si="225"/>
        <v>5</v>
      </c>
      <c r="Z1161" s="16">
        <f t="shared" si="226"/>
        <v>4</v>
      </c>
      <c r="AA1161" s="102">
        <f t="shared" si="223"/>
        <v>0.65</v>
      </c>
      <c r="AB1161" s="16" t="str">
        <f t="shared" si="227"/>
        <v>AtkExt</v>
      </c>
      <c r="AC1161" s="29">
        <f t="shared" si="228"/>
        <v>683</v>
      </c>
      <c r="AD1161" s="16" t="str">
        <f t="shared" si="229"/>
        <v>DefExt</v>
      </c>
      <c r="AE1161" s="29">
        <f t="shared" si="230"/>
        <v>85</v>
      </c>
    </row>
    <row r="1162" spans="22:31" ht="16.5" x14ac:dyDescent="0.2">
      <c r="V1162" s="15">
        <v>1125</v>
      </c>
      <c r="W1162" s="16">
        <f t="shared" si="222"/>
        <v>29</v>
      </c>
      <c r="X1162" s="16" t="str">
        <f t="shared" si="224"/>
        <v>高级3</v>
      </c>
      <c r="Y1162" s="16">
        <f t="shared" si="225"/>
        <v>5</v>
      </c>
      <c r="Z1162" s="16">
        <f t="shared" si="226"/>
        <v>5</v>
      </c>
      <c r="AA1162" s="102">
        <f t="shared" si="223"/>
        <v>0.8</v>
      </c>
      <c r="AB1162" s="16" t="str">
        <f t="shared" si="227"/>
        <v>AtkExt</v>
      </c>
      <c r="AC1162" s="29">
        <f t="shared" si="228"/>
        <v>841</v>
      </c>
      <c r="AD1162" s="16" t="str">
        <f t="shared" si="229"/>
        <v>DefExt</v>
      </c>
      <c r="AE1162" s="29">
        <f t="shared" si="230"/>
        <v>105</v>
      </c>
    </row>
    <row r="1163" spans="22:31" ht="16.5" x14ac:dyDescent="0.2">
      <c r="V1163" s="15">
        <v>1126</v>
      </c>
      <c r="W1163" s="16">
        <f t="shared" si="222"/>
        <v>29</v>
      </c>
      <c r="X1163" s="16" t="str">
        <f t="shared" si="224"/>
        <v>高级3</v>
      </c>
      <c r="Y1163" s="16">
        <f t="shared" si="225"/>
        <v>5</v>
      </c>
      <c r="Z1163" s="16">
        <f t="shared" si="226"/>
        <v>6</v>
      </c>
      <c r="AA1163" s="102">
        <f t="shared" si="223"/>
        <v>0.95</v>
      </c>
      <c r="AB1163" s="16" t="str">
        <f t="shared" si="227"/>
        <v>AtkExt</v>
      </c>
      <c r="AC1163" s="29">
        <f t="shared" si="228"/>
        <v>999</v>
      </c>
      <c r="AD1163" s="16" t="str">
        <f t="shared" si="229"/>
        <v>DefExt</v>
      </c>
      <c r="AE1163" s="29">
        <f t="shared" si="230"/>
        <v>125</v>
      </c>
    </row>
    <row r="1164" spans="22:31" ht="16.5" x14ac:dyDescent="0.2">
      <c r="V1164" s="15">
        <v>1127</v>
      </c>
      <c r="W1164" s="16">
        <f t="shared" si="222"/>
        <v>29</v>
      </c>
      <c r="X1164" s="16" t="str">
        <f t="shared" si="224"/>
        <v>高级3</v>
      </c>
      <c r="Y1164" s="16">
        <f t="shared" si="225"/>
        <v>5</v>
      </c>
      <c r="Z1164" s="16">
        <f t="shared" si="226"/>
        <v>7</v>
      </c>
      <c r="AA1164" s="102">
        <f t="shared" si="223"/>
        <v>1.1000000000000001</v>
      </c>
      <c r="AB1164" s="16" t="str">
        <f t="shared" si="227"/>
        <v>AtkExt</v>
      </c>
      <c r="AC1164" s="29">
        <f t="shared" si="228"/>
        <v>1156</v>
      </c>
      <c r="AD1164" s="16" t="str">
        <f t="shared" si="229"/>
        <v>DefExt</v>
      </c>
      <c r="AE1164" s="29">
        <f t="shared" si="230"/>
        <v>144</v>
      </c>
    </row>
    <row r="1165" spans="22:31" ht="16.5" x14ac:dyDescent="0.2">
      <c r="V1165" s="15">
        <v>1128</v>
      </c>
      <c r="W1165" s="16">
        <f t="shared" si="222"/>
        <v>29</v>
      </c>
      <c r="X1165" s="16" t="str">
        <f t="shared" si="224"/>
        <v>高级3</v>
      </c>
      <c r="Y1165" s="16">
        <f t="shared" si="225"/>
        <v>5</v>
      </c>
      <c r="Z1165" s="16">
        <f t="shared" si="226"/>
        <v>8</v>
      </c>
      <c r="AA1165" s="102">
        <f t="shared" si="223"/>
        <v>1.25</v>
      </c>
      <c r="AB1165" s="16" t="str">
        <f t="shared" si="227"/>
        <v>AtkExt</v>
      </c>
      <c r="AC1165" s="29">
        <f t="shared" si="228"/>
        <v>1314</v>
      </c>
      <c r="AD1165" s="16" t="str">
        <f t="shared" si="229"/>
        <v>DefExt</v>
      </c>
      <c r="AE1165" s="29">
        <f t="shared" si="230"/>
        <v>164</v>
      </c>
    </row>
    <row r="1166" spans="22:31" ht="16.5" x14ac:dyDescent="0.2">
      <c r="V1166" s="15">
        <v>1129</v>
      </c>
      <c r="W1166" s="16">
        <f t="shared" si="222"/>
        <v>29</v>
      </c>
      <c r="X1166" s="16" t="str">
        <f t="shared" si="224"/>
        <v>高级3</v>
      </c>
      <c r="Y1166" s="16">
        <f t="shared" si="225"/>
        <v>5</v>
      </c>
      <c r="Z1166" s="16">
        <f t="shared" si="226"/>
        <v>9</v>
      </c>
      <c r="AA1166" s="102">
        <f t="shared" si="223"/>
        <v>1.4</v>
      </c>
      <c r="AB1166" s="16" t="str">
        <f t="shared" si="227"/>
        <v>AtkExt</v>
      </c>
      <c r="AC1166" s="29">
        <f t="shared" si="228"/>
        <v>1472</v>
      </c>
      <c r="AD1166" s="16" t="str">
        <f t="shared" si="229"/>
        <v>DefExt</v>
      </c>
      <c r="AE1166" s="29">
        <f t="shared" si="230"/>
        <v>183</v>
      </c>
    </row>
    <row r="1167" spans="22:31" ht="16.5" x14ac:dyDescent="0.2">
      <c r="V1167" s="15">
        <v>1130</v>
      </c>
      <c r="W1167" s="16">
        <f t="shared" si="222"/>
        <v>29</v>
      </c>
      <c r="X1167" s="16" t="str">
        <f t="shared" si="224"/>
        <v>高级3</v>
      </c>
      <c r="Y1167" s="16">
        <f t="shared" si="225"/>
        <v>5</v>
      </c>
      <c r="Z1167" s="16">
        <f t="shared" si="226"/>
        <v>10</v>
      </c>
      <c r="AA1167" s="102">
        <f t="shared" si="223"/>
        <v>1.55</v>
      </c>
      <c r="AB1167" s="16" t="str">
        <f t="shared" si="227"/>
        <v>AtkExt</v>
      </c>
      <c r="AC1167" s="29">
        <f t="shared" si="228"/>
        <v>1629</v>
      </c>
      <c r="AD1167" s="16" t="str">
        <f t="shared" si="229"/>
        <v>DefExt</v>
      </c>
      <c r="AE1167" s="29">
        <f t="shared" si="230"/>
        <v>203</v>
      </c>
    </row>
    <row r="1168" spans="22:31" ht="16.5" x14ac:dyDescent="0.2">
      <c r="V1168" s="15">
        <v>1131</v>
      </c>
      <c r="W1168" s="16">
        <f t="shared" si="222"/>
        <v>29</v>
      </c>
      <c r="X1168" s="16" t="str">
        <f t="shared" si="224"/>
        <v>高级3</v>
      </c>
      <c r="Y1168" s="16">
        <f t="shared" si="225"/>
        <v>5</v>
      </c>
      <c r="Z1168" s="16">
        <f t="shared" si="226"/>
        <v>11</v>
      </c>
      <c r="AA1168" s="102">
        <f t="shared" si="223"/>
        <v>1.7</v>
      </c>
      <c r="AB1168" s="16" t="str">
        <f t="shared" si="227"/>
        <v>AtkExt</v>
      </c>
      <c r="AC1168" s="29">
        <f t="shared" si="228"/>
        <v>1787</v>
      </c>
      <c r="AD1168" s="16" t="str">
        <f t="shared" si="229"/>
        <v>DefExt</v>
      </c>
      <c r="AE1168" s="29">
        <f t="shared" si="230"/>
        <v>223</v>
      </c>
    </row>
    <row r="1169" spans="22:31" ht="16.5" x14ac:dyDescent="0.2">
      <c r="V1169" s="15">
        <v>1132</v>
      </c>
      <c r="W1169" s="16">
        <f t="shared" si="222"/>
        <v>29</v>
      </c>
      <c r="X1169" s="16" t="str">
        <f t="shared" si="224"/>
        <v>高级3</v>
      </c>
      <c r="Y1169" s="16">
        <f t="shared" si="225"/>
        <v>5</v>
      </c>
      <c r="Z1169" s="16">
        <f t="shared" si="226"/>
        <v>12</v>
      </c>
      <c r="AA1169" s="102">
        <f t="shared" si="223"/>
        <v>1.8499999999999999</v>
      </c>
      <c r="AB1169" s="16" t="str">
        <f t="shared" si="227"/>
        <v>AtkExt</v>
      </c>
      <c r="AC1169" s="29">
        <f t="shared" si="228"/>
        <v>1945</v>
      </c>
      <c r="AD1169" s="16" t="str">
        <f t="shared" si="229"/>
        <v>DefExt</v>
      </c>
      <c r="AE1169" s="29">
        <f t="shared" si="230"/>
        <v>242</v>
      </c>
    </row>
    <row r="1170" spans="22:31" ht="16.5" x14ac:dyDescent="0.2">
      <c r="V1170" s="15">
        <v>1133</v>
      </c>
      <c r="W1170" s="16">
        <f t="shared" si="222"/>
        <v>29</v>
      </c>
      <c r="X1170" s="16" t="str">
        <f t="shared" si="224"/>
        <v>高级3</v>
      </c>
      <c r="Y1170" s="16">
        <f t="shared" si="225"/>
        <v>5</v>
      </c>
      <c r="Z1170" s="16">
        <f t="shared" si="226"/>
        <v>13</v>
      </c>
      <c r="AA1170" s="102">
        <f t="shared" si="223"/>
        <v>2</v>
      </c>
      <c r="AB1170" s="16" t="str">
        <f t="shared" si="227"/>
        <v>AtkExt</v>
      </c>
      <c r="AC1170" s="29">
        <f t="shared" si="228"/>
        <v>2102</v>
      </c>
      <c r="AD1170" s="16" t="str">
        <f t="shared" si="229"/>
        <v>DefExt</v>
      </c>
      <c r="AE1170" s="29">
        <f t="shared" si="230"/>
        <v>262</v>
      </c>
    </row>
    <row r="1171" spans="22:31" ht="16.5" x14ac:dyDescent="0.2">
      <c r="V1171" s="15">
        <v>1134</v>
      </c>
      <c r="W1171" s="16">
        <f t="shared" si="222"/>
        <v>29</v>
      </c>
      <c r="X1171" s="16" t="str">
        <f t="shared" si="224"/>
        <v>高级3</v>
      </c>
      <c r="Y1171" s="16">
        <f t="shared" si="225"/>
        <v>5</v>
      </c>
      <c r="Z1171" s="16">
        <f t="shared" si="226"/>
        <v>14</v>
      </c>
      <c r="AA1171" s="102">
        <f t="shared" si="223"/>
        <v>2.15</v>
      </c>
      <c r="AB1171" s="16" t="str">
        <f t="shared" si="227"/>
        <v>AtkExt</v>
      </c>
      <c r="AC1171" s="29">
        <f t="shared" si="228"/>
        <v>2260</v>
      </c>
      <c r="AD1171" s="16" t="str">
        <f t="shared" si="229"/>
        <v>DefExt</v>
      </c>
      <c r="AE1171" s="29">
        <f t="shared" si="230"/>
        <v>282</v>
      </c>
    </row>
    <row r="1172" spans="22:31" ht="16.5" x14ac:dyDescent="0.2">
      <c r="V1172" s="15">
        <v>1135</v>
      </c>
      <c r="W1172" s="16">
        <f t="shared" si="222"/>
        <v>29</v>
      </c>
      <c r="X1172" s="16" t="str">
        <f t="shared" si="224"/>
        <v>高级3</v>
      </c>
      <c r="Y1172" s="16">
        <f t="shared" si="225"/>
        <v>5</v>
      </c>
      <c r="Z1172" s="16">
        <f t="shared" si="226"/>
        <v>15</v>
      </c>
      <c r="AA1172" s="102">
        <f t="shared" si="223"/>
        <v>2.2999999999999998</v>
      </c>
      <c r="AB1172" s="16" t="str">
        <f t="shared" si="227"/>
        <v>AtkExt</v>
      </c>
      <c r="AC1172" s="29">
        <f t="shared" si="228"/>
        <v>2418</v>
      </c>
      <c r="AD1172" s="16" t="str">
        <f t="shared" si="229"/>
        <v>DefExt</v>
      </c>
      <c r="AE1172" s="29">
        <f t="shared" si="230"/>
        <v>301</v>
      </c>
    </row>
    <row r="1173" spans="22:31" ht="16.5" x14ac:dyDescent="0.2">
      <c r="V1173" s="15">
        <v>1136</v>
      </c>
      <c r="W1173" s="16">
        <f t="shared" si="222"/>
        <v>29</v>
      </c>
      <c r="X1173" s="16" t="str">
        <f t="shared" si="224"/>
        <v>高级3</v>
      </c>
      <c r="Y1173" s="16">
        <f t="shared" si="225"/>
        <v>5</v>
      </c>
      <c r="Z1173" s="16">
        <f t="shared" si="226"/>
        <v>16</v>
      </c>
      <c r="AA1173" s="102">
        <f t="shared" si="223"/>
        <v>2.4499999999999997</v>
      </c>
      <c r="AB1173" s="16" t="str">
        <f t="shared" si="227"/>
        <v>AtkExt</v>
      </c>
      <c r="AC1173" s="29">
        <f t="shared" si="228"/>
        <v>2575</v>
      </c>
      <c r="AD1173" s="16" t="str">
        <f t="shared" si="229"/>
        <v>DefExt</v>
      </c>
      <c r="AE1173" s="29">
        <f t="shared" si="230"/>
        <v>321</v>
      </c>
    </row>
    <row r="1174" spans="22:31" ht="16.5" x14ac:dyDescent="0.2">
      <c r="V1174" s="15">
        <v>1137</v>
      </c>
      <c r="W1174" s="16">
        <f t="shared" si="222"/>
        <v>29</v>
      </c>
      <c r="X1174" s="16" t="str">
        <f t="shared" si="224"/>
        <v>高级3</v>
      </c>
      <c r="Y1174" s="16">
        <f t="shared" si="225"/>
        <v>5</v>
      </c>
      <c r="Z1174" s="16">
        <f t="shared" si="226"/>
        <v>17</v>
      </c>
      <c r="AA1174" s="102">
        <f t="shared" si="223"/>
        <v>2.5999999999999996</v>
      </c>
      <c r="AB1174" s="16" t="str">
        <f t="shared" si="227"/>
        <v>AtkExt</v>
      </c>
      <c r="AC1174" s="29">
        <f t="shared" si="228"/>
        <v>2733</v>
      </c>
      <c r="AD1174" s="16" t="str">
        <f t="shared" si="229"/>
        <v>DefExt</v>
      </c>
      <c r="AE1174" s="29">
        <f t="shared" si="230"/>
        <v>341</v>
      </c>
    </row>
    <row r="1175" spans="22:31" ht="16.5" x14ac:dyDescent="0.2">
      <c r="V1175" s="15">
        <v>1138</v>
      </c>
      <c r="W1175" s="16">
        <f t="shared" si="222"/>
        <v>29</v>
      </c>
      <c r="X1175" s="16" t="str">
        <f t="shared" si="224"/>
        <v>高级3</v>
      </c>
      <c r="Y1175" s="16">
        <f t="shared" si="225"/>
        <v>5</v>
      </c>
      <c r="Z1175" s="16">
        <f t="shared" si="226"/>
        <v>18</v>
      </c>
      <c r="AA1175" s="102">
        <f t="shared" si="223"/>
        <v>2.7499999999999996</v>
      </c>
      <c r="AB1175" s="16" t="str">
        <f t="shared" si="227"/>
        <v>AtkExt</v>
      </c>
      <c r="AC1175" s="29">
        <f t="shared" si="228"/>
        <v>2891</v>
      </c>
      <c r="AD1175" s="16" t="str">
        <f t="shared" si="229"/>
        <v>DefExt</v>
      </c>
      <c r="AE1175" s="29">
        <f t="shared" si="230"/>
        <v>360</v>
      </c>
    </row>
    <row r="1176" spans="22:31" ht="16.5" x14ac:dyDescent="0.2">
      <c r="V1176" s="15">
        <v>1139</v>
      </c>
      <c r="W1176" s="16">
        <f t="shared" si="222"/>
        <v>29</v>
      </c>
      <c r="X1176" s="16" t="str">
        <f t="shared" si="224"/>
        <v>高级3</v>
      </c>
      <c r="Y1176" s="16">
        <f t="shared" si="225"/>
        <v>5</v>
      </c>
      <c r="Z1176" s="16">
        <f t="shared" si="226"/>
        <v>19</v>
      </c>
      <c r="AA1176" s="102">
        <f t="shared" si="223"/>
        <v>2.9</v>
      </c>
      <c r="AB1176" s="16" t="str">
        <f t="shared" si="227"/>
        <v>AtkExt</v>
      </c>
      <c r="AC1176" s="29">
        <f t="shared" si="228"/>
        <v>3048</v>
      </c>
      <c r="AD1176" s="16" t="str">
        <f t="shared" si="229"/>
        <v>DefExt</v>
      </c>
      <c r="AE1176" s="29">
        <f t="shared" si="230"/>
        <v>380</v>
      </c>
    </row>
    <row r="1177" spans="22:31" ht="16.5" x14ac:dyDescent="0.2">
      <c r="V1177" s="15">
        <v>1140</v>
      </c>
      <c r="W1177" s="16">
        <f t="shared" si="222"/>
        <v>29</v>
      </c>
      <c r="X1177" s="16" t="str">
        <f t="shared" si="224"/>
        <v>高级3</v>
      </c>
      <c r="Y1177" s="16">
        <f t="shared" si="225"/>
        <v>5</v>
      </c>
      <c r="Z1177" s="16">
        <f t="shared" si="226"/>
        <v>20</v>
      </c>
      <c r="AA1177" s="102">
        <f t="shared" si="223"/>
        <v>3.05</v>
      </c>
      <c r="AB1177" s="16" t="str">
        <f t="shared" si="227"/>
        <v>AtkExt</v>
      </c>
      <c r="AC1177" s="29">
        <f t="shared" si="228"/>
        <v>3206</v>
      </c>
      <c r="AD1177" s="16" t="str">
        <f t="shared" si="229"/>
        <v>DefExt</v>
      </c>
      <c r="AE1177" s="29">
        <f t="shared" si="230"/>
        <v>400</v>
      </c>
    </row>
    <row r="1178" spans="22:31" ht="16.5" x14ac:dyDescent="0.2">
      <c r="V1178" s="15">
        <v>1141</v>
      </c>
      <c r="W1178" s="16">
        <f t="shared" si="222"/>
        <v>29</v>
      </c>
      <c r="X1178" s="16" t="str">
        <f t="shared" si="224"/>
        <v>高级3</v>
      </c>
      <c r="Y1178" s="16">
        <f t="shared" si="225"/>
        <v>5</v>
      </c>
      <c r="Z1178" s="16">
        <f t="shared" si="226"/>
        <v>21</v>
      </c>
      <c r="AA1178" s="102">
        <f t="shared" si="223"/>
        <v>3.1999999999999997</v>
      </c>
      <c r="AB1178" s="16" t="str">
        <f t="shared" si="227"/>
        <v>AtkExt</v>
      </c>
      <c r="AC1178" s="29">
        <f t="shared" si="228"/>
        <v>3364</v>
      </c>
      <c r="AD1178" s="16" t="str">
        <f t="shared" si="229"/>
        <v>DefExt</v>
      </c>
      <c r="AE1178" s="29">
        <f t="shared" si="230"/>
        <v>419</v>
      </c>
    </row>
    <row r="1179" spans="22:31" ht="16.5" x14ac:dyDescent="0.2">
      <c r="V1179" s="15">
        <v>1142</v>
      </c>
      <c r="W1179" s="16">
        <f t="shared" si="222"/>
        <v>29</v>
      </c>
      <c r="X1179" s="16" t="str">
        <f t="shared" si="224"/>
        <v>高级3</v>
      </c>
      <c r="Y1179" s="16">
        <f t="shared" si="225"/>
        <v>5</v>
      </c>
      <c r="Z1179" s="16">
        <f t="shared" si="226"/>
        <v>22</v>
      </c>
      <c r="AA1179" s="102">
        <f t="shared" si="223"/>
        <v>3.3499999999999996</v>
      </c>
      <c r="AB1179" s="16" t="str">
        <f t="shared" si="227"/>
        <v>AtkExt</v>
      </c>
      <c r="AC1179" s="29">
        <f t="shared" si="228"/>
        <v>3521</v>
      </c>
      <c r="AD1179" s="16" t="str">
        <f t="shared" si="229"/>
        <v>DefExt</v>
      </c>
      <c r="AE1179" s="29">
        <f t="shared" si="230"/>
        <v>439</v>
      </c>
    </row>
    <row r="1180" spans="22:31" ht="16.5" x14ac:dyDescent="0.2">
      <c r="V1180" s="15">
        <v>1143</v>
      </c>
      <c r="W1180" s="16">
        <f t="shared" si="222"/>
        <v>29</v>
      </c>
      <c r="X1180" s="16" t="str">
        <f t="shared" si="224"/>
        <v>高级3</v>
      </c>
      <c r="Y1180" s="16">
        <f t="shared" si="225"/>
        <v>5</v>
      </c>
      <c r="Z1180" s="16">
        <f t="shared" si="226"/>
        <v>23</v>
      </c>
      <c r="AA1180" s="102">
        <f t="shared" si="223"/>
        <v>3.4999999999999996</v>
      </c>
      <c r="AB1180" s="16" t="str">
        <f t="shared" si="227"/>
        <v>AtkExt</v>
      </c>
      <c r="AC1180" s="29">
        <f t="shared" si="228"/>
        <v>3679</v>
      </c>
      <c r="AD1180" s="16" t="str">
        <f t="shared" si="229"/>
        <v>DefExt</v>
      </c>
      <c r="AE1180" s="29">
        <f t="shared" si="230"/>
        <v>459</v>
      </c>
    </row>
    <row r="1181" spans="22:31" ht="16.5" x14ac:dyDescent="0.2">
      <c r="V1181" s="15">
        <v>1144</v>
      </c>
      <c r="W1181" s="16">
        <f t="shared" si="222"/>
        <v>29</v>
      </c>
      <c r="X1181" s="16" t="str">
        <f t="shared" si="224"/>
        <v>高级3</v>
      </c>
      <c r="Y1181" s="16">
        <f t="shared" si="225"/>
        <v>5</v>
      </c>
      <c r="Z1181" s="16">
        <f t="shared" si="226"/>
        <v>24</v>
      </c>
      <c r="AA1181" s="102">
        <f t="shared" si="223"/>
        <v>3.6499999999999995</v>
      </c>
      <c r="AB1181" s="16" t="str">
        <f t="shared" si="227"/>
        <v>AtkExt</v>
      </c>
      <c r="AC1181" s="29">
        <f t="shared" si="228"/>
        <v>3837</v>
      </c>
      <c r="AD1181" s="16" t="str">
        <f t="shared" si="229"/>
        <v>DefExt</v>
      </c>
      <c r="AE1181" s="29">
        <f t="shared" si="230"/>
        <v>478</v>
      </c>
    </row>
    <row r="1182" spans="22:31" ht="16.5" x14ac:dyDescent="0.2">
      <c r="V1182" s="15">
        <v>1145</v>
      </c>
      <c r="W1182" s="16">
        <f t="shared" si="222"/>
        <v>29</v>
      </c>
      <c r="X1182" s="16" t="str">
        <f t="shared" si="224"/>
        <v>高级3</v>
      </c>
      <c r="Y1182" s="16">
        <f t="shared" si="225"/>
        <v>5</v>
      </c>
      <c r="Z1182" s="16">
        <f t="shared" si="226"/>
        <v>25</v>
      </c>
      <c r="AA1182" s="102">
        <f t="shared" si="223"/>
        <v>3.8</v>
      </c>
      <c r="AB1182" s="16" t="str">
        <f t="shared" si="227"/>
        <v>AtkExt</v>
      </c>
      <c r="AC1182" s="29">
        <f t="shared" si="228"/>
        <v>3994</v>
      </c>
      <c r="AD1182" s="16" t="str">
        <f t="shared" si="229"/>
        <v>DefExt</v>
      </c>
      <c r="AE1182" s="29">
        <f t="shared" si="230"/>
        <v>498</v>
      </c>
    </row>
    <row r="1183" spans="22:31" ht="16.5" x14ac:dyDescent="0.2">
      <c r="V1183" s="15">
        <v>1146</v>
      </c>
      <c r="W1183" s="16">
        <f t="shared" si="222"/>
        <v>29</v>
      </c>
      <c r="X1183" s="16" t="str">
        <f t="shared" si="224"/>
        <v>高级3</v>
      </c>
      <c r="Y1183" s="16">
        <f t="shared" si="225"/>
        <v>5</v>
      </c>
      <c r="Z1183" s="16">
        <f t="shared" si="226"/>
        <v>26</v>
      </c>
      <c r="AA1183" s="102">
        <f t="shared" si="223"/>
        <v>3.9499999999999997</v>
      </c>
      <c r="AB1183" s="16" t="str">
        <f t="shared" si="227"/>
        <v>AtkExt</v>
      </c>
      <c r="AC1183" s="29">
        <f t="shared" si="228"/>
        <v>4152</v>
      </c>
      <c r="AD1183" s="16" t="str">
        <f t="shared" si="229"/>
        <v>DefExt</v>
      </c>
      <c r="AE1183" s="29">
        <f t="shared" si="230"/>
        <v>518</v>
      </c>
    </row>
    <row r="1184" spans="22:31" ht="16.5" x14ac:dyDescent="0.2">
      <c r="V1184" s="15">
        <v>1147</v>
      </c>
      <c r="W1184" s="16">
        <f t="shared" si="222"/>
        <v>29</v>
      </c>
      <c r="X1184" s="16" t="str">
        <f t="shared" si="224"/>
        <v>高级3</v>
      </c>
      <c r="Y1184" s="16">
        <f t="shared" si="225"/>
        <v>5</v>
      </c>
      <c r="Z1184" s="16">
        <f t="shared" si="226"/>
        <v>27</v>
      </c>
      <c r="AA1184" s="102">
        <f t="shared" si="223"/>
        <v>4.0999999999999996</v>
      </c>
      <c r="AB1184" s="16" t="str">
        <f t="shared" si="227"/>
        <v>AtkExt</v>
      </c>
      <c r="AC1184" s="29">
        <f t="shared" si="228"/>
        <v>4310</v>
      </c>
      <c r="AD1184" s="16" t="str">
        <f t="shared" si="229"/>
        <v>DefExt</v>
      </c>
      <c r="AE1184" s="29">
        <f t="shared" si="230"/>
        <v>537</v>
      </c>
    </row>
    <row r="1185" spans="22:31" ht="16.5" x14ac:dyDescent="0.2">
      <c r="V1185" s="15">
        <v>1148</v>
      </c>
      <c r="W1185" s="16">
        <f t="shared" si="222"/>
        <v>29</v>
      </c>
      <c r="X1185" s="16" t="str">
        <f t="shared" si="224"/>
        <v>高级3</v>
      </c>
      <c r="Y1185" s="16">
        <f t="shared" si="225"/>
        <v>5</v>
      </c>
      <c r="Z1185" s="16">
        <f t="shared" si="226"/>
        <v>28</v>
      </c>
      <c r="AA1185" s="102">
        <f t="shared" si="223"/>
        <v>4.25</v>
      </c>
      <c r="AB1185" s="16" t="str">
        <f t="shared" si="227"/>
        <v>AtkExt</v>
      </c>
      <c r="AC1185" s="29">
        <f t="shared" si="228"/>
        <v>4467</v>
      </c>
      <c r="AD1185" s="16" t="str">
        <f t="shared" si="229"/>
        <v>DefExt</v>
      </c>
      <c r="AE1185" s="29">
        <f t="shared" si="230"/>
        <v>557</v>
      </c>
    </row>
    <row r="1186" spans="22:31" ht="16.5" x14ac:dyDescent="0.2">
      <c r="V1186" s="15">
        <v>1149</v>
      </c>
      <c r="W1186" s="16">
        <f t="shared" si="222"/>
        <v>29</v>
      </c>
      <c r="X1186" s="16" t="str">
        <f t="shared" si="224"/>
        <v>高级3</v>
      </c>
      <c r="Y1186" s="16">
        <f t="shared" si="225"/>
        <v>5</v>
      </c>
      <c r="Z1186" s="16">
        <f t="shared" si="226"/>
        <v>29</v>
      </c>
      <c r="AA1186" s="102">
        <f t="shared" si="223"/>
        <v>4.3999999999999995</v>
      </c>
      <c r="AB1186" s="16" t="str">
        <f t="shared" si="227"/>
        <v>AtkExt</v>
      </c>
      <c r="AC1186" s="29">
        <f t="shared" si="228"/>
        <v>4625</v>
      </c>
      <c r="AD1186" s="16" t="str">
        <f t="shared" si="229"/>
        <v>DefExt</v>
      </c>
      <c r="AE1186" s="29">
        <f t="shared" si="230"/>
        <v>577</v>
      </c>
    </row>
    <row r="1187" spans="22:31" ht="16.5" x14ac:dyDescent="0.2">
      <c r="V1187" s="15">
        <v>1150</v>
      </c>
      <c r="W1187" s="16">
        <f t="shared" si="222"/>
        <v>29</v>
      </c>
      <c r="X1187" s="16" t="str">
        <f t="shared" si="224"/>
        <v>高级3</v>
      </c>
      <c r="Y1187" s="16">
        <f t="shared" si="225"/>
        <v>5</v>
      </c>
      <c r="Z1187" s="16">
        <f t="shared" si="226"/>
        <v>30</v>
      </c>
      <c r="AA1187" s="102">
        <f t="shared" si="223"/>
        <v>4.55</v>
      </c>
      <c r="AB1187" s="16" t="str">
        <f t="shared" si="227"/>
        <v>AtkExt</v>
      </c>
      <c r="AC1187" s="29">
        <f t="shared" si="228"/>
        <v>4783</v>
      </c>
      <c r="AD1187" s="16" t="str">
        <f t="shared" si="229"/>
        <v>DefExt</v>
      </c>
      <c r="AE1187" s="29">
        <f t="shared" si="230"/>
        <v>596</v>
      </c>
    </row>
    <row r="1188" spans="22:31" ht="16.5" x14ac:dyDescent="0.2">
      <c r="V1188" s="15">
        <v>1151</v>
      </c>
      <c r="W1188" s="16">
        <f t="shared" si="222"/>
        <v>29</v>
      </c>
      <c r="X1188" s="16" t="str">
        <f t="shared" si="224"/>
        <v>高级3</v>
      </c>
      <c r="Y1188" s="16">
        <f t="shared" si="225"/>
        <v>5</v>
      </c>
      <c r="Z1188" s="16">
        <f t="shared" si="226"/>
        <v>31</v>
      </c>
      <c r="AA1188" s="102">
        <f t="shared" si="223"/>
        <v>4.6999999999999993</v>
      </c>
      <c r="AB1188" s="16" t="str">
        <f t="shared" si="227"/>
        <v>AtkExt</v>
      </c>
      <c r="AC1188" s="29">
        <f t="shared" si="228"/>
        <v>4940</v>
      </c>
      <c r="AD1188" s="16" t="str">
        <f t="shared" si="229"/>
        <v>DefExt</v>
      </c>
      <c r="AE1188" s="29">
        <f t="shared" si="230"/>
        <v>616</v>
      </c>
    </row>
    <row r="1189" spans="22:31" ht="16.5" x14ac:dyDescent="0.2">
      <c r="V1189" s="15">
        <v>1152</v>
      </c>
      <c r="W1189" s="16">
        <f t="shared" si="222"/>
        <v>29</v>
      </c>
      <c r="X1189" s="16" t="str">
        <f t="shared" si="224"/>
        <v>高级3</v>
      </c>
      <c r="Y1189" s="16">
        <f t="shared" si="225"/>
        <v>5</v>
      </c>
      <c r="Z1189" s="16">
        <f t="shared" si="226"/>
        <v>32</v>
      </c>
      <c r="AA1189" s="102">
        <f t="shared" si="223"/>
        <v>4.8499999999999996</v>
      </c>
      <c r="AB1189" s="16" t="str">
        <f t="shared" si="227"/>
        <v>AtkExt</v>
      </c>
      <c r="AC1189" s="29">
        <f t="shared" si="228"/>
        <v>5098</v>
      </c>
      <c r="AD1189" s="16" t="str">
        <f t="shared" si="229"/>
        <v>DefExt</v>
      </c>
      <c r="AE1189" s="29">
        <f t="shared" si="230"/>
        <v>636</v>
      </c>
    </row>
    <row r="1190" spans="22:31" ht="16.5" x14ac:dyDescent="0.2">
      <c r="V1190" s="15">
        <v>1153</v>
      </c>
      <c r="W1190" s="16">
        <f t="shared" si="222"/>
        <v>29</v>
      </c>
      <c r="X1190" s="16" t="str">
        <f t="shared" si="224"/>
        <v>高级3</v>
      </c>
      <c r="Y1190" s="16">
        <f t="shared" si="225"/>
        <v>5</v>
      </c>
      <c r="Z1190" s="16">
        <f t="shared" si="226"/>
        <v>33</v>
      </c>
      <c r="AA1190" s="102">
        <f t="shared" si="223"/>
        <v>5</v>
      </c>
      <c r="AB1190" s="16" t="str">
        <f t="shared" si="227"/>
        <v>AtkExt</v>
      </c>
      <c r="AC1190" s="29">
        <f t="shared" si="228"/>
        <v>5256</v>
      </c>
      <c r="AD1190" s="16" t="str">
        <f t="shared" si="229"/>
        <v>DefExt</v>
      </c>
      <c r="AE1190" s="29">
        <f t="shared" si="230"/>
        <v>655</v>
      </c>
    </row>
    <row r="1191" spans="22:31" ht="16.5" x14ac:dyDescent="0.2">
      <c r="V1191" s="15">
        <v>1154</v>
      </c>
      <c r="W1191" s="16">
        <f t="shared" ref="W1191:W1237" si="231">INT((V1191-1)/40)+1</f>
        <v>29</v>
      </c>
      <c r="X1191" s="16" t="str">
        <f t="shared" si="224"/>
        <v>高级3</v>
      </c>
      <c r="Y1191" s="16">
        <f t="shared" si="225"/>
        <v>5</v>
      </c>
      <c r="Z1191" s="16">
        <f t="shared" si="226"/>
        <v>34</v>
      </c>
      <c r="AA1191" s="102">
        <f t="shared" ref="AA1191:AA1237" si="232">Z1191*15%+5%</f>
        <v>5.1499999999999995</v>
      </c>
      <c r="AB1191" s="16" t="str">
        <f t="shared" si="227"/>
        <v>AtkExt</v>
      </c>
      <c r="AC1191" s="29">
        <f t="shared" si="228"/>
        <v>5413</v>
      </c>
      <c r="AD1191" s="16" t="str">
        <f t="shared" si="229"/>
        <v>DefExt</v>
      </c>
      <c r="AE1191" s="29">
        <f t="shared" si="230"/>
        <v>675</v>
      </c>
    </row>
    <row r="1192" spans="22:31" ht="16.5" x14ac:dyDescent="0.2">
      <c r="V1192" s="15">
        <v>1155</v>
      </c>
      <c r="W1192" s="16">
        <f t="shared" si="231"/>
        <v>29</v>
      </c>
      <c r="X1192" s="16" t="str">
        <f t="shared" si="224"/>
        <v>高级3</v>
      </c>
      <c r="Y1192" s="16">
        <f t="shared" si="225"/>
        <v>5</v>
      </c>
      <c r="Z1192" s="16">
        <f t="shared" si="226"/>
        <v>35</v>
      </c>
      <c r="AA1192" s="102">
        <f t="shared" si="232"/>
        <v>5.3</v>
      </c>
      <c r="AB1192" s="16" t="str">
        <f t="shared" si="227"/>
        <v>AtkExt</v>
      </c>
      <c r="AC1192" s="29">
        <f t="shared" si="228"/>
        <v>5571</v>
      </c>
      <c r="AD1192" s="16" t="str">
        <f t="shared" si="229"/>
        <v>DefExt</v>
      </c>
      <c r="AE1192" s="29">
        <f t="shared" si="230"/>
        <v>695</v>
      </c>
    </row>
    <row r="1193" spans="22:31" ht="16.5" x14ac:dyDescent="0.2">
      <c r="V1193" s="15">
        <v>1156</v>
      </c>
      <c r="W1193" s="16">
        <f t="shared" si="231"/>
        <v>29</v>
      </c>
      <c r="X1193" s="16" t="str">
        <f t="shared" si="224"/>
        <v>高级3</v>
      </c>
      <c r="Y1193" s="16">
        <f t="shared" si="225"/>
        <v>5</v>
      </c>
      <c r="Z1193" s="16">
        <f t="shared" si="226"/>
        <v>36</v>
      </c>
      <c r="AA1193" s="102">
        <f t="shared" si="232"/>
        <v>5.4499999999999993</v>
      </c>
      <c r="AB1193" s="16" t="str">
        <f t="shared" si="227"/>
        <v>AtkExt</v>
      </c>
      <c r="AC1193" s="29">
        <f t="shared" si="228"/>
        <v>5729</v>
      </c>
      <c r="AD1193" s="16" t="str">
        <f t="shared" si="229"/>
        <v>DefExt</v>
      </c>
      <c r="AE1193" s="29">
        <f t="shared" si="230"/>
        <v>714</v>
      </c>
    </row>
    <row r="1194" spans="22:31" ht="16.5" x14ac:dyDescent="0.2">
      <c r="V1194" s="15">
        <v>1157</v>
      </c>
      <c r="W1194" s="16">
        <f t="shared" si="231"/>
        <v>29</v>
      </c>
      <c r="X1194" s="16" t="str">
        <f t="shared" ref="X1194:X1237" si="233">INDEX($V$4:$V$33,W1194)</f>
        <v>高级3</v>
      </c>
      <c r="Y1194" s="16">
        <f t="shared" ref="Y1194:Y1237" si="234">INDEX($W$4:$W$33,INT((V1194-1)/40)+1)</f>
        <v>5</v>
      </c>
      <c r="Z1194" s="16">
        <f t="shared" ref="Z1194:Z1237" si="235">MOD(V1194-1,40)+1</f>
        <v>37</v>
      </c>
      <c r="AA1194" s="102">
        <f t="shared" si="232"/>
        <v>5.6</v>
      </c>
      <c r="AB1194" s="16" t="str">
        <f t="shared" ref="AB1194:AB1237" si="236">INDEX($Z$3:$AB$3,INDEX($AC$4:$AC$33,W1194))</f>
        <v>AtkExt</v>
      </c>
      <c r="AC1194" s="29">
        <f t="shared" ref="AC1194:AC1237" si="237">ROUND(INDEX($Z$4:$AB$33,$W1194,MATCH(AB1194,$Z$3:$AB$3,0))*INDEX($Y$4:$Y$33,W1194)*$AA1194*INDEX($E$11:$G$11,MATCH(AB1194,$Z$3:$AB$3,0)),0)</f>
        <v>5886</v>
      </c>
      <c r="AD1194" s="16" t="str">
        <f t="shared" ref="AD1194:AD1237" si="238">INDEX($Z$3:$AB$3,INDEX($AD$4:$AD$33,W1194))</f>
        <v>DefExt</v>
      </c>
      <c r="AE1194" s="29">
        <f t="shared" ref="AE1194:AE1237" si="239">ROUND(INDEX($Z$4:$AB$33,$W1194,MATCH(AD1194,$Z$3:$AB$3,0))*INDEX($Y$4:$Y$33,Y1194)*$AA1194*INDEX($E$11:$G$11,MATCH(AD1194,$Z$3:$AB$3,0)),0)</f>
        <v>734</v>
      </c>
    </row>
    <row r="1195" spans="22:31" ht="16.5" x14ac:dyDescent="0.2">
      <c r="V1195" s="15">
        <v>1158</v>
      </c>
      <c r="W1195" s="16">
        <f t="shared" si="231"/>
        <v>29</v>
      </c>
      <c r="X1195" s="16" t="str">
        <f t="shared" si="233"/>
        <v>高级3</v>
      </c>
      <c r="Y1195" s="16">
        <f t="shared" si="234"/>
        <v>5</v>
      </c>
      <c r="Z1195" s="16">
        <f t="shared" si="235"/>
        <v>38</v>
      </c>
      <c r="AA1195" s="102">
        <f t="shared" si="232"/>
        <v>5.75</v>
      </c>
      <c r="AB1195" s="16" t="str">
        <f t="shared" si="236"/>
        <v>AtkExt</v>
      </c>
      <c r="AC1195" s="29">
        <f t="shared" si="237"/>
        <v>6044</v>
      </c>
      <c r="AD1195" s="16" t="str">
        <f t="shared" si="238"/>
        <v>DefExt</v>
      </c>
      <c r="AE1195" s="29">
        <f t="shared" si="239"/>
        <v>754</v>
      </c>
    </row>
    <row r="1196" spans="22:31" ht="16.5" x14ac:dyDescent="0.2">
      <c r="V1196" s="15">
        <v>1159</v>
      </c>
      <c r="W1196" s="16">
        <f t="shared" si="231"/>
        <v>29</v>
      </c>
      <c r="X1196" s="16" t="str">
        <f t="shared" si="233"/>
        <v>高级3</v>
      </c>
      <c r="Y1196" s="16">
        <f t="shared" si="234"/>
        <v>5</v>
      </c>
      <c r="Z1196" s="16">
        <f t="shared" si="235"/>
        <v>39</v>
      </c>
      <c r="AA1196" s="102">
        <f t="shared" si="232"/>
        <v>5.8999999999999995</v>
      </c>
      <c r="AB1196" s="16" t="str">
        <f t="shared" si="236"/>
        <v>AtkExt</v>
      </c>
      <c r="AC1196" s="29">
        <f t="shared" si="237"/>
        <v>6202</v>
      </c>
      <c r="AD1196" s="16" t="str">
        <f t="shared" si="238"/>
        <v>DefExt</v>
      </c>
      <c r="AE1196" s="29">
        <f t="shared" si="239"/>
        <v>773</v>
      </c>
    </row>
    <row r="1197" spans="22:31" ht="16.5" x14ac:dyDescent="0.2">
      <c r="V1197" s="15">
        <v>1160</v>
      </c>
      <c r="W1197" s="16">
        <f t="shared" si="231"/>
        <v>29</v>
      </c>
      <c r="X1197" s="16" t="str">
        <f t="shared" si="233"/>
        <v>高级3</v>
      </c>
      <c r="Y1197" s="16">
        <f t="shared" si="234"/>
        <v>5</v>
      </c>
      <c r="Z1197" s="16">
        <f t="shared" si="235"/>
        <v>40</v>
      </c>
      <c r="AA1197" s="102">
        <f t="shared" si="232"/>
        <v>6.05</v>
      </c>
      <c r="AB1197" s="16" t="str">
        <f t="shared" si="236"/>
        <v>AtkExt</v>
      </c>
      <c r="AC1197" s="29">
        <f t="shared" si="237"/>
        <v>6359</v>
      </c>
      <c r="AD1197" s="16" t="str">
        <f t="shared" si="238"/>
        <v>DefExt</v>
      </c>
      <c r="AE1197" s="29">
        <f t="shared" si="239"/>
        <v>793</v>
      </c>
    </row>
    <row r="1198" spans="22:31" ht="16.5" x14ac:dyDescent="0.2">
      <c r="V1198" s="15">
        <v>1161</v>
      </c>
      <c r="W1198" s="16">
        <f t="shared" si="231"/>
        <v>30</v>
      </c>
      <c r="X1198" s="16" t="str">
        <f t="shared" si="233"/>
        <v>高级3</v>
      </c>
      <c r="Y1198" s="16">
        <f t="shared" si="234"/>
        <v>6</v>
      </c>
      <c r="Z1198" s="16">
        <f t="shared" si="235"/>
        <v>1</v>
      </c>
      <c r="AA1198" s="102">
        <f t="shared" si="232"/>
        <v>0.2</v>
      </c>
      <c r="AB1198" s="16" t="str">
        <f t="shared" si="236"/>
        <v>AtkExt</v>
      </c>
      <c r="AC1198" s="29">
        <f t="shared" si="237"/>
        <v>210</v>
      </c>
      <c r="AD1198" s="16" t="str">
        <f t="shared" si="238"/>
        <v>HPExt</v>
      </c>
      <c r="AE1198" s="29">
        <f t="shared" si="239"/>
        <v>263</v>
      </c>
    </row>
    <row r="1199" spans="22:31" ht="16.5" x14ac:dyDescent="0.2">
      <c r="V1199" s="15">
        <v>1162</v>
      </c>
      <c r="W1199" s="16">
        <f t="shared" si="231"/>
        <v>30</v>
      </c>
      <c r="X1199" s="16" t="str">
        <f t="shared" si="233"/>
        <v>高级3</v>
      </c>
      <c r="Y1199" s="16">
        <f t="shared" si="234"/>
        <v>6</v>
      </c>
      <c r="Z1199" s="16">
        <f t="shared" si="235"/>
        <v>2</v>
      </c>
      <c r="AA1199" s="102">
        <f t="shared" si="232"/>
        <v>0.35</v>
      </c>
      <c r="AB1199" s="16" t="str">
        <f t="shared" si="236"/>
        <v>AtkExt</v>
      </c>
      <c r="AC1199" s="29">
        <f t="shared" si="237"/>
        <v>368</v>
      </c>
      <c r="AD1199" s="16" t="str">
        <f t="shared" si="238"/>
        <v>HPExt</v>
      </c>
      <c r="AE1199" s="29">
        <f t="shared" si="239"/>
        <v>460</v>
      </c>
    </row>
    <row r="1200" spans="22:31" ht="16.5" x14ac:dyDescent="0.2">
      <c r="V1200" s="15">
        <v>1163</v>
      </c>
      <c r="W1200" s="16">
        <f t="shared" si="231"/>
        <v>30</v>
      </c>
      <c r="X1200" s="16" t="str">
        <f t="shared" si="233"/>
        <v>高级3</v>
      </c>
      <c r="Y1200" s="16">
        <f t="shared" si="234"/>
        <v>6</v>
      </c>
      <c r="Z1200" s="16">
        <f t="shared" si="235"/>
        <v>3</v>
      </c>
      <c r="AA1200" s="102">
        <f t="shared" si="232"/>
        <v>0.49999999999999994</v>
      </c>
      <c r="AB1200" s="16" t="str">
        <f t="shared" si="236"/>
        <v>AtkExt</v>
      </c>
      <c r="AC1200" s="29">
        <f t="shared" si="237"/>
        <v>526</v>
      </c>
      <c r="AD1200" s="16" t="str">
        <f t="shared" si="238"/>
        <v>HPExt</v>
      </c>
      <c r="AE1200" s="29">
        <f t="shared" si="239"/>
        <v>658</v>
      </c>
    </row>
    <row r="1201" spans="22:31" ht="16.5" x14ac:dyDescent="0.2">
      <c r="V1201" s="15">
        <v>1164</v>
      </c>
      <c r="W1201" s="16">
        <f t="shared" si="231"/>
        <v>30</v>
      </c>
      <c r="X1201" s="16" t="str">
        <f t="shared" si="233"/>
        <v>高级3</v>
      </c>
      <c r="Y1201" s="16">
        <f t="shared" si="234"/>
        <v>6</v>
      </c>
      <c r="Z1201" s="16">
        <f t="shared" si="235"/>
        <v>4</v>
      </c>
      <c r="AA1201" s="102">
        <f t="shared" si="232"/>
        <v>0.65</v>
      </c>
      <c r="AB1201" s="16" t="str">
        <f t="shared" si="236"/>
        <v>AtkExt</v>
      </c>
      <c r="AC1201" s="29">
        <f t="shared" si="237"/>
        <v>683</v>
      </c>
      <c r="AD1201" s="16" t="str">
        <f t="shared" si="238"/>
        <v>HPExt</v>
      </c>
      <c r="AE1201" s="29">
        <f t="shared" si="239"/>
        <v>855</v>
      </c>
    </row>
    <row r="1202" spans="22:31" ht="16.5" x14ac:dyDescent="0.2">
      <c r="V1202" s="15">
        <v>1165</v>
      </c>
      <c r="W1202" s="16">
        <f t="shared" si="231"/>
        <v>30</v>
      </c>
      <c r="X1202" s="16" t="str">
        <f t="shared" si="233"/>
        <v>高级3</v>
      </c>
      <c r="Y1202" s="16">
        <f t="shared" si="234"/>
        <v>6</v>
      </c>
      <c r="Z1202" s="16">
        <f t="shared" si="235"/>
        <v>5</v>
      </c>
      <c r="AA1202" s="102">
        <f t="shared" si="232"/>
        <v>0.8</v>
      </c>
      <c r="AB1202" s="16" t="str">
        <f t="shared" si="236"/>
        <v>AtkExt</v>
      </c>
      <c r="AC1202" s="29">
        <f t="shared" si="237"/>
        <v>841</v>
      </c>
      <c r="AD1202" s="16" t="str">
        <f t="shared" si="238"/>
        <v>HPExt</v>
      </c>
      <c r="AE1202" s="29">
        <f t="shared" si="239"/>
        <v>1053</v>
      </c>
    </row>
    <row r="1203" spans="22:31" ht="16.5" x14ac:dyDescent="0.2">
      <c r="V1203" s="15">
        <v>1166</v>
      </c>
      <c r="W1203" s="16">
        <f t="shared" si="231"/>
        <v>30</v>
      </c>
      <c r="X1203" s="16" t="str">
        <f t="shared" si="233"/>
        <v>高级3</v>
      </c>
      <c r="Y1203" s="16">
        <f t="shared" si="234"/>
        <v>6</v>
      </c>
      <c r="Z1203" s="16">
        <f t="shared" si="235"/>
        <v>6</v>
      </c>
      <c r="AA1203" s="102">
        <f t="shared" si="232"/>
        <v>0.95</v>
      </c>
      <c r="AB1203" s="16" t="str">
        <f t="shared" si="236"/>
        <v>AtkExt</v>
      </c>
      <c r="AC1203" s="29">
        <f t="shared" si="237"/>
        <v>999</v>
      </c>
      <c r="AD1203" s="16" t="str">
        <f t="shared" si="238"/>
        <v>HPExt</v>
      </c>
      <c r="AE1203" s="29">
        <f t="shared" si="239"/>
        <v>1250</v>
      </c>
    </row>
    <row r="1204" spans="22:31" ht="16.5" x14ac:dyDescent="0.2">
      <c r="V1204" s="15">
        <v>1167</v>
      </c>
      <c r="W1204" s="16">
        <f t="shared" si="231"/>
        <v>30</v>
      </c>
      <c r="X1204" s="16" t="str">
        <f t="shared" si="233"/>
        <v>高级3</v>
      </c>
      <c r="Y1204" s="16">
        <f t="shared" si="234"/>
        <v>6</v>
      </c>
      <c r="Z1204" s="16">
        <f t="shared" si="235"/>
        <v>7</v>
      </c>
      <c r="AA1204" s="102">
        <f t="shared" si="232"/>
        <v>1.1000000000000001</v>
      </c>
      <c r="AB1204" s="16" t="str">
        <f t="shared" si="236"/>
        <v>AtkExt</v>
      </c>
      <c r="AC1204" s="29">
        <f t="shared" si="237"/>
        <v>1156</v>
      </c>
      <c r="AD1204" s="16" t="str">
        <f t="shared" si="238"/>
        <v>HPExt</v>
      </c>
      <c r="AE1204" s="29">
        <f t="shared" si="239"/>
        <v>1447</v>
      </c>
    </row>
    <row r="1205" spans="22:31" ht="16.5" x14ac:dyDescent="0.2">
      <c r="V1205" s="15">
        <v>1168</v>
      </c>
      <c r="W1205" s="16">
        <f t="shared" si="231"/>
        <v>30</v>
      </c>
      <c r="X1205" s="16" t="str">
        <f t="shared" si="233"/>
        <v>高级3</v>
      </c>
      <c r="Y1205" s="16">
        <f t="shared" si="234"/>
        <v>6</v>
      </c>
      <c r="Z1205" s="16">
        <f t="shared" si="235"/>
        <v>8</v>
      </c>
      <c r="AA1205" s="102">
        <f t="shared" si="232"/>
        <v>1.25</v>
      </c>
      <c r="AB1205" s="16" t="str">
        <f t="shared" si="236"/>
        <v>AtkExt</v>
      </c>
      <c r="AC1205" s="29">
        <f t="shared" si="237"/>
        <v>1314</v>
      </c>
      <c r="AD1205" s="16" t="str">
        <f t="shared" si="238"/>
        <v>HPExt</v>
      </c>
      <c r="AE1205" s="29">
        <f t="shared" si="239"/>
        <v>1645</v>
      </c>
    </row>
    <row r="1206" spans="22:31" ht="16.5" x14ac:dyDescent="0.2">
      <c r="V1206" s="15">
        <v>1169</v>
      </c>
      <c r="W1206" s="16">
        <f t="shared" si="231"/>
        <v>30</v>
      </c>
      <c r="X1206" s="16" t="str">
        <f t="shared" si="233"/>
        <v>高级3</v>
      </c>
      <c r="Y1206" s="16">
        <f t="shared" si="234"/>
        <v>6</v>
      </c>
      <c r="Z1206" s="16">
        <f t="shared" si="235"/>
        <v>9</v>
      </c>
      <c r="AA1206" s="102">
        <f t="shared" si="232"/>
        <v>1.4</v>
      </c>
      <c r="AB1206" s="16" t="str">
        <f t="shared" si="236"/>
        <v>AtkExt</v>
      </c>
      <c r="AC1206" s="29">
        <f t="shared" si="237"/>
        <v>1472</v>
      </c>
      <c r="AD1206" s="16" t="str">
        <f t="shared" si="238"/>
        <v>HPExt</v>
      </c>
      <c r="AE1206" s="29">
        <f t="shared" si="239"/>
        <v>1842</v>
      </c>
    </row>
    <row r="1207" spans="22:31" ht="16.5" x14ac:dyDescent="0.2">
      <c r="V1207" s="15">
        <v>1170</v>
      </c>
      <c r="W1207" s="16">
        <f t="shared" si="231"/>
        <v>30</v>
      </c>
      <c r="X1207" s="16" t="str">
        <f t="shared" si="233"/>
        <v>高级3</v>
      </c>
      <c r="Y1207" s="16">
        <f t="shared" si="234"/>
        <v>6</v>
      </c>
      <c r="Z1207" s="16">
        <f t="shared" si="235"/>
        <v>10</v>
      </c>
      <c r="AA1207" s="102">
        <f t="shared" si="232"/>
        <v>1.55</v>
      </c>
      <c r="AB1207" s="16" t="str">
        <f t="shared" si="236"/>
        <v>AtkExt</v>
      </c>
      <c r="AC1207" s="29">
        <f t="shared" si="237"/>
        <v>1629</v>
      </c>
      <c r="AD1207" s="16" t="str">
        <f t="shared" si="238"/>
        <v>HPExt</v>
      </c>
      <c r="AE1207" s="29">
        <f t="shared" si="239"/>
        <v>2039</v>
      </c>
    </row>
    <row r="1208" spans="22:31" ht="16.5" x14ac:dyDescent="0.2">
      <c r="V1208" s="15">
        <v>1171</v>
      </c>
      <c r="W1208" s="16">
        <f t="shared" si="231"/>
        <v>30</v>
      </c>
      <c r="X1208" s="16" t="str">
        <f t="shared" si="233"/>
        <v>高级3</v>
      </c>
      <c r="Y1208" s="16">
        <f t="shared" si="234"/>
        <v>6</v>
      </c>
      <c r="Z1208" s="16">
        <f t="shared" si="235"/>
        <v>11</v>
      </c>
      <c r="AA1208" s="102">
        <f t="shared" si="232"/>
        <v>1.7</v>
      </c>
      <c r="AB1208" s="16" t="str">
        <f t="shared" si="236"/>
        <v>AtkExt</v>
      </c>
      <c r="AC1208" s="29">
        <f t="shared" si="237"/>
        <v>1787</v>
      </c>
      <c r="AD1208" s="16" t="str">
        <f t="shared" si="238"/>
        <v>HPExt</v>
      </c>
      <c r="AE1208" s="29">
        <f t="shared" si="239"/>
        <v>2237</v>
      </c>
    </row>
    <row r="1209" spans="22:31" ht="16.5" x14ac:dyDescent="0.2">
      <c r="V1209" s="15">
        <v>1172</v>
      </c>
      <c r="W1209" s="16">
        <f t="shared" si="231"/>
        <v>30</v>
      </c>
      <c r="X1209" s="16" t="str">
        <f t="shared" si="233"/>
        <v>高级3</v>
      </c>
      <c r="Y1209" s="16">
        <f t="shared" si="234"/>
        <v>6</v>
      </c>
      <c r="Z1209" s="16">
        <f t="shared" si="235"/>
        <v>12</v>
      </c>
      <c r="AA1209" s="102">
        <f t="shared" si="232"/>
        <v>1.8499999999999999</v>
      </c>
      <c r="AB1209" s="16" t="str">
        <f t="shared" si="236"/>
        <v>AtkExt</v>
      </c>
      <c r="AC1209" s="29">
        <f t="shared" si="237"/>
        <v>1945</v>
      </c>
      <c r="AD1209" s="16" t="str">
        <f t="shared" si="238"/>
        <v>HPExt</v>
      </c>
      <c r="AE1209" s="29">
        <f t="shared" si="239"/>
        <v>2434</v>
      </c>
    </row>
    <row r="1210" spans="22:31" ht="16.5" x14ac:dyDescent="0.2">
      <c r="V1210" s="15">
        <v>1173</v>
      </c>
      <c r="W1210" s="16">
        <f t="shared" si="231"/>
        <v>30</v>
      </c>
      <c r="X1210" s="16" t="str">
        <f t="shared" si="233"/>
        <v>高级3</v>
      </c>
      <c r="Y1210" s="16">
        <f t="shared" si="234"/>
        <v>6</v>
      </c>
      <c r="Z1210" s="16">
        <f t="shared" si="235"/>
        <v>13</v>
      </c>
      <c r="AA1210" s="102">
        <f t="shared" si="232"/>
        <v>2</v>
      </c>
      <c r="AB1210" s="16" t="str">
        <f t="shared" si="236"/>
        <v>AtkExt</v>
      </c>
      <c r="AC1210" s="29">
        <f t="shared" si="237"/>
        <v>2102</v>
      </c>
      <c r="AD1210" s="16" t="str">
        <f t="shared" si="238"/>
        <v>HPExt</v>
      </c>
      <c r="AE1210" s="29">
        <f t="shared" si="239"/>
        <v>2631</v>
      </c>
    </row>
    <row r="1211" spans="22:31" ht="16.5" x14ac:dyDescent="0.2">
      <c r="V1211" s="15">
        <v>1174</v>
      </c>
      <c r="W1211" s="16">
        <f t="shared" si="231"/>
        <v>30</v>
      </c>
      <c r="X1211" s="16" t="str">
        <f t="shared" si="233"/>
        <v>高级3</v>
      </c>
      <c r="Y1211" s="16">
        <f t="shared" si="234"/>
        <v>6</v>
      </c>
      <c r="Z1211" s="16">
        <f t="shared" si="235"/>
        <v>14</v>
      </c>
      <c r="AA1211" s="102">
        <f t="shared" si="232"/>
        <v>2.15</v>
      </c>
      <c r="AB1211" s="16" t="str">
        <f t="shared" si="236"/>
        <v>AtkExt</v>
      </c>
      <c r="AC1211" s="29">
        <f t="shared" si="237"/>
        <v>2260</v>
      </c>
      <c r="AD1211" s="16" t="str">
        <f t="shared" si="238"/>
        <v>HPExt</v>
      </c>
      <c r="AE1211" s="29">
        <f t="shared" si="239"/>
        <v>2829</v>
      </c>
    </row>
    <row r="1212" spans="22:31" ht="16.5" x14ac:dyDescent="0.2">
      <c r="V1212" s="15">
        <v>1175</v>
      </c>
      <c r="W1212" s="16">
        <f t="shared" si="231"/>
        <v>30</v>
      </c>
      <c r="X1212" s="16" t="str">
        <f t="shared" si="233"/>
        <v>高级3</v>
      </c>
      <c r="Y1212" s="16">
        <f t="shared" si="234"/>
        <v>6</v>
      </c>
      <c r="Z1212" s="16">
        <f t="shared" si="235"/>
        <v>15</v>
      </c>
      <c r="AA1212" s="102">
        <f t="shared" si="232"/>
        <v>2.2999999999999998</v>
      </c>
      <c r="AB1212" s="16" t="str">
        <f t="shared" si="236"/>
        <v>AtkExt</v>
      </c>
      <c r="AC1212" s="29">
        <f t="shared" si="237"/>
        <v>2418</v>
      </c>
      <c r="AD1212" s="16" t="str">
        <f t="shared" si="238"/>
        <v>HPExt</v>
      </c>
      <c r="AE1212" s="29">
        <f t="shared" si="239"/>
        <v>3026</v>
      </c>
    </row>
    <row r="1213" spans="22:31" ht="16.5" x14ac:dyDescent="0.2">
      <c r="V1213" s="15">
        <v>1176</v>
      </c>
      <c r="W1213" s="16">
        <f t="shared" si="231"/>
        <v>30</v>
      </c>
      <c r="X1213" s="16" t="str">
        <f t="shared" si="233"/>
        <v>高级3</v>
      </c>
      <c r="Y1213" s="16">
        <f t="shared" si="234"/>
        <v>6</v>
      </c>
      <c r="Z1213" s="16">
        <f t="shared" si="235"/>
        <v>16</v>
      </c>
      <c r="AA1213" s="102">
        <f t="shared" si="232"/>
        <v>2.4499999999999997</v>
      </c>
      <c r="AB1213" s="16" t="str">
        <f t="shared" si="236"/>
        <v>AtkExt</v>
      </c>
      <c r="AC1213" s="29">
        <f t="shared" si="237"/>
        <v>2575</v>
      </c>
      <c r="AD1213" s="16" t="str">
        <f t="shared" si="238"/>
        <v>HPExt</v>
      </c>
      <c r="AE1213" s="29">
        <f t="shared" si="239"/>
        <v>3223</v>
      </c>
    </row>
    <row r="1214" spans="22:31" ht="16.5" x14ac:dyDescent="0.2">
      <c r="V1214" s="15">
        <v>1177</v>
      </c>
      <c r="W1214" s="16">
        <f t="shared" si="231"/>
        <v>30</v>
      </c>
      <c r="X1214" s="16" t="str">
        <f t="shared" si="233"/>
        <v>高级3</v>
      </c>
      <c r="Y1214" s="16">
        <f t="shared" si="234"/>
        <v>6</v>
      </c>
      <c r="Z1214" s="16">
        <f t="shared" si="235"/>
        <v>17</v>
      </c>
      <c r="AA1214" s="102">
        <f t="shared" si="232"/>
        <v>2.5999999999999996</v>
      </c>
      <c r="AB1214" s="16" t="str">
        <f t="shared" si="236"/>
        <v>AtkExt</v>
      </c>
      <c r="AC1214" s="29">
        <f t="shared" si="237"/>
        <v>2733</v>
      </c>
      <c r="AD1214" s="16" t="str">
        <f t="shared" si="238"/>
        <v>HPExt</v>
      </c>
      <c r="AE1214" s="29">
        <f t="shared" si="239"/>
        <v>3421</v>
      </c>
    </row>
    <row r="1215" spans="22:31" ht="16.5" x14ac:dyDescent="0.2">
      <c r="V1215" s="15">
        <v>1178</v>
      </c>
      <c r="W1215" s="16">
        <f t="shared" si="231"/>
        <v>30</v>
      </c>
      <c r="X1215" s="16" t="str">
        <f t="shared" si="233"/>
        <v>高级3</v>
      </c>
      <c r="Y1215" s="16">
        <f t="shared" si="234"/>
        <v>6</v>
      </c>
      <c r="Z1215" s="16">
        <f t="shared" si="235"/>
        <v>18</v>
      </c>
      <c r="AA1215" s="102">
        <f t="shared" si="232"/>
        <v>2.7499999999999996</v>
      </c>
      <c r="AB1215" s="16" t="str">
        <f t="shared" si="236"/>
        <v>AtkExt</v>
      </c>
      <c r="AC1215" s="29">
        <f t="shared" si="237"/>
        <v>2891</v>
      </c>
      <c r="AD1215" s="16" t="str">
        <f t="shared" si="238"/>
        <v>HPExt</v>
      </c>
      <c r="AE1215" s="29">
        <f t="shared" si="239"/>
        <v>3618</v>
      </c>
    </row>
    <row r="1216" spans="22:31" ht="16.5" x14ac:dyDescent="0.2">
      <c r="V1216" s="15">
        <v>1179</v>
      </c>
      <c r="W1216" s="16">
        <f t="shared" si="231"/>
        <v>30</v>
      </c>
      <c r="X1216" s="16" t="str">
        <f t="shared" si="233"/>
        <v>高级3</v>
      </c>
      <c r="Y1216" s="16">
        <f t="shared" si="234"/>
        <v>6</v>
      </c>
      <c r="Z1216" s="16">
        <f t="shared" si="235"/>
        <v>19</v>
      </c>
      <c r="AA1216" s="102">
        <f t="shared" si="232"/>
        <v>2.9</v>
      </c>
      <c r="AB1216" s="16" t="str">
        <f t="shared" si="236"/>
        <v>AtkExt</v>
      </c>
      <c r="AC1216" s="29">
        <f t="shared" si="237"/>
        <v>3048</v>
      </c>
      <c r="AD1216" s="16" t="str">
        <f t="shared" si="238"/>
        <v>HPExt</v>
      </c>
      <c r="AE1216" s="29">
        <f t="shared" si="239"/>
        <v>3815</v>
      </c>
    </row>
    <row r="1217" spans="22:31" ht="16.5" x14ac:dyDescent="0.2">
      <c r="V1217" s="15">
        <v>1180</v>
      </c>
      <c r="W1217" s="16">
        <f t="shared" si="231"/>
        <v>30</v>
      </c>
      <c r="X1217" s="16" t="str">
        <f t="shared" si="233"/>
        <v>高级3</v>
      </c>
      <c r="Y1217" s="16">
        <f t="shared" si="234"/>
        <v>6</v>
      </c>
      <c r="Z1217" s="16">
        <f t="shared" si="235"/>
        <v>20</v>
      </c>
      <c r="AA1217" s="102">
        <f t="shared" si="232"/>
        <v>3.05</v>
      </c>
      <c r="AB1217" s="16" t="str">
        <f t="shared" si="236"/>
        <v>AtkExt</v>
      </c>
      <c r="AC1217" s="29">
        <f t="shared" si="237"/>
        <v>3206</v>
      </c>
      <c r="AD1217" s="16" t="str">
        <f t="shared" si="238"/>
        <v>HPExt</v>
      </c>
      <c r="AE1217" s="29">
        <f t="shared" si="239"/>
        <v>4013</v>
      </c>
    </row>
    <row r="1218" spans="22:31" ht="16.5" x14ac:dyDescent="0.2">
      <c r="V1218" s="15">
        <v>1181</v>
      </c>
      <c r="W1218" s="16">
        <f t="shared" si="231"/>
        <v>30</v>
      </c>
      <c r="X1218" s="16" t="str">
        <f t="shared" si="233"/>
        <v>高级3</v>
      </c>
      <c r="Y1218" s="16">
        <f t="shared" si="234"/>
        <v>6</v>
      </c>
      <c r="Z1218" s="16">
        <f t="shared" si="235"/>
        <v>21</v>
      </c>
      <c r="AA1218" s="102">
        <f t="shared" si="232"/>
        <v>3.1999999999999997</v>
      </c>
      <c r="AB1218" s="16" t="str">
        <f t="shared" si="236"/>
        <v>AtkExt</v>
      </c>
      <c r="AC1218" s="29">
        <f t="shared" si="237"/>
        <v>3364</v>
      </c>
      <c r="AD1218" s="16" t="str">
        <f t="shared" si="238"/>
        <v>HPExt</v>
      </c>
      <c r="AE1218" s="29">
        <f t="shared" si="239"/>
        <v>4210</v>
      </c>
    </row>
    <row r="1219" spans="22:31" ht="16.5" x14ac:dyDescent="0.2">
      <c r="V1219" s="15">
        <v>1182</v>
      </c>
      <c r="W1219" s="16">
        <f t="shared" si="231"/>
        <v>30</v>
      </c>
      <c r="X1219" s="16" t="str">
        <f t="shared" si="233"/>
        <v>高级3</v>
      </c>
      <c r="Y1219" s="16">
        <f t="shared" si="234"/>
        <v>6</v>
      </c>
      <c r="Z1219" s="16">
        <f t="shared" si="235"/>
        <v>22</v>
      </c>
      <c r="AA1219" s="102">
        <f t="shared" si="232"/>
        <v>3.3499999999999996</v>
      </c>
      <c r="AB1219" s="16" t="str">
        <f t="shared" si="236"/>
        <v>AtkExt</v>
      </c>
      <c r="AC1219" s="29">
        <f t="shared" si="237"/>
        <v>3521</v>
      </c>
      <c r="AD1219" s="16" t="str">
        <f t="shared" si="238"/>
        <v>HPExt</v>
      </c>
      <c r="AE1219" s="29">
        <f t="shared" si="239"/>
        <v>4407</v>
      </c>
    </row>
    <row r="1220" spans="22:31" ht="16.5" x14ac:dyDescent="0.2">
      <c r="V1220" s="15">
        <v>1183</v>
      </c>
      <c r="W1220" s="16">
        <f t="shared" si="231"/>
        <v>30</v>
      </c>
      <c r="X1220" s="16" t="str">
        <f t="shared" si="233"/>
        <v>高级3</v>
      </c>
      <c r="Y1220" s="16">
        <f t="shared" si="234"/>
        <v>6</v>
      </c>
      <c r="Z1220" s="16">
        <f t="shared" si="235"/>
        <v>23</v>
      </c>
      <c r="AA1220" s="102">
        <f t="shared" si="232"/>
        <v>3.4999999999999996</v>
      </c>
      <c r="AB1220" s="16" t="str">
        <f t="shared" si="236"/>
        <v>AtkExt</v>
      </c>
      <c r="AC1220" s="29">
        <f t="shared" si="237"/>
        <v>3679</v>
      </c>
      <c r="AD1220" s="16" t="str">
        <f t="shared" si="238"/>
        <v>HPExt</v>
      </c>
      <c r="AE1220" s="29">
        <f t="shared" si="239"/>
        <v>4605</v>
      </c>
    </row>
    <row r="1221" spans="22:31" ht="16.5" x14ac:dyDescent="0.2">
      <c r="V1221" s="15">
        <v>1184</v>
      </c>
      <c r="W1221" s="16">
        <f t="shared" si="231"/>
        <v>30</v>
      </c>
      <c r="X1221" s="16" t="str">
        <f t="shared" si="233"/>
        <v>高级3</v>
      </c>
      <c r="Y1221" s="16">
        <f t="shared" si="234"/>
        <v>6</v>
      </c>
      <c r="Z1221" s="16">
        <f t="shared" si="235"/>
        <v>24</v>
      </c>
      <c r="AA1221" s="102">
        <f t="shared" si="232"/>
        <v>3.6499999999999995</v>
      </c>
      <c r="AB1221" s="16" t="str">
        <f t="shared" si="236"/>
        <v>AtkExt</v>
      </c>
      <c r="AC1221" s="29">
        <f t="shared" si="237"/>
        <v>3837</v>
      </c>
      <c r="AD1221" s="16" t="str">
        <f t="shared" si="238"/>
        <v>HPExt</v>
      </c>
      <c r="AE1221" s="29">
        <f t="shared" si="239"/>
        <v>4802</v>
      </c>
    </row>
    <row r="1222" spans="22:31" ht="16.5" x14ac:dyDescent="0.2">
      <c r="V1222" s="15">
        <v>1185</v>
      </c>
      <c r="W1222" s="16">
        <f t="shared" si="231"/>
        <v>30</v>
      </c>
      <c r="X1222" s="16" t="str">
        <f t="shared" si="233"/>
        <v>高级3</v>
      </c>
      <c r="Y1222" s="16">
        <f t="shared" si="234"/>
        <v>6</v>
      </c>
      <c r="Z1222" s="16">
        <f t="shared" si="235"/>
        <v>25</v>
      </c>
      <c r="AA1222" s="102">
        <f t="shared" si="232"/>
        <v>3.8</v>
      </c>
      <c r="AB1222" s="16" t="str">
        <f t="shared" si="236"/>
        <v>AtkExt</v>
      </c>
      <c r="AC1222" s="29">
        <f t="shared" si="237"/>
        <v>3994</v>
      </c>
      <c r="AD1222" s="16" t="str">
        <f t="shared" si="238"/>
        <v>HPExt</v>
      </c>
      <c r="AE1222" s="29">
        <f t="shared" si="239"/>
        <v>4999</v>
      </c>
    </row>
    <row r="1223" spans="22:31" ht="16.5" x14ac:dyDescent="0.2">
      <c r="V1223" s="15">
        <v>1186</v>
      </c>
      <c r="W1223" s="16">
        <f t="shared" si="231"/>
        <v>30</v>
      </c>
      <c r="X1223" s="16" t="str">
        <f t="shared" si="233"/>
        <v>高级3</v>
      </c>
      <c r="Y1223" s="16">
        <f t="shared" si="234"/>
        <v>6</v>
      </c>
      <c r="Z1223" s="16">
        <f t="shared" si="235"/>
        <v>26</v>
      </c>
      <c r="AA1223" s="102">
        <f t="shared" si="232"/>
        <v>3.9499999999999997</v>
      </c>
      <c r="AB1223" s="16" t="str">
        <f t="shared" si="236"/>
        <v>AtkExt</v>
      </c>
      <c r="AC1223" s="29">
        <f t="shared" si="237"/>
        <v>4152</v>
      </c>
      <c r="AD1223" s="16" t="str">
        <f t="shared" si="238"/>
        <v>HPExt</v>
      </c>
      <c r="AE1223" s="29">
        <f t="shared" si="239"/>
        <v>5197</v>
      </c>
    </row>
    <row r="1224" spans="22:31" ht="16.5" x14ac:dyDescent="0.2">
      <c r="V1224" s="15">
        <v>1187</v>
      </c>
      <c r="W1224" s="16">
        <f t="shared" si="231"/>
        <v>30</v>
      </c>
      <c r="X1224" s="16" t="str">
        <f t="shared" si="233"/>
        <v>高级3</v>
      </c>
      <c r="Y1224" s="16">
        <f t="shared" si="234"/>
        <v>6</v>
      </c>
      <c r="Z1224" s="16">
        <f t="shared" si="235"/>
        <v>27</v>
      </c>
      <c r="AA1224" s="102">
        <f t="shared" si="232"/>
        <v>4.0999999999999996</v>
      </c>
      <c r="AB1224" s="16" t="str">
        <f t="shared" si="236"/>
        <v>AtkExt</v>
      </c>
      <c r="AC1224" s="29">
        <f t="shared" si="237"/>
        <v>4310</v>
      </c>
      <c r="AD1224" s="16" t="str">
        <f t="shared" si="238"/>
        <v>HPExt</v>
      </c>
      <c r="AE1224" s="29">
        <f t="shared" si="239"/>
        <v>5394</v>
      </c>
    </row>
    <row r="1225" spans="22:31" ht="16.5" x14ac:dyDescent="0.2">
      <c r="V1225" s="15">
        <v>1188</v>
      </c>
      <c r="W1225" s="16">
        <f t="shared" si="231"/>
        <v>30</v>
      </c>
      <c r="X1225" s="16" t="str">
        <f t="shared" si="233"/>
        <v>高级3</v>
      </c>
      <c r="Y1225" s="16">
        <f t="shared" si="234"/>
        <v>6</v>
      </c>
      <c r="Z1225" s="16">
        <f t="shared" si="235"/>
        <v>28</v>
      </c>
      <c r="AA1225" s="102">
        <f t="shared" si="232"/>
        <v>4.25</v>
      </c>
      <c r="AB1225" s="16" t="str">
        <f t="shared" si="236"/>
        <v>AtkExt</v>
      </c>
      <c r="AC1225" s="29">
        <f t="shared" si="237"/>
        <v>4467</v>
      </c>
      <c r="AD1225" s="16" t="str">
        <f t="shared" si="238"/>
        <v>HPExt</v>
      </c>
      <c r="AE1225" s="29">
        <f t="shared" si="239"/>
        <v>5591</v>
      </c>
    </row>
    <row r="1226" spans="22:31" ht="16.5" x14ac:dyDescent="0.2">
      <c r="V1226" s="15">
        <v>1189</v>
      </c>
      <c r="W1226" s="16">
        <f t="shared" si="231"/>
        <v>30</v>
      </c>
      <c r="X1226" s="16" t="str">
        <f t="shared" si="233"/>
        <v>高级3</v>
      </c>
      <c r="Y1226" s="16">
        <f t="shared" si="234"/>
        <v>6</v>
      </c>
      <c r="Z1226" s="16">
        <f t="shared" si="235"/>
        <v>29</v>
      </c>
      <c r="AA1226" s="102">
        <f t="shared" si="232"/>
        <v>4.3999999999999995</v>
      </c>
      <c r="AB1226" s="16" t="str">
        <f t="shared" si="236"/>
        <v>AtkExt</v>
      </c>
      <c r="AC1226" s="29">
        <f t="shared" si="237"/>
        <v>4625</v>
      </c>
      <c r="AD1226" s="16" t="str">
        <f t="shared" si="238"/>
        <v>HPExt</v>
      </c>
      <c r="AE1226" s="29">
        <f t="shared" si="239"/>
        <v>5789</v>
      </c>
    </row>
    <row r="1227" spans="22:31" ht="16.5" x14ac:dyDescent="0.2">
      <c r="V1227" s="15">
        <v>1190</v>
      </c>
      <c r="W1227" s="16">
        <f t="shared" si="231"/>
        <v>30</v>
      </c>
      <c r="X1227" s="16" t="str">
        <f t="shared" si="233"/>
        <v>高级3</v>
      </c>
      <c r="Y1227" s="16">
        <f t="shared" si="234"/>
        <v>6</v>
      </c>
      <c r="Z1227" s="16">
        <f t="shared" si="235"/>
        <v>30</v>
      </c>
      <c r="AA1227" s="102">
        <f t="shared" si="232"/>
        <v>4.55</v>
      </c>
      <c r="AB1227" s="16" t="str">
        <f t="shared" si="236"/>
        <v>AtkExt</v>
      </c>
      <c r="AC1227" s="29">
        <f t="shared" si="237"/>
        <v>4783</v>
      </c>
      <c r="AD1227" s="16" t="str">
        <f t="shared" si="238"/>
        <v>HPExt</v>
      </c>
      <c r="AE1227" s="29">
        <f t="shared" si="239"/>
        <v>5986</v>
      </c>
    </row>
    <row r="1228" spans="22:31" ht="16.5" x14ac:dyDescent="0.2">
      <c r="V1228" s="15">
        <v>1191</v>
      </c>
      <c r="W1228" s="16">
        <f t="shared" si="231"/>
        <v>30</v>
      </c>
      <c r="X1228" s="16" t="str">
        <f t="shared" si="233"/>
        <v>高级3</v>
      </c>
      <c r="Y1228" s="16">
        <f t="shared" si="234"/>
        <v>6</v>
      </c>
      <c r="Z1228" s="16">
        <f t="shared" si="235"/>
        <v>31</v>
      </c>
      <c r="AA1228" s="102">
        <f t="shared" si="232"/>
        <v>4.6999999999999993</v>
      </c>
      <c r="AB1228" s="16" t="str">
        <f t="shared" si="236"/>
        <v>AtkExt</v>
      </c>
      <c r="AC1228" s="29">
        <f t="shared" si="237"/>
        <v>4940</v>
      </c>
      <c r="AD1228" s="16" t="str">
        <f t="shared" si="238"/>
        <v>HPExt</v>
      </c>
      <c r="AE1228" s="29">
        <f t="shared" si="239"/>
        <v>6183</v>
      </c>
    </row>
    <row r="1229" spans="22:31" ht="16.5" x14ac:dyDescent="0.2">
      <c r="V1229" s="15">
        <v>1192</v>
      </c>
      <c r="W1229" s="16">
        <f t="shared" si="231"/>
        <v>30</v>
      </c>
      <c r="X1229" s="16" t="str">
        <f t="shared" si="233"/>
        <v>高级3</v>
      </c>
      <c r="Y1229" s="16">
        <f t="shared" si="234"/>
        <v>6</v>
      </c>
      <c r="Z1229" s="16">
        <f t="shared" si="235"/>
        <v>32</v>
      </c>
      <c r="AA1229" s="102">
        <f t="shared" si="232"/>
        <v>4.8499999999999996</v>
      </c>
      <c r="AB1229" s="16" t="str">
        <f t="shared" si="236"/>
        <v>AtkExt</v>
      </c>
      <c r="AC1229" s="29">
        <f t="shared" si="237"/>
        <v>5098</v>
      </c>
      <c r="AD1229" s="16" t="str">
        <f t="shared" si="238"/>
        <v>HPExt</v>
      </c>
      <c r="AE1229" s="29">
        <f t="shared" si="239"/>
        <v>6381</v>
      </c>
    </row>
    <row r="1230" spans="22:31" ht="16.5" x14ac:dyDescent="0.2">
      <c r="V1230" s="15">
        <v>1193</v>
      </c>
      <c r="W1230" s="16">
        <f t="shared" si="231"/>
        <v>30</v>
      </c>
      <c r="X1230" s="16" t="str">
        <f t="shared" si="233"/>
        <v>高级3</v>
      </c>
      <c r="Y1230" s="16">
        <f t="shared" si="234"/>
        <v>6</v>
      </c>
      <c r="Z1230" s="16">
        <f t="shared" si="235"/>
        <v>33</v>
      </c>
      <c r="AA1230" s="102">
        <f t="shared" si="232"/>
        <v>5</v>
      </c>
      <c r="AB1230" s="16" t="str">
        <f t="shared" si="236"/>
        <v>AtkExt</v>
      </c>
      <c r="AC1230" s="29">
        <f t="shared" si="237"/>
        <v>5256</v>
      </c>
      <c r="AD1230" s="16" t="str">
        <f t="shared" si="238"/>
        <v>HPExt</v>
      </c>
      <c r="AE1230" s="29">
        <f t="shared" si="239"/>
        <v>6578</v>
      </c>
    </row>
    <row r="1231" spans="22:31" ht="16.5" x14ac:dyDescent="0.2">
      <c r="V1231" s="15">
        <v>1194</v>
      </c>
      <c r="W1231" s="16">
        <f t="shared" si="231"/>
        <v>30</v>
      </c>
      <c r="X1231" s="16" t="str">
        <f t="shared" si="233"/>
        <v>高级3</v>
      </c>
      <c r="Y1231" s="16">
        <f t="shared" si="234"/>
        <v>6</v>
      </c>
      <c r="Z1231" s="16">
        <f t="shared" si="235"/>
        <v>34</v>
      </c>
      <c r="AA1231" s="102">
        <f t="shared" si="232"/>
        <v>5.1499999999999995</v>
      </c>
      <c r="AB1231" s="16" t="str">
        <f t="shared" si="236"/>
        <v>AtkExt</v>
      </c>
      <c r="AC1231" s="29">
        <f t="shared" si="237"/>
        <v>5413</v>
      </c>
      <c r="AD1231" s="16" t="str">
        <f t="shared" si="238"/>
        <v>HPExt</v>
      </c>
      <c r="AE1231" s="29">
        <f t="shared" si="239"/>
        <v>6775</v>
      </c>
    </row>
    <row r="1232" spans="22:31" ht="16.5" x14ac:dyDescent="0.2">
      <c r="V1232" s="15">
        <v>1195</v>
      </c>
      <c r="W1232" s="16">
        <f t="shared" si="231"/>
        <v>30</v>
      </c>
      <c r="X1232" s="16" t="str">
        <f t="shared" si="233"/>
        <v>高级3</v>
      </c>
      <c r="Y1232" s="16">
        <f t="shared" si="234"/>
        <v>6</v>
      </c>
      <c r="Z1232" s="16">
        <f t="shared" si="235"/>
        <v>35</v>
      </c>
      <c r="AA1232" s="102">
        <f t="shared" si="232"/>
        <v>5.3</v>
      </c>
      <c r="AB1232" s="16" t="str">
        <f t="shared" si="236"/>
        <v>AtkExt</v>
      </c>
      <c r="AC1232" s="29">
        <f t="shared" si="237"/>
        <v>5571</v>
      </c>
      <c r="AD1232" s="16" t="str">
        <f t="shared" si="238"/>
        <v>HPExt</v>
      </c>
      <c r="AE1232" s="29">
        <f t="shared" si="239"/>
        <v>6973</v>
      </c>
    </row>
    <row r="1233" spans="22:31" ht="16.5" x14ac:dyDescent="0.2">
      <c r="V1233" s="15">
        <v>1196</v>
      </c>
      <c r="W1233" s="16">
        <f t="shared" si="231"/>
        <v>30</v>
      </c>
      <c r="X1233" s="16" t="str">
        <f t="shared" si="233"/>
        <v>高级3</v>
      </c>
      <c r="Y1233" s="16">
        <f t="shared" si="234"/>
        <v>6</v>
      </c>
      <c r="Z1233" s="16">
        <f t="shared" si="235"/>
        <v>36</v>
      </c>
      <c r="AA1233" s="102">
        <f t="shared" si="232"/>
        <v>5.4499999999999993</v>
      </c>
      <c r="AB1233" s="16" t="str">
        <f t="shared" si="236"/>
        <v>AtkExt</v>
      </c>
      <c r="AC1233" s="29">
        <f t="shared" si="237"/>
        <v>5729</v>
      </c>
      <c r="AD1233" s="16" t="str">
        <f t="shared" si="238"/>
        <v>HPExt</v>
      </c>
      <c r="AE1233" s="29">
        <f t="shared" si="239"/>
        <v>7170</v>
      </c>
    </row>
    <row r="1234" spans="22:31" ht="16.5" x14ac:dyDescent="0.2">
      <c r="V1234" s="15">
        <v>1197</v>
      </c>
      <c r="W1234" s="16">
        <f t="shared" si="231"/>
        <v>30</v>
      </c>
      <c r="X1234" s="16" t="str">
        <f t="shared" si="233"/>
        <v>高级3</v>
      </c>
      <c r="Y1234" s="16">
        <f t="shared" si="234"/>
        <v>6</v>
      </c>
      <c r="Z1234" s="16">
        <f t="shared" si="235"/>
        <v>37</v>
      </c>
      <c r="AA1234" s="102">
        <f t="shared" si="232"/>
        <v>5.6</v>
      </c>
      <c r="AB1234" s="16" t="str">
        <f t="shared" si="236"/>
        <v>AtkExt</v>
      </c>
      <c r="AC1234" s="29">
        <f t="shared" si="237"/>
        <v>5886</v>
      </c>
      <c r="AD1234" s="16" t="str">
        <f t="shared" si="238"/>
        <v>HPExt</v>
      </c>
      <c r="AE1234" s="29">
        <f t="shared" si="239"/>
        <v>7368</v>
      </c>
    </row>
    <row r="1235" spans="22:31" ht="16.5" x14ac:dyDescent="0.2">
      <c r="V1235" s="15">
        <v>1198</v>
      </c>
      <c r="W1235" s="16">
        <f t="shared" si="231"/>
        <v>30</v>
      </c>
      <c r="X1235" s="16" t="str">
        <f t="shared" si="233"/>
        <v>高级3</v>
      </c>
      <c r="Y1235" s="16">
        <f t="shared" si="234"/>
        <v>6</v>
      </c>
      <c r="Z1235" s="16">
        <f t="shared" si="235"/>
        <v>38</v>
      </c>
      <c r="AA1235" s="102">
        <f t="shared" si="232"/>
        <v>5.75</v>
      </c>
      <c r="AB1235" s="16" t="str">
        <f t="shared" si="236"/>
        <v>AtkExt</v>
      </c>
      <c r="AC1235" s="29">
        <f t="shared" si="237"/>
        <v>6044</v>
      </c>
      <c r="AD1235" s="16" t="str">
        <f t="shared" si="238"/>
        <v>HPExt</v>
      </c>
      <c r="AE1235" s="29">
        <f t="shared" si="239"/>
        <v>7565</v>
      </c>
    </row>
    <row r="1236" spans="22:31" ht="16.5" x14ac:dyDescent="0.2">
      <c r="V1236" s="15">
        <v>1199</v>
      </c>
      <c r="W1236" s="16">
        <f t="shared" si="231"/>
        <v>30</v>
      </c>
      <c r="X1236" s="16" t="str">
        <f t="shared" si="233"/>
        <v>高级3</v>
      </c>
      <c r="Y1236" s="16">
        <f t="shared" si="234"/>
        <v>6</v>
      </c>
      <c r="Z1236" s="16">
        <f t="shared" si="235"/>
        <v>39</v>
      </c>
      <c r="AA1236" s="102">
        <f t="shared" si="232"/>
        <v>5.8999999999999995</v>
      </c>
      <c r="AB1236" s="16" t="str">
        <f t="shared" si="236"/>
        <v>AtkExt</v>
      </c>
      <c r="AC1236" s="29">
        <f t="shared" si="237"/>
        <v>6202</v>
      </c>
      <c r="AD1236" s="16" t="str">
        <f t="shared" si="238"/>
        <v>HPExt</v>
      </c>
      <c r="AE1236" s="29">
        <f t="shared" si="239"/>
        <v>7762</v>
      </c>
    </row>
    <row r="1237" spans="22:31" ht="16.5" x14ac:dyDescent="0.2">
      <c r="V1237" s="15">
        <v>1200</v>
      </c>
      <c r="W1237" s="16">
        <f t="shared" si="231"/>
        <v>30</v>
      </c>
      <c r="X1237" s="16" t="str">
        <f t="shared" si="233"/>
        <v>高级3</v>
      </c>
      <c r="Y1237" s="16">
        <f t="shared" si="234"/>
        <v>6</v>
      </c>
      <c r="Z1237" s="16">
        <f t="shared" si="235"/>
        <v>40</v>
      </c>
      <c r="AA1237" s="102">
        <f t="shared" si="232"/>
        <v>6.05</v>
      </c>
      <c r="AB1237" s="16" t="str">
        <f t="shared" si="236"/>
        <v>AtkExt</v>
      </c>
      <c r="AC1237" s="29">
        <f t="shared" si="237"/>
        <v>6359</v>
      </c>
      <c r="AD1237" s="16" t="str">
        <f t="shared" si="238"/>
        <v>HPExt</v>
      </c>
      <c r="AE1237" s="29">
        <f t="shared" si="239"/>
        <v>7960</v>
      </c>
    </row>
  </sheetData>
  <mergeCells count="7">
    <mergeCell ref="V2:AD2"/>
    <mergeCell ref="K14:P14"/>
    <mergeCell ref="K2:P2"/>
    <mergeCell ref="K25:T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workbookViewId="0">
      <selection activeCell="L31" sqref="L31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4" t="s">
        <v>520</v>
      </c>
      <c r="B2" s="124"/>
      <c r="C2" s="124"/>
    </row>
    <row r="3" spans="1:41" ht="17.25" x14ac:dyDescent="0.2">
      <c r="A3" s="13" t="s">
        <v>521</v>
      </c>
      <c r="B3" s="13" t="s">
        <v>522</v>
      </c>
      <c r="C3" s="13" t="s">
        <v>523</v>
      </c>
    </row>
    <row r="4" spans="1:41" x14ac:dyDescent="0.2">
      <c r="A4" s="16">
        <f>新属性投放!T78</f>
        <v>12600</v>
      </c>
      <c r="B4" s="16">
        <f>新属性投放!U78</f>
        <v>6270</v>
      </c>
      <c r="C4" s="16">
        <f>新属性投放!V78</f>
        <v>62625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535</v>
      </c>
      <c r="B8" s="13" t="s">
        <v>536</v>
      </c>
      <c r="C8" s="13" t="s">
        <v>537</v>
      </c>
      <c r="D8" s="13" t="s">
        <v>521</v>
      </c>
      <c r="E8" s="13" t="s">
        <v>522</v>
      </c>
      <c r="F8" s="13" t="s">
        <v>523</v>
      </c>
      <c r="G8" s="13" t="s">
        <v>544</v>
      </c>
      <c r="H8" s="13"/>
      <c r="I8" s="13" t="s">
        <v>538</v>
      </c>
      <c r="J8" s="13"/>
      <c r="K8" s="13" t="s">
        <v>540</v>
      </c>
      <c r="L8" s="13"/>
      <c r="M8" s="13" t="s">
        <v>542</v>
      </c>
      <c r="N8" s="13" t="s">
        <v>572</v>
      </c>
      <c r="O8" s="13" t="s">
        <v>593</v>
      </c>
      <c r="P8" s="13" t="s">
        <v>594</v>
      </c>
      <c r="Q8" s="13" t="s">
        <v>595</v>
      </c>
      <c r="R8" s="13" t="s">
        <v>596</v>
      </c>
      <c r="S8" s="13" t="s">
        <v>597</v>
      </c>
      <c r="T8" s="13" t="s">
        <v>598</v>
      </c>
      <c r="U8" s="13" t="s">
        <v>599</v>
      </c>
      <c r="V8" s="13" t="s">
        <v>600</v>
      </c>
      <c r="W8" s="13" t="s">
        <v>601</v>
      </c>
      <c r="X8" s="13" t="s">
        <v>602</v>
      </c>
      <c r="Y8" s="13" t="s">
        <v>603</v>
      </c>
      <c r="Z8" s="13" t="s">
        <v>604</v>
      </c>
      <c r="AA8" s="13" t="s">
        <v>605</v>
      </c>
      <c r="AB8" s="13" t="s">
        <v>606</v>
      </c>
      <c r="AC8" s="13" t="s">
        <v>607</v>
      </c>
      <c r="AD8" s="13" t="s">
        <v>646</v>
      </c>
      <c r="AK8" s="13" t="s">
        <v>652</v>
      </c>
      <c r="AL8" s="13" t="s">
        <v>655</v>
      </c>
      <c r="AM8" s="13" t="s">
        <v>657</v>
      </c>
      <c r="AN8" s="13" t="s">
        <v>653</v>
      </c>
      <c r="AO8" s="13" t="s">
        <v>654</v>
      </c>
    </row>
    <row r="9" spans="1:41" ht="16.5" x14ac:dyDescent="0.2">
      <c r="A9" s="15">
        <v>1102001</v>
      </c>
      <c r="B9" s="15" t="s">
        <v>163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VLOOKUP(A9,卡牌属性!$A$4:$E$39,5)</f>
        <v>1.25</v>
      </c>
      <c r="H9" s="15" t="s">
        <v>539</v>
      </c>
      <c r="I9" s="15">
        <f>INT(A$4*D9*$G9)</f>
        <v>23625</v>
      </c>
      <c r="J9" s="15" t="s">
        <v>541</v>
      </c>
      <c r="K9" s="15">
        <f>INT(A$4*E9*$G9)</f>
        <v>11812</v>
      </c>
      <c r="L9" s="15" t="s">
        <v>543</v>
      </c>
      <c r="M9" s="15">
        <f>INT(A$4*F9*$G9)</f>
        <v>11812</v>
      </c>
      <c r="N9" s="15" t="s">
        <v>570</v>
      </c>
      <c r="O9" s="15" t="s">
        <v>608</v>
      </c>
      <c r="P9" s="15" t="s">
        <v>609</v>
      </c>
      <c r="Q9" s="15"/>
      <c r="R9" s="15" t="s">
        <v>610</v>
      </c>
      <c r="S9" s="15" t="s">
        <v>611</v>
      </c>
      <c r="T9" s="15" t="s">
        <v>612</v>
      </c>
      <c r="U9" s="15" t="s">
        <v>613</v>
      </c>
      <c r="V9" s="15" t="s">
        <v>614</v>
      </c>
      <c r="W9" s="15" t="s">
        <v>615</v>
      </c>
      <c r="X9" s="15" t="s">
        <v>610</v>
      </c>
      <c r="Y9" s="15" t="s">
        <v>611</v>
      </c>
      <c r="Z9" s="15" t="s">
        <v>612</v>
      </c>
      <c r="AA9" s="15" t="s">
        <v>613</v>
      </c>
      <c r="AB9" s="15" t="s">
        <v>614</v>
      </c>
      <c r="AC9" s="15" t="s">
        <v>615</v>
      </c>
      <c r="AD9" s="15">
        <v>130300109</v>
      </c>
      <c r="AF9" s="17" t="s">
        <v>51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164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VLOOKUP(A10,卡牌属性!$A$4:$E$39,5)</f>
        <v>1.1000000000000001</v>
      </c>
      <c r="H10" s="15" t="s">
        <v>539</v>
      </c>
      <c r="I10" s="15">
        <f t="shared" ref="I10:I29" si="2">INT(A$4*D10*$G10)</f>
        <v>6930</v>
      </c>
      <c r="J10" s="15" t="s">
        <v>541</v>
      </c>
      <c r="K10" s="15">
        <f t="shared" ref="K10:K29" si="3">INT(A$4*E10*$G10)</f>
        <v>17325</v>
      </c>
      <c r="L10" s="15" t="s">
        <v>543</v>
      </c>
      <c r="M10" s="15">
        <f t="shared" ref="M10:M29" si="4">INT(A$4*F10*$G10)</f>
        <v>17325</v>
      </c>
      <c r="N10" s="15" t="s">
        <v>573</v>
      </c>
      <c r="O10" s="15" t="s">
        <v>608</v>
      </c>
      <c r="P10" s="15" t="s">
        <v>609</v>
      </c>
      <c r="Q10" s="15"/>
      <c r="R10" s="15" t="s">
        <v>616</v>
      </c>
      <c r="S10" s="15" t="s">
        <v>617</v>
      </c>
      <c r="T10" s="15" t="s">
        <v>618</v>
      </c>
      <c r="U10" s="15" t="s">
        <v>617</v>
      </c>
      <c r="V10" s="15" t="s">
        <v>613</v>
      </c>
      <c r="W10" s="15" t="s">
        <v>610</v>
      </c>
      <c r="X10" s="15" t="s">
        <v>616</v>
      </c>
      <c r="Y10" s="15" t="s">
        <v>617</v>
      </c>
      <c r="Z10" s="15" t="s">
        <v>618</v>
      </c>
      <c r="AA10" s="15" t="s">
        <v>617</v>
      </c>
      <c r="AB10" s="15" t="s">
        <v>613</v>
      </c>
      <c r="AC10" s="15" t="s">
        <v>610</v>
      </c>
      <c r="AD10" s="15">
        <v>130300209</v>
      </c>
      <c r="AF10" s="17" t="s">
        <v>54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165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VLOOKUP(A11,卡牌属性!$A$4:$E$39,5)</f>
        <v>1.1000000000000001</v>
      </c>
      <c r="H11" s="15" t="s">
        <v>539</v>
      </c>
      <c r="I11" s="15">
        <f t="shared" si="2"/>
        <v>24948</v>
      </c>
      <c r="J11" s="15" t="s">
        <v>541</v>
      </c>
      <c r="K11" s="15">
        <f t="shared" si="3"/>
        <v>9702</v>
      </c>
      <c r="L11" s="15" t="s">
        <v>543</v>
      </c>
      <c r="M11" s="15">
        <f t="shared" si="4"/>
        <v>6930</v>
      </c>
      <c r="N11" s="15" t="s">
        <v>574</v>
      </c>
      <c r="O11" s="15" t="s">
        <v>608</v>
      </c>
      <c r="P11" s="15" t="s">
        <v>609</v>
      </c>
      <c r="Q11" s="15"/>
      <c r="R11" s="15" t="s">
        <v>619</v>
      </c>
      <c r="S11" s="15" t="s">
        <v>617</v>
      </c>
      <c r="T11" s="15" t="s">
        <v>621</v>
      </c>
      <c r="U11" s="15" t="s">
        <v>622</v>
      </c>
      <c r="V11" s="15" t="s">
        <v>613</v>
      </c>
      <c r="W11" s="15" t="s">
        <v>623</v>
      </c>
      <c r="X11" s="15" t="s">
        <v>619</v>
      </c>
      <c r="Y11" s="15" t="s">
        <v>617</v>
      </c>
      <c r="Z11" s="15" t="s">
        <v>621</v>
      </c>
      <c r="AA11" s="15" t="s">
        <v>622</v>
      </c>
      <c r="AB11" s="15" t="s">
        <v>613</v>
      </c>
      <c r="AC11" s="15" t="s">
        <v>623</v>
      </c>
      <c r="AD11" s="15">
        <v>130300309</v>
      </c>
      <c r="AF11" s="17" t="s">
        <v>644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166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VLOOKUP(A12,卡牌属性!$A$4:$E$39,5)</f>
        <v>1</v>
      </c>
      <c r="H12" s="15" t="s">
        <v>539</v>
      </c>
      <c r="I12" s="15">
        <f t="shared" si="2"/>
        <v>27720</v>
      </c>
      <c r="J12" s="15" t="s">
        <v>541</v>
      </c>
      <c r="K12" s="15">
        <f t="shared" si="3"/>
        <v>3780</v>
      </c>
      <c r="L12" s="15" t="s">
        <v>543</v>
      </c>
      <c r="M12" s="15">
        <f t="shared" si="4"/>
        <v>6300</v>
      </c>
      <c r="N12" s="15" t="s">
        <v>575</v>
      </c>
      <c r="O12" s="15" t="s">
        <v>608</v>
      </c>
      <c r="P12" s="15" t="s">
        <v>609</v>
      </c>
      <c r="Q12" s="15"/>
      <c r="R12" s="15" t="s">
        <v>617</v>
      </c>
      <c r="S12" s="15" t="s">
        <v>622</v>
      </c>
      <c r="T12" s="15" t="s">
        <v>617</v>
      </c>
      <c r="U12" s="15" t="s">
        <v>687</v>
      </c>
      <c r="V12" s="15" t="s">
        <v>624</v>
      </c>
      <c r="W12" s="15" t="s">
        <v>618</v>
      </c>
      <c r="X12" s="15" t="s">
        <v>617</v>
      </c>
      <c r="Y12" s="15" t="s">
        <v>622</v>
      </c>
      <c r="Z12" s="15" t="s">
        <v>617</v>
      </c>
      <c r="AA12" s="15" t="s">
        <v>687</v>
      </c>
      <c r="AB12" s="15" t="s">
        <v>624</v>
      </c>
      <c r="AC12" s="15" t="s">
        <v>618</v>
      </c>
      <c r="AD12" s="15">
        <v>130300409</v>
      </c>
      <c r="AF12" s="17" t="s">
        <v>60</v>
      </c>
      <c r="AG12" s="15">
        <v>0.35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167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VLOOKUP(A13,卡牌属性!$A$4:$E$39,5)</f>
        <v>1.1000000000000001</v>
      </c>
      <c r="H13" s="15" t="s">
        <v>539</v>
      </c>
      <c r="I13" s="15">
        <f t="shared" si="2"/>
        <v>6930</v>
      </c>
      <c r="J13" s="15" t="s">
        <v>541</v>
      </c>
      <c r="K13" s="15">
        <f t="shared" si="3"/>
        <v>13860</v>
      </c>
      <c r="L13" s="15" t="s">
        <v>543</v>
      </c>
      <c r="M13" s="15">
        <f t="shared" si="4"/>
        <v>20790</v>
      </c>
      <c r="N13" s="15" t="s">
        <v>576</v>
      </c>
      <c r="O13" s="15" t="s">
        <v>608</v>
      </c>
      <c r="P13" s="15" t="s">
        <v>609</v>
      </c>
      <c r="Q13" s="15"/>
      <c r="R13" s="15" t="s">
        <v>618</v>
      </c>
      <c r="S13" s="15" t="s">
        <v>625</v>
      </c>
      <c r="T13" s="15" t="s">
        <v>616</v>
      </c>
      <c r="U13" s="15" t="s">
        <v>613</v>
      </c>
      <c r="V13" s="15" t="s">
        <v>612</v>
      </c>
      <c r="W13" s="15" t="s">
        <v>625</v>
      </c>
      <c r="X13" s="15" t="s">
        <v>618</v>
      </c>
      <c r="Y13" s="15" t="s">
        <v>625</v>
      </c>
      <c r="Z13" s="15" t="s">
        <v>616</v>
      </c>
      <c r="AA13" s="15" t="s">
        <v>613</v>
      </c>
      <c r="AB13" s="15" t="s">
        <v>612</v>
      </c>
      <c r="AC13" s="15" t="s">
        <v>625</v>
      </c>
      <c r="AD13" s="15">
        <v>130300509</v>
      </c>
      <c r="AF13" s="17" t="s">
        <v>688</v>
      </c>
      <c r="AG13" s="15">
        <v>0.7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168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VLOOKUP(A14,卡牌属性!$A$4:$E$39,5)</f>
        <v>1.25</v>
      </c>
      <c r="H14" s="15" t="s">
        <v>539</v>
      </c>
      <c r="I14" s="15">
        <f t="shared" si="2"/>
        <v>23625</v>
      </c>
      <c r="J14" s="15" t="s">
        <v>541</v>
      </c>
      <c r="K14" s="15">
        <f t="shared" si="3"/>
        <v>15750</v>
      </c>
      <c r="L14" s="15" t="s">
        <v>543</v>
      </c>
      <c r="M14" s="15">
        <f t="shared" si="4"/>
        <v>7875</v>
      </c>
      <c r="N14" s="15" t="s">
        <v>577</v>
      </c>
      <c r="O14" s="15" t="s">
        <v>608</v>
      </c>
      <c r="P14" s="15" t="s">
        <v>609</v>
      </c>
      <c r="Q14" s="15"/>
      <c r="R14" s="15" t="s">
        <v>617</v>
      </c>
      <c r="S14" s="15" t="s">
        <v>622</v>
      </c>
      <c r="T14" s="15" t="s">
        <v>616</v>
      </c>
      <c r="U14" s="15" t="s">
        <v>687</v>
      </c>
      <c r="V14" s="15" t="s">
        <v>613</v>
      </c>
      <c r="W14" s="15" t="s">
        <v>622</v>
      </c>
      <c r="X14" s="15" t="s">
        <v>617</v>
      </c>
      <c r="Y14" s="15" t="s">
        <v>622</v>
      </c>
      <c r="Z14" s="15" t="s">
        <v>616</v>
      </c>
      <c r="AA14" s="15" t="s">
        <v>687</v>
      </c>
      <c r="AB14" s="15" t="s">
        <v>613</v>
      </c>
      <c r="AC14" s="15" t="s">
        <v>622</v>
      </c>
      <c r="AD14" s="15">
        <v>130300609</v>
      </c>
      <c r="AF14" s="17" t="s">
        <v>66</v>
      </c>
      <c r="AG14" s="15">
        <v>0.5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169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VLOOKUP(A15,卡牌属性!$A$4:$E$39,5)</f>
        <v>1.1000000000000001</v>
      </c>
      <c r="H15" s="15" t="s">
        <v>539</v>
      </c>
      <c r="I15" s="15">
        <f t="shared" si="2"/>
        <v>19404</v>
      </c>
      <c r="J15" s="15" t="s">
        <v>541</v>
      </c>
      <c r="K15" s="15">
        <f t="shared" si="3"/>
        <v>11088</v>
      </c>
      <c r="L15" s="15" t="s">
        <v>543</v>
      </c>
      <c r="M15" s="15">
        <f t="shared" si="4"/>
        <v>11088</v>
      </c>
      <c r="N15" s="15" t="s">
        <v>578</v>
      </c>
      <c r="O15" s="15" t="s">
        <v>608</v>
      </c>
      <c r="P15" s="15" t="s">
        <v>609</v>
      </c>
      <c r="Q15" s="15"/>
      <c r="R15" s="15" t="s">
        <v>612</v>
      </c>
      <c r="S15" s="15" t="s">
        <v>626</v>
      </c>
      <c r="T15" s="15" t="s">
        <v>616</v>
      </c>
      <c r="U15" s="15" t="s">
        <v>627</v>
      </c>
      <c r="V15" s="15" t="s">
        <v>626</v>
      </c>
      <c r="W15" s="15" t="s">
        <v>633</v>
      </c>
      <c r="X15" s="15" t="s">
        <v>612</v>
      </c>
      <c r="Y15" s="15" t="s">
        <v>626</v>
      </c>
      <c r="Z15" s="15" t="s">
        <v>616</v>
      </c>
      <c r="AA15" s="15" t="s">
        <v>627</v>
      </c>
      <c r="AB15" s="15" t="s">
        <v>626</v>
      </c>
      <c r="AC15" s="15" t="s">
        <v>613</v>
      </c>
      <c r="AD15" s="15">
        <v>130300709</v>
      </c>
      <c r="AF15" s="17" t="s">
        <v>645</v>
      </c>
      <c r="AG15" s="15">
        <v>0.5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170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VLOOKUP(A16,卡牌属性!$A$4:$E$39,5)</f>
        <v>1.25</v>
      </c>
      <c r="H16" s="15" t="s">
        <v>539</v>
      </c>
      <c r="I16" s="15">
        <f t="shared" si="2"/>
        <v>31500</v>
      </c>
      <c r="J16" s="15" t="s">
        <v>541</v>
      </c>
      <c r="K16" s="15">
        <f t="shared" si="3"/>
        <v>7875</v>
      </c>
      <c r="L16" s="15" t="s">
        <v>543</v>
      </c>
      <c r="M16" s="15">
        <f t="shared" si="4"/>
        <v>7875</v>
      </c>
      <c r="N16" s="15" t="s">
        <v>579</v>
      </c>
      <c r="O16" s="15" t="s">
        <v>608</v>
      </c>
      <c r="P16" s="15" t="s">
        <v>609</v>
      </c>
      <c r="Q16" s="15"/>
      <c r="R16" s="15" t="s">
        <v>617</v>
      </c>
      <c r="S16" s="15" t="s">
        <v>626</v>
      </c>
      <c r="T16" s="15" t="s">
        <v>616</v>
      </c>
      <c r="U16" s="15" t="s">
        <v>627</v>
      </c>
      <c r="V16" s="15" t="s">
        <v>626</v>
      </c>
      <c r="W16" s="15" t="s">
        <v>629</v>
      </c>
      <c r="X16" s="15" t="s">
        <v>612</v>
      </c>
      <c r="Y16" s="15" t="s">
        <v>626</v>
      </c>
      <c r="Z16" s="15" t="s">
        <v>616</v>
      </c>
      <c r="AA16" s="15" t="s">
        <v>627</v>
      </c>
      <c r="AB16" s="15" t="s">
        <v>626</v>
      </c>
      <c r="AC16" s="15" t="s">
        <v>629</v>
      </c>
      <c r="AD16" s="15">
        <v>130300809</v>
      </c>
      <c r="AF16" s="17" t="s">
        <v>72</v>
      </c>
      <c r="AG16" s="15">
        <v>0.35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171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VLOOKUP(A17,卡牌属性!$A$4:$E$39,5)</f>
        <v>1.25</v>
      </c>
      <c r="H17" s="15" t="s">
        <v>539</v>
      </c>
      <c r="I17" s="15">
        <f t="shared" si="2"/>
        <v>7875</v>
      </c>
      <c r="J17" s="15" t="s">
        <v>541</v>
      </c>
      <c r="K17" s="15">
        <f t="shared" si="3"/>
        <v>23625</v>
      </c>
      <c r="L17" s="15" t="s">
        <v>543</v>
      </c>
      <c r="M17" s="15">
        <f t="shared" si="4"/>
        <v>15750</v>
      </c>
      <c r="N17" s="15" t="s">
        <v>580</v>
      </c>
      <c r="O17" s="15" t="s">
        <v>608</v>
      </c>
      <c r="P17" s="15" t="s">
        <v>609</v>
      </c>
      <c r="Q17" s="15"/>
      <c r="R17" s="15" t="s">
        <v>630</v>
      </c>
      <c r="S17" s="15" t="s">
        <v>611</v>
      </c>
      <c r="T17" s="15" t="s">
        <v>631</v>
      </c>
      <c r="U17" s="15" t="s">
        <v>613</v>
      </c>
      <c r="V17" s="15" t="s">
        <v>632</v>
      </c>
      <c r="W17" s="15" t="s">
        <v>634</v>
      </c>
      <c r="X17" s="15" t="s">
        <v>630</v>
      </c>
      <c r="Y17" s="15" t="s">
        <v>611</v>
      </c>
      <c r="Z17" s="15" t="s">
        <v>631</v>
      </c>
      <c r="AA17" s="15" t="s">
        <v>613</v>
      </c>
      <c r="AB17" s="15" t="s">
        <v>632</v>
      </c>
      <c r="AC17" s="15" t="s">
        <v>634</v>
      </c>
      <c r="AD17" s="15">
        <v>130300909</v>
      </c>
      <c r="AF17" s="17" t="s">
        <v>75</v>
      </c>
      <c r="AG17" s="15">
        <v>0.35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172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VLOOKUP(A18,卡牌属性!$A$4:$E$39,5)</f>
        <v>1.25</v>
      </c>
      <c r="H18" s="15" t="s">
        <v>539</v>
      </c>
      <c r="I18" s="15">
        <f t="shared" si="2"/>
        <v>23625</v>
      </c>
      <c r="J18" s="15" t="s">
        <v>541</v>
      </c>
      <c r="K18" s="15">
        <f t="shared" si="3"/>
        <v>11812</v>
      </c>
      <c r="L18" s="15" t="s">
        <v>543</v>
      </c>
      <c r="M18" s="15">
        <f t="shared" si="4"/>
        <v>11812</v>
      </c>
      <c r="N18" s="15" t="s">
        <v>581</v>
      </c>
      <c r="O18" s="15" t="s">
        <v>608</v>
      </c>
      <c r="P18" s="15" t="s">
        <v>609</v>
      </c>
      <c r="Q18" s="15"/>
      <c r="R18" s="15" t="s">
        <v>617</v>
      </c>
      <c r="S18" s="15" t="s">
        <v>613</v>
      </c>
      <c r="T18" s="15" t="s">
        <v>635</v>
      </c>
      <c r="U18" s="15" t="s">
        <v>626</v>
      </c>
      <c r="V18" s="15" t="s">
        <v>636</v>
      </c>
      <c r="W18" s="15" t="s">
        <v>619</v>
      </c>
      <c r="X18" s="15" t="s">
        <v>617</v>
      </c>
      <c r="Y18" s="15" t="s">
        <v>613</v>
      </c>
      <c r="Z18" s="15" t="s">
        <v>635</v>
      </c>
      <c r="AA18" s="15" t="s">
        <v>626</v>
      </c>
      <c r="AB18" s="15" t="s">
        <v>636</v>
      </c>
      <c r="AC18" s="15" t="s">
        <v>619</v>
      </c>
      <c r="AD18" s="15">
        <v>130301009</v>
      </c>
      <c r="AF18" s="17" t="s">
        <v>78</v>
      </c>
      <c r="AG18" s="15">
        <v>0.35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173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VLOOKUP(A19,卡牌属性!$A$4:$E$39,5)</f>
        <v>1.25</v>
      </c>
      <c r="H19" s="15" t="s">
        <v>539</v>
      </c>
      <c r="I19" s="15">
        <f t="shared" si="2"/>
        <v>12600</v>
      </c>
      <c r="J19" s="15" t="s">
        <v>541</v>
      </c>
      <c r="K19" s="15">
        <f t="shared" si="3"/>
        <v>7875</v>
      </c>
      <c r="L19" s="15" t="s">
        <v>543</v>
      </c>
      <c r="M19" s="15">
        <f t="shared" si="4"/>
        <v>26775</v>
      </c>
      <c r="N19" s="15" t="s">
        <v>582</v>
      </c>
      <c r="O19" s="15" t="s">
        <v>608</v>
      </c>
      <c r="P19" s="15" t="s">
        <v>609</v>
      </c>
      <c r="Q19" s="15"/>
      <c r="R19" s="15" t="s">
        <v>636</v>
      </c>
      <c r="S19" s="15" t="s">
        <v>617</v>
      </c>
      <c r="T19" s="15" t="s">
        <v>636</v>
      </c>
      <c r="U19" s="15" t="s">
        <v>636</v>
      </c>
      <c r="V19" s="15" t="s">
        <v>613</v>
      </c>
      <c r="W19" s="15" t="s">
        <v>636</v>
      </c>
      <c r="X19" s="15" t="s">
        <v>636</v>
      </c>
      <c r="Y19" s="15" t="s">
        <v>617</v>
      </c>
      <c r="Z19" s="15" t="s">
        <v>636</v>
      </c>
      <c r="AA19" s="15" t="s">
        <v>636</v>
      </c>
      <c r="AB19" s="15" t="s">
        <v>613</v>
      </c>
      <c r="AC19" s="15" t="s">
        <v>636</v>
      </c>
      <c r="AD19" s="15">
        <v>130301109</v>
      </c>
      <c r="AF19" s="17" t="s">
        <v>521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174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VLOOKUP(A20,卡牌属性!$A$4:$E$39,5)</f>
        <v>1.25</v>
      </c>
      <c r="H20" s="15" t="s">
        <v>539</v>
      </c>
      <c r="I20" s="15">
        <f t="shared" si="2"/>
        <v>15750</v>
      </c>
      <c r="J20" s="15" t="s">
        <v>541</v>
      </c>
      <c r="K20" s="15">
        <f t="shared" si="3"/>
        <v>15750</v>
      </c>
      <c r="L20" s="15" t="s">
        <v>543</v>
      </c>
      <c r="M20" s="15">
        <f t="shared" si="4"/>
        <v>15750</v>
      </c>
      <c r="N20" s="15" t="s">
        <v>583</v>
      </c>
      <c r="O20" s="15" t="s">
        <v>608</v>
      </c>
      <c r="P20" s="15" t="s">
        <v>609</v>
      </c>
      <c r="Q20" s="15"/>
      <c r="R20" s="15" t="s">
        <v>617</v>
      </c>
      <c r="S20" s="15" t="s">
        <v>637</v>
      </c>
      <c r="T20" s="15" t="s">
        <v>625</v>
      </c>
      <c r="U20" s="15" t="s">
        <v>617</v>
      </c>
      <c r="V20" s="15" t="s">
        <v>622</v>
      </c>
      <c r="W20" s="15" t="s">
        <v>637</v>
      </c>
      <c r="X20" s="15" t="s">
        <v>617</v>
      </c>
      <c r="Y20" s="15" t="s">
        <v>637</v>
      </c>
      <c r="Z20" s="15" t="s">
        <v>625</v>
      </c>
      <c r="AA20" s="15" t="s">
        <v>617</v>
      </c>
      <c r="AB20" s="15" t="s">
        <v>622</v>
      </c>
      <c r="AC20" s="15" t="s">
        <v>637</v>
      </c>
      <c r="AD20" s="15">
        <v>130301209</v>
      </c>
      <c r="AF20" s="17" t="s">
        <v>522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175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VLOOKUP(A21,卡牌属性!$A$4:$E$39,5)</f>
        <v>1</v>
      </c>
      <c r="H21" s="15" t="s">
        <v>539</v>
      </c>
      <c r="I21" s="15">
        <f t="shared" si="2"/>
        <v>25200</v>
      </c>
      <c r="J21" s="15" t="s">
        <v>541</v>
      </c>
      <c r="K21" s="15">
        <f t="shared" si="3"/>
        <v>6300</v>
      </c>
      <c r="L21" s="15" t="s">
        <v>543</v>
      </c>
      <c r="M21" s="15">
        <f t="shared" si="4"/>
        <v>6300</v>
      </c>
      <c r="N21" s="15" t="s">
        <v>584</v>
      </c>
      <c r="O21" s="15" t="s">
        <v>608</v>
      </c>
      <c r="P21" s="15" t="s">
        <v>609</v>
      </c>
      <c r="Q21" s="15"/>
      <c r="R21" s="15" t="s">
        <v>617</v>
      </c>
      <c r="S21" s="15" t="s">
        <v>619</v>
      </c>
      <c r="T21" s="15" t="s">
        <v>611</v>
      </c>
      <c r="U21" s="15" t="s">
        <v>687</v>
      </c>
      <c r="V21" s="15" t="s">
        <v>613</v>
      </c>
      <c r="W21" s="15" t="s">
        <v>617</v>
      </c>
      <c r="X21" s="15" t="s">
        <v>617</v>
      </c>
      <c r="Y21" s="15" t="s">
        <v>619</v>
      </c>
      <c r="Z21" s="15" t="s">
        <v>611</v>
      </c>
      <c r="AA21" s="15" t="s">
        <v>687</v>
      </c>
      <c r="AB21" s="15" t="s">
        <v>613</v>
      </c>
      <c r="AC21" s="15" t="s">
        <v>617</v>
      </c>
      <c r="AD21" s="15">
        <v>130301309</v>
      </c>
      <c r="AF21" s="17" t="s">
        <v>523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176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VLOOKUP(A22,卡牌属性!$A$4:$E$39,5)</f>
        <v>1.1000000000000001</v>
      </c>
      <c r="H22" s="15" t="s">
        <v>539</v>
      </c>
      <c r="I22" s="15">
        <f t="shared" si="2"/>
        <v>20790</v>
      </c>
      <c r="J22" s="15" t="s">
        <v>541</v>
      </c>
      <c r="K22" s="15">
        <f t="shared" si="3"/>
        <v>13860</v>
      </c>
      <c r="L22" s="15" t="s">
        <v>543</v>
      </c>
      <c r="M22" s="15">
        <f t="shared" si="4"/>
        <v>6930</v>
      </c>
      <c r="N22" s="15" t="s">
        <v>585</v>
      </c>
      <c r="O22" s="15" t="s">
        <v>608</v>
      </c>
      <c r="P22" s="15" t="s">
        <v>609</v>
      </c>
      <c r="Q22" s="15"/>
      <c r="R22" s="15" t="s">
        <v>627</v>
      </c>
      <c r="S22" s="15" t="s">
        <v>618</v>
      </c>
      <c r="T22" s="15" t="s">
        <v>631</v>
      </c>
      <c r="U22" s="15" t="s">
        <v>687</v>
      </c>
      <c r="V22" s="15" t="s">
        <v>617</v>
      </c>
      <c r="W22" s="15" t="s">
        <v>619</v>
      </c>
      <c r="X22" s="15" t="s">
        <v>627</v>
      </c>
      <c r="Y22" s="15" t="s">
        <v>618</v>
      </c>
      <c r="Z22" s="15" t="s">
        <v>631</v>
      </c>
      <c r="AA22" s="15" t="s">
        <v>687</v>
      </c>
      <c r="AB22" s="15" t="s">
        <v>617</v>
      </c>
      <c r="AC22" s="15" t="s">
        <v>619</v>
      </c>
      <c r="AD22" s="15">
        <v>130301409</v>
      </c>
      <c r="AF22" s="17" t="s">
        <v>620</v>
      </c>
      <c r="AG22" s="15">
        <v>0.35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177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VLOOKUP(A23,卡牌属性!$A$4:$E$39,5)</f>
        <v>1</v>
      </c>
      <c r="H23" s="15" t="s">
        <v>539</v>
      </c>
      <c r="I23" s="15">
        <f t="shared" si="2"/>
        <v>12600</v>
      </c>
      <c r="J23" s="15" t="s">
        <v>541</v>
      </c>
      <c r="K23" s="15">
        <f t="shared" si="3"/>
        <v>12600</v>
      </c>
      <c r="L23" s="15" t="s">
        <v>543</v>
      </c>
      <c r="M23" s="15">
        <f t="shared" si="4"/>
        <v>12600</v>
      </c>
      <c r="N23" s="15" t="s">
        <v>586</v>
      </c>
      <c r="O23" s="15" t="s">
        <v>608</v>
      </c>
      <c r="P23" s="15" t="s">
        <v>609</v>
      </c>
      <c r="Q23" s="15"/>
      <c r="R23" s="15" t="s">
        <v>627</v>
      </c>
      <c r="S23" s="15" t="s">
        <v>618</v>
      </c>
      <c r="T23" s="15" t="s">
        <v>631</v>
      </c>
      <c r="U23" s="15" t="s">
        <v>632</v>
      </c>
      <c r="V23" s="15" t="s">
        <v>617</v>
      </c>
      <c r="W23" s="15" t="s">
        <v>613</v>
      </c>
      <c r="X23" s="15" t="s">
        <v>627</v>
      </c>
      <c r="Y23" s="15" t="s">
        <v>618</v>
      </c>
      <c r="Z23" s="15" t="s">
        <v>631</v>
      </c>
      <c r="AA23" s="15" t="s">
        <v>632</v>
      </c>
      <c r="AB23" s="15" t="s">
        <v>617</v>
      </c>
      <c r="AC23" s="15" t="s">
        <v>613</v>
      </c>
      <c r="AD23" s="15">
        <v>130301509</v>
      </c>
      <c r="AF23" s="17" t="s">
        <v>628</v>
      </c>
      <c r="AG23" s="15">
        <v>0.35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178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VLOOKUP(A24,卡牌属性!$A$4:$E$39,5)</f>
        <v>1.25</v>
      </c>
      <c r="H24" s="15" t="s">
        <v>539</v>
      </c>
      <c r="I24" s="15">
        <f t="shared" si="2"/>
        <v>7875</v>
      </c>
      <c r="J24" s="15" t="s">
        <v>541</v>
      </c>
      <c r="K24" s="15">
        <f t="shared" si="3"/>
        <v>23625</v>
      </c>
      <c r="L24" s="15" t="s">
        <v>543</v>
      </c>
      <c r="M24" s="15">
        <f t="shared" si="4"/>
        <v>15750</v>
      </c>
      <c r="N24" s="15" t="s">
        <v>587</v>
      </c>
      <c r="O24" s="15" t="s">
        <v>608</v>
      </c>
      <c r="P24" s="15" t="s">
        <v>609</v>
      </c>
      <c r="Q24" s="15"/>
      <c r="R24" s="15" t="s">
        <v>625</v>
      </c>
      <c r="S24" s="15" t="s">
        <v>617</v>
      </c>
      <c r="T24" s="15" t="s">
        <v>634</v>
      </c>
      <c r="U24" s="15" t="s">
        <v>638</v>
      </c>
      <c r="V24" s="15" t="s">
        <v>625</v>
      </c>
      <c r="W24" s="15" t="s">
        <v>639</v>
      </c>
      <c r="X24" s="15" t="s">
        <v>625</v>
      </c>
      <c r="Y24" s="15" t="s">
        <v>617</v>
      </c>
      <c r="Z24" s="15" t="s">
        <v>634</v>
      </c>
      <c r="AA24" s="15" t="s">
        <v>638</v>
      </c>
      <c r="AB24" s="15" t="s">
        <v>625</v>
      </c>
      <c r="AC24" s="15" t="s">
        <v>639</v>
      </c>
      <c r="AD24" s="15">
        <v>130301609</v>
      </c>
      <c r="AF24" s="17" t="s">
        <v>300</v>
      </c>
      <c r="AG24" s="15">
        <v>100</v>
      </c>
    </row>
    <row r="25" spans="1:41" ht="16.5" x14ac:dyDescent="0.2">
      <c r="A25" s="15">
        <v>1102017</v>
      </c>
      <c r="B25" s="15" t="s">
        <v>179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VLOOKUP(A25,卡牌属性!$A$4:$E$39,5)</f>
        <v>1.1000000000000001</v>
      </c>
      <c r="H25" s="15" t="s">
        <v>539</v>
      </c>
      <c r="I25" s="15">
        <f t="shared" si="2"/>
        <v>27720</v>
      </c>
      <c r="J25" s="15" t="s">
        <v>541</v>
      </c>
      <c r="K25" s="15">
        <f t="shared" si="3"/>
        <v>6930</v>
      </c>
      <c r="L25" s="15" t="s">
        <v>543</v>
      </c>
      <c r="M25" s="15">
        <f t="shared" si="4"/>
        <v>6930</v>
      </c>
      <c r="N25" s="15" t="s">
        <v>588</v>
      </c>
      <c r="O25" s="15" t="s">
        <v>608</v>
      </c>
      <c r="P25" s="15" t="s">
        <v>609</v>
      </c>
      <c r="Q25" s="15"/>
      <c r="R25" s="15" t="s">
        <v>627</v>
      </c>
      <c r="S25" s="15" t="s">
        <v>622</v>
      </c>
      <c r="T25" s="15" t="s">
        <v>623</v>
      </c>
      <c r="U25" s="15" t="s">
        <v>640</v>
      </c>
      <c r="V25" s="15" t="s">
        <v>627</v>
      </c>
      <c r="W25" s="15" t="s">
        <v>687</v>
      </c>
      <c r="X25" s="15" t="s">
        <v>627</v>
      </c>
      <c r="Y25" s="15" t="s">
        <v>622</v>
      </c>
      <c r="Z25" s="15" t="s">
        <v>623</v>
      </c>
      <c r="AA25" s="15" t="s">
        <v>640</v>
      </c>
      <c r="AB25" s="15" t="s">
        <v>627</v>
      </c>
      <c r="AC25" s="15" t="s">
        <v>687</v>
      </c>
      <c r="AD25" s="15">
        <v>130301709</v>
      </c>
    </row>
    <row r="26" spans="1:41" ht="16.5" x14ac:dyDescent="0.2">
      <c r="A26" s="15">
        <v>1102018</v>
      </c>
      <c r="B26" s="15" t="s">
        <v>180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VLOOKUP(A26,卡牌属性!$A$4:$E$39,5)</f>
        <v>1</v>
      </c>
      <c r="H26" s="15" t="s">
        <v>539</v>
      </c>
      <c r="I26" s="15">
        <f t="shared" si="2"/>
        <v>25200</v>
      </c>
      <c r="J26" s="15" t="s">
        <v>541</v>
      </c>
      <c r="K26" s="15">
        <f t="shared" si="3"/>
        <v>6300</v>
      </c>
      <c r="L26" s="15" t="s">
        <v>543</v>
      </c>
      <c r="M26" s="15">
        <f t="shared" si="4"/>
        <v>6300</v>
      </c>
      <c r="N26" s="15" t="s">
        <v>589</v>
      </c>
      <c r="O26" s="15" t="s">
        <v>608</v>
      </c>
      <c r="P26" s="15" t="s">
        <v>609</v>
      </c>
      <c r="Q26" s="15"/>
      <c r="R26" s="15" t="s">
        <v>622</v>
      </c>
      <c r="S26" s="15" t="s">
        <v>627</v>
      </c>
      <c r="T26" s="15" t="s">
        <v>634</v>
      </c>
      <c r="U26" s="15" t="s">
        <v>627</v>
      </c>
      <c r="V26" s="15" t="s">
        <v>640</v>
      </c>
      <c r="W26" s="15" t="s">
        <v>687</v>
      </c>
      <c r="X26" s="15" t="s">
        <v>622</v>
      </c>
      <c r="Y26" s="15" t="s">
        <v>627</v>
      </c>
      <c r="Z26" s="15" t="s">
        <v>634</v>
      </c>
      <c r="AA26" s="15" t="s">
        <v>627</v>
      </c>
      <c r="AB26" s="15" t="s">
        <v>640</v>
      </c>
      <c r="AC26" s="15" t="s">
        <v>687</v>
      </c>
      <c r="AD26" s="15">
        <v>130301809</v>
      </c>
    </row>
    <row r="27" spans="1:41" ht="16.5" x14ac:dyDescent="0.2">
      <c r="A27" s="15">
        <v>1102019</v>
      </c>
      <c r="B27" s="15" t="s">
        <v>181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VLOOKUP(A27,卡牌属性!$A$4:$E$39,5)</f>
        <v>1</v>
      </c>
      <c r="H27" s="15" t="s">
        <v>539</v>
      </c>
      <c r="I27" s="15">
        <f t="shared" si="2"/>
        <v>10080</v>
      </c>
      <c r="J27" s="15" t="s">
        <v>541</v>
      </c>
      <c r="K27" s="15">
        <f t="shared" si="3"/>
        <v>15120</v>
      </c>
      <c r="L27" s="15" t="s">
        <v>543</v>
      </c>
      <c r="M27" s="15">
        <f t="shared" si="4"/>
        <v>12600</v>
      </c>
      <c r="N27" s="15" t="s">
        <v>590</v>
      </c>
      <c r="O27" s="15" t="s">
        <v>608</v>
      </c>
      <c r="P27" s="15" t="s">
        <v>609</v>
      </c>
      <c r="Q27" s="15"/>
      <c r="R27" s="15" t="s">
        <v>613</v>
      </c>
      <c r="S27" s="15" t="s">
        <v>627</v>
      </c>
      <c r="T27" s="15" t="s">
        <v>641</v>
      </c>
      <c r="U27" s="15" t="s">
        <v>613</v>
      </c>
      <c r="V27" s="15" t="s">
        <v>641</v>
      </c>
      <c r="W27" s="15" t="s">
        <v>642</v>
      </c>
      <c r="X27" s="15" t="s">
        <v>613</v>
      </c>
      <c r="Y27" s="15" t="s">
        <v>627</v>
      </c>
      <c r="Z27" s="15" t="s">
        <v>641</v>
      </c>
      <c r="AA27" s="15" t="s">
        <v>613</v>
      </c>
      <c r="AB27" s="15" t="s">
        <v>641</v>
      </c>
      <c r="AC27" s="15" t="s">
        <v>642</v>
      </c>
      <c r="AD27" s="15">
        <v>130301909</v>
      </c>
    </row>
    <row r="28" spans="1:41" ht="16.5" x14ac:dyDescent="0.2">
      <c r="A28" s="15">
        <v>1102020</v>
      </c>
      <c r="B28" s="15" t="s">
        <v>182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VLOOKUP(A28,卡牌属性!$A$4:$E$39,5)</f>
        <v>1.1000000000000001</v>
      </c>
      <c r="H28" s="15" t="s">
        <v>539</v>
      </c>
      <c r="I28" s="15">
        <f t="shared" si="2"/>
        <v>27720</v>
      </c>
      <c r="J28" s="15" t="s">
        <v>541</v>
      </c>
      <c r="K28" s="15">
        <f t="shared" si="3"/>
        <v>6930</v>
      </c>
      <c r="L28" s="15" t="s">
        <v>543</v>
      </c>
      <c r="M28" s="15">
        <f t="shared" si="4"/>
        <v>6930</v>
      </c>
      <c r="N28" s="15" t="s">
        <v>591</v>
      </c>
      <c r="O28" s="15" t="s">
        <v>608</v>
      </c>
      <c r="P28" s="15" t="s">
        <v>609</v>
      </c>
      <c r="Q28" s="15"/>
      <c r="R28" s="15" t="s">
        <v>635</v>
      </c>
      <c r="S28" s="15" t="s">
        <v>622</v>
      </c>
      <c r="T28" s="15" t="s">
        <v>687</v>
      </c>
      <c r="U28" s="15" t="s">
        <v>643</v>
      </c>
      <c r="V28" s="15" t="s">
        <v>687</v>
      </c>
      <c r="W28" s="15" t="s">
        <v>635</v>
      </c>
      <c r="X28" s="15" t="s">
        <v>635</v>
      </c>
      <c r="Y28" s="15" t="s">
        <v>622</v>
      </c>
      <c r="Z28" s="15" t="s">
        <v>687</v>
      </c>
      <c r="AA28" s="15" t="s">
        <v>643</v>
      </c>
      <c r="AB28" s="15" t="s">
        <v>687</v>
      </c>
      <c r="AC28" s="15" t="s">
        <v>635</v>
      </c>
      <c r="AD28" s="15">
        <v>130302009</v>
      </c>
    </row>
    <row r="29" spans="1:41" ht="16.5" x14ac:dyDescent="0.2">
      <c r="A29" s="15">
        <v>1102021</v>
      </c>
      <c r="B29" s="15" t="s">
        <v>183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VLOOKUP(A29,卡牌属性!$A$4:$E$39,5)</f>
        <v>1</v>
      </c>
      <c r="H29" s="15" t="s">
        <v>539</v>
      </c>
      <c r="I29" s="15">
        <f t="shared" si="2"/>
        <v>18900</v>
      </c>
      <c r="J29" s="15" t="s">
        <v>541</v>
      </c>
      <c r="K29" s="15">
        <f t="shared" si="3"/>
        <v>9450</v>
      </c>
      <c r="L29" s="15" t="s">
        <v>543</v>
      </c>
      <c r="M29" s="15">
        <f t="shared" si="4"/>
        <v>9450</v>
      </c>
      <c r="N29" s="15" t="s">
        <v>592</v>
      </c>
      <c r="O29" s="15" t="s">
        <v>608</v>
      </c>
      <c r="P29" s="15" t="s">
        <v>609</v>
      </c>
      <c r="Q29" s="15"/>
      <c r="R29" s="15" t="s">
        <v>635</v>
      </c>
      <c r="S29" s="15" t="s">
        <v>618</v>
      </c>
      <c r="T29" s="15" t="s">
        <v>612</v>
      </c>
      <c r="U29" s="15" t="s">
        <v>622</v>
      </c>
      <c r="V29" s="15" t="s">
        <v>625</v>
      </c>
      <c r="W29" s="15" t="s">
        <v>617</v>
      </c>
      <c r="X29" s="15" t="s">
        <v>635</v>
      </c>
      <c r="Y29" s="15" t="s">
        <v>618</v>
      </c>
      <c r="Z29" s="15" t="s">
        <v>612</v>
      </c>
      <c r="AA29" s="15" t="s">
        <v>622</v>
      </c>
      <c r="AB29" s="15" t="s">
        <v>625</v>
      </c>
      <c r="AC29" s="15" t="s">
        <v>617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4" t="s">
        <v>568</v>
      </c>
      <c r="B34" s="124"/>
      <c r="C34" s="124"/>
      <c r="D34" s="124"/>
      <c r="E34" s="124"/>
      <c r="F34" s="124"/>
      <c r="G34" s="124"/>
      <c r="H34" s="124"/>
      <c r="I34" s="124"/>
      <c r="J34" s="124"/>
      <c r="M34"/>
      <c r="N34" s="22">
        <f>SUM(N36:N45)</f>
        <v>16</v>
      </c>
      <c r="O34"/>
      <c r="R34"/>
      <c r="S34"/>
      <c r="Y34" s="124" t="s">
        <v>567</v>
      </c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</row>
    <row r="35" spans="1:37" ht="17.25" x14ac:dyDescent="0.2">
      <c r="A35" s="13" t="s">
        <v>545</v>
      </c>
      <c r="B35" s="13" t="s">
        <v>546</v>
      </c>
      <c r="C35" s="13" t="s">
        <v>547</v>
      </c>
      <c r="D35" s="13" t="s">
        <v>548</v>
      </c>
      <c r="E35" s="13" t="s">
        <v>557</v>
      </c>
      <c r="F35" s="13" t="s">
        <v>558</v>
      </c>
      <c r="G35" s="13" t="s">
        <v>559</v>
      </c>
      <c r="H35" s="13" t="s">
        <v>560</v>
      </c>
      <c r="I35" s="13" t="s">
        <v>561</v>
      </c>
      <c r="J35" s="13" t="s">
        <v>562</v>
      </c>
      <c r="M35" s="13" t="s">
        <v>547</v>
      </c>
      <c r="N35" s="13" t="s">
        <v>553</v>
      </c>
      <c r="O35" s="13" t="s">
        <v>549</v>
      </c>
      <c r="P35" s="13" t="s">
        <v>550</v>
      </c>
      <c r="Q35" s="13" t="s">
        <v>551</v>
      </c>
      <c r="R35" s="13" t="s">
        <v>552</v>
      </c>
      <c r="S35" s="13" t="s">
        <v>563</v>
      </c>
      <c r="T35" s="13" t="s">
        <v>564</v>
      </c>
      <c r="U35" s="13" t="s">
        <v>565</v>
      </c>
      <c r="Y35" s="13" t="s">
        <v>545</v>
      </c>
      <c r="Z35" s="13" t="s">
        <v>546</v>
      </c>
      <c r="AA35" s="13" t="s">
        <v>536</v>
      </c>
      <c r="AB35" s="13" t="s">
        <v>547</v>
      </c>
      <c r="AC35" s="13" t="s">
        <v>569</v>
      </c>
      <c r="AD35" s="13" t="s">
        <v>648</v>
      </c>
      <c r="AE35" s="13" t="s">
        <v>649</v>
      </c>
      <c r="AF35" s="13" t="s">
        <v>647</v>
      </c>
      <c r="AG35" s="13" t="s">
        <v>650</v>
      </c>
      <c r="AH35" s="13" t="s">
        <v>658</v>
      </c>
      <c r="AI35" s="13" t="s">
        <v>651</v>
      </c>
      <c r="AJ35" s="13" t="s">
        <v>659</v>
      </c>
      <c r="AK35" s="13" t="s">
        <v>660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566</v>
      </c>
      <c r="Q36" s="15">
        <v>1000</v>
      </c>
      <c r="R36" s="15" t="s">
        <v>554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657</v>
      </c>
      <c r="AG36" s="15"/>
      <c r="AH36" s="15" t="s">
        <v>656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566</v>
      </c>
      <c r="Q37" s="15">
        <v>2000</v>
      </c>
      <c r="R37" s="15" t="s">
        <v>554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657</v>
      </c>
      <c r="AG37" s="15"/>
      <c r="AH37" s="15" t="s">
        <v>656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566</v>
      </c>
      <c r="Q38" s="15">
        <v>3000</v>
      </c>
      <c r="R38" s="15" t="s">
        <v>554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657</v>
      </c>
      <c r="AG38" s="15"/>
      <c r="AH38" s="15" t="s">
        <v>656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566</v>
      </c>
      <c r="Q39" s="15">
        <v>4000</v>
      </c>
      <c r="R39" s="15" t="s">
        <v>554</v>
      </c>
      <c r="S39" s="15">
        <v>20</v>
      </c>
      <c r="T39" s="15" t="s">
        <v>555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0.15</v>
      </c>
      <c r="AF39" s="15" t="s">
        <v>657</v>
      </c>
      <c r="AG39" s="15"/>
      <c r="AH39" s="15" t="s">
        <v>656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566</v>
      </c>
      <c r="Q40" s="15">
        <v>5000</v>
      </c>
      <c r="R40" s="15" t="s">
        <v>554</v>
      </c>
      <c r="S40" s="15">
        <v>20</v>
      </c>
      <c r="T40" s="15" t="s">
        <v>555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0.15</v>
      </c>
      <c r="AF40" s="15" t="s">
        <v>657</v>
      </c>
      <c r="AG40" s="15"/>
      <c r="AH40" s="15" t="s">
        <v>656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566</v>
      </c>
      <c r="Q41" s="15">
        <v>6000</v>
      </c>
      <c r="R41" s="15" t="s">
        <v>554</v>
      </c>
      <c r="S41" s="15">
        <v>20</v>
      </c>
      <c r="T41" s="15" t="s">
        <v>555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0.15</v>
      </c>
      <c r="AF41" s="15" t="s">
        <v>657</v>
      </c>
      <c r="AG41" s="15"/>
      <c r="AH41" s="15" t="s">
        <v>656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566</v>
      </c>
      <c r="Q42" s="15">
        <v>7000</v>
      </c>
      <c r="R42" s="15" t="s">
        <v>555</v>
      </c>
      <c r="S42" s="15">
        <v>20</v>
      </c>
      <c r="T42" s="15" t="s">
        <v>556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0.15</v>
      </c>
      <c r="AF42" s="15" t="s">
        <v>657</v>
      </c>
      <c r="AG42" s="15"/>
      <c r="AH42" s="15" t="s">
        <v>656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566</v>
      </c>
      <c r="Q43" s="15">
        <v>8000</v>
      </c>
      <c r="R43" s="15" t="s">
        <v>555</v>
      </c>
      <c r="S43" s="15">
        <v>20</v>
      </c>
      <c r="T43" s="15" t="s">
        <v>556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0.15</v>
      </c>
      <c r="AF43" s="15" t="s">
        <v>657</v>
      </c>
      <c r="AG43" s="15"/>
      <c r="AH43" s="15" t="s">
        <v>656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566</v>
      </c>
      <c r="Q44" s="15">
        <v>9000</v>
      </c>
      <c r="R44" s="15" t="s">
        <v>555</v>
      </c>
      <c r="S44" s="15">
        <v>20</v>
      </c>
      <c r="T44" s="15" t="s">
        <v>556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0.15</v>
      </c>
      <c r="AF44" s="15" t="s">
        <v>657</v>
      </c>
      <c r="AG44" s="15"/>
      <c r="AH44" s="15" t="s">
        <v>656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566</v>
      </c>
      <c r="Q45" s="15">
        <v>10000</v>
      </c>
      <c r="R45" s="15" t="s">
        <v>555</v>
      </c>
      <c r="S45" s="15">
        <v>20</v>
      </c>
      <c r="T45" s="15" t="s">
        <v>556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0.2</v>
      </c>
      <c r="AF45" s="15" t="s">
        <v>657</v>
      </c>
      <c r="AG45" s="15"/>
      <c r="AH45" s="15" t="s">
        <v>656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0.2</v>
      </c>
      <c r="AF46" s="15" t="s">
        <v>657</v>
      </c>
      <c r="AG46" s="15"/>
      <c r="AH46" s="15" t="s">
        <v>656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0.2</v>
      </c>
      <c r="AF47" s="15" t="s">
        <v>657</v>
      </c>
      <c r="AG47" s="15"/>
      <c r="AH47" s="15" t="s">
        <v>656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0.2</v>
      </c>
      <c r="AF48" s="15" t="s">
        <v>657</v>
      </c>
      <c r="AG48" s="15"/>
      <c r="AH48" s="15" t="s">
        <v>656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0.2</v>
      </c>
      <c r="AF49" s="15" t="s">
        <v>657</v>
      </c>
      <c r="AG49" s="15"/>
      <c r="AH49" s="15" t="s">
        <v>656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0.2</v>
      </c>
      <c r="AF50" s="15" t="s">
        <v>657</v>
      </c>
      <c r="AG50" s="15"/>
      <c r="AH50" s="15" t="s">
        <v>656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657</v>
      </c>
      <c r="AG51" s="15"/>
      <c r="AH51" s="15" t="s">
        <v>656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657</v>
      </c>
      <c r="AG52" s="15"/>
      <c r="AH52" s="15" t="s">
        <v>656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657</v>
      </c>
      <c r="AG53" s="15"/>
      <c r="AH53" s="15" t="s">
        <v>656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0.15</v>
      </c>
      <c r="AF54" s="15" t="s">
        <v>657</v>
      </c>
      <c r="AG54" s="15"/>
      <c r="AH54" s="15" t="s">
        <v>656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0.15</v>
      </c>
      <c r="AF55" s="15" t="s">
        <v>657</v>
      </c>
      <c r="AG55" s="15"/>
      <c r="AH55" s="15" t="s">
        <v>656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0.15</v>
      </c>
      <c r="AF56" s="15" t="s">
        <v>657</v>
      </c>
      <c r="AG56" s="15"/>
      <c r="AH56" s="15" t="s">
        <v>656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0.15</v>
      </c>
      <c r="AF57" s="15" t="s">
        <v>657</v>
      </c>
      <c r="AG57" s="15"/>
      <c r="AH57" s="15" t="s">
        <v>656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0.15</v>
      </c>
      <c r="AF58" s="15" t="s">
        <v>657</v>
      </c>
      <c r="AG58" s="15"/>
      <c r="AH58" s="15" t="s">
        <v>656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0.15</v>
      </c>
      <c r="AF59" s="15" t="s">
        <v>657</v>
      </c>
      <c r="AG59" s="15"/>
      <c r="AH59" s="15" t="s">
        <v>656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0.2</v>
      </c>
      <c r="AF60" s="15" t="s">
        <v>657</v>
      </c>
      <c r="AG60" s="15"/>
      <c r="AH60" s="15" t="s">
        <v>656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0.2</v>
      </c>
      <c r="AF61" s="15" t="s">
        <v>657</v>
      </c>
      <c r="AG61" s="15"/>
      <c r="AH61" s="15" t="s">
        <v>656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0.2</v>
      </c>
      <c r="AF62" s="15" t="s">
        <v>657</v>
      </c>
      <c r="AG62" s="15"/>
      <c r="AH62" s="15" t="s">
        <v>656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0.2</v>
      </c>
      <c r="AF63" s="15" t="s">
        <v>657</v>
      </c>
      <c r="AG63" s="15"/>
      <c r="AH63" s="15" t="s">
        <v>656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0.2</v>
      </c>
      <c r="AF64" s="15" t="s">
        <v>657</v>
      </c>
      <c r="AG64" s="15"/>
      <c r="AH64" s="15" t="s">
        <v>656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0.2</v>
      </c>
      <c r="AF65" s="15" t="s">
        <v>657</v>
      </c>
      <c r="AG65" s="15"/>
      <c r="AH65" s="15" t="s">
        <v>656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657</v>
      </c>
      <c r="AG66" s="15"/>
      <c r="AH66" s="15" t="s">
        <v>656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657</v>
      </c>
      <c r="AG67" s="15"/>
      <c r="AH67" s="15" t="s">
        <v>656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657</v>
      </c>
      <c r="AG68" s="15"/>
      <c r="AH68" s="15" t="s">
        <v>656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0.15</v>
      </c>
      <c r="AF69" s="15" t="s">
        <v>657</v>
      </c>
      <c r="AG69" s="15"/>
      <c r="AH69" s="15" t="s">
        <v>656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0.15</v>
      </c>
      <c r="AF70" s="15" t="s">
        <v>657</v>
      </c>
      <c r="AG70" s="15"/>
      <c r="AH70" s="15" t="s">
        <v>656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0.15</v>
      </c>
      <c r="AF71" s="15" t="s">
        <v>657</v>
      </c>
      <c r="AG71" s="15"/>
      <c r="AH71" s="15" t="s">
        <v>656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0.15</v>
      </c>
      <c r="AF72" s="15" t="s">
        <v>657</v>
      </c>
      <c r="AG72" s="15"/>
      <c r="AH72" s="15" t="s">
        <v>656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0.15</v>
      </c>
      <c r="AF73" s="15" t="s">
        <v>657</v>
      </c>
      <c r="AG73" s="15"/>
      <c r="AH73" s="15" t="s">
        <v>656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0.15</v>
      </c>
      <c r="AF74" s="15" t="s">
        <v>657</v>
      </c>
      <c r="AG74" s="15"/>
      <c r="AH74" s="15" t="s">
        <v>656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0.2</v>
      </c>
      <c r="AF75" s="15" t="s">
        <v>657</v>
      </c>
      <c r="AG75" s="15"/>
      <c r="AH75" s="15" t="s">
        <v>656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0.2</v>
      </c>
      <c r="AF76" s="15" t="s">
        <v>657</v>
      </c>
      <c r="AG76" s="15"/>
      <c r="AH76" s="15" t="s">
        <v>656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0.2</v>
      </c>
      <c r="AF77" s="15" t="s">
        <v>657</v>
      </c>
      <c r="AG77" s="15"/>
      <c r="AH77" s="15" t="s">
        <v>656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0.2</v>
      </c>
      <c r="AF78" s="15" t="s">
        <v>657</v>
      </c>
      <c r="AG78" s="15"/>
      <c r="AH78" s="15" t="s">
        <v>656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0.2</v>
      </c>
      <c r="AF79" s="15" t="s">
        <v>657</v>
      </c>
      <c r="AG79" s="15"/>
      <c r="AH79" s="15" t="s">
        <v>656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0.2</v>
      </c>
      <c r="AF80" s="15" t="s">
        <v>657</v>
      </c>
      <c r="AG80" s="15"/>
      <c r="AH80" s="15" t="s">
        <v>656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657</v>
      </c>
      <c r="AG81" s="15"/>
      <c r="AH81" s="15" t="s">
        <v>656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657</v>
      </c>
      <c r="AG82" s="15"/>
      <c r="AH82" s="15" t="s">
        <v>656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657</v>
      </c>
      <c r="AG83" s="15"/>
      <c r="AH83" s="15" t="s">
        <v>656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0.15</v>
      </c>
      <c r="AF84" s="15" t="s">
        <v>657</v>
      </c>
      <c r="AG84" s="15"/>
      <c r="AH84" s="15" t="s">
        <v>656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0.15</v>
      </c>
      <c r="AF85" s="15" t="s">
        <v>657</v>
      </c>
      <c r="AG85" s="15"/>
      <c r="AH85" s="15" t="s">
        <v>656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0.15</v>
      </c>
      <c r="AF86" s="15" t="s">
        <v>657</v>
      </c>
      <c r="AG86" s="15"/>
      <c r="AH86" s="15" t="s">
        <v>656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0.3</v>
      </c>
      <c r="AF87" s="15" t="s">
        <v>657</v>
      </c>
      <c r="AG87" s="15"/>
      <c r="AH87" s="15" t="s">
        <v>656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0.15</v>
      </c>
      <c r="AF88" s="15" t="s">
        <v>657</v>
      </c>
      <c r="AG88" s="15"/>
      <c r="AH88" s="15" t="s">
        <v>656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0.15</v>
      </c>
      <c r="AF89" s="15" t="s">
        <v>657</v>
      </c>
      <c r="AG89" s="15"/>
      <c r="AH89" s="15" t="s">
        <v>656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0.2</v>
      </c>
      <c r="AF90" s="15" t="s">
        <v>657</v>
      </c>
      <c r="AG90" s="15"/>
      <c r="AH90" s="15" t="s">
        <v>656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0.2</v>
      </c>
      <c r="AF91" s="15" t="s">
        <v>657</v>
      </c>
      <c r="AG91" s="15"/>
      <c r="AH91" s="15" t="s">
        <v>656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0.2</v>
      </c>
      <c r="AF92" s="15" t="s">
        <v>657</v>
      </c>
      <c r="AG92" s="15"/>
      <c r="AH92" s="15" t="s">
        <v>656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0.4</v>
      </c>
      <c r="AF93" s="15" t="s">
        <v>657</v>
      </c>
      <c r="AG93" s="15"/>
      <c r="AH93" s="15" t="s">
        <v>656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0.2</v>
      </c>
      <c r="AF94" s="15" t="s">
        <v>657</v>
      </c>
      <c r="AG94" s="15"/>
      <c r="AH94" s="15" t="s">
        <v>656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0.2</v>
      </c>
      <c r="AF95" s="15" t="s">
        <v>657</v>
      </c>
      <c r="AG95" s="15"/>
      <c r="AH95" s="15" t="s">
        <v>656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657</v>
      </c>
      <c r="AG96" s="15"/>
      <c r="AH96" s="15" t="s">
        <v>656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657</v>
      </c>
      <c r="AG97" s="15"/>
      <c r="AH97" s="15" t="s">
        <v>656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657</v>
      </c>
      <c r="AG98" s="15"/>
      <c r="AH98" s="15" t="s">
        <v>656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0.15</v>
      </c>
      <c r="AF99" s="15" t="s">
        <v>657</v>
      </c>
      <c r="AG99" s="15"/>
      <c r="AH99" s="15" t="s">
        <v>656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0.15</v>
      </c>
      <c r="AF100" s="15" t="s">
        <v>657</v>
      </c>
      <c r="AG100" s="15"/>
      <c r="AH100" s="15" t="s">
        <v>656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0.15</v>
      </c>
      <c r="AF101" s="15" t="s">
        <v>657</v>
      </c>
      <c r="AG101" s="15"/>
      <c r="AH101" s="15" t="s">
        <v>656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0.15</v>
      </c>
      <c r="AF102" s="15" t="s">
        <v>657</v>
      </c>
      <c r="AG102" s="15"/>
      <c r="AH102" s="15" t="s">
        <v>656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0.15</v>
      </c>
      <c r="AF103" s="15" t="s">
        <v>657</v>
      </c>
      <c r="AG103" s="15"/>
      <c r="AH103" s="15" t="s">
        <v>656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0.15</v>
      </c>
      <c r="AF104" s="15" t="s">
        <v>657</v>
      </c>
      <c r="AG104" s="15"/>
      <c r="AH104" s="15" t="s">
        <v>656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0.2</v>
      </c>
      <c r="AF105" s="15" t="s">
        <v>657</v>
      </c>
      <c r="AG105" s="15"/>
      <c r="AH105" s="15" t="s">
        <v>656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0.2</v>
      </c>
      <c r="AF106" s="15" t="s">
        <v>657</v>
      </c>
      <c r="AG106" s="15"/>
      <c r="AH106" s="15" t="s">
        <v>656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0.2</v>
      </c>
      <c r="AF107" s="15" t="s">
        <v>657</v>
      </c>
      <c r="AG107" s="15"/>
      <c r="AH107" s="15" t="s">
        <v>656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0.2</v>
      </c>
      <c r="AF108" s="15" t="s">
        <v>657</v>
      </c>
      <c r="AG108" s="15"/>
      <c r="AH108" s="15" t="s">
        <v>656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0.2</v>
      </c>
      <c r="AF109" s="15" t="s">
        <v>657</v>
      </c>
      <c r="AG109" s="15"/>
      <c r="AH109" s="15" t="s">
        <v>656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0.2</v>
      </c>
      <c r="AF110" s="15" t="s">
        <v>657</v>
      </c>
      <c r="AG110" s="15"/>
      <c r="AH110" s="15" t="s">
        <v>656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657</v>
      </c>
      <c r="AG111" s="15"/>
      <c r="AH111" s="15" t="s">
        <v>656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657</v>
      </c>
      <c r="AG112" s="15"/>
      <c r="AH112" s="15" t="s">
        <v>656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657</v>
      </c>
      <c r="AG113" s="15"/>
      <c r="AH113" s="15" t="s">
        <v>656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0.15</v>
      </c>
      <c r="AF114" s="15" t="s">
        <v>657</v>
      </c>
      <c r="AG114" s="15"/>
      <c r="AH114" s="15" t="s">
        <v>656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0.15</v>
      </c>
      <c r="AF115" s="15" t="s">
        <v>657</v>
      </c>
      <c r="AG115" s="15"/>
      <c r="AH115" s="15" t="s">
        <v>656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0.15</v>
      </c>
      <c r="AF116" s="15" t="s">
        <v>657</v>
      </c>
      <c r="AG116" s="15"/>
      <c r="AH116" s="15" t="s">
        <v>656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0.3</v>
      </c>
      <c r="AF117" s="15" t="s">
        <v>657</v>
      </c>
      <c r="AG117" s="15"/>
      <c r="AH117" s="15" t="s">
        <v>656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0.15</v>
      </c>
      <c r="AF118" s="15" t="s">
        <v>657</v>
      </c>
      <c r="AG118" s="15"/>
      <c r="AH118" s="15" t="s">
        <v>656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0.15</v>
      </c>
      <c r="AF119" s="15" t="s">
        <v>657</v>
      </c>
      <c r="AG119" s="15"/>
      <c r="AH119" s="15" t="s">
        <v>656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0.2</v>
      </c>
      <c r="AF120" s="15" t="s">
        <v>657</v>
      </c>
      <c r="AG120" s="15"/>
      <c r="AH120" s="15" t="s">
        <v>656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0.2</v>
      </c>
      <c r="AF121" s="15" t="s">
        <v>657</v>
      </c>
      <c r="AG121" s="15"/>
      <c r="AH121" s="15" t="s">
        <v>656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0.2</v>
      </c>
      <c r="AF122" s="15" t="s">
        <v>657</v>
      </c>
      <c r="AG122" s="15"/>
      <c r="AH122" s="15" t="s">
        <v>656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0.4</v>
      </c>
      <c r="AF123" s="15" t="s">
        <v>657</v>
      </c>
      <c r="AG123" s="15"/>
      <c r="AH123" s="15" t="s">
        <v>656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0.2</v>
      </c>
      <c r="AF124" s="15" t="s">
        <v>657</v>
      </c>
      <c r="AG124" s="15"/>
      <c r="AH124" s="15" t="s">
        <v>656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0.2</v>
      </c>
      <c r="AF125" s="15" t="s">
        <v>657</v>
      </c>
      <c r="AG125" s="15"/>
      <c r="AH125" s="15" t="s">
        <v>656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657</v>
      </c>
      <c r="AG126" s="15"/>
      <c r="AH126" s="15" t="s">
        <v>656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657</v>
      </c>
      <c r="AG127" s="15"/>
      <c r="AH127" s="15" t="s">
        <v>656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657</v>
      </c>
      <c r="AG128" s="15"/>
      <c r="AH128" s="15" t="s">
        <v>656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0.15</v>
      </c>
      <c r="AF129" s="15" t="s">
        <v>657</v>
      </c>
      <c r="AG129" s="15"/>
      <c r="AH129" s="15" t="s">
        <v>656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0.21</v>
      </c>
      <c r="AF130" s="15" t="s">
        <v>657</v>
      </c>
      <c r="AG130" s="15"/>
      <c r="AH130" s="15" t="s">
        <v>656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0.15</v>
      </c>
      <c r="AF131" s="15" t="s">
        <v>657</v>
      </c>
      <c r="AG131" s="15"/>
      <c r="AH131" s="15" t="s">
        <v>656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0.15</v>
      </c>
      <c r="AF132" s="15" t="s">
        <v>657</v>
      </c>
      <c r="AG132" s="15"/>
      <c r="AH132" s="15" t="s">
        <v>656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0.21</v>
      </c>
      <c r="AF133" s="15" t="s">
        <v>657</v>
      </c>
      <c r="AG133" s="15"/>
      <c r="AH133" s="15" t="s">
        <v>656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0.15</v>
      </c>
      <c r="AF134" s="15" t="s">
        <v>657</v>
      </c>
      <c r="AG134" s="15"/>
      <c r="AH134" s="15" t="s">
        <v>656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0.2</v>
      </c>
      <c r="AF135" s="15" t="s">
        <v>657</v>
      </c>
      <c r="AG135" s="15"/>
      <c r="AH135" s="15" t="s">
        <v>656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0.28999999999999998</v>
      </c>
      <c r="AF136" s="15" t="s">
        <v>657</v>
      </c>
      <c r="AG136" s="15"/>
      <c r="AH136" s="15" t="s">
        <v>656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0.2</v>
      </c>
      <c r="AF137" s="15" t="s">
        <v>657</v>
      </c>
      <c r="AG137" s="15"/>
      <c r="AH137" s="15" t="s">
        <v>656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0.2</v>
      </c>
      <c r="AF138" s="15" t="s">
        <v>657</v>
      </c>
      <c r="AG138" s="15"/>
      <c r="AH138" s="15" t="s">
        <v>656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0.28999999999999998</v>
      </c>
      <c r="AF139" s="15" t="s">
        <v>657</v>
      </c>
      <c r="AG139" s="15"/>
      <c r="AH139" s="15" t="s">
        <v>656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0.2</v>
      </c>
      <c r="AF140" s="15" t="s">
        <v>657</v>
      </c>
      <c r="AG140" s="15"/>
      <c r="AH140" s="15" t="s">
        <v>656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657</v>
      </c>
      <c r="AG141" s="15"/>
      <c r="AH141" s="15" t="s">
        <v>656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657</v>
      </c>
      <c r="AG142" s="15"/>
      <c r="AH142" s="15" t="s">
        <v>656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657</v>
      </c>
      <c r="AG143" s="15"/>
      <c r="AH143" s="15" t="s">
        <v>656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0.15</v>
      </c>
      <c r="AF144" s="15" t="s">
        <v>657</v>
      </c>
      <c r="AG144" s="15"/>
      <c r="AH144" s="15" t="s">
        <v>656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0.21</v>
      </c>
      <c r="AF145" s="15" t="s">
        <v>657</v>
      </c>
      <c r="AG145" s="15"/>
      <c r="AH145" s="15" t="s">
        <v>656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0.15</v>
      </c>
      <c r="AF146" s="15" t="s">
        <v>657</v>
      </c>
      <c r="AG146" s="15"/>
      <c r="AH146" s="15" t="s">
        <v>656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0.15</v>
      </c>
      <c r="AF147" s="15" t="s">
        <v>657</v>
      </c>
      <c r="AG147" s="15"/>
      <c r="AH147" s="15" t="s">
        <v>656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0.21</v>
      </c>
      <c r="AF148" s="15" t="s">
        <v>657</v>
      </c>
      <c r="AG148" s="15"/>
      <c r="AH148" s="15" t="s">
        <v>656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0.15</v>
      </c>
      <c r="AF149" s="15" t="s">
        <v>657</v>
      </c>
      <c r="AG149" s="15"/>
      <c r="AH149" s="15" t="s">
        <v>656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0.2</v>
      </c>
      <c r="AF150" s="15" t="s">
        <v>657</v>
      </c>
      <c r="AG150" s="15"/>
      <c r="AH150" s="15" t="s">
        <v>656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0.28999999999999998</v>
      </c>
      <c r="AF151" s="15" t="s">
        <v>657</v>
      </c>
      <c r="AG151" s="15"/>
      <c r="AH151" s="15" t="s">
        <v>656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0.2</v>
      </c>
      <c r="AF152" s="15" t="s">
        <v>657</v>
      </c>
      <c r="AG152" s="15"/>
      <c r="AH152" s="15" t="s">
        <v>656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0.2</v>
      </c>
      <c r="AF153" s="15" t="s">
        <v>657</v>
      </c>
      <c r="AG153" s="15"/>
      <c r="AH153" s="15" t="s">
        <v>656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0.28999999999999998</v>
      </c>
      <c r="AF154" s="15" t="s">
        <v>657</v>
      </c>
      <c r="AG154" s="15"/>
      <c r="AH154" s="15" t="s">
        <v>656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0.2</v>
      </c>
      <c r="AF155" s="15" t="s">
        <v>657</v>
      </c>
      <c r="AG155" s="15"/>
      <c r="AH155" s="15" t="s">
        <v>656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657</v>
      </c>
      <c r="AG156" s="15"/>
      <c r="AH156" s="15" t="s">
        <v>656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657</v>
      </c>
      <c r="AG157" s="15"/>
      <c r="AH157" s="15" t="s">
        <v>656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657</v>
      </c>
      <c r="AG158" s="15"/>
      <c r="AH158" s="15" t="s">
        <v>656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0.15</v>
      </c>
      <c r="AF159" s="15" t="s">
        <v>657</v>
      </c>
      <c r="AG159" s="15"/>
      <c r="AH159" s="15" t="s">
        <v>656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0.15</v>
      </c>
      <c r="AF160" s="15" t="s">
        <v>657</v>
      </c>
      <c r="AG160" s="15"/>
      <c r="AH160" s="15" t="s">
        <v>656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0.15</v>
      </c>
      <c r="AF161" s="15" t="s">
        <v>657</v>
      </c>
      <c r="AG161" s="15"/>
      <c r="AH161" s="15" t="s">
        <v>656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0.15</v>
      </c>
      <c r="AF162" s="15" t="s">
        <v>657</v>
      </c>
      <c r="AG162" s="15"/>
      <c r="AH162" s="15" t="s">
        <v>656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0.15</v>
      </c>
      <c r="AF163" s="15" t="s">
        <v>657</v>
      </c>
      <c r="AG163" s="15"/>
      <c r="AH163" s="15" t="s">
        <v>656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0.15</v>
      </c>
      <c r="AF164" s="15" t="s">
        <v>657</v>
      </c>
      <c r="AG164" s="15"/>
      <c r="AH164" s="15" t="s">
        <v>656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0.2</v>
      </c>
      <c r="AF165" s="15" t="s">
        <v>657</v>
      </c>
      <c r="AG165" s="15"/>
      <c r="AH165" s="15" t="s">
        <v>656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0.2</v>
      </c>
      <c r="AF166" s="15" t="s">
        <v>657</v>
      </c>
      <c r="AG166" s="15"/>
      <c r="AH166" s="15" t="s">
        <v>656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0.2</v>
      </c>
      <c r="AF167" s="15" t="s">
        <v>657</v>
      </c>
      <c r="AG167" s="15"/>
      <c r="AH167" s="15" t="s">
        <v>656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0.2</v>
      </c>
      <c r="AF168" s="15" t="s">
        <v>657</v>
      </c>
      <c r="AG168" s="15"/>
      <c r="AH168" s="15" t="s">
        <v>656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0.2</v>
      </c>
      <c r="AF169" s="15" t="s">
        <v>657</v>
      </c>
      <c r="AG169" s="15"/>
      <c r="AH169" s="15" t="s">
        <v>656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0.2</v>
      </c>
      <c r="AF170" s="15" t="s">
        <v>657</v>
      </c>
      <c r="AG170" s="15"/>
      <c r="AH170" s="15" t="s">
        <v>656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657</v>
      </c>
      <c r="AG171" s="15"/>
      <c r="AH171" s="15" t="s">
        <v>656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657</v>
      </c>
      <c r="AG172" s="15"/>
      <c r="AH172" s="15" t="s">
        <v>656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657</v>
      </c>
      <c r="AG173" s="15"/>
      <c r="AH173" s="15" t="s">
        <v>656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0.15</v>
      </c>
      <c r="AF174" s="15" t="s">
        <v>657</v>
      </c>
      <c r="AG174" s="15"/>
      <c r="AH174" s="15" t="s">
        <v>656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0.15</v>
      </c>
      <c r="AF175" s="15" t="s">
        <v>657</v>
      </c>
      <c r="AG175" s="15"/>
      <c r="AH175" s="15" t="s">
        <v>656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0.15</v>
      </c>
      <c r="AF176" s="15" t="s">
        <v>657</v>
      </c>
      <c r="AG176" s="15"/>
      <c r="AH176" s="15" t="s">
        <v>656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0.21</v>
      </c>
      <c r="AF177" s="15" t="s">
        <v>657</v>
      </c>
      <c r="AG177" s="15"/>
      <c r="AH177" s="15" t="s">
        <v>656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0.15</v>
      </c>
      <c r="AF178" s="15" t="s">
        <v>657</v>
      </c>
      <c r="AG178" s="15"/>
      <c r="AH178" s="15" t="s">
        <v>656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0.15</v>
      </c>
      <c r="AF179" s="15" t="s">
        <v>657</v>
      </c>
      <c r="AG179" s="15"/>
      <c r="AH179" s="15" t="s">
        <v>656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0.2</v>
      </c>
      <c r="AF180" s="15" t="s">
        <v>657</v>
      </c>
      <c r="AG180" s="15"/>
      <c r="AH180" s="15" t="s">
        <v>656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0.2</v>
      </c>
      <c r="AF181" s="15" t="s">
        <v>657</v>
      </c>
      <c r="AG181" s="15"/>
      <c r="AH181" s="15" t="s">
        <v>656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0.2</v>
      </c>
      <c r="AF182" s="15" t="s">
        <v>657</v>
      </c>
      <c r="AG182" s="15"/>
      <c r="AH182" s="15" t="s">
        <v>656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0.28999999999999998</v>
      </c>
      <c r="AF183" s="15" t="s">
        <v>657</v>
      </c>
      <c r="AG183" s="15"/>
      <c r="AH183" s="15" t="s">
        <v>656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0.2</v>
      </c>
      <c r="AF184" s="15" t="s">
        <v>657</v>
      </c>
      <c r="AG184" s="15"/>
      <c r="AH184" s="15" t="s">
        <v>656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0.2</v>
      </c>
      <c r="AF185" s="15" t="s">
        <v>657</v>
      </c>
      <c r="AG185" s="15"/>
      <c r="AH185" s="15" t="s">
        <v>656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657</v>
      </c>
      <c r="AG186" s="15"/>
      <c r="AH186" s="15" t="s">
        <v>656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657</v>
      </c>
      <c r="AG187" s="15"/>
      <c r="AH187" s="15" t="s">
        <v>656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657</v>
      </c>
      <c r="AG188" s="15"/>
      <c r="AH188" s="15" t="s">
        <v>656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0.15</v>
      </c>
      <c r="AF189" s="15" t="s">
        <v>657</v>
      </c>
      <c r="AG189" s="15"/>
      <c r="AH189" s="15" t="s">
        <v>656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0.15</v>
      </c>
      <c r="AF190" s="15" t="s">
        <v>657</v>
      </c>
      <c r="AG190" s="15"/>
      <c r="AH190" s="15" t="s">
        <v>656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0.15</v>
      </c>
      <c r="AF191" s="15" t="s">
        <v>657</v>
      </c>
      <c r="AG191" s="15"/>
      <c r="AH191" s="15" t="s">
        <v>656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0.15</v>
      </c>
      <c r="AF192" s="15" t="s">
        <v>657</v>
      </c>
      <c r="AG192" s="15"/>
      <c r="AH192" s="15" t="s">
        <v>656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0.15</v>
      </c>
      <c r="AF193" s="15" t="s">
        <v>657</v>
      </c>
      <c r="AG193" s="15"/>
      <c r="AH193" s="15" t="s">
        <v>656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0.15</v>
      </c>
      <c r="AF194" s="15" t="s">
        <v>657</v>
      </c>
      <c r="AG194" s="15"/>
      <c r="AH194" s="15" t="s">
        <v>656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0.2</v>
      </c>
      <c r="AF195" s="15" t="s">
        <v>657</v>
      </c>
      <c r="AG195" s="15"/>
      <c r="AH195" s="15" t="s">
        <v>656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0.2</v>
      </c>
      <c r="AF196" s="15" t="s">
        <v>657</v>
      </c>
      <c r="AG196" s="15"/>
      <c r="AH196" s="15" t="s">
        <v>656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0.2</v>
      </c>
      <c r="AF197" s="15" t="s">
        <v>657</v>
      </c>
      <c r="AG197" s="15"/>
      <c r="AH197" s="15" t="s">
        <v>656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0.2</v>
      </c>
      <c r="AF198" s="15" t="s">
        <v>657</v>
      </c>
      <c r="AG198" s="15"/>
      <c r="AH198" s="15" t="s">
        <v>656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0.2</v>
      </c>
      <c r="AF199" s="15" t="s">
        <v>657</v>
      </c>
      <c r="AG199" s="15"/>
      <c r="AH199" s="15" t="s">
        <v>656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0.2</v>
      </c>
      <c r="AF200" s="15" t="s">
        <v>657</v>
      </c>
      <c r="AG200" s="15"/>
      <c r="AH200" s="15" t="s">
        <v>656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657</v>
      </c>
      <c r="AG201" s="15"/>
      <c r="AH201" s="15" t="s">
        <v>656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657</v>
      </c>
      <c r="AG202" s="15"/>
      <c r="AH202" s="15" t="s">
        <v>656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657</v>
      </c>
      <c r="AG203" s="15"/>
      <c r="AH203" s="15" t="s">
        <v>656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0.15</v>
      </c>
      <c r="AF204" s="15" t="s">
        <v>657</v>
      </c>
      <c r="AG204" s="15"/>
      <c r="AH204" s="15" t="s">
        <v>656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0.15</v>
      </c>
      <c r="AF205" s="15" t="s">
        <v>657</v>
      </c>
      <c r="AG205" s="15"/>
      <c r="AH205" s="15" t="s">
        <v>656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0.15</v>
      </c>
      <c r="AF206" s="15" t="s">
        <v>657</v>
      </c>
      <c r="AG206" s="15"/>
      <c r="AH206" s="15" t="s">
        <v>656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0.15</v>
      </c>
      <c r="AF207" s="15" t="s">
        <v>657</v>
      </c>
      <c r="AG207" s="15"/>
      <c r="AH207" s="15" t="s">
        <v>656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0.15</v>
      </c>
      <c r="AF208" s="15" t="s">
        <v>657</v>
      </c>
      <c r="AG208" s="15"/>
      <c r="AH208" s="15" t="s">
        <v>656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0.15</v>
      </c>
      <c r="AF209" s="15" t="s">
        <v>657</v>
      </c>
      <c r="AG209" s="15"/>
      <c r="AH209" s="15" t="s">
        <v>656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0.2</v>
      </c>
      <c r="AF210" s="15" t="s">
        <v>657</v>
      </c>
      <c r="AG210" s="15"/>
      <c r="AH210" s="15" t="s">
        <v>656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0.2</v>
      </c>
      <c r="AF211" s="15" t="s">
        <v>657</v>
      </c>
      <c r="AG211" s="15"/>
      <c r="AH211" s="15" t="s">
        <v>656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0.2</v>
      </c>
      <c r="AF212" s="15" t="s">
        <v>657</v>
      </c>
      <c r="AG212" s="15"/>
      <c r="AH212" s="15" t="s">
        <v>656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0.2</v>
      </c>
      <c r="AF213" s="15" t="s">
        <v>657</v>
      </c>
      <c r="AG213" s="15"/>
      <c r="AH213" s="15" t="s">
        <v>656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0.2</v>
      </c>
      <c r="AF214" s="15" t="s">
        <v>657</v>
      </c>
      <c r="AG214" s="15"/>
      <c r="AH214" s="15" t="s">
        <v>656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0.2</v>
      </c>
      <c r="AF215" s="15" t="s">
        <v>657</v>
      </c>
      <c r="AG215" s="15"/>
      <c r="AH215" s="15" t="s">
        <v>656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657</v>
      </c>
      <c r="AG216" s="15"/>
      <c r="AH216" s="15" t="s">
        <v>656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657</v>
      </c>
      <c r="AG217" s="15"/>
      <c r="AH217" s="15" t="s">
        <v>656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657</v>
      </c>
      <c r="AG218" s="15"/>
      <c r="AH218" s="15" t="s">
        <v>656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0.15</v>
      </c>
      <c r="AF219" s="15" t="s">
        <v>657</v>
      </c>
      <c r="AG219" s="15"/>
      <c r="AH219" s="15" t="s">
        <v>656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0.15</v>
      </c>
      <c r="AF220" s="15" t="s">
        <v>657</v>
      </c>
      <c r="AG220" s="15"/>
      <c r="AH220" s="15" t="s">
        <v>656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0.15</v>
      </c>
      <c r="AF221" s="15" t="s">
        <v>657</v>
      </c>
      <c r="AG221" s="15"/>
      <c r="AH221" s="15" t="s">
        <v>656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0.3</v>
      </c>
      <c r="AF222" s="15" t="s">
        <v>657</v>
      </c>
      <c r="AG222" s="15"/>
      <c r="AH222" s="15" t="s">
        <v>656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0.15</v>
      </c>
      <c r="AF223" s="15" t="s">
        <v>657</v>
      </c>
      <c r="AG223" s="15"/>
      <c r="AH223" s="15" t="s">
        <v>656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0.15</v>
      </c>
      <c r="AF224" s="15" t="s">
        <v>657</v>
      </c>
      <c r="AG224" s="15"/>
      <c r="AH224" s="15" t="s">
        <v>656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0.2</v>
      </c>
      <c r="AF225" s="15" t="s">
        <v>657</v>
      </c>
      <c r="AG225" s="15"/>
      <c r="AH225" s="15" t="s">
        <v>656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0.2</v>
      </c>
      <c r="AF226" s="15" t="s">
        <v>657</v>
      </c>
      <c r="AG226" s="15"/>
      <c r="AH226" s="15" t="s">
        <v>656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0.2</v>
      </c>
      <c r="AF227" s="15" t="s">
        <v>657</v>
      </c>
      <c r="AG227" s="15"/>
      <c r="AH227" s="15" t="s">
        <v>656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0.4</v>
      </c>
      <c r="AF228" s="15" t="s">
        <v>657</v>
      </c>
      <c r="AG228" s="15"/>
      <c r="AH228" s="15" t="s">
        <v>656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0.2</v>
      </c>
      <c r="AF229" s="15" t="s">
        <v>657</v>
      </c>
      <c r="AG229" s="15"/>
      <c r="AH229" s="15" t="s">
        <v>656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0.2</v>
      </c>
      <c r="AF230" s="15" t="s">
        <v>657</v>
      </c>
      <c r="AG230" s="15"/>
      <c r="AH230" s="15" t="s">
        <v>656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657</v>
      </c>
      <c r="AG231" s="15"/>
      <c r="AH231" s="15" t="s">
        <v>656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657</v>
      </c>
      <c r="AG232" s="15"/>
      <c r="AH232" s="15" t="s">
        <v>656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657</v>
      </c>
      <c r="AG233" s="15"/>
      <c r="AH233" s="15" t="s">
        <v>656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0.15</v>
      </c>
      <c r="AF234" s="15" t="s">
        <v>657</v>
      </c>
      <c r="AG234" s="15"/>
      <c r="AH234" s="15" t="s">
        <v>656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0.15</v>
      </c>
      <c r="AF235" s="15" t="s">
        <v>657</v>
      </c>
      <c r="AG235" s="15"/>
      <c r="AH235" s="15" t="s">
        <v>656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0.15</v>
      </c>
      <c r="AF236" s="15" t="s">
        <v>657</v>
      </c>
      <c r="AG236" s="15"/>
      <c r="AH236" s="15" t="s">
        <v>656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0.3</v>
      </c>
      <c r="AF237" s="15" t="s">
        <v>657</v>
      </c>
      <c r="AG237" s="15"/>
      <c r="AH237" s="15" t="s">
        <v>656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0.15</v>
      </c>
      <c r="AF238" s="15" t="s">
        <v>657</v>
      </c>
      <c r="AG238" s="15"/>
      <c r="AH238" s="15" t="s">
        <v>656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0.15</v>
      </c>
      <c r="AF239" s="15" t="s">
        <v>657</v>
      </c>
      <c r="AG239" s="15"/>
      <c r="AH239" s="15" t="s">
        <v>656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0.2</v>
      </c>
      <c r="AF240" s="15" t="s">
        <v>657</v>
      </c>
      <c r="AG240" s="15"/>
      <c r="AH240" s="15" t="s">
        <v>656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0.2</v>
      </c>
      <c r="AF241" s="15" t="s">
        <v>657</v>
      </c>
      <c r="AG241" s="15"/>
      <c r="AH241" s="15" t="s">
        <v>656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0.2</v>
      </c>
      <c r="AF242" s="15" t="s">
        <v>657</v>
      </c>
      <c r="AG242" s="15"/>
      <c r="AH242" s="15" t="s">
        <v>656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0.4</v>
      </c>
      <c r="AF243" s="15" t="s">
        <v>657</v>
      </c>
      <c r="AG243" s="15"/>
      <c r="AH243" s="15" t="s">
        <v>656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0.2</v>
      </c>
      <c r="AF244" s="15" t="s">
        <v>657</v>
      </c>
      <c r="AG244" s="15"/>
      <c r="AH244" s="15" t="s">
        <v>656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0.2</v>
      </c>
      <c r="AF245" s="15" t="s">
        <v>657</v>
      </c>
      <c r="AG245" s="15"/>
      <c r="AH245" s="15" t="s">
        <v>656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657</v>
      </c>
      <c r="AG246" s="15"/>
      <c r="AH246" s="15" t="s">
        <v>656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657</v>
      </c>
      <c r="AG247" s="15"/>
      <c r="AH247" s="15" t="s">
        <v>656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657</v>
      </c>
      <c r="AG248" s="15"/>
      <c r="AH248" s="15" t="s">
        <v>656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0.15</v>
      </c>
      <c r="AF249" s="15" t="s">
        <v>657</v>
      </c>
      <c r="AG249" s="15"/>
      <c r="AH249" s="15" t="s">
        <v>656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0.15</v>
      </c>
      <c r="AF250" s="15" t="s">
        <v>657</v>
      </c>
      <c r="AG250" s="15"/>
      <c r="AH250" s="15" t="s">
        <v>656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0.15</v>
      </c>
      <c r="AF251" s="15" t="s">
        <v>657</v>
      </c>
      <c r="AG251" s="15"/>
      <c r="AH251" s="15" t="s">
        <v>656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0.15</v>
      </c>
      <c r="AF252" s="15" t="s">
        <v>657</v>
      </c>
      <c r="AG252" s="15"/>
      <c r="AH252" s="15" t="s">
        <v>656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0.15</v>
      </c>
      <c r="AF253" s="15" t="s">
        <v>657</v>
      </c>
      <c r="AG253" s="15"/>
      <c r="AH253" s="15" t="s">
        <v>656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0.15</v>
      </c>
      <c r="AF254" s="15" t="s">
        <v>657</v>
      </c>
      <c r="AG254" s="15"/>
      <c r="AH254" s="15" t="s">
        <v>656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0.2</v>
      </c>
      <c r="AF255" s="15" t="s">
        <v>657</v>
      </c>
      <c r="AG255" s="15"/>
      <c r="AH255" s="15" t="s">
        <v>656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0.2</v>
      </c>
      <c r="AF256" s="15" t="s">
        <v>657</v>
      </c>
      <c r="AG256" s="15"/>
      <c r="AH256" s="15" t="s">
        <v>656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0.2</v>
      </c>
      <c r="AF257" s="15" t="s">
        <v>657</v>
      </c>
      <c r="AG257" s="15"/>
      <c r="AH257" s="15" t="s">
        <v>656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0.2</v>
      </c>
      <c r="AF258" s="15" t="s">
        <v>657</v>
      </c>
      <c r="AG258" s="15"/>
      <c r="AH258" s="15" t="s">
        <v>656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0.2</v>
      </c>
      <c r="AF259" s="15" t="s">
        <v>657</v>
      </c>
      <c r="AG259" s="15"/>
      <c r="AH259" s="15" t="s">
        <v>656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0.2</v>
      </c>
      <c r="AF260" s="15" t="s">
        <v>657</v>
      </c>
      <c r="AG260" s="15"/>
      <c r="AH260" s="15" t="s">
        <v>656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657</v>
      </c>
      <c r="AG261" s="15"/>
      <c r="AH261" s="15" t="s">
        <v>656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657</v>
      </c>
      <c r="AG262" s="15"/>
      <c r="AH262" s="15" t="s">
        <v>656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657</v>
      </c>
      <c r="AG263" s="15"/>
      <c r="AH263" s="15" t="s">
        <v>656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0.15</v>
      </c>
      <c r="AF264" s="15" t="s">
        <v>657</v>
      </c>
      <c r="AG264" s="15"/>
      <c r="AH264" s="15" t="s">
        <v>656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0.15</v>
      </c>
      <c r="AF265" s="15" t="s">
        <v>657</v>
      </c>
      <c r="AG265" s="15"/>
      <c r="AH265" s="15" t="s">
        <v>656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0.15</v>
      </c>
      <c r="AF266" s="15" t="s">
        <v>657</v>
      </c>
      <c r="AG266" s="15"/>
      <c r="AH266" s="15" t="s">
        <v>656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0.15</v>
      </c>
      <c r="AF267" s="15" t="s">
        <v>657</v>
      </c>
      <c r="AG267" s="15"/>
      <c r="AH267" s="15" t="s">
        <v>656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0.15</v>
      </c>
      <c r="AF268" s="15" t="s">
        <v>657</v>
      </c>
      <c r="AG268" s="15"/>
      <c r="AH268" s="15" t="s">
        <v>656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0.21</v>
      </c>
      <c r="AF269" s="15" t="s">
        <v>657</v>
      </c>
      <c r="AG269" s="15"/>
      <c r="AH269" s="15" t="s">
        <v>656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0.2</v>
      </c>
      <c r="AF270" s="15" t="s">
        <v>657</v>
      </c>
      <c r="AG270" s="15"/>
      <c r="AH270" s="15" t="s">
        <v>656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0.2</v>
      </c>
      <c r="AF271" s="15" t="s">
        <v>657</v>
      </c>
      <c r="AG271" s="15"/>
      <c r="AH271" s="15" t="s">
        <v>656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0.2</v>
      </c>
      <c r="AF272" s="15" t="s">
        <v>657</v>
      </c>
      <c r="AG272" s="15"/>
      <c r="AH272" s="15" t="s">
        <v>656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0.2</v>
      </c>
      <c r="AF273" s="15" t="s">
        <v>657</v>
      </c>
      <c r="AG273" s="15"/>
      <c r="AH273" s="15" t="s">
        <v>656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0.2</v>
      </c>
      <c r="AF274" s="15" t="s">
        <v>657</v>
      </c>
      <c r="AG274" s="15"/>
      <c r="AH274" s="15" t="s">
        <v>656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0.28999999999999998</v>
      </c>
      <c r="AF275" s="15" t="s">
        <v>657</v>
      </c>
      <c r="AG275" s="15"/>
      <c r="AH275" s="15" t="s">
        <v>656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657</v>
      </c>
      <c r="AG276" s="15"/>
      <c r="AH276" s="15" t="s">
        <v>656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657</v>
      </c>
      <c r="AG277" s="15"/>
      <c r="AH277" s="15" t="s">
        <v>656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657</v>
      </c>
      <c r="AG278" s="15"/>
      <c r="AH278" s="15" t="s">
        <v>656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0.15</v>
      </c>
      <c r="AF279" s="15" t="s">
        <v>657</v>
      </c>
      <c r="AG279" s="15"/>
      <c r="AH279" s="15" t="s">
        <v>656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0.15</v>
      </c>
      <c r="AF280" s="15" t="s">
        <v>657</v>
      </c>
      <c r="AG280" s="15"/>
      <c r="AH280" s="15" t="s">
        <v>656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0.15</v>
      </c>
      <c r="AF281" s="15" t="s">
        <v>657</v>
      </c>
      <c r="AG281" s="15"/>
      <c r="AH281" s="15" t="s">
        <v>656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0.15</v>
      </c>
      <c r="AF282" s="15" t="s">
        <v>657</v>
      </c>
      <c r="AG282" s="15"/>
      <c r="AH282" s="15" t="s">
        <v>656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0.15</v>
      </c>
      <c r="AF283" s="15" t="s">
        <v>657</v>
      </c>
      <c r="AG283" s="15"/>
      <c r="AH283" s="15" t="s">
        <v>656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0.3</v>
      </c>
      <c r="AF284" s="15" t="s">
        <v>657</v>
      </c>
      <c r="AG284" s="15"/>
      <c r="AH284" s="15" t="s">
        <v>656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0.2</v>
      </c>
      <c r="AF285" s="15" t="s">
        <v>657</v>
      </c>
      <c r="AG285" s="15"/>
      <c r="AH285" s="15" t="s">
        <v>656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0.2</v>
      </c>
      <c r="AF286" s="15" t="s">
        <v>657</v>
      </c>
      <c r="AG286" s="15"/>
      <c r="AH286" s="15" t="s">
        <v>656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0.2</v>
      </c>
      <c r="AF287" s="15" t="s">
        <v>657</v>
      </c>
      <c r="AG287" s="15"/>
      <c r="AH287" s="15" t="s">
        <v>656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0.2</v>
      </c>
      <c r="AF288" s="15" t="s">
        <v>657</v>
      </c>
      <c r="AG288" s="15"/>
      <c r="AH288" s="15" t="s">
        <v>656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0.2</v>
      </c>
      <c r="AF289" s="15" t="s">
        <v>657</v>
      </c>
      <c r="AG289" s="15"/>
      <c r="AH289" s="15" t="s">
        <v>656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0.4</v>
      </c>
      <c r="AF290" s="15" t="s">
        <v>657</v>
      </c>
      <c r="AG290" s="15"/>
      <c r="AH290" s="15" t="s">
        <v>656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657</v>
      </c>
      <c r="AG291" s="15"/>
      <c r="AH291" s="15" t="s">
        <v>656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657</v>
      </c>
      <c r="AG292" s="15"/>
      <c r="AH292" s="15" t="s">
        <v>656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657</v>
      </c>
      <c r="AG293" s="15"/>
      <c r="AH293" s="15" t="s">
        <v>656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0.15</v>
      </c>
      <c r="AF294" s="15" t="s">
        <v>657</v>
      </c>
      <c r="AG294" s="15"/>
      <c r="AH294" s="15" t="s">
        <v>656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0.15</v>
      </c>
      <c r="AF295" s="15" t="s">
        <v>657</v>
      </c>
      <c r="AG295" s="15"/>
      <c r="AH295" s="15" t="s">
        <v>656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0.15</v>
      </c>
      <c r="AF296" s="15" t="s">
        <v>657</v>
      </c>
      <c r="AG296" s="15"/>
      <c r="AH296" s="15" t="s">
        <v>656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0.15</v>
      </c>
      <c r="AF297" s="15" t="s">
        <v>657</v>
      </c>
      <c r="AG297" s="15"/>
      <c r="AH297" s="15" t="s">
        <v>656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0.15</v>
      </c>
      <c r="AF298" s="15" t="s">
        <v>657</v>
      </c>
      <c r="AG298" s="15"/>
      <c r="AH298" s="15" t="s">
        <v>656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0.3</v>
      </c>
      <c r="AF299" s="15" t="s">
        <v>657</v>
      </c>
      <c r="AG299" s="15"/>
      <c r="AH299" s="15" t="s">
        <v>656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0.2</v>
      </c>
      <c r="AF300" s="15" t="s">
        <v>657</v>
      </c>
      <c r="AG300" s="15"/>
      <c r="AH300" s="15" t="s">
        <v>656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0.2</v>
      </c>
      <c r="AF301" s="15" t="s">
        <v>657</v>
      </c>
      <c r="AG301" s="15"/>
      <c r="AH301" s="15" t="s">
        <v>656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0.2</v>
      </c>
      <c r="AF302" s="15" t="s">
        <v>657</v>
      </c>
      <c r="AG302" s="15"/>
      <c r="AH302" s="15" t="s">
        <v>656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0.2</v>
      </c>
      <c r="AF303" s="15" t="s">
        <v>657</v>
      </c>
      <c r="AG303" s="15"/>
      <c r="AH303" s="15" t="s">
        <v>656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0.2</v>
      </c>
      <c r="AF304" s="15" t="s">
        <v>657</v>
      </c>
      <c r="AG304" s="15"/>
      <c r="AH304" s="15" t="s">
        <v>656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0.4</v>
      </c>
      <c r="AF305" s="15" t="s">
        <v>657</v>
      </c>
      <c r="AG305" s="15"/>
      <c r="AH305" s="15" t="s">
        <v>656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657</v>
      </c>
      <c r="AG306" s="15"/>
      <c r="AH306" s="15" t="s">
        <v>656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657</v>
      </c>
      <c r="AG307" s="15"/>
      <c r="AH307" s="15" t="s">
        <v>656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657</v>
      </c>
      <c r="AG308" s="15"/>
      <c r="AH308" s="15" t="s">
        <v>656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0.15</v>
      </c>
      <c r="AF309" s="15" t="s">
        <v>657</v>
      </c>
      <c r="AG309" s="15"/>
      <c r="AH309" s="15" t="s">
        <v>656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0.15</v>
      </c>
      <c r="AF310" s="15" t="s">
        <v>657</v>
      </c>
      <c r="AG310" s="15"/>
      <c r="AH310" s="15" t="s">
        <v>656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0.15</v>
      </c>
      <c r="AF311" s="15" t="s">
        <v>657</v>
      </c>
      <c r="AG311" s="15"/>
      <c r="AH311" s="15" t="s">
        <v>656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0.15</v>
      </c>
      <c r="AF312" s="15" t="s">
        <v>657</v>
      </c>
      <c r="AG312" s="15"/>
      <c r="AH312" s="15" t="s">
        <v>656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0.15</v>
      </c>
      <c r="AF313" s="15" t="s">
        <v>657</v>
      </c>
      <c r="AG313" s="15"/>
      <c r="AH313" s="15" t="s">
        <v>656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0.15</v>
      </c>
      <c r="AF314" s="15" t="s">
        <v>657</v>
      </c>
      <c r="AG314" s="15"/>
      <c r="AH314" s="15" t="s">
        <v>656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0.2</v>
      </c>
      <c r="AF315" s="15" t="s">
        <v>657</v>
      </c>
      <c r="AG315" s="15"/>
      <c r="AH315" s="15" t="s">
        <v>656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0.2</v>
      </c>
      <c r="AF316" s="15" t="s">
        <v>657</v>
      </c>
      <c r="AG316" s="15"/>
      <c r="AH316" s="15" t="s">
        <v>656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0.2</v>
      </c>
      <c r="AF317" s="15" t="s">
        <v>657</v>
      </c>
      <c r="AG317" s="15"/>
      <c r="AH317" s="15" t="s">
        <v>656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0.2</v>
      </c>
      <c r="AF318" s="15" t="s">
        <v>657</v>
      </c>
      <c r="AG318" s="15"/>
      <c r="AH318" s="15" t="s">
        <v>656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0.2</v>
      </c>
      <c r="AF319" s="15" t="s">
        <v>657</v>
      </c>
      <c r="AG319" s="15"/>
      <c r="AH319" s="15" t="s">
        <v>656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0.2</v>
      </c>
      <c r="AF320" s="15" t="s">
        <v>657</v>
      </c>
      <c r="AG320" s="15"/>
      <c r="AH320" s="15" t="s">
        <v>656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657</v>
      </c>
      <c r="AG321" s="15"/>
      <c r="AH321" s="15" t="s">
        <v>656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657</v>
      </c>
      <c r="AG322" s="15"/>
      <c r="AH322" s="15" t="s">
        <v>656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657</v>
      </c>
      <c r="AG323" s="15"/>
      <c r="AH323" s="15" t="s">
        <v>656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0.15</v>
      </c>
      <c r="AF324" s="15" t="s">
        <v>657</v>
      </c>
      <c r="AG324" s="15"/>
      <c r="AH324" s="15" t="s">
        <v>656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0.15</v>
      </c>
      <c r="AF325" s="15" t="s">
        <v>657</v>
      </c>
      <c r="AG325" s="15"/>
      <c r="AH325" s="15" t="s">
        <v>656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0.3</v>
      </c>
      <c r="AF326" s="15" t="s">
        <v>657</v>
      </c>
      <c r="AG326" s="15"/>
      <c r="AH326" s="15" t="s">
        <v>656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0.15</v>
      </c>
      <c r="AF327" s="15" t="s">
        <v>657</v>
      </c>
      <c r="AG327" s="15"/>
      <c r="AH327" s="15" t="s">
        <v>656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0.3</v>
      </c>
      <c r="AF328" s="15" t="s">
        <v>657</v>
      </c>
      <c r="AG328" s="15"/>
      <c r="AH328" s="15" t="s">
        <v>656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0.15</v>
      </c>
      <c r="AF329" s="15" t="s">
        <v>657</v>
      </c>
      <c r="AG329" s="15"/>
      <c r="AH329" s="15" t="s">
        <v>656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0.2</v>
      </c>
      <c r="AF330" s="15" t="s">
        <v>657</v>
      </c>
      <c r="AG330" s="15"/>
      <c r="AH330" s="15" t="s">
        <v>656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0.2</v>
      </c>
      <c r="AF331" s="15" t="s">
        <v>657</v>
      </c>
      <c r="AG331" s="15"/>
      <c r="AH331" s="15" t="s">
        <v>656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0.4</v>
      </c>
      <c r="AF332" s="15" t="s">
        <v>657</v>
      </c>
      <c r="AG332" s="15"/>
      <c r="AH332" s="15" t="s">
        <v>656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0.2</v>
      </c>
      <c r="AF333" s="15" t="s">
        <v>657</v>
      </c>
      <c r="AG333" s="15"/>
      <c r="AH333" s="15" t="s">
        <v>656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0.4</v>
      </c>
      <c r="AF334" s="15" t="s">
        <v>657</v>
      </c>
      <c r="AG334" s="15"/>
      <c r="AH334" s="15" t="s">
        <v>656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0.2</v>
      </c>
      <c r="AF335" s="15" t="s">
        <v>657</v>
      </c>
      <c r="AG335" s="15"/>
      <c r="AH335" s="15" t="s">
        <v>656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657</v>
      </c>
      <c r="AG336" s="15"/>
      <c r="AH336" s="15" t="s">
        <v>656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657</v>
      </c>
      <c r="AG337" s="15"/>
      <c r="AH337" s="15" t="s">
        <v>656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657</v>
      </c>
      <c r="AG338" s="15"/>
      <c r="AH338" s="15" t="s">
        <v>656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0.15</v>
      </c>
      <c r="AF339" s="15" t="s">
        <v>657</v>
      </c>
      <c r="AG339" s="15"/>
      <c r="AH339" s="15" t="s">
        <v>656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0.15</v>
      </c>
      <c r="AF340" s="15" t="s">
        <v>657</v>
      </c>
      <c r="AG340" s="15"/>
      <c r="AH340" s="15" t="s">
        <v>656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0.15</v>
      </c>
      <c r="AF341" s="15" t="s">
        <v>657</v>
      </c>
      <c r="AG341" s="15"/>
      <c r="AH341" s="15" t="s">
        <v>656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0.15</v>
      </c>
      <c r="AF342" s="15" t="s">
        <v>657</v>
      </c>
      <c r="AG342" s="15"/>
      <c r="AH342" s="15" t="s">
        <v>656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0.15</v>
      </c>
      <c r="AF343" s="15" t="s">
        <v>657</v>
      </c>
      <c r="AG343" s="15"/>
      <c r="AH343" s="15" t="s">
        <v>656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0.15</v>
      </c>
      <c r="AF344" s="15" t="s">
        <v>657</v>
      </c>
      <c r="AG344" s="15"/>
      <c r="AH344" s="15" t="s">
        <v>656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0.2</v>
      </c>
      <c r="AF345" s="15" t="s">
        <v>657</v>
      </c>
      <c r="AG345" s="15"/>
      <c r="AH345" s="15" t="s">
        <v>656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0.2</v>
      </c>
      <c r="AF346" s="15" t="s">
        <v>657</v>
      </c>
      <c r="AG346" s="15"/>
      <c r="AH346" s="15" t="s">
        <v>656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0.2</v>
      </c>
      <c r="AF347" s="15" t="s">
        <v>657</v>
      </c>
      <c r="AG347" s="15"/>
      <c r="AH347" s="15" t="s">
        <v>656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0.2</v>
      </c>
      <c r="AF348" s="15" t="s">
        <v>657</v>
      </c>
      <c r="AG348" s="15"/>
      <c r="AH348" s="15" t="s">
        <v>656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0.2</v>
      </c>
      <c r="AF349" s="15" t="s">
        <v>657</v>
      </c>
      <c r="AG349" s="15"/>
      <c r="AH349" s="15" t="s">
        <v>656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0.2</v>
      </c>
      <c r="AF350" s="15" t="s">
        <v>657</v>
      </c>
      <c r="AG350" s="15"/>
      <c r="AH350" s="15" t="s">
        <v>656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文档说明</vt:lpstr>
      <vt:lpstr>属性表</vt:lpstr>
      <vt:lpstr>新属性投放</vt:lpstr>
      <vt:lpstr>守护灵（5次修订版）</vt:lpstr>
      <vt:lpstr>职业属性倾向</vt:lpstr>
      <vt:lpstr>卡牌属性</vt:lpstr>
      <vt:lpstr>神器</vt:lpstr>
      <vt:lpstr>专属武器</vt:lpstr>
      <vt:lpstr>收集</vt:lpstr>
      <vt:lpstr>卡牌定位设计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2019-05-10T10:25:06Z</dcterms:modified>
</cp:coreProperties>
</file>