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新神器与芦花古楼" sheetId="79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state="hidden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 localSheetId="5">#REF!</definedName>
    <definedName name="卡牌类型名">#REF!</definedName>
    <definedName name="品质名称" localSheetId="7">#REF!</definedName>
    <definedName name="品质名称" localSheetId="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5" i="79" l="1"/>
  <c r="DJ6" i="79"/>
  <c r="DJ7" i="79"/>
  <c r="DJ8" i="79"/>
  <c r="DJ9" i="79"/>
  <c r="DJ10" i="79"/>
  <c r="DJ11" i="79"/>
  <c r="DJ12" i="79"/>
  <c r="DJ13" i="79"/>
  <c r="DJ14" i="79"/>
  <c r="DJ15" i="79"/>
  <c r="DJ16" i="79"/>
  <c r="DJ17" i="79"/>
  <c r="DJ18" i="79"/>
  <c r="DJ19" i="79"/>
  <c r="DJ20" i="79"/>
  <c r="DJ21" i="79"/>
  <c r="DJ22" i="79"/>
  <c r="DJ23" i="79"/>
  <c r="DJ24" i="79"/>
  <c r="DJ25" i="79"/>
  <c r="DJ26" i="79"/>
  <c r="DJ27" i="79"/>
  <c r="DJ28" i="79"/>
  <c r="DJ29" i="79"/>
  <c r="DJ30" i="79"/>
  <c r="DJ31" i="79"/>
  <c r="DJ32" i="79"/>
  <c r="DJ33" i="79"/>
  <c r="DJ34" i="79"/>
  <c r="DJ35" i="79"/>
  <c r="DJ36" i="79"/>
  <c r="DJ37" i="79"/>
  <c r="DJ38" i="79"/>
  <c r="DJ39" i="79"/>
  <c r="DJ40" i="79"/>
  <c r="DJ41" i="79"/>
  <c r="DJ42" i="79"/>
  <c r="DJ43" i="79"/>
  <c r="DJ44" i="79"/>
  <c r="DJ45" i="79"/>
  <c r="DJ46" i="79"/>
  <c r="DJ47" i="79"/>
  <c r="DJ48" i="79"/>
  <c r="DJ49" i="79"/>
  <c r="DJ50" i="79"/>
  <c r="DJ51" i="79"/>
  <c r="DJ52" i="79"/>
  <c r="DJ53" i="79"/>
  <c r="DJ54" i="79"/>
  <c r="DJ55" i="79"/>
  <c r="DJ56" i="79"/>
  <c r="DJ57" i="79"/>
  <c r="DJ58" i="79"/>
  <c r="DJ59" i="79"/>
  <c r="DJ60" i="79"/>
  <c r="DJ61" i="79"/>
  <c r="DJ62" i="79"/>
  <c r="DJ63" i="79"/>
  <c r="DJ64" i="79"/>
  <c r="DJ65" i="79"/>
  <c r="DJ66" i="79"/>
  <c r="DJ67" i="79"/>
  <c r="DJ68" i="79"/>
  <c r="DJ69" i="79"/>
  <c r="DJ70" i="79"/>
  <c r="DJ71" i="79"/>
  <c r="DJ72" i="79"/>
  <c r="DJ73" i="79"/>
  <c r="DJ74" i="79"/>
  <c r="DJ75" i="79"/>
  <c r="DJ76" i="79"/>
  <c r="DJ77" i="79"/>
  <c r="DJ78" i="79"/>
  <c r="DJ79" i="79"/>
  <c r="DJ80" i="79"/>
  <c r="DJ81" i="79"/>
  <c r="DJ82" i="79"/>
  <c r="DJ83" i="79"/>
  <c r="DJ84" i="79"/>
  <c r="DJ85" i="79"/>
  <c r="DJ86" i="79"/>
  <c r="DJ87" i="79"/>
  <c r="DJ88" i="79"/>
  <c r="DJ89" i="79"/>
  <c r="DJ90" i="79"/>
  <c r="DJ91" i="79"/>
  <c r="DJ92" i="79"/>
  <c r="DJ93" i="79"/>
  <c r="DJ94" i="79"/>
  <c r="DJ95" i="79"/>
  <c r="DJ96" i="79"/>
  <c r="DJ97" i="79"/>
  <c r="DJ98" i="79"/>
  <c r="DJ99" i="79"/>
  <c r="DJ100" i="79"/>
  <c r="DJ101" i="79"/>
  <c r="DJ102" i="79"/>
  <c r="DJ103" i="79"/>
  <c r="DJ104" i="79"/>
  <c r="DJ105" i="79"/>
  <c r="DJ106" i="79"/>
  <c r="DJ107" i="79"/>
  <c r="DJ108" i="79"/>
  <c r="DJ109" i="79"/>
  <c r="DJ110" i="79"/>
  <c r="DJ111" i="79"/>
  <c r="DJ112" i="79"/>
  <c r="DJ113" i="79"/>
  <c r="DJ114" i="79"/>
  <c r="DJ115" i="79"/>
  <c r="DJ116" i="79"/>
  <c r="DJ117" i="79"/>
  <c r="DJ118" i="79"/>
  <c r="DJ119" i="79"/>
  <c r="DJ120" i="79"/>
  <c r="DJ121" i="79"/>
  <c r="DJ122" i="79"/>
  <c r="DJ123" i="79"/>
  <c r="DJ124" i="79"/>
  <c r="DJ125" i="79"/>
  <c r="DJ126" i="79"/>
  <c r="DJ127" i="79"/>
  <c r="DJ128" i="79"/>
  <c r="DJ129" i="79"/>
  <c r="DJ130" i="79"/>
  <c r="DJ131" i="79"/>
  <c r="DJ132" i="79"/>
  <c r="DJ133" i="79"/>
  <c r="DJ134" i="79"/>
  <c r="DJ135" i="79"/>
  <c r="DJ136" i="79"/>
  <c r="DJ137" i="79"/>
  <c r="DJ138" i="79"/>
  <c r="DJ139" i="79"/>
  <c r="DJ140" i="79"/>
  <c r="DJ141" i="79"/>
  <c r="DJ142" i="79"/>
  <c r="DJ143" i="79"/>
  <c r="DJ144" i="79"/>
  <c r="DJ145" i="79"/>
  <c r="DJ146" i="79"/>
  <c r="DJ147" i="79"/>
  <c r="DJ148" i="79"/>
  <c r="DJ149" i="79"/>
  <c r="DJ150" i="79"/>
  <c r="DJ151" i="79"/>
  <c r="DJ152" i="79"/>
  <c r="DJ153" i="79"/>
  <c r="DJ154" i="79"/>
  <c r="DJ155" i="79"/>
  <c r="DJ156" i="79"/>
  <c r="DJ157" i="79"/>
  <c r="DJ158" i="79"/>
  <c r="DJ159" i="79"/>
  <c r="DJ160" i="79"/>
  <c r="DJ161" i="79"/>
  <c r="DJ162" i="79"/>
  <c r="DJ163" i="79"/>
  <c r="DJ164" i="79"/>
  <c r="DJ165" i="79"/>
  <c r="DJ166" i="79"/>
  <c r="DJ167" i="79"/>
  <c r="DJ168" i="79"/>
  <c r="DJ169" i="79"/>
  <c r="DJ170" i="79"/>
  <c r="DJ171" i="79"/>
  <c r="DJ172" i="79"/>
  <c r="DJ173" i="79"/>
  <c r="DJ174" i="79"/>
  <c r="DJ175" i="79"/>
  <c r="DJ176" i="79"/>
  <c r="DJ177" i="79"/>
  <c r="DJ178" i="79"/>
  <c r="DJ179" i="79"/>
  <c r="DJ180" i="79"/>
  <c r="DJ181" i="79"/>
  <c r="DJ182" i="79"/>
  <c r="DJ183" i="79"/>
  <c r="DJ184" i="79"/>
  <c r="DJ185" i="79"/>
  <c r="DJ186" i="79"/>
  <c r="DJ187" i="79"/>
  <c r="DJ188" i="79"/>
  <c r="DJ189" i="79"/>
  <c r="DJ190" i="79"/>
  <c r="DJ191" i="79"/>
  <c r="DJ192" i="79"/>
  <c r="DJ193" i="79"/>
  <c r="DJ194" i="79"/>
  <c r="DJ195" i="79"/>
  <c r="DJ196" i="79"/>
  <c r="DJ197" i="79"/>
  <c r="DJ198" i="79"/>
  <c r="DJ199" i="79"/>
  <c r="DJ200" i="79"/>
  <c r="DJ201" i="79"/>
  <c r="DJ202" i="79"/>
  <c r="DJ203" i="79"/>
  <c r="DJ204" i="79"/>
  <c r="DJ205" i="79"/>
  <c r="DJ206" i="79"/>
  <c r="DJ207" i="79"/>
  <c r="DJ208" i="79"/>
  <c r="DJ209" i="79"/>
  <c r="DJ210" i="79"/>
  <c r="DJ211" i="79"/>
  <c r="DJ212" i="79"/>
  <c r="DJ213" i="79"/>
  <c r="DJ214" i="79"/>
  <c r="DJ215" i="79"/>
  <c r="DJ216" i="79"/>
  <c r="DJ217" i="79"/>
  <c r="DJ218" i="79"/>
  <c r="DJ219" i="79"/>
  <c r="DJ220" i="79"/>
  <c r="DJ221" i="79"/>
  <c r="DJ222" i="79"/>
  <c r="DJ223" i="79"/>
  <c r="DJ224" i="79"/>
  <c r="DJ225" i="79"/>
  <c r="DJ226" i="79"/>
  <c r="DJ227" i="79"/>
  <c r="DJ228" i="79"/>
  <c r="DJ229" i="79"/>
  <c r="DJ230" i="79"/>
  <c r="DJ231" i="79"/>
  <c r="DJ232" i="79"/>
  <c r="DJ233" i="79"/>
  <c r="DJ234" i="79"/>
  <c r="DJ235" i="79"/>
  <c r="DJ236" i="79"/>
  <c r="DJ237" i="79"/>
  <c r="DJ238" i="79"/>
  <c r="DJ239" i="79"/>
  <c r="DJ240" i="79"/>
  <c r="DJ241" i="79"/>
  <c r="DJ242" i="79"/>
  <c r="DJ243" i="79"/>
  <c r="DJ244" i="79"/>
  <c r="DJ245" i="79"/>
  <c r="DJ246" i="79"/>
  <c r="DJ247" i="79"/>
  <c r="DJ248" i="79"/>
  <c r="DJ249" i="79"/>
  <c r="DJ250" i="79"/>
  <c r="DJ251" i="79"/>
  <c r="DJ252" i="79"/>
  <c r="DJ253" i="79"/>
  <c r="DJ254" i="79"/>
  <c r="DJ255" i="79"/>
  <c r="DJ256" i="79"/>
  <c r="DJ257" i="79"/>
  <c r="DJ258" i="79"/>
  <c r="DJ259" i="79"/>
  <c r="DJ260" i="79"/>
  <c r="DJ261" i="79"/>
  <c r="DJ262" i="79"/>
  <c r="DJ263" i="79"/>
  <c r="DJ264" i="79"/>
  <c r="DJ265" i="79"/>
  <c r="DJ266" i="79"/>
  <c r="DJ267" i="79"/>
  <c r="DJ268" i="79"/>
  <c r="DJ269" i="79"/>
  <c r="DJ270" i="79"/>
  <c r="DJ271" i="79"/>
  <c r="DJ272" i="79"/>
  <c r="DJ273" i="79"/>
  <c r="DJ274" i="79"/>
  <c r="DJ275" i="79"/>
  <c r="DJ276" i="79"/>
  <c r="DJ277" i="79"/>
  <c r="DJ278" i="79"/>
  <c r="DJ279" i="79"/>
  <c r="DJ280" i="79"/>
  <c r="DJ281" i="79"/>
  <c r="DJ282" i="79"/>
  <c r="DJ283" i="79"/>
  <c r="DJ4" i="79"/>
  <c r="DG62" i="79" l="1"/>
  <c r="DG78" i="79"/>
  <c r="DG83" i="79"/>
  <c r="DG99" i="79"/>
  <c r="DG104" i="79"/>
  <c r="DG120" i="79"/>
  <c r="DG136" i="79"/>
  <c r="DG152" i="79"/>
  <c r="DG168" i="79"/>
  <c r="DG184" i="79"/>
  <c r="DG200" i="79"/>
  <c r="DG216" i="79"/>
  <c r="DG232" i="79"/>
  <c r="DG248" i="79"/>
  <c r="DG264" i="79"/>
  <c r="DG280" i="79"/>
  <c r="DH16" i="79"/>
  <c r="DH31" i="79"/>
  <c r="DH39" i="79"/>
  <c r="DH47" i="79"/>
  <c r="DH55" i="79"/>
  <c r="DH63" i="79"/>
  <c r="DH71" i="79"/>
  <c r="DH79" i="79"/>
  <c r="DH87" i="79"/>
  <c r="DH95" i="79"/>
  <c r="DH103" i="79"/>
  <c r="DH111" i="79"/>
  <c r="DH119" i="79"/>
  <c r="DH127" i="79"/>
  <c r="DH135" i="79"/>
  <c r="DH143" i="79"/>
  <c r="DH151" i="79"/>
  <c r="DH159" i="79"/>
  <c r="DH167" i="79"/>
  <c r="DH175" i="79"/>
  <c r="DH183" i="79"/>
  <c r="DH191" i="79"/>
  <c r="DH199" i="79"/>
  <c r="DH207" i="79"/>
  <c r="DH215" i="79"/>
  <c r="DH223" i="79"/>
  <c r="DH231" i="79"/>
  <c r="DH239" i="79"/>
  <c r="DH247" i="79"/>
  <c r="DH255" i="79"/>
  <c r="DH263" i="79"/>
  <c r="DH271" i="79"/>
  <c r="DH279" i="79"/>
  <c r="DF5" i="79"/>
  <c r="DF6" i="79"/>
  <c r="DF7" i="79"/>
  <c r="DF8" i="79"/>
  <c r="DG8" i="79" s="1"/>
  <c r="DF9" i="79"/>
  <c r="DG9" i="79" s="1"/>
  <c r="DF10" i="79"/>
  <c r="DF11" i="79"/>
  <c r="DF12" i="79"/>
  <c r="DG12" i="79" s="1"/>
  <c r="DF13" i="79"/>
  <c r="DF14" i="79"/>
  <c r="DF15" i="79"/>
  <c r="DF16" i="79"/>
  <c r="DG16" i="79" s="1"/>
  <c r="DF17" i="79"/>
  <c r="DF18" i="79"/>
  <c r="DF19" i="79"/>
  <c r="DF20" i="79"/>
  <c r="DG20" i="79" s="1"/>
  <c r="DF21" i="79"/>
  <c r="DF22" i="79"/>
  <c r="DF23" i="79"/>
  <c r="DF24" i="79"/>
  <c r="DG24" i="79" s="1"/>
  <c r="DF25" i="79"/>
  <c r="DG25" i="79" s="1"/>
  <c r="DF26" i="79"/>
  <c r="DF27" i="79"/>
  <c r="DF28" i="79"/>
  <c r="DG28" i="79" s="1"/>
  <c r="DF29" i="79"/>
  <c r="DF30" i="79"/>
  <c r="DF31" i="79"/>
  <c r="DG31" i="79" s="1"/>
  <c r="DF32" i="79"/>
  <c r="DG32" i="79" s="1"/>
  <c r="DF33" i="79"/>
  <c r="DF34" i="79"/>
  <c r="DF35" i="79"/>
  <c r="DG35" i="79" s="1"/>
  <c r="DF36" i="79"/>
  <c r="DG36" i="79" s="1"/>
  <c r="DF37" i="79"/>
  <c r="DF38" i="79"/>
  <c r="DF39" i="79"/>
  <c r="DG39" i="79" s="1"/>
  <c r="DF40" i="79"/>
  <c r="DG40" i="79" s="1"/>
  <c r="DF41" i="79"/>
  <c r="DG41" i="79" s="1"/>
  <c r="DF42" i="79"/>
  <c r="DF43" i="79"/>
  <c r="DG43" i="79" s="1"/>
  <c r="DF44" i="79"/>
  <c r="DG44" i="79" s="1"/>
  <c r="DF45" i="79"/>
  <c r="DF46" i="79"/>
  <c r="DF47" i="79"/>
  <c r="DG47" i="79" s="1"/>
  <c r="DF48" i="79"/>
  <c r="DG48" i="79" s="1"/>
  <c r="DF49" i="79"/>
  <c r="DF50" i="79"/>
  <c r="DF51" i="79"/>
  <c r="DG51" i="79" s="1"/>
  <c r="DF52" i="79"/>
  <c r="DG52" i="79" s="1"/>
  <c r="DF53" i="79"/>
  <c r="DF54" i="79"/>
  <c r="DF55" i="79"/>
  <c r="DG55" i="79" s="1"/>
  <c r="DF56" i="79"/>
  <c r="DG56" i="79" s="1"/>
  <c r="DF57" i="79"/>
  <c r="DF58" i="79"/>
  <c r="DF59" i="79"/>
  <c r="DG59" i="79" s="1"/>
  <c r="DF60" i="79"/>
  <c r="DG60" i="79" s="1"/>
  <c r="DF61" i="79"/>
  <c r="DF62" i="79"/>
  <c r="DF63" i="79"/>
  <c r="DG63" i="79" s="1"/>
  <c r="DF64" i="79"/>
  <c r="DG64" i="79" s="1"/>
  <c r="DF65" i="79"/>
  <c r="DF66" i="79"/>
  <c r="DF67" i="79"/>
  <c r="DG67" i="79" s="1"/>
  <c r="DF68" i="79"/>
  <c r="DG68" i="79" s="1"/>
  <c r="DF69" i="79"/>
  <c r="DF70" i="79"/>
  <c r="DF71" i="79"/>
  <c r="DG71" i="79" s="1"/>
  <c r="DF72" i="79"/>
  <c r="DG72" i="79" s="1"/>
  <c r="DF73" i="79"/>
  <c r="DF74" i="79"/>
  <c r="DF75" i="79"/>
  <c r="DG75" i="79" s="1"/>
  <c r="DF76" i="79"/>
  <c r="DG76" i="79" s="1"/>
  <c r="DF77" i="79"/>
  <c r="DF78" i="79"/>
  <c r="DF79" i="79"/>
  <c r="DG79" i="79" s="1"/>
  <c r="DF80" i="79"/>
  <c r="DG80" i="79" s="1"/>
  <c r="DF81" i="79"/>
  <c r="DF82" i="79"/>
  <c r="DF83" i="79"/>
  <c r="DH83" i="79" s="1"/>
  <c r="DF84" i="79"/>
  <c r="DG84" i="79" s="1"/>
  <c r="DF85" i="79"/>
  <c r="DF86" i="79"/>
  <c r="DF87" i="79"/>
  <c r="DG87" i="79" s="1"/>
  <c r="DF88" i="79"/>
  <c r="DG88" i="79" s="1"/>
  <c r="DF89" i="79"/>
  <c r="DF90" i="79"/>
  <c r="DF91" i="79"/>
  <c r="DG91" i="79" s="1"/>
  <c r="DF92" i="79"/>
  <c r="DG92" i="79" s="1"/>
  <c r="DF93" i="79"/>
  <c r="DF94" i="79"/>
  <c r="DG94" i="79" s="1"/>
  <c r="DF95" i="79"/>
  <c r="DG95" i="79" s="1"/>
  <c r="DF96" i="79"/>
  <c r="DG96" i="79" s="1"/>
  <c r="DF97" i="79"/>
  <c r="DF98" i="79"/>
  <c r="DF99" i="79"/>
  <c r="DH99" i="79" s="1"/>
  <c r="DF100" i="79"/>
  <c r="DG100" i="79" s="1"/>
  <c r="DF101" i="79"/>
  <c r="DF102" i="79"/>
  <c r="DF103" i="79"/>
  <c r="DG103" i="79" s="1"/>
  <c r="DF104" i="79"/>
  <c r="DH104" i="79" s="1"/>
  <c r="DF105" i="79"/>
  <c r="DF106" i="79"/>
  <c r="DF107" i="79"/>
  <c r="DG107" i="79" s="1"/>
  <c r="DF108" i="79"/>
  <c r="DG108" i="79" s="1"/>
  <c r="DF109" i="79"/>
  <c r="DF110" i="79"/>
  <c r="DF111" i="79"/>
  <c r="DG111" i="79" s="1"/>
  <c r="DF112" i="79"/>
  <c r="DH112" i="79" s="1"/>
  <c r="DF113" i="79"/>
  <c r="DF114" i="79"/>
  <c r="DF115" i="79"/>
  <c r="DG115" i="79" s="1"/>
  <c r="DF116" i="79"/>
  <c r="DG116" i="79" s="1"/>
  <c r="DF117" i="79"/>
  <c r="DF118" i="79"/>
  <c r="DF119" i="79"/>
  <c r="DG119" i="79" s="1"/>
  <c r="DF120" i="79"/>
  <c r="DH120" i="79" s="1"/>
  <c r="DF121" i="79"/>
  <c r="DF122" i="79"/>
  <c r="DF123" i="79"/>
  <c r="DG123" i="79" s="1"/>
  <c r="DF124" i="79"/>
  <c r="DG124" i="79" s="1"/>
  <c r="DF125" i="79"/>
  <c r="DF126" i="79"/>
  <c r="DF127" i="79"/>
  <c r="DG127" i="79" s="1"/>
  <c r="DF128" i="79"/>
  <c r="DH128" i="79" s="1"/>
  <c r="DF129" i="79"/>
  <c r="DF130" i="79"/>
  <c r="DF131" i="79"/>
  <c r="DG131" i="79" s="1"/>
  <c r="DF132" i="79"/>
  <c r="DG132" i="79" s="1"/>
  <c r="DF133" i="79"/>
  <c r="DF134" i="79"/>
  <c r="DF135" i="79"/>
  <c r="DG135" i="79" s="1"/>
  <c r="DF136" i="79"/>
  <c r="DH136" i="79" s="1"/>
  <c r="DF137" i="79"/>
  <c r="DF138" i="79"/>
  <c r="DF139" i="79"/>
  <c r="DG139" i="79" s="1"/>
  <c r="DF140" i="79"/>
  <c r="DG140" i="79" s="1"/>
  <c r="DF141" i="79"/>
  <c r="DF142" i="79"/>
  <c r="DF143" i="79"/>
  <c r="DG143" i="79" s="1"/>
  <c r="DF144" i="79"/>
  <c r="DH144" i="79" s="1"/>
  <c r="DF145" i="79"/>
  <c r="DF146" i="79"/>
  <c r="DF147" i="79"/>
  <c r="DG147" i="79" s="1"/>
  <c r="DF148" i="79"/>
  <c r="DG148" i="79" s="1"/>
  <c r="DF149" i="79"/>
  <c r="DF150" i="79"/>
  <c r="DF151" i="79"/>
  <c r="DG151" i="79" s="1"/>
  <c r="DF152" i="79"/>
  <c r="DH152" i="79" s="1"/>
  <c r="DF153" i="79"/>
  <c r="DF154" i="79"/>
  <c r="DF155" i="79"/>
  <c r="DG155" i="79" s="1"/>
  <c r="DF156" i="79"/>
  <c r="DG156" i="79" s="1"/>
  <c r="DF157" i="79"/>
  <c r="DF158" i="79"/>
  <c r="DF159" i="79"/>
  <c r="DG159" i="79" s="1"/>
  <c r="DF160" i="79"/>
  <c r="DH160" i="79" s="1"/>
  <c r="DF161" i="79"/>
  <c r="DF162" i="79"/>
  <c r="DF163" i="79"/>
  <c r="DG163" i="79" s="1"/>
  <c r="DF164" i="79"/>
  <c r="DG164" i="79" s="1"/>
  <c r="DF165" i="79"/>
  <c r="DF166" i="79"/>
  <c r="DF167" i="79"/>
  <c r="DG167" i="79" s="1"/>
  <c r="DF168" i="79"/>
  <c r="DH168" i="79" s="1"/>
  <c r="DF169" i="79"/>
  <c r="DF170" i="79"/>
  <c r="DF171" i="79"/>
  <c r="DG171" i="79" s="1"/>
  <c r="DF172" i="79"/>
  <c r="DG172" i="79" s="1"/>
  <c r="DF173" i="79"/>
  <c r="DF174" i="79"/>
  <c r="DF175" i="79"/>
  <c r="DG175" i="79" s="1"/>
  <c r="DF176" i="79"/>
  <c r="DH176" i="79" s="1"/>
  <c r="DF177" i="79"/>
  <c r="DF178" i="79"/>
  <c r="DF179" i="79"/>
  <c r="DG179" i="79" s="1"/>
  <c r="DF180" i="79"/>
  <c r="DH180" i="79" s="1"/>
  <c r="DF181" i="79"/>
  <c r="DF182" i="79"/>
  <c r="DF183" i="79"/>
  <c r="DG183" i="79" s="1"/>
  <c r="DF184" i="79"/>
  <c r="DH184" i="79" s="1"/>
  <c r="DF185" i="79"/>
  <c r="DF186" i="79"/>
  <c r="DF187" i="79"/>
  <c r="DG187" i="79" s="1"/>
  <c r="DF188" i="79"/>
  <c r="DG188" i="79" s="1"/>
  <c r="DF189" i="79"/>
  <c r="DF190" i="79"/>
  <c r="DF191" i="79"/>
  <c r="DG191" i="79" s="1"/>
  <c r="DF192" i="79"/>
  <c r="DH192" i="79" s="1"/>
  <c r="DF193" i="79"/>
  <c r="DF194" i="79"/>
  <c r="DF195" i="79"/>
  <c r="DG195" i="79" s="1"/>
  <c r="DF196" i="79"/>
  <c r="DG196" i="79" s="1"/>
  <c r="DF197" i="79"/>
  <c r="DF198" i="79"/>
  <c r="DF199" i="79"/>
  <c r="DG199" i="79" s="1"/>
  <c r="DF200" i="79"/>
  <c r="DH200" i="79" s="1"/>
  <c r="DF201" i="79"/>
  <c r="DF202" i="79"/>
  <c r="DF203" i="79"/>
  <c r="DG203" i="79" s="1"/>
  <c r="DF204" i="79"/>
  <c r="DG204" i="79" s="1"/>
  <c r="DF205" i="79"/>
  <c r="DF206" i="79"/>
  <c r="DF207" i="79"/>
  <c r="DG207" i="79" s="1"/>
  <c r="DF208" i="79"/>
  <c r="DH208" i="79" s="1"/>
  <c r="DF209" i="79"/>
  <c r="DF210" i="79"/>
  <c r="DF211" i="79"/>
  <c r="DG211" i="79" s="1"/>
  <c r="DF212" i="79"/>
  <c r="DH212" i="79" s="1"/>
  <c r="DF213" i="79"/>
  <c r="DF214" i="79"/>
  <c r="DF215" i="79"/>
  <c r="DG215" i="79" s="1"/>
  <c r="DF216" i="79"/>
  <c r="DH216" i="79" s="1"/>
  <c r="DF217" i="79"/>
  <c r="DF218" i="79"/>
  <c r="DF219" i="79"/>
  <c r="DG219" i="79" s="1"/>
  <c r="DF220" i="79"/>
  <c r="DG220" i="79" s="1"/>
  <c r="DF221" i="79"/>
  <c r="DF222" i="79"/>
  <c r="DF223" i="79"/>
  <c r="DG223" i="79" s="1"/>
  <c r="DF224" i="79"/>
  <c r="DH224" i="79" s="1"/>
  <c r="DF225" i="79"/>
  <c r="DF226" i="79"/>
  <c r="DF227" i="79"/>
  <c r="DG227" i="79" s="1"/>
  <c r="DF228" i="79"/>
  <c r="DG228" i="79" s="1"/>
  <c r="DF229" i="79"/>
  <c r="DF230" i="79"/>
  <c r="DF231" i="79"/>
  <c r="DG231" i="79" s="1"/>
  <c r="DF232" i="79"/>
  <c r="DH232" i="79" s="1"/>
  <c r="DF233" i="79"/>
  <c r="DF234" i="79"/>
  <c r="DF235" i="79"/>
  <c r="DG235" i="79" s="1"/>
  <c r="DF236" i="79"/>
  <c r="DG236" i="79" s="1"/>
  <c r="DF237" i="79"/>
  <c r="DF238" i="79"/>
  <c r="DF239" i="79"/>
  <c r="DG239" i="79" s="1"/>
  <c r="DF240" i="79"/>
  <c r="DH240" i="79" s="1"/>
  <c r="DF241" i="79"/>
  <c r="DF242" i="79"/>
  <c r="DF243" i="79"/>
  <c r="DG243" i="79" s="1"/>
  <c r="DF244" i="79"/>
  <c r="DG244" i="79" s="1"/>
  <c r="DF245" i="79"/>
  <c r="DF246" i="79"/>
  <c r="DF247" i="79"/>
  <c r="DG247" i="79" s="1"/>
  <c r="DF248" i="79"/>
  <c r="DH248" i="79" s="1"/>
  <c r="DF249" i="79"/>
  <c r="DF250" i="79"/>
  <c r="DF251" i="79"/>
  <c r="DG251" i="79" s="1"/>
  <c r="DF252" i="79"/>
  <c r="DG252" i="79" s="1"/>
  <c r="DF253" i="79"/>
  <c r="DF254" i="79"/>
  <c r="DF255" i="79"/>
  <c r="DG255" i="79" s="1"/>
  <c r="DF256" i="79"/>
  <c r="DH256" i="79" s="1"/>
  <c r="DF257" i="79"/>
  <c r="DF258" i="79"/>
  <c r="DF259" i="79"/>
  <c r="DG259" i="79" s="1"/>
  <c r="DF260" i="79"/>
  <c r="DG260" i="79" s="1"/>
  <c r="DF261" i="79"/>
  <c r="DF262" i="79"/>
  <c r="DF263" i="79"/>
  <c r="DG263" i="79" s="1"/>
  <c r="DF264" i="79"/>
  <c r="DH264" i="79" s="1"/>
  <c r="DF265" i="79"/>
  <c r="DF266" i="79"/>
  <c r="DF267" i="79"/>
  <c r="DG267" i="79" s="1"/>
  <c r="DF268" i="79"/>
  <c r="DG268" i="79" s="1"/>
  <c r="DF269" i="79"/>
  <c r="DF270" i="79"/>
  <c r="DF271" i="79"/>
  <c r="DG271" i="79" s="1"/>
  <c r="DF272" i="79"/>
  <c r="DH272" i="79" s="1"/>
  <c r="DF273" i="79"/>
  <c r="DF274" i="79"/>
  <c r="DF275" i="79"/>
  <c r="DG275" i="79" s="1"/>
  <c r="DF276" i="79"/>
  <c r="DG276" i="79" s="1"/>
  <c r="DF277" i="79"/>
  <c r="DF278" i="79"/>
  <c r="DF279" i="79"/>
  <c r="DG279" i="79" s="1"/>
  <c r="DF280" i="79"/>
  <c r="DH280" i="79" s="1"/>
  <c r="DF281" i="79"/>
  <c r="DF282" i="79"/>
  <c r="DF283" i="79"/>
  <c r="DG283" i="79" s="1"/>
  <c r="DF4" i="79"/>
  <c r="DG4" i="79" s="1"/>
  <c r="DK5" i="79"/>
  <c r="DK6" i="79"/>
  <c r="DK7" i="79"/>
  <c r="DK8" i="79"/>
  <c r="DK9" i="79"/>
  <c r="DK10" i="79"/>
  <c r="DK11" i="79"/>
  <c r="DK12" i="79"/>
  <c r="DK13" i="79"/>
  <c r="DK14" i="79"/>
  <c r="DK15" i="79"/>
  <c r="DK16" i="79"/>
  <c r="DK17" i="79"/>
  <c r="DK18" i="79"/>
  <c r="DK19" i="79"/>
  <c r="DK20" i="79"/>
  <c r="DK21" i="79"/>
  <c r="DK22" i="79"/>
  <c r="DK23" i="79"/>
  <c r="DK24" i="79"/>
  <c r="DK25" i="79"/>
  <c r="DK26" i="79"/>
  <c r="DK27" i="79"/>
  <c r="DK28" i="79"/>
  <c r="DK29" i="79"/>
  <c r="DK30" i="79"/>
  <c r="DK31" i="79"/>
  <c r="DK32" i="79"/>
  <c r="DK33" i="79"/>
  <c r="DK34" i="79"/>
  <c r="DK35" i="79"/>
  <c r="DK36" i="79"/>
  <c r="DK37" i="79"/>
  <c r="DK38" i="79"/>
  <c r="DK39" i="79"/>
  <c r="DK40" i="79"/>
  <c r="DK41" i="79"/>
  <c r="DK42" i="79"/>
  <c r="DK43" i="79"/>
  <c r="DK44" i="79"/>
  <c r="DK45" i="79"/>
  <c r="DK46" i="79"/>
  <c r="DK47" i="79"/>
  <c r="DK48" i="79"/>
  <c r="DK49" i="79"/>
  <c r="DK50" i="79"/>
  <c r="DK51" i="79"/>
  <c r="DK52" i="79"/>
  <c r="DK53" i="79"/>
  <c r="DK54" i="79"/>
  <c r="DK55" i="79"/>
  <c r="DK56" i="79"/>
  <c r="DK57" i="79"/>
  <c r="DK58" i="79"/>
  <c r="DK59" i="79"/>
  <c r="DK60" i="79"/>
  <c r="DK61" i="79"/>
  <c r="DK62" i="79"/>
  <c r="DK63" i="79"/>
  <c r="DK64" i="79"/>
  <c r="DK65" i="79"/>
  <c r="DK66" i="79"/>
  <c r="DK67" i="79"/>
  <c r="DK68" i="79"/>
  <c r="DK69" i="79"/>
  <c r="DK70" i="79"/>
  <c r="DK71" i="79"/>
  <c r="DK72" i="79"/>
  <c r="DK73" i="79"/>
  <c r="DK74" i="79"/>
  <c r="DK75" i="79"/>
  <c r="DK76" i="79"/>
  <c r="DK77" i="79"/>
  <c r="DK78" i="79"/>
  <c r="DK79" i="79"/>
  <c r="DK80" i="79"/>
  <c r="DK81" i="79"/>
  <c r="DK82" i="79"/>
  <c r="DK83" i="79"/>
  <c r="DK84" i="79"/>
  <c r="DK85" i="79"/>
  <c r="DK86" i="79"/>
  <c r="DK87" i="79"/>
  <c r="DK88" i="79"/>
  <c r="DK89" i="79"/>
  <c r="DK90" i="79"/>
  <c r="DK91" i="79"/>
  <c r="DK92" i="79"/>
  <c r="DK93" i="79"/>
  <c r="DK94" i="79"/>
  <c r="DK95" i="79"/>
  <c r="DK96" i="79"/>
  <c r="DK97" i="79"/>
  <c r="DK98" i="79"/>
  <c r="DK99" i="79"/>
  <c r="DK100" i="79"/>
  <c r="DK101" i="79"/>
  <c r="DK102" i="79"/>
  <c r="DK103" i="79"/>
  <c r="DK104" i="79"/>
  <c r="DK105" i="79"/>
  <c r="DK106" i="79"/>
  <c r="DK107" i="79"/>
  <c r="DK108" i="79"/>
  <c r="DK109" i="79"/>
  <c r="DK110" i="79"/>
  <c r="DK111" i="79"/>
  <c r="DK112" i="79"/>
  <c r="DK113" i="79"/>
  <c r="DK114" i="79"/>
  <c r="DK115" i="79"/>
  <c r="DK116" i="79"/>
  <c r="DK117" i="79"/>
  <c r="DK118" i="79"/>
  <c r="DK119" i="79"/>
  <c r="DK120" i="79"/>
  <c r="DK121" i="79"/>
  <c r="DK122" i="79"/>
  <c r="DK123" i="79"/>
  <c r="DK124" i="79"/>
  <c r="DK125" i="79"/>
  <c r="DK126" i="79"/>
  <c r="DK127" i="79"/>
  <c r="DK128" i="79"/>
  <c r="DK129" i="79"/>
  <c r="DK130" i="79"/>
  <c r="DK131" i="79"/>
  <c r="DK132" i="79"/>
  <c r="DK133" i="79"/>
  <c r="DK134" i="79"/>
  <c r="DK135" i="79"/>
  <c r="DK136" i="79"/>
  <c r="DK137" i="79"/>
  <c r="DK138" i="79"/>
  <c r="DK139" i="79"/>
  <c r="DK140" i="79"/>
  <c r="DK141" i="79"/>
  <c r="DK142" i="79"/>
  <c r="DK143" i="79"/>
  <c r="DK144" i="79"/>
  <c r="DK145" i="79"/>
  <c r="DK146" i="79"/>
  <c r="DK147" i="79"/>
  <c r="DK148" i="79"/>
  <c r="DK149" i="79"/>
  <c r="DK150" i="79"/>
  <c r="DK151" i="79"/>
  <c r="DK152" i="79"/>
  <c r="DK153" i="79"/>
  <c r="DK154" i="79"/>
  <c r="DK155" i="79"/>
  <c r="DK156" i="79"/>
  <c r="DK157" i="79"/>
  <c r="DK158" i="79"/>
  <c r="DK159" i="79"/>
  <c r="DK160" i="79"/>
  <c r="DK161" i="79"/>
  <c r="DK162" i="79"/>
  <c r="DK163" i="79"/>
  <c r="DK164" i="79"/>
  <c r="DK165" i="79"/>
  <c r="DK166" i="79"/>
  <c r="DK167" i="79"/>
  <c r="DK168" i="79"/>
  <c r="DK169" i="79"/>
  <c r="DK170" i="79"/>
  <c r="DK171" i="79"/>
  <c r="DK172" i="79"/>
  <c r="DK173" i="79"/>
  <c r="DK174" i="79"/>
  <c r="DK175" i="79"/>
  <c r="DK176" i="79"/>
  <c r="DK177" i="79"/>
  <c r="DK178" i="79"/>
  <c r="DK179" i="79"/>
  <c r="DK180" i="79"/>
  <c r="DK181" i="79"/>
  <c r="DK182" i="79"/>
  <c r="DK183" i="79"/>
  <c r="DK184" i="79"/>
  <c r="DK185" i="79"/>
  <c r="DK186" i="79"/>
  <c r="DK187" i="79"/>
  <c r="DK188" i="79"/>
  <c r="DK189" i="79"/>
  <c r="DK190" i="79"/>
  <c r="DK191" i="79"/>
  <c r="DK192" i="79"/>
  <c r="DK193" i="79"/>
  <c r="DK194" i="79"/>
  <c r="DK195" i="79"/>
  <c r="DK196" i="79"/>
  <c r="DK197" i="79"/>
  <c r="DK198" i="79"/>
  <c r="DK199" i="79"/>
  <c r="DK200" i="79"/>
  <c r="DK201" i="79"/>
  <c r="DK202" i="79"/>
  <c r="DK203" i="79"/>
  <c r="DK204" i="79"/>
  <c r="DK205" i="79"/>
  <c r="DK206" i="79"/>
  <c r="DK207" i="79"/>
  <c r="DK208" i="79"/>
  <c r="DK209" i="79"/>
  <c r="DK210" i="79"/>
  <c r="DK211" i="79"/>
  <c r="DK212" i="79"/>
  <c r="DK213" i="79"/>
  <c r="DK214" i="79"/>
  <c r="DK215" i="79"/>
  <c r="DK216" i="79"/>
  <c r="DK217" i="79"/>
  <c r="DK218" i="79"/>
  <c r="DK219" i="79"/>
  <c r="DK220" i="79"/>
  <c r="DK221" i="79"/>
  <c r="DK222" i="79"/>
  <c r="DK223" i="79"/>
  <c r="DK224" i="79"/>
  <c r="DK225" i="79"/>
  <c r="DK226" i="79"/>
  <c r="DK227" i="79"/>
  <c r="DK228" i="79"/>
  <c r="DK229" i="79"/>
  <c r="DK230" i="79"/>
  <c r="DK231" i="79"/>
  <c r="DK232" i="79"/>
  <c r="DK233" i="79"/>
  <c r="DK234" i="79"/>
  <c r="DK235" i="79"/>
  <c r="DK236" i="79"/>
  <c r="DK237" i="79"/>
  <c r="DK238" i="79"/>
  <c r="DK239" i="79"/>
  <c r="DK240" i="79"/>
  <c r="DK241" i="79"/>
  <c r="DK242" i="79"/>
  <c r="DK243" i="79"/>
  <c r="DK244" i="79"/>
  <c r="DK245" i="79"/>
  <c r="DK246" i="79"/>
  <c r="DK247" i="79"/>
  <c r="DK248" i="79"/>
  <c r="DK249" i="79"/>
  <c r="DK250" i="79"/>
  <c r="DK251" i="79"/>
  <c r="DK252" i="79"/>
  <c r="DK253" i="79"/>
  <c r="DK254" i="79"/>
  <c r="DK255" i="79"/>
  <c r="DK256" i="79"/>
  <c r="DK257" i="79"/>
  <c r="DK258" i="79"/>
  <c r="DK259" i="79"/>
  <c r="DK260" i="79"/>
  <c r="DK261" i="79"/>
  <c r="DK262" i="79"/>
  <c r="DK263" i="79"/>
  <c r="DK264" i="79"/>
  <c r="DK265" i="79"/>
  <c r="DK266" i="79"/>
  <c r="DK267" i="79"/>
  <c r="DK268" i="79"/>
  <c r="DK269" i="79"/>
  <c r="DK270" i="79"/>
  <c r="DK271" i="79"/>
  <c r="DK272" i="79"/>
  <c r="DK273" i="79"/>
  <c r="DK274" i="79"/>
  <c r="DK275" i="79"/>
  <c r="DK276" i="79"/>
  <c r="DK277" i="79"/>
  <c r="DK278" i="79"/>
  <c r="DK279" i="79"/>
  <c r="DK280" i="79"/>
  <c r="DK281" i="79"/>
  <c r="DK282" i="79"/>
  <c r="DK283" i="79"/>
  <c r="DK4" i="79"/>
  <c r="DG281" i="79" l="1"/>
  <c r="DH281" i="79"/>
  <c r="DG273" i="79"/>
  <c r="DH273" i="79"/>
  <c r="DG261" i="79"/>
  <c r="DH261" i="79"/>
  <c r="DG253" i="79"/>
  <c r="DH253" i="79"/>
  <c r="DG241" i="79"/>
  <c r="DH241" i="79"/>
  <c r="DG225" i="79"/>
  <c r="DH225" i="79"/>
  <c r="DG213" i="79"/>
  <c r="DH213" i="79"/>
  <c r="DG201" i="79"/>
  <c r="DH201" i="79"/>
  <c r="DG189" i="79"/>
  <c r="DH189" i="79"/>
  <c r="DG177" i="79"/>
  <c r="DH177" i="79"/>
  <c r="DG165" i="79"/>
  <c r="DH165" i="79"/>
  <c r="DG153" i="79"/>
  <c r="DH153" i="79"/>
  <c r="DG141" i="79"/>
  <c r="DH141" i="79"/>
  <c r="DG129" i="79"/>
  <c r="DH129" i="79"/>
  <c r="DG121" i="79"/>
  <c r="DH121" i="79"/>
  <c r="DG109" i="79"/>
  <c r="DH109" i="79"/>
  <c r="DH97" i="79"/>
  <c r="DG97" i="79"/>
  <c r="DG85" i="79"/>
  <c r="DH85" i="79"/>
  <c r="DH77" i="79"/>
  <c r="DG77" i="79"/>
  <c r="DG69" i="79"/>
  <c r="DH69" i="79"/>
  <c r="DH61" i="79"/>
  <c r="DG61" i="79"/>
  <c r="DG53" i="79"/>
  <c r="DH53" i="79"/>
  <c r="DH45" i="79"/>
  <c r="DG45" i="79"/>
  <c r="DH37" i="79"/>
  <c r="DG37" i="79"/>
  <c r="DH29" i="79"/>
  <c r="DG29" i="79"/>
  <c r="DH21" i="79"/>
  <c r="DG21" i="79"/>
  <c r="DH13" i="79"/>
  <c r="DG13" i="79"/>
  <c r="DH276" i="79"/>
  <c r="DH220" i="79"/>
  <c r="DH156" i="79"/>
  <c r="DH36" i="79"/>
  <c r="DG277" i="79"/>
  <c r="DH277" i="79"/>
  <c r="DG265" i="79"/>
  <c r="DH265" i="79"/>
  <c r="DG245" i="79"/>
  <c r="DH245" i="79"/>
  <c r="DG233" i="79"/>
  <c r="DH233" i="79"/>
  <c r="DG221" i="79"/>
  <c r="DH221" i="79"/>
  <c r="DG209" i="79"/>
  <c r="DH209" i="79"/>
  <c r="DG197" i="79"/>
  <c r="DH197" i="79"/>
  <c r="DG185" i="79"/>
  <c r="DH185" i="79"/>
  <c r="DG173" i="79"/>
  <c r="DH173" i="79"/>
  <c r="DG161" i="79"/>
  <c r="DH161" i="79"/>
  <c r="DG145" i="79"/>
  <c r="DH145" i="79"/>
  <c r="DG133" i="79"/>
  <c r="DH133" i="79"/>
  <c r="DG117" i="79"/>
  <c r="DH117" i="79"/>
  <c r="DG105" i="79"/>
  <c r="DH105" i="79"/>
  <c r="DH89" i="79"/>
  <c r="DH73" i="79"/>
  <c r="DH65" i="79"/>
  <c r="DG65" i="79"/>
  <c r="DH49" i="79"/>
  <c r="DG49" i="79"/>
  <c r="DH33" i="79"/>
  <c r="DH17" i="79"/>
  <c r="DH5" i="79"/>
  <c r="DG5" i="79"/>
  <c r="DH4" i="79"/>
  <c r="DH260" i="79"/>
  <c r="DH244" i="79"/>
  <c r="DH228" i="79"/>
  <c r="DH204" i="79"/>
  <c r="DH188" i="79"/>
  <c r="DH172" i="79"/>
  <c r="DH148" i="79"/>
  <c r="DH132" i="79"/>
  <c r="DH116" i="79"/>
  <c r="DH100" i="79"/>
  <c r="DH84" i="79"/>
  <c r="DH60" i="79"/>
  <c r="DH44" i="79"/>
  <c r="DH12" i="79"/>
  <c r="DG212" i="79"/>
  <c r="DG180" i="79"/>
  <c r="DG33" i="79"/>
  <c r="DG27" i="79"/>
  <c r="DH27" i="79"/>
  <c r="DG23" i="79"/>
  <c r="DH23" i="79"/>
  <c r="DG19" i="79"/>
  <c r="DH19" i="79"/>
  <c r="DG15" i="79"/>
  <c r="DH15" i="79"/>
  <c r="DG11" i="79"/>
  <c r="DH11" i="79"/>
  <c r="DG7" i="79"/>
  <c r="DH7" i="79"/>
  <c r="DH283" i="79"/>
  <c r="DH275" i="79"/>
  <c r="DH267" i="79"/>
  <c r="DH259" i="79"/>
  <c r="DH251" i="79"/>
  <c r="DH243" i="79"/>
  <c r="DH235" i="79"/>
  <c r="DH227" i="79"/>
  <c r="DH219" i="79"/>
  <c r="DH211" i="79"/>
  <c r="DH203" i="79"/>
  <c r="DH195" i="79"/>
  <c r="DH187" i="79"/>
  <c r="DH179" i="79"/>
  <c r="DH171" i="79"/>
  <c r="DH163" i="79"/>
  <c r="DH155" i="79"/>
  <c r="DH147" i="79"/>
  <c r="DH139" i="79"/>
  <c r="DH131" i="79"/>
  <c r="DH123" i="79"/>
  <c r="DH115" i="79"/>
  <c r="DH107" i="79"/>
  <c r="DH91" i="79"/>
  <c r="DH75" i="79"/>
  <c r="DH67" i="79"/>
  <c r="DH59" i="79"/>
  <c r="DH51" i="79"/>
  <c r="DH43" i="79"/>
  <c r="DH35" i="79"/>
  <c r="DH24" i="79"/>
  <c r="DH8" i="79"/>
  <c r="DG272" i="79"/>
  <c r="DG256" i="79"/>
  <c r="DG240" i="79"/>
  <c r="DG224" i="79"/>
  <c r="DG208" i="79"/>
  <c r="DG192" i="79"/>
  <c r="DG176" i="79"/>
  <c r="DG160" i="79"/>
  <c r="DG144" i="79"/>
  <c r="DG128" i="79"/>
  <c r="DG112" i="79"/>
  <c r="DG73" i="79"/>
  <c r="DG269" i="79"/>
  <c r="DH269" i="79"/>
  <c r="DG257" i="79"/>
  <c r="DH257" i="79"/>
  <c r="DG249" i="79"/>
  <c r="DH249" i="79"/>
  <c r="DG237" i="79"/>
  <c r="DH237" i="79"/>
  <c r="DG229" i="79"/>
  <c r="DH229" i="79"/>
  <c r="DG217" i="79"/>
  <c r="DH217" i="79"/>
  <c r="DG205" i="79"/>
  <c r="DH205" i="79"/>
  <c r="DG193" i="79"/>
  <c r="DH193" i="79"/>
  <c r="DG181" i="79"/>
  <c r="DH181" i="79"/>
  <c r="DG169" i="79"/>
  <c r="DH169" i="79"/>
  <c r="DG157" i="79"/>
  <c r="DH157" i="79"/>
  <c r="DG149" i="79"/>
  <c r="DH149" i="79"/>
  <c r="DG137" i="79"/>
  <c r="DH137" i="79"/>
  <c r="DG125" i="79"/>
  <c r="DH125" i="79"/>
  <c r="DG113" i="79"/>
  <c r="DH113" i="79"/>
  <c r="DG101" i="79"/>
  <c r="DH101" i="79"/>
  <c r="DH93" i="79"/>
  <c r="DG93" i="79"/>
  <c r="DH81" i="79"/>
  <c r="DG81" i="79"/>
  <c r="DH57" i="79"/>
  <c r="DH41" i="79"/>
  <c r="DH25" i="79"/>
  <c r="DH9" i="79"/>
  <c r="DH268" i="79"/>
  <c r="DH252" i="79"/>
  <c r="DH236" i="79"/>
  <c r="DH196" i="79"/>
  <c r="DH164" i="79"/>
  <c r="DH140" i="79"/>
  <c r="DH124" i="79"/>
  <c r="DH108" i="79"/>
  <c r="DH92" i="79"/>
  <c r="DH76" i="79"/>
  <c r="DH68" i="79"/>
  <c r="DH52" i="79"/>
  <c r="DH28" i="79"/>
  <c r="DG57" i="79"/>
  <c r="DG282" i="79"/>
  <c r="DH282" i="79"/>
  <c r="DG278" i="79"/>
  <c r="DH278" i="79"/>
  <c r="DG274" i="79"/>
  <c r="DH274" i="79"/>
  <c r="DG270" i="79"/>
  <c r="DH270" i="79"/>
  <c r="DG266" i="79"/>
  <c r="DH266" i="79"/>
  <c r="DG262" i="79"/>
  <c r="DH262" i="79"/>
  <c r="DG258" i="79"/>
  <c r="DH258" i="79"/>
  <c r="DG254" i="79"/>
  <c r="DH254" i="79"/>
  <c r="DG250" i="79"/>
  <c r="DH250" i="79"/>
  <c r="DG246" i="79"/>
  <c r="DH246" i="79"/>
  <c r="DG242" i="79"/>
  <c r="DH242" i="79"/>
  <c r="DG238" i="79"/>
  <c r="DH238" i="79"/>
  <c r="DG234" i="79"/>
  <c r="DH234" i="79"/>
  <c r="DG230" i="79"/>
  <c r="DH230" i="79"/>
  <c r="DG226" i="79"/>
  <c r="DH226" i="79"/>
  <c r="DG222" i="79"/>
  <c r="DH222" i="79"/>
  <c r="DG218" i="79"/>
  <c r="DH218" i="79"/>
  <c r="DG214" i="79"/>
  <c r="DH214" i="79"/>
  <c r="DG210" i="79"/>
  <c r="DH210" i="79"/>
  <c r="DG206" i="79"/>
  <c r="DH206" i="79"/>
  <c r="DG202" i="79"/>
  <c r="DH202" i="79"/>
  <c r="DG198" i="79"/>
  <c r="DH198" i="79"/>
  <c r="DG194" i="79"/>
  <c r="DH194" i="79"/>
  <c r="DG190" i="79"/>
  <c r="DH190" i="79"/>
  <c r="DG186" i="79"/>
  <c r="DH186" i="79"/>
  <c r="DG182" i="79"/>
  <c r="DH182" i="79"/>
  <c r="DG178" i="79"/>
  <c r="DH178" i="79"/>
  <c r="DG174" i="79"/>
  <c r="DH174" i="79"/>
  <c r="DG170" i="79"/>
  <c r="DH170" i="79"/>
  <c r="DG166" i="79"/>
  <c r="DH166" i="79"/>
  <c r="DG162" i="79"/>
  <c r="DH162" i="79"/>
  <c r="DG158" i="79"/>
  <c r="DH158" i="79"/>
  <c r="DG154" i="79"/>
  <c r="DH154" i="79"/>
  <c r="DG150" i="79"/>
  <c r="DH150" i="79"/>
  <c r="DG146" i="79"/>
  <c r="DH146" i="79"/>
  <c r="DG142" i="79"/>
  <c r="DH142" i="79"/>
  <c r="DG138" i="79"/>
  <c r="DH138" i="79"/>
  <c r="DG134" i="79"/>
  <c r="DH134" i="79"/>
  <c r="DG130" i="79"/>
  <c r="DH130" i="79"/>
  <c r="DG126" i="79"/>
  <c r="DH126" i="79"/>
  <c r="DG122" i="79"/>
  <c r="DH122" i="79"/>
  <c r="DG118" i="79"/>
  <c r="DH118" i="79"/>
  <c r="DG114" i="79"/>
  <c r="DH114" i="79"/>
  <c r="DG110" i="79"/>
  <c r="DH110" i="79"/>
  <c r="DG106" i="79"/>
  <c r="DH106" i="79"/>
  <c r="DG102" i="79"/>
  <c r="DH102" i="79"/>
  <c r="DH98" i="79"/>
  <c r="DG98" i="79"/>
  <c r="DH94" i="79"/>
  <c r="DG90" i="79"/>
  <c r="DH90" i="79"/>
  <c r="DG86" i="79"/>
  <c r="DH86" i="79"/>
  <c r="DH82" i="79"/>
  <c r="DG82" i="79"/>
  <c r="DH78" i="79"/>
  <c r="DG74" i="79"/>
  <c r="DH74" i="79"/>
  <c r="DG70" i="79"/>
  <c r="DH70" i="79"/>
  <c r="DH66" i="79"/>
  <c r="DG66" i="79"/>
  <c r="DH62" i="79"/>
  <c r="DG58" i="79"/>
  <c r="DH58" i="79"/>
  <c r="DG54" i="79"/>
  <c r="DH54" i="79"/>
  <c r="DH50" i="79"/>
  <c r="DG50" i="79"/>
  <c r="DH46" i="79"/>
  <c r="DG42" i="79"/>
  <c r="DH42" i="79"/>
  <c r="DH38" i="79"/>
  <c r="DG38" i="79"/>
  <c r="DG34" i="79"/>
  <c r="DH34" i="79"/>
  <c r="DH30" i="79"/>
  <c r="DG30" i="79"/>
  <c r="DG26" i="79"/>
  <c r="DH26" i="79"/>
  <c r="DH22" i="79"/>
  <c r="DG22" i="79"/>
  <c r="DG18" i="79"/>
  <c r="DH18" i="79"/>
  <c r="DH14" i="79"/>
  <c r="DG14" i="79"/>
  <c r="DG10" i="79"/>
  <c r="DH10" i="79"/>
  <c r="DH6" i="79"/>
  <c r="DG6" i="79"/>
  <c r="DH96" i="79"/>
  <c r="DH88" i="79"/>
  <c r="DH80" i="79"/>
  <c r="DH72" i="79"/>
  <c r="DH64" i="79"/>
  <c r="DH56" i="79"/>
  <c r="DH48" i="79"/>
  <c r="DH40" i="79"/>
  <c r="DH32" i="79"/>
  <c r="DH20" i="79"/>
  <c r="DG89" i="79"/>
  <c r="DG46" i="79"/>
  <c r="DG17" i="79"/>
  <c r="CH2" i="79" l="1"/>
  <c r="CE11" i="79" l="1"/>
  <c r="CE50" i="79" s="1"/>
  <c r="CE10" i="79"/>
  <c r="CE45" i="79" s="1"/>
  <c r="DM236" i="79" l="1"/>
  <c r="DM196" i="79"/>
  <c r="DM276" i="79"/>
  <c r="DM116" i="79"/>
  <c r="DM156" i="79"/>
  <c r="DM36" i="79"/>
  <c r="DM76" i="79"/>
  <c r="DM161" i="79"/>
  <c r="DM281" i="79"/>
  <c r="DM201" i="79"/>
  <c r="DM41" i="79"/>
  <c r="DM121" i="79"/>
  <c r="DM241" i="79"/>
  <c r="DM81" i="79"/>
  <c r="CE49" i="79"/>
  <c r="CE48" i="79"/>
  <c r="CE52" i="79"/>
  <c r="CE51" i="79"/>
  <c r="CE43" i="79"/>
  <c r="CE47" i="79"/>
  <c r="CE46" i="79"/>
  <c r="CE44" i="79"/>
  <c r="CR5" i="79"/>
  <c r="CR6" i="79"/>
  <c r="CR7" i="79"/>
  <c r="CR8" i="79"/>
  <c r="CR9" i="79"/>
  <c r="CR10" i="79"/>
  <c r="CR11" i="79"/>
  <c r="CR12" i="79"/>
  <c r="CR13" i="79"/>
  <c r="CR14" i="79"/>
  <c r="CR15" i="79"/>
  <c r="CR16" i="79"/>
  <c r="CR17" i="79"/>
  <c r="CR18" i="79"/>
  <c r="CR19" i="79"/>
  <c r="CR20" i="79"/>
  <c r="CR21" i="79"/>
  <c r="CR22" i="79"/>
  <c r="CR23" i="79"/>
  <c r="CR24" i="79"/>
  <c r="CR25" i="79"/>
  <c r="CR26" i="79"/>
  <c r="CR27" i="79"/>
  <c r="CR28" i="79"/>
  <c r="CR29" i="79"/>
  <c r="CR30" i="79"/>
  <c r="CR31" i="79"/>
  <c r="CR32" i="79"/>
  <c r="CR33" i="79"/>
  <c r="CR34" i="79"/>
  <c r="CR35" i="79"/>
  <c r="CR36" i="79"/>
  <c r="CR37" i="79"/>
  <c r="CR38" i="79"/>
  <c r="CR39" i="79"/>
  <c r="CR40" i="79"/>
  <c r="CR41" i="79"/>
  <c r="CR42" i="79"/>
  <c r="CR43" i="79"/>
  <c r="CR44" i="79"/>
  <c r="CR45" i="79"/>
  <c r="CR46" i="79"/>
  <c r="CR47" i="79"/>
  <c r="CR48" i="79"/>
  <c r="CR49" i="79"/>
  <c r="CR50" i="79"/>
  <c r="CR51" i="79"/>
  <c r="CR52" i="79"/>
  <c r="CR53" i="79"/>
  <c r="CR54" i="79"/>
  <c r="CR55" i="79"/>
  <c r="CR56" i="79"/>
  <c r="CR57" i="79"/>
  <c r="CR58" i="79"/>
  <c r="CR59" i="79"/>
  <c r="CR60" i="79"/>
  <c r="CR61" i="79"/>
  <c r="CR62" i="79"/>
  <c r="CR63" i="79"/>
  <c r="CR64" i="79"/>
  <c r="CR65" i="79"/>
  <c r="CR66" i="79"/>
  <c r="CR67" i="79"/>
  <c r="CR68" i="79"/>
  <c r="CR69" i="79"/>
  <c r="CR70" i="79"/>
  <c r="CR71" i="79"/>
  <c r="CR72" i="79"/>
  <c r="CR73" i="79"/>
  <c r="CR74" i="79"/>
  <c r="CR75" i="79"/>
  <c r="CR76" i="79"/>
  <c r="CR77" i="79"/>
  <c r="CR78" i="79"/>
  <c r="CR79" i="79"/>
  <c r="CR80" i="79"/>
  <c r="CR81" i="79"/>
  <c r="CR82" i="79"/>
  <c r="CR83" i="79"/>
  <c r="CR84" i="79"/>
  <c r="CR85" i="79"/>
  <c r="CR86" i="79"/>
  <c r="CR87" i="79"/>
  <c r="CR88" i="79"/>
  <c r="CR89" i="79"/>
  <c r="CR90" i="79"/>
  <c r="CR91" i="79"/>
  <c r="CR92" i="79"/>
  <c r="CR93" i="79"/>
  <c r="CR94" i="79"/>
  <c r="CR95" i="79"/>
  <c r="CR96" i="79"/>
  <c r="CR97" i="79"/>
  <c r="CR98" i="79"/>
  <c r="CR99" i="79"/>
  <c r="CR100" i="79"/>
  <c r="CR101" i="79"/>
  <c r="CR102" i="79"/>
  <c r="CR103" i="79"/>
  <c r="CR104" i="79"/>
  <c r="CR105" i="79"/>
  <c r="CR106" i="79"/>
  <c r="CR107" i="79"/>
  <c r="CR108" i="79"/>
  <c r="CR109" i="79"/>
  <c r="CR110" i="79"/>
  <c r="CR111" i="79"/>
  <c r="CR112" i="79"/>
  <c r="CR113" i="79"/>
  <c r="CR114" i="79"/>
  <c r="CR115" i="79"/>
  <c r="CR116" i="79"/>
  <c r="CR117" i="79"/>
  <c r="CR118" i="79"/>
  <c r="CR119" i="79"/>
  <c r="CR120" i="79"/>
  <c r="CR121" i="79"/>
  <c r="CR122" i="79"/>
  <c r="CR123" i="79"/>
  <c r="CR124" i="79"/>
  <c r="CR125" i="79"/>
  <c r="CR126" i="79"/>
  <c r="CR127" i="79"/>
  <c r="CR128" i="79"/>
  <c r="CR129" i="79"/>
  <c r="CR130" i="79"/>
  <c r="CR131" i="79"/>
  <c r="CR132" i="79"/>
  <c r="CR133" i="79"/>
  <c r="CR134" i="79"/>
  <c r="CR135" i="79"/>
  <c r="CR136" i="79"/>
  <c r="CR137" i="79"/>
  <c r="CR138" i="79"/>
  <c r="CR139" i="79"/>
  <c r="CR140" i="79"/>
  <c r="CR141" i="79"/>
  <c r="CR142" i="79"/>
  <c r="CR143" i="79"/>
  <c r="CR144" i="79"/>
  <c r="CR145" i="79"/>
  <c r="CR146" i="79"/>
  <c r="CR147" i="79"/>
  <c r="CR148" i="79"/>
  <c r="CR149" i="79"/>
  <c r="CR150" i="79"/>
  <c r="CR151" i="79"/>
  <c r="CR152" i="79"/>
  <c r="CR153" i="79"/>
  <c r="CR154" i="79"/>
  <c r="CR155" i="79"/>
  <c r="CR156" i="79"/>
  <c r="CR157" i="79"/>
  <c r="CR158" i="79"/>
  <c r="CR159" i="79"/>
  <c r="CR160" i="79"/>
  <c r="CR161" i="79"/>
  <c r="CR162" i="79"/>
  <c r="CR163" i="79"/>
  <c r="CR164" i="79"/>
  <c r="CR165" i="79"/>
  <c r="CR166" i="79"/>
  <c r="CR167" i="79"/>
  <c r="CR168" i="79"/>
  <c r="CR169" i="79"/>
  <c r="CR170" i="79"/>
  <c r="CR171" i="79"/>
  <c r="CR172" i="79"/>
  <c r="CR173" i="79"/>
  <c r="CR174" i="79"/>
  <c r="CR175" i="79"/>
  <c r="CR176" i="79"/>
  <c r="CR177" i="79"/>
  <c r="CR178" i="79"/>
  <c r="CR179" i="79"/>
  <c r="CR180" i="79"/>
  <c r="CR181" i="79"/>
  <c r="CR182" i="79"/>
  <c r="CR183" i="79"/>
  <c r="CR184" i="79"/>
  <c r="CR185" i="79"/>
  <c r="CR186" i="79"/>
  <c r="CR187" i="79"/>
  <c r="CR188" i="79"/>
  <c r="CR189" i="79"/>
  <c r="CR190" i="79"/>
  <c r="CR191" i="79"/>
  <c r="CR192" i="79"/>
  <c r="CR193" i="79"/>
  <c r="CR194" i="79"/>
  <c r="CR195" i="79"/>
  <c r="CR196" i="79"/>
  <c r="CR197" i="79"/>
  <c r="CR198" i="79"/>
  <c r="CR199" i="79"/>
  <c r="CR200" i="79"/>
  <c r="CR201" i="79"/>
  <c r="CR202" i="79"/>
  <c r="CR203" i="79"/>
  <c r="CR204" i="79"/>
  <c r="CR205" i="79"/>
  <c r="CR206" i="79"/>
  <c r="CR207" i="79"/>
  <c r="CR208" i="79"/>
  <c r="CR209" i="79"/>
  <c r="CR210" i="79"/>
  <c r="CR211" i="79"/>
  <c r="CR212" i="79"/>
  <c r="CR213" i="79"/>
  <c r="CR214" i="79"/>
  <c r="CR215" i="79"/>
  <c r="CR216" i="79"/>
  <c r="CR217" i="79"/>
  <c r="CR218" i="79"/>
  <c r="CR219" i="79"/>
  <c r="CR220" i="79"/>
  <c r="CR221" i="79"/>
  <c r="CR222" i="79"/>
  <c r="CR223" i="79"/>
  <c r="CR224" i="79"/>
  <c r="CR225" i="79"/>
  <c r="CR226" i="79"/>
  <c r="CR227" i="79"/>
  <c r="CR228" i="79"/>
  <c r="CR229" i="79"/>
  <c r="CR230" i="79"/>
  <c r="CR231" i="79"/>
  <c r="CR232" i="79"/>
  <c r="CR233" i="79"/>
  <c r="CR234" i="79"/>
  <c r="CR235" i="79"/>
  <c r="CR236" i="79"/>
  <c r="CR237" i="79"/>
  <c r="CR238" i="79"/>
  <c r="CR239" i="79"/>
  <c r="CR240" i="79"/>
  <c r="CR241" i="79"/>
  <c r="CR242" i="79"/>
  <c r="CR243" i="79"/>
  <c r="CR244" i="79"/>
  <c r="CR245" i="79"/>
  <c r="CR246" i="79"/>
  <c r="CR247" i="79"/>
  <c r="CR248" i="79"/>
  <c r="CR249" i="79"/>
  <c r="CR250" i="79"/>
  <c r="CR251" i="79"/>
  <c r="CR252" i="79"/>
  <c r="CR253" i="79"/>
  <c r="CR254" i="79"/>
  <c r="CR255" i="79"/>
  <c r="CR256" i="79"/>
  <c r="CR257" i="79"/>
  <c r="CR258" i="79"/>
  <c r="CR259" i="79"/>
  <c r="CR260" i="79"/>
  <c r="CR261" i="79"/>
  <c r="CR262" i="79"/>
  <c r="CR263" i="79"/>
  <c r="CR264" i="79"/>
  <c r="CR265" i="79"/>
  <c r="CR266" i="79"/>
  <c r="CR267" i="79"/>
  <c r="CR268" i="79"/>
  <c r="CR269" i="79"/>
  <c r="CR270" i="79"/>
  <c r="CR271" i="79"/>
  <c r="CR272" i="79"/>
  <c r="CR273" i="79"/>
  <c r="CR274" i="79"/>
  <c r="CR275" i="79"/>
  <c r="CR276" i="79"/>
  <c r="CR277" i="79"/>
  <c r="CR278" i="79"/>
  <c r="CR279" i="79"/>
  <c r="CR280" i="79"/>
  <c r="CR281" i="79"/>
  <c r="CR282" i="79"/>
  <c r="CR283" i="79"/>
  <c r="CR284" i="79"/>
  <c r="CR285" i="79"/>
  <c r="CR286" i="79"/>
  <c r="CR287" i="79"/>
  <c r="CR288" i="79"/>
  <c r="CR289" i="79"/>
  <c r="CR290" i="79"/>
  <c r="CR291" i="79"/>
  <c r="CR292" i="79"/>
  <c r="CR293" i="79"/>
  <c r="CR294" i="79"/>
  <c r="CR295" i="79"/>
  <c r="CR296" i="79"/>
  <c r="CR297" i="79"/>
  <c r="CR298" i="79"/>
  <c r="CR299" i="79"/>
  <c r="CR300" i="79"/>
  <c r="CR301" i="79"/>
  <c r="CR302" i="79"/>
  <c r="CR303" i="79"/>
  <c r="CR304" i="79"/>
  <c r="CR305" i="79"/>
  <c r="CR306" i="79"/>
  <c r="CR307" i="79"/>
  <c r="CR308" i="79"/>
  <c r="CR309" i="79"/>
  <c r="CR310" i="79"/>
  <c r="CR311" i="79"/>
  <c r="CR312" i="79"/>
  <c r="CR313" i="79"/>
  <c r="CR314" i="79"/>
  <c r="CR315" i="79"/>
  <c r="CR316" i="79"/>
  <c r="CR317" i="79"/>
  <c r="CR318" i="79"/>
  <c r="CR319" i="79"/>
  <c r="CR320" i="79"/>
  <c r="CR321" i="79"/>
  <c r="CR322" i="79"/>
  <c r="CR323" i="79"/>
  <c r="CR324" i="79"/>
  <c r="CR325" i="79"/>
  <c r="CR326" i="79"/>
  <c r="CR327" i="79"/>
  <c r="CR328" i="79"/>
  <c r="CR329" i="79"/>
  <c r="CR330" i="79"/>
  <c r="CR331" i="79"/>
  <c r="CR332" i="79"/>
  <c r="CR333" i="79"/>
  <c r="CR334" i="79"/>
  <c r="CR335" i="79"/>
  <c r="CR336" i="79"/>
  <c r="CR337" i="79"/>
  <c r="CR338" i="79"/>
  <c r="CR339" i="79"/>
  <c r="CR340" i="79"/>
  <c r="CR341" i="79"/>
  <c r="CR342" i="79"/>
  <c r="CR343" i="79"/>
  <c r="CR344" i="79"/>
  <c r="CR345" i="79"/>
  <c r="CR346" i="79"/>
  <c r="CR347" i="79"/>
  <c r="CR348" i="79"/>
  <c r="CR349" i="79"/>
  <c r="CR350" i="79"/>
  <c r="CR351" i="79"/>
  <c r="CR352" i="79"/>
  <c r="CR353" i="79"/>
  <c r="CR354" i="79"/>
  <c r="CR355" i="79"/>
  <c r="CR356" i="79"/>
  <c r="CR357" i="79"/>
  <c r="CR358" i="79"/>
  <c r="CR359" i="79"/>
  <c r="CR360" i="79"/>
  <c r="CR361" i="79"/>
  <c r="CR362" i="79"/>
  <c r="CR363" i="79"/>
  <c r="CR364" i="79"/>
  <c r="CR365" i="79"/>
  <c r="CR366" i="79"/>
  <c r="CR367" i="79"/>
  <c r="CR368" i="79"/>
  <c r="CR369" i="79"/>
  <c r="CR370" i="79"/>
  <c r="CR371" i="79"/>
  <c r="CR372" i="79"/>
  <c r="CR373" i="79"/>
  <c r="CR374" i="79"/>
  <c r="CR375" i="79"/>
  <c r="CR376" i="79"/>
  <c r="CR377" i="79"/>
  <c r="CR378" i="79"/>
  <c r="CR379" i="79"/>
  <c r="CR380" i="79"/>
  <c r="CR381" i="79"/>
  <c r="CR382" i="79"/>
  <c r="CR383" i="79"/>
  <c r="CR384" i="79"/>
  <c r="CR385" i="79"/>
  <c r="CR386" i="79"/>
  <c r="CR387" i="79"/>
  <c r="CR388" i="79"/>
  <c r="CR389" i="79"/>
  <c r="CR390" i="79"/>
  <c r="CR391" i="79"/>
  <c r="CR392" i="79"/>
  <c r="CR393" i="79"/>
  <c r="CR394" i="79"/>
  <c r="CR395" i="79"/>
  <c r="CR396" i="79"/>
  <c r="CR397" i="79"/>
  <c r="CR398" i="79"/>
  <c r="CR399" i="79"/>
  <c r="CR400" i="79"/>
  <c r="CR401" i="79"/>
  <c r="CR402" i="79"/>
  <c r="CR403" i="79"/>
  <c r="CR404" i="79"/>
  <c r="CR405" i="79"/>
  <c r="CR406" i="79"/>
  <c r="CR407" i="79"/>
  <c r="CR408" i="79"/>
  <c r="CR409" i="79"/>
  <c r="CR410" i="79"/>
  <c r="CR411" i="79"/>
  <c r="CR412" i="79"/>
  <c r="CR413" i="79"/>
  <c r="CR414" i="79"/>
  <c r="CR415" i="79"/>
  <c r="CR416" i="79"/>
  <c r="CR417" i="79"/>
  <c r="CR418" i="79"/>
  <c r="CR419" i="79"/>
  <c r="CR420" i="79"/>
  <c r="CR421" i="79"/>
  <c r="CR422" i="79"/>
  <c r="CR423" i="79"/>
  <c r="CR424" i="79"/>
  <c r="CR425" i="79"/>
  <c r="CR426" i="79"/>
  <c r="CR427" i="79"/>
  <c r="CR428" i="79"/>
  <c r="CR429" i="79"/>
  <c r="CR430" i="79"/>
  <c r="CR431" i="79"/>
  <c r="CR432" i="79"/>
  <c r="CR433" i="79"/>
  <c r="CR434" i="79"/>
  <c r="CR435" i="79"/>
  <c r="CR436" i="79"/>
  <c r="CR437" i="79"/>
  <c r="CR438" i="79"/>
  <c r="CR439" i="79"/>
  <c r="CR440" i="79"/>
  <c r="CR441" i="79"/>
  <c r="CR442" i="79"/>
  <c r="CR443" i="79"/>
  <c r="CR444" i="79"/>
  <c r="CR445" i="79"/>
  <c r="CR446" i="79"/>
  <c r="CR447" i="79"/>
  <c r="CR448" i="79"/>
  <c r="CR449" i="79"/>
  <c r="CR450" i="79"/>
  <c r="CR451" i="79"/>
  <c r="CR452" i="79"/>
  <c r="CR453" i="79"/>
  <c r="CR454" i="79"/>
  <c r="CR455" i="79"/>
  <c r="CR456" i="79"/>
  <c r="CR457" i="79"/>
  <c r="CR458" i="79"/>
  <c r="CR459" i="79"/>
  <c r="CR460" i="79"/>
  <c r="CR461" i="79"/>
  <c r="CR462" i="79"/>
  <c r="CR463" i="79"/>
  <c r="CR464" i="79"/>
  <c r="CR465" i="79"/>
  <c r="CR466" i="79"/>
  <c r="CR467" i="79"/>
  <c r="CR468" i="79"/>
  <c r="CR469" i="79"/>
  <c r="CR470" i="79"/>
  <c r="CR471" i="79"/>
  <c r="CR472" i="79"/>
  <c r="CR473" i="79"/>
  <c r="CR474" i="79"/>
  <c r="CR475" i="79"/>
  <c r="CR476" i="79"/>
  <c r="CR477" i="79"/>
  <c r="CR478" i="79"/>
  <c r="CR479" i="79"/>
  <c r="CR480" i="79"/>
  <c r="CR481" i="79"/>
  <c r="CR482" i="79"/>
  <c r="CR483" i="79"/>
  <c r="CR484" i="79"/>
  <c r="CR485" i="79"/>
  <c r="CR486" i="79"/>
  <c r="CR487" i="79"/>
  <c r="CR488" i="79"/>
  <c r="CR489" i="79"/>
  <c r="CR490" i="79"/>
  <c r="CR491" i="79"/>
  <c r="CR492" i="79"/>
  <c r="CR493" i="79"/>
  <c r="CR494" i="79"/>
  <c r="CR495" i="79"/>
  <c r="CR496" i="79"/>
  <c r="CR497" i="79"/>
  <c r="CR498" i="79"/>
  <c r="CR499" i="79"/>
  <c r="CR500" i="79"/>
  <c r="CR501" i="79"/>
  <c r="CR502" i="79"/>
  <c r="CR503" i="79"/>
  <c r="CR504" i="79"/>
  <c r="CR505" i="79"/>
  <c r="CR506" i="79"/>
  <c r="CR507" i="79"/>
  <c r="CR508" i="79"/>
  <c r="CR509" i="79"/>
  <c r="CR510" i="79"/>
  <c r="CR511" i="79"/>
  <c r="CR512" i="79"/>
  <c r="CR513" i="79"/>
  <c r="CR514" i="79"/>
  <c r="CR515" i="79"/>
  <c r="CR516" i="79"/>
  <c r="CR517" i="79"/>
  <c r="CR518" i="79"/>
  <c r="CR519" i="79"/>
  <c r="CR520" i="79"/>
  <c r="CR521" i="79"/>
  <c r="CR522" i="79"/>
  <c r="CR523" i="79"/>
  <c r="CR524" i="79"/>
  <c r="CR525" i="79"/>
  <c r="CR526" i="79"/>
  <c r="CR527" i="79"/>
  <c r="CR528" i="79"/>
  <c r="CR529" i="79"/>
  <c r="CR530" i="79"/>
  <c r="CR531" i="79"/>
  <c r="CR532" i="79"/>
  <c r="CR533" i="79"/>
  <c r="CR534" i="79"/>
  <c r="CR535" i="79"/>
  <c r="CR536" i="79"/>
  <c r="CR537" i="79"/>
  <c r="CR538" i="79"/>
  <c r="CR539" i="79"/>
  <c r="CR540" i="79"/>
  <c r="CR541" i="79"/>
  <c r="CR542" i="79"/>
  <c r="CR543" i="79"/>
  <c r="CR544" i="79"/>
  <c r="CR545" i="79"/>
  <c r="CR546" i="79"/>
  <c r="CR547" i="79"/>
  <c r="CR548" i="79"/>
  <c r="CR549" i="79"/>
  <c r="CR550" i="79"/>
  <c r="CR551" i="79"/>
  <c r="CR552" i="79"/>
  <c r="CR553" i="79"/>
  <c r="CR554" i="79"/>
  <c r="CR555" i="79"/>
  <c r="CR556" i="79"/>
  <c r="CR557" i="79"/>
  <c r="CR558" i="79"/>
  <c r="CR559" i="79"/>
  <c r="CR560" i="79"/>
  <c r="CR561" i="79"/>
  <c r="CR562" i="79"/>
  <c r="CR563" i="79"/>
  <c r="CR564" i="79"/>
  <c r="CR565" i="79"/>
  <c r="CR566" i="79"/>
  <c r="CR567" i="79"/>
  <c r="CR568" i="79"/>
  <c r="CR569" i="79"/>
  <c r="CR570" i="79"/>
  <c r="CR571" i="79"/>
  <c r="CR572" i="79"/>
  <c r="CR573" i="79"/>
  <c r="CR574" i="79"/>
  <c r="CR575" i="79"/>
  <c r="CR576" i="79"/>
  <c r="CR577" i="79"/>
  <c r="CR578" i="79"/>
  <c r="CR579" i="79"/>
  <c r="CR580" i="79"/>
  <c r="CR581" i="79"/>
  <c r="CR582" i="79"/>
  <c r="CR583" i="79"/>
  <c r="CR584" i="79"/>
  <c r="CR585" i="79"/>
  <c r="CR586" i="79"/>
  <c r="CR587" i="79"/>
  <c r="CR588" i="79"/>
  <c r="CR589" i="79"/>
  <c r="CR590" i="79"/>
  <c r="CR591" i="79"/>
  <c r="CR592" i="79"/>
  <c r="CR593" i="79"/>
  <c r="CR594" i="79"/>
  <c r="CR595" i="79"/>
  <c r="CR596" i="79"/>
  <c r="CR597" i="79"/>
  <c r="CR598" i="79"/>
  <c r="CR599" i="79"/>
  <c r="CR600" i="79"/>
  <c r="CR601" i="79"/>
  <c r="CR602" i="79"/>
  <c r="CR603" i="79"/>
  <c r="CR604" i="79"/>
  <c r="CR605" i="79"/>
  <c r="CR606" i="79"/>
  <c r="CR607" i="79"/>
  <c r="CR608" i="79"/>
  <c r="CR609" i="79"/>
  <c r="CR610" i="79"/>
  <c r="CR611" i="79"/>
  <c r="CR612" i="79"/>
  <c r="CR613" i="79"/>
  <c r="CR614" i="79"/>
  <c r="CR615" i="79"/>
  <c r="CR616" i="79"/>
  <c r="CR617" i="79"/>
  <c r="CR618" i="79"/>
  <c r="CR619" i="79"/>
  <c r="CR620" i="79"/>
  <c r="CR621" i="79"/>
  <c r="CR622" i="79"/>
  <c r="CR623" i="79"/>
  <c r="CR624" i="79"/>
  <c r="CR625" i="79"/>
  <c r="CR626" i="79"/>
  <c r="CR627" i="79"/>
  <c r="CR628" i="79"/>
  <c r="CR629" i="79"/>
  <c r="CR630" i="79"/>
  <c r="CR631" i="79"/>
  <c r="CR632" i="79"/>
  <c r="CR633" i="79"/>
  <c r="CR634" i="79"/>
  <c r="CR635" i="79"/>
  <c r="CR636" i="79"/>
  <c r="CR637" i="79"/>
  <c r="CR638" i="79"/>
  <c r="CR639" i="79"/>
  <c r="CR640" i="79"/>
  <c r="CR641" i="79"/>
  <c r="CR642" i="79"/>
  <c r="CR643" i="79"/>
  <c r="CR644" i="79"/>
  <c r="CR645" i="79"/>
  <c r="CR646" i="79"/>
  <c r="CR647" i="79"/>
  <c r="CR648" i="79"/>
  <c r="CR649" i="79"/>
  <c r="CR650" i="79"/>
  <c r="CR651" i="79"/>
  <c r="CR652" i="79"/>
  <c r="CR653" i="79"/>
  <c r="CR654" i="79"/>
  <c r="CR655" i="79"/>
  <c r="CR656" i="79"/>
  <c r="CR657" i="79"/>
  <c r="CR658" i="79"/>
  <c r="CR659" i="79"/>
  <c r="CR660" i="79"/>
  <c r="CR661" i="79"/>
  <c r="CR662" i="79"/>
  <c r="CR663" i="79"/>
  <c r="CR664" i="79"/>
  <c r="CR665" i="79"/>
  <c r="CR666" i="79"/>
  <c r="CR667" i="79"/>
  <c r="CR668" i="79"/>
  <c r="CR669" i="79"/>
  <c r="CR670" i="79"/>
  <c r="CR671" i="79"/>
  <c r="CR672" i="79"/>
  <c r="CR673" i="79"/>
  <c r="CR674" i="79"/>
  <c r="CR675" i="79"/>
  <c r="CR676" i="79"/>
  <c r="CR677" i="79"/>
  <c r="CR678" i="79"/>
  <c r="CR679" i="79"/>
  <c r="CR680" i="79"/>
  <c r="CR681" i="79"/>
  <c r="CR682" i="79"/>
  <c r="CR683" i="79"/>
  <c r="CR684" i="79"/>
  <c r="CR685" i="79"/>
  <c r="CR686" i="79"/>
  <c r="CR687" i="79"/>
  <c r="CR688" i="79"/>
  <c r="CR689" i="79"/>
  <c r="CR690" i="79"/>
  <c r="CR691" i="79"/>
  <c r="CR692" i="79"/>
  <c r="CR693" i="79"/>
  <c r="CR694" i="79"/>
  <c r="CR695" i="79"/>
  <c r="CR696" i="79"/>
  <c r="CR697" i="79"/>
  <c r="CR698" i="79"/>
  <c r="CR699" i="79"/>
  <c r="CR700" i="79"/>
  <c r="CR701" i="79"/>
  <c r="CR702" i="79"/>
  <c r="CR703" i="79"/>
  <c r="CR704" i="79"/>
  <c r="CR705" i="79"/>
  <c r="CR706" i="79"/>
  <c r="CR707" i="79"/>
  <c r="CR708" i="79"/>
  <c r="CR709" i="79"/>
  <c r="CR710" i="79"/>
  <c r="CR711" i="79"/>
  <c r="CR712" i="79"/>
  <c r="CR713" i="79"/>
  <c r="CR714" i="79"/>
  <c r="CR715" i="79"/>
  <c r="CR716" i="79"/>
  <c r="CR717" i="79"/>
  <c r="CR718" i="79"/>
  <c r="CR719" i="79"/>
  <c r="CR720" i="79"/>
  <c r="CR721" i="79"/>
  <c r="CR722" i="79"/>
  <c r="CR723" i="79"/>
  <c r="CR724" i="79"/>
  <c r="CR725" i="79"/>
  <c r="CR726" i="79"/>
  <c r="CR727" i="79"/>
  <c r="CR728" i="79"/>
  <c r="CR729" i="79"/>
  <c r="CR730" i="79"/>
  <c r="CR731" i="79"/>
  <c r="CR732" i="79"/>
  <c r="CR733" i="79"/>
  <c r="CR734" i="79"/>
  <c r="CR735" i="79"/>
  <c r="CR736" i="79"/>
  <c r="CR737" i="79"/>
  <c r="CR738" i="79"/>
  <c r="CR739" i="79"/>
  <c r="CR740" i="79"/>
  <c r="CR741" i="79"/>
  <c r="CR742" i="79"/>
  <c r="CR743" i="79"/>
  <c r="CR744" i="79"/>
  <c r="CR745" i="79"/>
  <c r="CR746" i="79"/>
  <c r="CR747" i="79"/>
  <c r="CR748" i="79"/>
  <c r="CR749" i="79"/>
  <c r="CR750" i="79"/>
  <c r="CR751" i="79"/>
  <c r="CR752" i="79"/>
  <c r="CR753" i="79"/>
  <c r="CR754" i="79"/>
  <c r="CR755" i="79"/>
  <c r="CR756" i="79"/>
  <c r="CR757" i="79"/>
  <c r="CR758" i="79"/>
  <c r="CR759" i="79"/>
  <c r="CR760" i="79"/>
  <c r="CR761" i="79"/>
  <c r="CR762" i="79"/>
  <c r="CR763" i="79"/>
  <c r="CR764" i="79"/>
  <c r="CR765" i="79"/>
  <c r="CR766" i="79"/>
  <c r="CR767" i="79"/>
  <c r="CR768" i="79"/>
  <c r="CR769" i="79"/>
  <c r="CR770" i="79"/>
  <c r="CR771" i="79"/>
  <c r="CR772" i="79"/>
  <c r="CR773" i="79"/>
  <c r="CR774" i="79"/>
  <c r="CR775" i="79"/>
  <c r="CR776" i="79"/>
  <c r="CR777" i="79"/>
  <c r="CR778" i="79"/>
  <c r="CR779" i="79"/>
  <c r="CR780" i="79"/>
  <c r="CR781" i="79"/>
  <c r="CR782" i="79"/>
  <c r="CR783" i="79"/>
  <c r="CR784" i="79"/>
  <c r="CR785" i="79"/>
  <c r="CR786" i="79"/>
  <c r="CR787" i="79"/>
  <c r="CR788" i="79"/>
  <c r="CR789" i="79"/>
  <c r="CR790" i="79"/>
  <c r="CR791" i="79"/>
  <c r="CR792" i="79"/>
  <c r="CR793" i="79"/>
  <c r="CR794" i="79"/>
  <c r="CR795" i="79"/>
  <c r="CR796" i="79"/>
  <c r="CR797" i="79"/>
  <c r="CR798" i="79"/>
  <c r="CR799" i="79"/>
  <c r="CR800" i="79"/>
  <c r="CR801" i="79"/>
  <c r="CR802" i="79"/>
  <c r="CR803" i="79"/>
  <c r="CR804" i="79"/>
  <c r="CR805" i="79"/>
  <c r="CR806" i="79"/>
  <c r="CR807" i="79"/>
  <c r="CR808" i="79"/>
  <c r="CR809" i="79"/>
  <c r="CR810" i="79"/>
  <c r="CR811" i="79"/>
  <c r="CR812" i="79"/>
  <c r="CR813" i="79"/>
  <c r="CR814" i="79"/>
  <c r="CR815" i="79"/>
  <c r="CR816" i="79"/>
  <c r="CR817" i="79"/>
  <c r="CR818" i="79"/>
  <c r="CR819" i="79"/>
  <c r="CR820" i="79"/>
  <c r="CR821" i="79"/>
  <c r="CR822" i="79"/>
  <c r="CR823" i="79"/>
  <c r="CR824" i="79"/>
  <c r="CR825" i="79"/>
  <c r="CR826" i="79"/>
  <c r="CR827" i="79"/>
  <c r="CR828" i="79"/>
  <c r="CR829" i="79"/>
  <c r="CR830" i="79"/>
  <c r="CR831" i="79"/>
  <c r="CR832" i="79"/>
  <c r="CR833" i="79"/>
  <c r="CR834" i="79"/>
  <c r="CR835" i="79"/>
  <c r="CR836" i="79"/>
  <c r="CR837" i="79"/>
  <c r="CR838" i="79"/>
  <c r="CR839" i="79"/>
  <c r="CR840" i="79"/>
  <c r="CR841" i="79"/>
  <c r="CR842" i="79"/>
  <c r="CR843" i="79"/>
  <c r="CR844" i="79"/>
  <c r="CR845" i="79"/>
  <c r="CR846" i="79"/>
  <c r="CR847" i="79"/>
  <c r="CR848" i="79"/>
  <c r="CR849" i="79"/>
  <c r="CR850" i="79"/>
  <c r="CR851" i="79"/>
  <c r="CR852" i="79"/>
  <c r="CR853" i="79"/>
  <c r="CR854" i="79"/>
  <c r="CR855" i="79"/>
  <c r="CR856" i="79"/>
  <c r="CR857" i="79"/>
  <c r="CR858" i="79"/>
  <c r="CR859" i="79"/>
  <c r="CR860" i="79"/>
  <c r="CR861" i="79"/>
  <c r="CR862" i="79"/>
  <c r="CR863" i="79"/>
  <c r="CR864" i="79"/>
  <c r="CR865" i="79"/>
  <c r="CR866" i="79"/>
  <c r="CR867" i="79"/>
  <c r="CR868" i="79"/>
  <c r="CR869" i="79"/>
  <c r="CR870" i="79"/>
  <c r="CR871" i="79"/>
  <c r="CR872" i="79"/>
  <c r="CR873" i="79"/>
  <c r="CR874" i="79"/>
  <c r="CR875" i="79"/>
  <c r="CR876" i="79"/>
  <c r="CR877" i="79"/>
  <c r="CR878" i="79"/>
  <c r="CR879" i="79"/>
  <c r="CR880" i="79"/>
  <c r="CR881" i="79"/>
  <c r="CR882" i="79"/>
  <c r="CR883" i="79"/>
  <c r="CR884" i="79"/>
  <c r="CR885" i="79"/>
  <c r="CR886" i="79"/>
  <c r="CR887" i="79"/>
  <c r="CR888" i="79"/>
  <c r="CR889" i="79"/>
  <c r="CR890" i="79"/>
  <c r="CR891" i="79"/>
  <c r="CR892" i="79"/>
  <c r="CR893" i="79"/>
  <c r="CR894" i="79"/>
  <c r="CR895" i="79"/>
  <c r="CR896" i="79"/>
  <c r="CR897" i="79"/>
  <c r="CR898" i="79"/>
  <c r="CR899" i="79"/>
  <c r="CR900" i="79"/>
  <c r="CR901" i="79"/>
  <c r="CR902" i="79"/>
  <c r="CR903" i="79"/>
  <c r="CR904" i="79"/>
  <c r="CR905" i="79"/>
  <c r="CR906" i="79"/>
  <c r="CR907" i="79"/>
  <c r="CR908" i="79"/>
  <c r="CR909" i="79"/>
  <c r="CR910" i="79"/>
  <c r="CR911" i="79"/>
  <c r="CR912" i="79"/>
  <c r="CR913" i="79"/>
  <c r="CR914" i="79"/>
  <c r="CR915" i="79"/>
  <c r="CR916" i="79"/>
  <c r="CR917" i="79"/>
  <c r="CR918" i="79"/>
  <c r="CR919" i="79"/>
  <c r="CR920" i="79"/>
  <c r="CR921" i="79"/>
  <c r="CR922" i="79"/>
  <c r="CR923" i="79"/>
  <c r="CR924" i="79"/>
  <c r="CR925" i="79"/>
  <c r="CR926" i="79"/>
  <c r="CR927" i="79"/>
  <c r="CR928" i="79"/>
  <c r="CR929" i="79"/>
  <c r="CR930" i="79"/>
  <c r="CR931" i="79"/>
  <c r="CR932" i="79"/>
  <c r="CR933" i="79"/>
  <c r="CR934" i="79"/>
  <c r="CR935" i="79"/>
  <c r="CR936" i="79"/>
  <c r="CR937" i="79"/>
  <c r="CR938" i="79"/>
  <c r="CR939" i="79"/>
  <c r="CR940" i="79"/>
  <c r="CR941" i="79"/>
  <c r="CR942" i="79"/>
  <c r="CR943" i="79"/>
  <c r="CR944" i="79"/>
  <c r="CR945" i="79"/>
  <c r="CR946" i="79"/>
  <c r="CR947" i="79"/>
  <c r="CR948" i="79"/>
  <c r="CR949" i="79"/>
  <c r="CR950" i="79"/>
  <c r="CR951" i="79"/>
  <c r="CR952" i="79"/>
  <c r="CR953" i="79"/>
  <c r="CR954" i="79"/>
  <c r="CR955" i="79"/>
  <c r="CR956" i="79"/>
  <c r="CR957" i="79"/>
  <c r="CR958" i="79"/>
  <c r="CR959" i="79"/>
  <c r="CR960" i="79"/>
  <c r="CR961" i="79"/>
  <c r="CR962" i="79"/>
  <c r="CR963" i="79"/>
  <c r="CR964" i="79"/>
  <c r="CR965" i="79"/>
  <c r="CR966" i="79"/>
  <c r="CR967" i="79"/>
  <c r="CR968" i="79"/>
  <c r="CR969" i="79"/>
  <c r="CR970" i="79"/>
  <c r="CR971" i="79"/>
  <c r="CR972" i="79"/>
  <c r="CR973" i="79"/>
  <c r="CR974" i="79"/>
  <c r="CR975" i="79"/>
  <c r="CR976" i="79"/>
  <c r="CR977" i="79"/>
  <c r="CR978" i="79"/>
  <c r="CR979" i="79"/>
  <c r="CR980" i="79"/>
  <c r="CR981" i="79"/>
  <c r="CR982" i="79"/>
  <c r="CR983" i="79"/>
  <c r="CR984" i="79"/>
  <c r="CR985" i="79"/>
  <c r="CR986" i="79"/>
  <c r="CR987" i="79"/>
  <c r="CR988" i="79"/>
  <c r="CR989" i="79"/>
  <c r="CR990" i="79"/>
  <c r="CR991" i="79"/>
  <c r="CR992" i="79"/>
  <c r="CR993" i="79"/>
  <c r="CR994" i="79"/>
  <c r="CR995" i="79"/>
  <c r="CR996" i="79"/>
  <c r="CR997" i="79"/>
  <c r="CR998" i="79"/>
  <c r="CR999" i="79"/>
  <c r="CR1000" i="79"/>
  <c r="CR1001" i="79"/>
  <c r="CR1002" i="79"/>
  <c r="CR1003" i="79"/>
  <c r="CR1004" i="79"/>
  <c r="CR1005" i="79"/>
  <c r="CR1006" i="79"/>
  <c r="CR1007" i="79"/>
  <c r="CR1008" i="79"/>
  <c r="CR1009" i="79"/>
  <c r="CR1010" i="79"/>
  <c r="CR1011" i="79"/>
  <c r="CR1012" i="79"/>
  <c r="CR1013" i="79"/>
  <c r="CR1014" i="79"/>
  <c r="CR1015" i="79"/>
  <c r="CR1016" i="79"/>
  <c r="CR1017" i="79"/>
  <c r="CR1018" i="79"/>
  <c r="CR1019" i="79"/>
  <c r="CR1020" i="79"/>
  <c r="CR1021" i="79"/>
  <c r="CR1022" i="79"/>
  <c r="CR1023" i="79"/>
  <c r="CR1024" i="79"/>
  <c r="CR1025" i="79"/>
  <c r="CR1026" i="79"/>
  <c r="CR1027" i="79"/>
  <c r="CR1028" i="79"/>
  <c r="CR1029" i="79"/>
  <c r="CR1030" i="79"/>
  <c r="CR1031" i="79"/>
  <c r="CR1032" i="79"/>
  <c r="CR1033" i="79"/>
  <c r="CR1034" i="79"/>
  <c r="CR1035" i="79"/>
  <c r="CR1036" i="79"/>
  <c r="CR1037" i="79"/>
  <c r="CR1038" i="79"/>
  <c r="CR1039" i="79"/>
  <c r="CR1040" i="79"/>
  <c r="CR1041" i="79"/>
  <c r="CR1042" i="79"/>
  <c r="CR1043" i="79"/>
  <c r="CR1044" i="79"/>
  <c r="CR1045" i="79"/>
  <c r="CR1046" i="79"/>
  <c r="CR1047" i="79"/>
  <c r="CR1048" i="79"/>
  <c r="CR1049" i="79"/>
  <c r="CR1050" i="79"/>
  <c r="CR1051" i="79"/>
  <c r="CR1052" i="79"/>
  <c r="CR1053" i="79"/>
  <c r="CR1054" i="79"/>
  <c r="CR1055" i="79"/>
  <c r="CR1056" i="79"/>
  <c r="CR1057" i="79"/>
  <c r="CR1058" i="79"/>
  <c r="CR1059" i="79"/>
  <c r="CR1060" i="79"/>
  <c r="CR1061" i="79"/>
  <c r="CR1062" i="79"/>
  <c r="CR1063" i="79"/>
  <c r="CR1064" i="79"/>
  <c r="CR1065" i="79"/>
  <c r="CR1066" i="79"/>
  <c r="CR1067" i="79"/>
  <c r="CR1068" i="79"/>
  <c r="CR1069" i="79"/>
  <c r="CR1070" i="79"/>
  <c r="CR1071" i="79"/>
  <c r="CR1072" i="79"/>
  <c r="CR1073" i="79"/>
  <c r="CR1074" i="79"/>
  <c r="CR1075" i="79"/>
  <c r="CR1076" i="79"/>
  <c r="CR1077" i="79"/>
  <c r="CR1078" i="79"/>
  <c r="CR1079" i="79"/>
  <c r="CR1080" i="79"/>
  <c r="CR1081" i="79"/>
  <c r="CR1082" i="79"/>
  <c r="CR1083" i="79"/>
  <c r="CR1084" i="79"/>
  <c r="CR1085" i="79"/>
  <c r="CR1086" i="79"/>
  <c r="CR1087" i="79"/>
  <c r="CR1088" i="79"/>
  <c r="CR1089" i="79"/>
  <c r="CR1090" i="79"/>
  <c r="CR1091" i="79"/>
  <c r="CR1092" i="79"/>
  <c r="CR1093" i="79"/>
  <c r="CR1094" i="79"/>
  <c r="CR1095" i="79"/>
  <c r="CR1096" i="79"/>
  <c r="CR1097" i="79"/>
  <c r="CR1098" i="79"/>
  <c r="CR1099" i="79"/>
  <c r="CR1100" i="79"/>
  <c r="CR1101" i="79"/>
  <c r="CR1102" i="79"/>
  <c r="CR1103" i="79"/>
  <c r="CR1104" i="79"/>
  <c r="CR1105" i="79"/>
  <c r="CR1106" i="79"/>
  <c r="CR1107" i="79"/>
  <c r="CR1108" i="79"/>
  <c r="CR1109" i="79"/>
  <c r="CR1110" i="79"/>
  <c r="CR1111" i="79"/>
  <c r="CR1112" i="79"/>
  <c r="CR1113" i="79"/>
  <c r="CR1114" i="79"/>
  <c r="CR1115" i="79"/>
  <c r="CR1116" i="79"/>
  <c r="CR1117" i="79"/>
  <c r="CR1118" i="79"/>
  <c r="CR1119" i="79"/>
  <c r="CR1120" i="79"/>
  <c r="CR1121" i="79"/>
  <c r="CR1122" i="79"/>
  <c r="CR1123" i="79"/>
  <c r="CR1124" i="79"/>
  <c r="CR1125" i="79"/>
  <c r="CR1126" i="79"/>
  <c r="CR1127" i="79"/>
  <c r="CR1128" i="79"/>
  <c r="CR1129" i="79"/>
  <c r="CR1130" i="79"/>
  <c r="CR1131" i="79"/>
  <c r="CR1132" i="79"/>
  <c r="CR1133" i="79"/>
  <c r="CR1134" i="79"/>
  <c r="CR1135" i="79"/>
  <c r="CR1136" i="79"/>
  <c r="CR1137" i="79"/>
  <c r="CR1138" i="79"/>
  <c r="CR1139" i="79"/>
  <c r="CR1140" i="79"/>
  <c r="CR1141" i="79"/>
  <c r="CR1142" i="79"/>
  <c r="CR1143" i="79"/>
  <c r="CR1144" i="79"/>
  <c r="CR1145" i="79"/>
  <c r="CR1146" i="79"/>
  <c r="CR1147" i="79"/>
  <c r="CR1148" i="79"/>
  <c r="CR1149" i="79"/>
  <c r="CR1150" i="79"/>
  <c r="CR1151" i="79"/>
  <c r="CR1152" i="79"/>
  <c r="CR1153" i="79"/>
  <c r="CR1154" i="79"/>
  <c r="CR1155" i="79"/>
  <c r="CR1156" i="79"/>
  <c r="CR1157" i="79"/>
  <c r="CR1158" i="79"/>
  <c r="CR1159" i="79"/>
  <c r="CR1160" i="79"/>
  <c r="CR1161" i="79"/>
  <c r="CR1162" i="79"/>
  <c r="CR1163" i="79"/>
  <c r="CR1164" i="79"/>
  <c r="CR1165" i="79"/>
  <c r="CR1166" i="79"/>
  <c r="CR1167" i="79"/>
  <c r="CR1168" i="79"/>
  <c r="CR1169" i="79"/>
  <c r="CR1170" i="79"/>
  <c r="CR1171" i="79"/>
  <c r="CR1172" i="79"/>
  <c r="CR1173" i="79"/>
  <c r="CR1174" i="79"/>
  <c r="CR1175" i="79"/>
  <c r="CR1176" i="79"/>
  <c r="CR1177" i="79"/>
  <c r="CR1178" i="79"/>
  <c r="CR1179" i="79"/>
  <c r="CR1180" i="79"/>
  <c r="CR1181" i="79"/>
  <c r="CR1182" i="79"/>
  <c r="CR1183" i="79"/>
  <c r="CR1184" i="79"/>
  <c r="CR1185" i="79"/>
  <c r="CR1186" i="79"/>
  <c r="CR1187" i="79"/>
  <c r="CR1188" i="79"/>
  <c r="CR1189" i="79"/>
  <c r="CR1190" i="79"/>
  <c r="CR1191" i="79"/>
  <c r="CR1192" i="79"/>
  <c r="CR1193" i="79"/>
  <c r="CR1194" i="79"/>
  <c r="CR1195" i="79"/>
  <c r="CR1196" i="79"/>
  <c r="CR1197" i="79"/>
  <c r="CR1198" i="79"/>
  <c r="CR1199" i="79"/>
  <c r="CR1200" i="79"/>
  <c r="CR1201" i="79"/>
  <c r="CR1202" i="79"/>
  <c r="CR1203" i="79"/>
  <c r="CR4" i="79"/>
  <c r="CN5" i="79"/>
  <c r="CP5" i="79" s="1"/>
  <c r="CN6" i="79"/>
  <c r="CP6" i="79" s="1"/>
  <c r="CN7" i="79"/>
  <c r="CP7" i="79" s="1"/>
  <c r="CN8" i="79"/>
  <c r="CO8" i="79" s="1"/>
  <c r="CN9" i="79"/>
  <c r="CP9" i="79" s="1"/>
  <c r="CN10" i="79"/>
  <c r="CP10" i="79" s="1"/>
  <c r="CN11" i="79"/>
  <c r="CP11" i="79" s="1"/>
  <c r="CN12" i="79"/>
  <c r="CN13" i="79"/>
  <c r="CP13" i="79" s="1"/>
  <c r="CN14" i="79"/>
  <c r="CP14" i="79" s="1"/>
  <c r="CN15" i="79"/>
  <c r="CN16" i="79"/>
  <c r="CO16" i="79" s="1"/>
  <c r="CN17" i="79"/>
  <c r="CP17" i="79" s="1"/>
  <c r="CN18" i="79"/>
  <c r="CP18" i="79" s="1"/>
  <c r="CN19" i="79"/>
  <c r="CP19" i="79" s="1"/>
  <c r="CN20" i="79"/>
  <c r="CN21" i="79"/>
  <c r="CP21" i="79" s="1"/>
  <c r="CN22" i="79"/>
  <c r="CP22" i="79" s="1"/>
  <c r="CN23" i="79"/>
  <c r="CP23" i="79" s="1"/>
  <c r="CN24" i="79"/>
  <c r="CN25" i="79"/>
  <c r="CP25" i="79" s="1"/>
  <c r="CN26" i="79"/>
  <c r="CP26" i="79" s="1"/>
  <c r="CN27" i="79"/>
  <c r="CN28" i="79"/>
  <c r="CO28" i="79" s="1"/>
  <c r="CN29" i="79"/>
  <c r="CP29" i="79" s="1"/>
  <c r="CN30" i="79"/>
  <c r="CP30" i="79" s="1"/>
  <c r="CN31" i="79"/>
  <c r="CP31" i="79" s="1"/>
  <c r="CN32" i="79"/>
  <c r="CN33" i="79"/>
  <c r="CP33" i="79" s="1"/>
  <c r="CN34" i="79"/>
  <c r="CP34" i="79" s="1"/>
  <c r="CN35" i="79"/>
  <c r="CP35" i="79" s="1"/>
  <c r="CN36" i="79"/>
  <c r="CN37" i="79"/>
  <c r="CP37" i="79" s="1"/>
  <c r="CN38" i="79"/>
  <c r="CP38" i="79" s="1"/>
  <c r="CN39" i="79"/>
  <c r="CN40" i="79"/>
  <c r="CN41" i="79"/>
  <c r="CP41" i="79" s="1"/>
  <c r="CN42" i="79"/>
  <c r="CP42" i="79" s="1"/>
  <c r="CN43" i="79"/>
  <c r="CP43" i="79" s="1"/>
  <c r="CN44" i="79"/>
  <c r="CN45" i="79"/>
  <c r="CP45" i="79" s="1"/>
  <c r="CN46" i="79"/>
  <c r="CP46" i="79" s="1"/>
  <c r="CN47" i="79"/>
  <c r="CP47" i="79" s="1"/>
  <c r="CN48" i="79"/>
  <c r="CN49" i="79"/>
  <c r="CP49" i="79" s="1"/>
  <c r="CN50" i="79"/>
  <c r="CP50" i="79" s="1"/>
  <c r="CN51" i="79"/>
  <c r="CN52" i="79"/>
  <c r="CN53" i="79"/>
  <c r="CP53" i="79" s="1"/>
  <c r="CN54" i="79"/>
  <c r="CP54" i="79" s="1"/>
  <c r="CN55" i="79"/>
  <c r="CP55" i="79" s="1"/>
  <c r="CN56" i="79"/>
  <c r="CN57" i="79"/>
  <c r="CP57" i="79" s="1"/>
  <c r="CN58" i="79"/>
  <c r="CP58" i="79" s="1"/>
  <c r="CN59" i="79"/>
  <c r="CP59" i="79" s="1"/>
  <c r="CN60" i="79"/>
  <c r="CN61" i="79"/>
  <c r="CP61" i="79" s="1"/>
  <c r="CN62" i="79"/>
  <c r="CP62" i="79" s="1"/>
  <c r="CN63" i="79"/>
  <c r="CN64" i="79"/>
  <c r="CN65" i="79"/>
  <c r="CP65" i="79" s="1"/>
  <c r="CN66" i="79"/>
  <c r="CP66" i="79" s="1"/>
  <c r="CN67" i="79"/>
  <c r="CP67" i="79" s="1"/>
  <c r="CN68" i="79"/>
  <c r="CN69" i="79"/>
  <c r="CP69" i="79" s="1"/>
  <c r="CN70" i="79"/>
  <c r="CP70" i="79" s="1"/>
  <c r="CN71" i="79"/>
  <c r="CP71" i="79" s="1"/>
  <c r="CN72" i="79"/>
  <c r="CN73" i="79"/>
  <c r="CP73" i="79" s="1"/>
  <c r="CN74" i="79"/>
  <c r="CP74" i="79" s="1"/>
  <c r="CN75" i="79"/>
  <c r="CN76" i="79"/>
  <c r="CO76" i="79" s="1"/>
  <c r="CN77" i="79"/>
  <c r="CP77" i="79" s="1"/>
  <c r="CN78" i="79"/>
  <c r="CP78" i="79" s="1"/>
  <c r="CN79" i="79"/>
  <c r="CP79" i="79" s="1"/>
  <c r="CN80" i="79"/>
  <c r="CN81" i="79"/>
  <c r="CP81" i="79" s="1"/>
  <c r="CN82" i="79"/>
  <c r="CP82" i="79" s="1"/>
  <c r="CN83" i="79"/>
  <c r="CP83" i="79" s="1"/>
  <c r="CN84" i="79"/>
  <c r="CN85" i="79"/>
  <c r="CP85" i="79" s="1"/>
  <c r="CN86" i="79"/>
  <c r="CP86" i="79" s="1"/>
  <c r="CN87" i="79"/>
  <c r="CN88" i="79"/>
  <c r="CN89" i="79"/>
  <c r="CP89" i="79" s="1"/>
  <c r="CN90" i="79"/>
  <c r="CP90" i="79" s="1"/>
  <c r="CN91" i="79"/>
  <c r="CP91" i="79" s="1"/>
  <c r="CN92" i="79"/>
  <c r="CN93" i="79"/>
  <c r="CP93" i="79" s="1"/>
  <c r="CN94" i="79"/>
  <c r="CP94" i="79" s="1"/>
  <c r="CN95" i="79"/>
  <c r="CP95" i="79" s="1"/>
  <c r="CN96" i="79"/>
  <c r="CN97" i="79"/>
  <c r="CP97" i="79" s="1"/>
  <c r="CN98" i="79"/>
  <c r="CP98" i="79" s="1"/>
  <c r="CN99" i="79"/>
  <c r="CN100" i="79"/>
  <c r="CO100" i="79" s="1"/>
  <c r="CN101" i="79"/>
  <c r="CP101" i="79" s="1"/>
  <c r="CN102" i="79"/>
  <c r="CP102" i="79" s="1"/>
  <c r="CN103" i="79"/>
  <c r="CP103" i="79" s="1"/>
  <c r="CN104" i="79"/>
  <c r="CN105" i="79"/>
  <c r="CP105" i="79" s="1"/>
  <c r="CN106" i="79"/>
  <c r="CP106" i="79" s="1"/>
  <c r="CN107" i="79"/>
  <c r="CP107" i="79" s="1"/>
  <c r="CN108" i="79"/>
  <c r="CN109" i="79"/>
  <c r="CP109" i="79" s="1"/>
  <c r="CN110" i="79"/>
  <c r="CP110" i="79" s="1"/>
  <c r="CN111" i="79"/>
  <c r="CN112" i="79"/>
  <c r="CN113" i="79"/>
  <c r="CP113" i="79" s="1"/>
  <c r="CN114" i="79"/>
  <c r="CP114" i="79" s="1"/>
  <c r="CN115" i="79"/>
  <c r="CP115" i="79" s="1"/>
  <c r="CN116" i="79"/>
  <c r="CN117" i="79"/>
  <c r="CP117" i="79" s="1"/>
  <c r="CN118" i="79"/>
  <c r="CP118" i="79" s="1"/>
  <c r="CN119" i="79"/>
  <c r="CP119" i="79" s="1"/>
  <c r="CN120" i="79"/>
  <c r="CN121" i="79"/>
  <c r="CP121" i="79" s="1"/>
  <c r="CN122" i="79"/>
  <c r="CP122" i="79" s="1"/>
  <c r="CN123" i="79"/>
  <c r="CN124" i="79"/>
  <c r="CO124" i="79" s="1"/>
  <c r="CN125" i="79"/>
  <c r="CP125" i="79" s="1"/>
  <c r="CN126" i="79"/>
  <c r="CP126" i="79" s="1"/>
  <c r="CN127" i="79"/>
  <c r="CP127" i="79" s="1"/>
  <c r="CN128" i="79"/>
  <c r="CN129" i="79"/>
  <c r="CP129" i="79" s="1"/>
  <c r="CN130" i="79"/>
  <c r="CP130" i="79" s="1"/>
  <c r="CN131" i="79"/>
  <c r="CP131" i="79" s="1"/>
  <c r="CN132" i="79"/>
  <c r="CN133" i="79"/>
  <c r="CP133" i="79" s="1"/>
  <c r="CN134" i="79"/>
  <c r="CP134" i="79" s="1"/>
  <c r="CN135" i="79"/>
  <c r="CN136" i="79"/>
  <c r="CN137" i="79"/>
  <c r="CP137" i="79" s="1"/>
  <c r="CN138" i="79"/>
  <c r="CP138" i="79" s="1"/>
  <c r="CN139" i="79"/>
  <c r="CP139" i="79" s="1"/>
  <c r="CN140" i="79"/>
  <c r="CN141" i="79"/>
  <c r="CP141" i="79" s="1"/>
  <c r="CN142" i="79"/>
  <c r="CP142" i="79" s="1"/>
  <c r="CN143" i="79"/>
  <c r="CP143" i="79" s="1"/>
  <c r="CN144" i="79"/>
  <c r="CN145" i="79"/>
  <c r="CP145" i="79" s="1"/>
  <c r="CN146" i="79"/>
  <c r="CP146" i="79" s="1"/>
  <c r="CN147" i="79"/>
  <c r="CN148" i="79"/>
  <c r="CN149" i="79"/>
  <c r="CP149" i="79" s="1"/>
  <c r="CN150" i="79"/>
  <c r="CP150" i="79" s="1"/>
  <c r="CN151" i="79"/>
  <c r="CP151" i="79" s="1"/>
  <c r="CN152" i="79"/>
  <c r="CN153" i="79"/>
  <c r="CP153" i="79" s="1"/>
  <c r="CN154" i="79"/>
  <c r="CP154" i="79" s="1"/>
  <c r="CN155" i="79"/>
  <c r="CP155" i="79" s="1"/>
  <c r="CN156" i="79"/>
  <c r="CN157" i="79"/>
  <c r="CP157" i="79" s="1"/>
  <c r="CN158" i="79"/>
  <c r="CP158" i="79" s="1"/>
  <c r="CN159" i="79"/>
  <c r="CN160" i="79"/>
  <c r="CO160" i="79" s="1"/>
  <c r="CN161" i="79"/>
  <c r="CP161" i="79" s="1"/>
  <c r="CN162" i="79"/>
  <c r="CP162" i="79" s="1"/>
  <c r="CN163" i="79"/>
  <c r="CP163" i="79" s="1"/>
  <c r="CN164" i="79"/>
  <c r="CN165" i="79"/>
  <c r="CP165" i="79" s="1"/>
  <c r="CN166" i="79"/>
  <c r="CP166" i="79" s="1"/>
  <c r="CN167" i="79"/>
  <c r="CP167" i="79" s="1"/>
  <c r="CN168" i="79"/>
  <c r="CN169" i="79"/>
  <c r="CP169" i="79" s="1"/>
  <c r="CN170" i="79"/>
  <c r="CP170" i="79" s="1"/>
  <c r="CN171" i="79"/>
  <c r="CN172" i="79"/>
  <c r="CO172" i="79" s="1"/>
  <c r="CN173" i="79"/>
  <c r="CP173" i="79" s="1"/>
  <c r="CN174" i="79"/>
  <c r="CP174" i="79" s="1"/>
  <c r="CN175" i="79"/>
  <c r="CP175" i="79" s="1"/>
  <c r="CN176" i="79"/>
  <c r="CN177" i="79"/>
  <c r="CP177" i="79" s="1"/>
  <c r="CN178" i="79"/>
  <c r="CP178" i="79" s="1"/>
  <c r="CN179" i="79"/>
  <c r="CP179" i="79" s="1"/>
  <c r="CN180" i="79"/>
  <c r="CN181" i="79"/>
  <c r="CP181" i="79" s="1"/>
  <c r="CN182" i="79"/>
  <c r="CP182" i="79" s="1"/>
  <c r="CN183" i="79"/>
  <c r="CN184" i="79"/>
  <c r="CN185" i="79"/>
  <c r="CP185" i="79" s="1"/>
  <c r="CN186" i="79"/>
  <c r="CP186" i="79" s="1"/>
  <c r="CN187" i="79"/>
  <c r="CP187" i="79" s="1"/>
  <c r="CN188" i="79"/>
  <c r="CN189" i="79"/>
  <c r="CP189" i="79" s="1"/>
  <c r="CN190" i="79"/>
  <c r="CP190" i="79" s="1"/>
  <c r="CN191" i="79"/>
  <c r="CP191" i="79" s="1"/>
  <c r="CN192" i="79"/>
  <c r="CN193" i="79"/>
  <c r="CP193" i="79" s="1"/>
  <c r="CN194" i="79"/>
  <c r="CP194" i="79" s="1"/>
  <c r="CN195" i="79"/>
  <c r="CN196" i="79"/>
  <c r="CN197" i="79"/>
  <c r="CP197" i="79" s="1"/>
  <c r="CN198" i="79"/>
  <c r="CP198" i="79" s="1"/>
  <c r="CN199" i="79"/>
  <c r="CP199" i="79" s="1"/>
  <c r="CN200" i="79"/>
  <c r="CN201" i="79"/>
  <c r="CN202" i="79"/>
  <c r="CP202" i="79" s="1"/>
  <c r="CN203" i="79"/>
  <c r="CP203" i="79" s="1"/>
  <c r="CN204" i="79"/>
  <c r="CN205" i="79"/>
  <c r="CP205" i="79" s="1"/>
  <c r="CN206" i="79"/>
  <c r="CP206" i="79" s="1"/>
  <c r="CN207" i="79"/>
  <c r="CN208" i="79"/>
  <c r="CN209" i="79"/>
  <c r="CN210" i="79"/>
  <c r="CP210" i="79" s="1"/>
  <c r="CN211" i="79"/>
  <c r="CP211" i="79" s="1"/>
  <c r="CN212" i="79"/>
  <c r="CN213" i="79"/>
  <c r="CN214" i="79"/>
  <c r="CP214" i="79" s="1"/>
  <c r="CN215" i="79"/>
  <c r="CP215" i="79" s="1"/>
  <c r="CN216" i="79"/>
  <c r="CN217" i="79"/>
  <c r="CP217" i="79" s="1"/>
  <c r="CN218" i="79"/>
  <c r="CP218" i="79" s="1"/>
  <c r="CN219" i="79"/>
  <c r="CN220" i="79"/>
  <c r="CO220" i="79" s="1"/>
  <c r="CN221" i="79"/>
  <c r="CN222" i="79"/>
  <c r="CP222" i="79" s="1"/>
  <c r="CN223" i="79"/>
  <c r="CP223" i="79" s="1"/>
  <c r="CN224" i="79"/>
  <c r="CN225" i="79"/>
  <c r="CN226" i="79"/>
  <c r="CP226" i="79" s="1"/>
  <c r="CN227" i="79"/>
  <c r="CP227" i="79" s="1"/>
  <c r="CN228" i="79"/>
  <c r="CN229" i="79"/>
  <c r="CP229" i="79" s="1"/>
  <c r="CN230" i="79"/>
  <c r="CP230" i="79" s="1"/>
  <c r="CN231" i="79"/>
  <c r="CN232" i="79"/>
  <c r="CN233" i="79"/>
  <c r="CN234" i="79"/>
  <c r="CP234" i="79" s="1"/>
  <c r="CN235" i="79"/>
  <c r="CP235" i="79" s="1"/>
  <c r="CN236" i="79"/>
  <c r="CN237" i="79"/>
  <c r="CP237" i="79" s="1"/>
  <c r="CN238" i="79"/>
  <c r="CP238" i="79" s="1"/>
  <c r="CN239" i="79"/>
  <c r="CP239" i="79" s="1"/>
  <c r="CN240" i="79"/>
  <c r="CN241" i="79"/>
  <c r="CN242" i="79"/>
  <c r="CP242" i="79" s="1"/>
  <c r="CN243" i="79"/>
  <c r="CN244" i="79"/>
  <c r="CO244" i="79" s="1"/>
  <c r="CN245" i="79"/>
  <c r="CN246" i="79"/>
  <c r="CP246" i="79" s="1"/>
  <c r="CN247" i="79"/>
  <c r="CP247" i="79" s="1"/>
  <c r="CN248" i="79"/>
  <c r="CN249" i="79"/>
  <c r="CP249" i="79" s="1"/>
  <c r="CN250" i="79"/>
  <c r="CP250" i="79" s="1"/>
  <c r="CN251" i="79"/>
  <c r="CP251" i="79" s="1"/>
  <c r="CN252" i="79"/>
  <c r="CN253" i="79"/>
  <c r="CN254" i="79"/>
  <c r="CP254" i="79" s="1"/>
  <c r="CN255" i="79"/>
  <c r="CO255" i="79" s="1"/>
  <c r="CN256" i="79"/>
  <c r="CN257" i="79"/>
  <c r="CP257" i="79" s="1"/>
  <c r="CN258" i="79"/>
  <c r="CP258" i="79" s="1"/>
  <c r="CN259" i="79"/>
  <c r="CP259" i="79" s="1"/>
  <c r="CN260" i="79"/>
  <c r="CN261" i="79"/>
  <c r="CN262" i="79"/>
  <c r="CP262" i="79" s="1"/>
  <c r="CN263" i="79"/>
  <c r="CP263" i="79" s="1"/>
  <c r="CN264" i="79"/>
  <c r="CN265" i="79"/>
  <c r="CP265" i="79" s="1"/>
  <c r="CN266" i="79"/>
  <c r="CP266" i="79" s="1"/>
  <c r="CN267" i="79"/>
  <c r="CN268" i="79"/>
  <c r="CO268" i="79" s="1"/>
  <c r="CN269" i="79"/>
  <c r="CN270" i="79"/>
  <c r="CP270" i="79" s="1"/>
  <c r="CN271" i="79"/>
  <c r="CP271" i="79" s="1"/>
  <c r="CN272" i="79"/>
  <c r="CN273" i="79"/>
  <c r="CP273" i="79" s="1"/>
  <c r="CN274" i="79"/>
  <c r="CP274" i="79" s="1"/>
  <c r="CN275" i="79"/>
  <c r="CP275" i="79" s="1"/>
  <c r="CN276" i="79"/>
  <c r="CN277" i="79"/>
  <c r="CN278" i="79"/>
  <c r="CP278" i="79" s="1"/>
  <c r="CN279" i="79"/>
  <c r="CN280" i="79"/>
  <c r="CN281" i="79"/>
  <c r="CN282" i="79"/>
  <c r="CP282" i="79" s="1"/>
  <c r="CN283" i="79"/>
  <c r="CP283" i="79" s="1"/>
  <c r="CN284" i="79"/>
  <c r="CN285" i="79"/>
  <c r="CP285" i="79" s="1"/>
  <c r="CN286" i="79"/>
  <c r="CP286" i="79" s="1"/>
  <c r="CN287" i="79"/>
  <c r="CP287" i="79" s="1"/>
  <c r="CN288" i="79"/>
  <c r="CN289" i="79"/>
  <c r="CN290" i="79"/>
  <c r="CP290" i="79" s="1"/>
  <c r="CN291" i="79"/>
  <c r="CN292" i="79"/>
  <c r="CN293" i="79"/>
  <c r="CN294" i="79"/>
  <c r="CP294" i="79" s="1"/>
  <c r="CN295" i="79"/>
  <c r="CP295" i="79" s="1"/>
  <c r="CN296" i="79"/>
  <c r="CN297" i="79"/>
  <c r="CP297" i="79" s="1"/>
  <c r="CN298" i="79"/>
  <c r="CP298" i="79" s="1"/>
  <c r="CN299" i="79"/>
  <c r="CP299" i="79" s="1"/>
  <c r="CN300" i="79"/>
  <c r="CN301" i="79"/>
  <c r="CN302" i="79"/>
  <c r="CP302" i="79" s="1"/>
  <c r="CN303" i="79"/>
  <c r="CN304" i="79"/>
  <c r="CO304" i="79" s="1"/>
  <c r="CN305" i="79"/>
  <c r="CP305" i="79" s="1"/>
  <c r="CN306" i="79"/>
  <c r="CP306" i="79" s="1"/>
  <c r="CN307" i="79"/>
  <c r="CP307" i="79" s="1"/>
  <c r="CN308" i="79"/>
  <c r="CN309" i="79"/>
  <c r="CP309" i="79" s="1"/>
  <c r="CN310" i="79"/>
  <c r="CP310" i="79" s="1"/>
  <c r="CN311" i="79"/>
  <c r="CP311" i="79" s="1"/>
  <c r="CN312" i="79"/>
  <c r="CN313" i="79"/>
  <c r="CN314" i="79"/>
  <c r="CP314" i="79" s="1"/>
  <c r="CN315" i="79"/>
  <c r="CN316" i="79"/>
  <c r="CO316" i="79" s="1"/>
  <c r="CN317" i="79"/>
  <c r="CP317" i="79" s="1"/>
  <c r="CN318" i="79"/>
  <c r="CP318" i="79" s="1"/>
  <c r="CN319" i="79"/>
  <c r="CP319" i="79" s="1"/>
  <c r="CN320" i="79"/>
  <c r="CN321" i="79"/>
  <c r="CT321" i="79" s="1"/>
  <c r="CN322" i="79"/>
  <c r="CP322" i="79" s="1"/>
  <c r="CN323" i="79"/>
  <c r="CP323" i="79" s="1"/>
  <c r="CN324" i="79"/>
  <c r="CN325" i="79"/>
  <c r="CP325" i="79" s="1"/>
  <c r="CN326" i="79"/>
  <c r="CP326" i="79" s="1"/>
  <c r="CN327" i="79"/>
  <c r="CN328" i="79"/>
  <c r="CN329" i="79"/>
  <c r="CP329" i="79" s="1"/>
  <c r="CN330" i="79"/>
  <c r="CP330" i="79" s="1"/>
  <c r="CN331" i="79"/>
  <c r="CP331" i="79" s="1"/>
  <c r="CN332" i="79"/>
  <c r="CN333" i="79"/>
  <c r="CP333" i="79" s="1"/>
  <c r="CN334" i="79"/>
  <c r="CP334" i="79" s="1"/>
  <c r="CN335" i="79"/>
  <c r="CP335" i="79" s="1"/>
  <c r="CN336" i="79"/>
  <c r="CN337" i="79"/>
  <c r="CP337" i="79" s="1"/>
  <c r="CN338" i="79"/>
  <c r="CP338" i="79" s="1"/>
  <c r="CN339" i="79"/>
  <c r="CN340" i="79"/>
  <c r="CN341" i="79"/>
  <c r="CN342" i="79"/>
  <c r="CP342" i="79" s="1"/>
  <c r="CN343" i="79"/>
  <c r="CP343" i="79" s="1"/>
  <c r="CN344" i="79"/>
  <c r="CN345" i="79"/>
  <c r="CP345" i="79" s="1"/>
  <c r="CN346" i="79"/>
  <c r="CP346" i="79" s="1"/>
  <c r="CN347" i="79"/>
  <c r="CP347" i="79" s="1"/>
  <c r="CN348" i="79"/>
  <c r="CN349" i="79"/>
  <c r="CN350" i="79"/>
  <c r="CP350" i="79" s="1"/>
  <c r="CN351" i="79"/>
  <c r="CN352" i="79"/>
  <c r="CN353" i="79"/>
  <c r="CP353" i="79" s="1"/>
  <c r="CN354" i="79"/>
  <c r="CP354" i="79" s="1"/>
  <c r="CN355" i="79"/>
  <c r="CP355" i="79" s="1"/>
  <c r="CN356" i="79"/>
  <c r="CO356" i="79" s="1"/>
  <c r="CN357" i="79"/>
  <c r="CP357" i="79" s="1"/>
  <c r="CN358" i="79"/>
  <c r="CP358" i="79" s="1"/>
  <c r="CN359" i="79"/>
  <c r="CP359" i="79" s="1"/>
  <c r="CN360" i="79"/>
  <c r="CN361" i="79"/>
  <c r="CP361" i="79" s="1"/>
  <c r="CN362" i="79"/>
  <c r="CP362" i="79" s="1"/>
  <c r="CN363" i="79"/>
  <c r="CN364" i="79"/>
  <c r="CO364" i="79" s="1"/>
  <c r="CN365" i="79"/>
  <c r="CP365" i="79" s="1"/>
  <c r="CN366" i="79"/>
  <c r="CP366" i="79" s="1"/>
  <c r="CN367" i="79"/>
  <c r="CP367" i="79" s="1"/>
  <c r="CN368" i="79"/>
  <c r="CN369" i="79"/>
  <c r="CP369" i="79" s="1"/>
  <c r="CN370" i="79"/>
  <c r="CP370" i="79" s="1"/>
  <c r="CN371" i="79"/>
  <c r="CP371" i="79" s="1"/>
  <c r="CN372" i="79"/>
  <c r="CN373" i="79"/>
  <c r="CO373" i="79" s="1"/>
  <c r="CN374" i="79"/>
  <c r="CP374" i="79" s="1"/>
  <c r="CN375" i="79"/>
  <c r="CN376" i="79"/>
  <c r="CN377" i="79"/>
  <c r="CP377" i="79" s="1"/>
  <c r="CN378" i="79"/>
  <c r="CP378" i="79" s="1"/>
  <c r="CN379" i="79"/>
  <c r="CP379" i="79" s="1"/>
  <c r="CN380" i="79"/>
  <c r="CN381" i="79"/>
  <c r="CP381" i="79" s="1"/>
  <c r="CN382" i="79"/>
  <c r="CP382" i="79" s="1"/>
  <c r="CN383" i="79"/>
  <c r="CP383" i="79" s="1"/>
  <c r="CN384" i="79"/>
  <c r="CN385" i="79"/>
  <c r="CP385" i="79" s="1"/>
  <c r="CN386" i="79"/>
  <c r="CP386" i="79" s="1"/>
  <c r="CN387" i="79"/>
  <c r="CN388" i="79"/>
  <c r="CO388" i="79" s="1"/>
  <c r="CN389" i="79"/>
  <c r="CN390" i="79"/>
  <c r="CP390" i="79" s="1"/>
  <c r="CN391" i="79"/>
  <c r="CP391" i="79" s="1"/>
  <c r="CN392" i="79"/>
  <c r="CN393" i="79"/>
  <c r="CP393" i="79" s="1"/>
  <c r="CN394" i="79"/>
  <c r="CP394" i="79" s="1"/>
  <c r="CN395" i="79"/>
  <c r="CP395" i="79" s="1"/>
  <c r="CN396" i="79"/>
  <c r="CN397" i="79"/>
  <c r="CN398" i="79"/>
  <c r="CP398" i="79" s="1"/>
  <c r="CN399" i="79"/>
  <c r="CN400" i="79"/>
  <c r="CN401" i="79"/>
  <c r="CP401" i="79" s="1"/>
  <c r="CN402" i="79"/>
  <c r="CP402" i="79" s="1"/>
  <c r="CN403" i="79"/>
  <c r="CP403" i="79" s="1"/>
  <c r="CN404" i="79"/>
  <c r="CN405" i="79"/>
  <c r="CN406" i="79"/>
  <c r="CP406" i="79" s="1"/>
  <c r="CN407" i="79"/>
  <c r="CP407" i="79" s="1"/>
  <c r="CN408" i="79"/>
  <c r="CN409" i="79"/>
  <c r="CP409" i="79" s="1"/>
  <c r="CN410" i="79"/>
  <c r="CP410" i="79" s="1"/>
  <c r="CN411" i="79"/>
  <c r="CN412" i="79"/>
  <c r="CO412" i="79" s="1"/>
  <c r="CN413" i="79"/>
  <c r="CN414" i="79"/>
  <c r="CP414" i="79" s="1"/>
  <c r="CN415" i="79"/>
  <c r="CN416" i="79"/>
  <c r="CN417" i="79"/>
  <c r="CP417" i="79" s="1"/>
  <c r="CN418" i="79"/>
  <c r="CP418" i="79" s="1"/>
  <c r="CN419" i="79"/>
  <c r="CP419" i="79" s="1"/>
  <c r="CN420" i="79"/>
  <c r="CN421" i="79"/>
  <c r="CO421" i="79" s="1"/>
  <c r="CN422" i="79"/>
  <c r="CP422" i="79" s="1"/>
  <c r="CN423" i="79"/>
  <c r="CN424" i="79"/>
  <c r="CN425" i="79"/>
  <c r="CP425" i="79" s="1"/>
  <c r="CN426" i="79"/>
  <c r="CP426" i="79" s="1"/>
  <c r="CN427" i="79"/>
  <c r="CP427" i="79" s="1"/>
  <c r="CN428" i="79"/>
  <c r="CN429" i="79"/>
  <c r="CN430" i="79"/>
  <c r="CP430" i="79" s="1"/>
  <c r="CN431" i="79"/>
  <c r="CN432" i="79"/>
  <c r="CN433" i="79"/>
  <c r="CP433" i="79" s="1"/>
  <c r="CN434" i="79"/>
  <c r="CP434" i="79" s="1"/>
  <c r="CN435" i="79"/>
  <c r="CN436" i="79"/>
  <c r="CN437" i="79"/>
  <c r="CN438" i="79"/>
  <c r="CP438" i="79" s="1"/>
  <c r="CN439" i="79"/>
  <c r="CP439" i="79" s="1"/>
  <c r="CN440" i="79"/>
  <c r="CN441" i="79"/>
  <c r="CN442" i="79"/>
  <c r="CP442" i="79" s="1"/>
  <c r="CN443" i="79"/>
  <c r="CP443" i="79" s="1"/>
  <c r="CN444" i="79"/>
  <c r="CN445" i="79"/>
  <c r="CP445" i="79" s="1"/>
  <c r="CN446" i="79"/>
  <c r="CP446" i="79" s="1"/>
  <c r="CN447" i="79"/>
  <c r="CN448" i="79"/>
  <c r="CO448" i="79" s="1"/>
  <c r="CN449" i="79"/>
  <c r="CN450" i="79"/>
  <c r="CP450" i="79" s="1"/>
  <c r="CN451" i="79"/>
  <c r="CP451" i="79" s="1"/>
  <c r="CN452" i="79"/>
  <c r="CN453" i="79"/>
  <c r="CN454" i="79"/>
  <c r="CP454" i="79" s="1"/>
  <c r="CN455" i="79"/>
  <c r="CP455" i="79" s="1"/>
  <c r="CN456" i="79"/>
  <c r="CN457" i="79"/>
  <c r="CN458" i="79"/>
  <c r="CP458" i="79" s="1"/>
  <c r="CN459" i="79"/>
  <c r="CN460" i="79"/>
  <c r="CO460" i="79" s="1"/>
  <c r="CN461" i="79"/>
  <c r="CP461" i="79" s="1"/>
  <c r="CN462" i="79"/>
  <c r="CP462" i="79" s="1"/>
  <c r="CN463" i="79"/>
  <c r="CN464" i="79"/>
  <c r="CN465" i="79"/>
  <c r="CN466" i="79"/>
  <c r="CP466" i="79" s="1"/>
  <c r="CN467" i="79"/>
  <c r="CP467" i="79" s="1"/>
  <c r="CN468" i="79"/>
  <c r="CN469" i="79"/>
  <c r="CN470" i="79"/>
  <c r="CP470" i="79" s="1"/>
  <c r="CN471" i="79"/>
  <c r="CN472" i="79"/>
  <c r="CN473" i="79"/>
  <c r="CN474" i="79"/>
  <c r="CP474" i="79" s="1"/>
  <c r="CN475" i="79"/>
  <c r="CP475" i="79" s="1"/>
  <c r="CN476" i="79"/>
  <c r="CN477" i="79"/>
  <c r="CP477" i="79" s="1"/>
  <c r="CN478" i="79"/>
  <c r="CP478" i="79" s="1"/>
  <c r="CN479" i="79"/>
  <c r="CN480" i="79"/>
  <c r="CN481" i="79"/>
  <c r="CN482" i="79"/>
  <c r="CP482" i="79" s="1"/>
  <c r="CN483" i="79"/>
  <c r="CN484" i="79"/>
  <c r="CN485" i="79"/>
  <c r="CN486" i="79"/>
  <c r="CP486" i="79" s="1"/>
  <c r="CN487" i="79"/>
  <c r="CP487" i="79" s="1"/>
  <c r="CN488" i="79"/>
  <c r="CN489" i="79"/>
  <c r="CP489" i="79" s="1"/>
  <c r="CN490" i="79"/>
  <c r="CP490" i="79" s="1"/>
  <c r="CN491" i="79"/>
  <c r="CP491" i="79" s="1"/>
  <c r="CN492" i="79"/>
  <c r="CN493" i="79"/>
  <c r="CP493" i="79" s="1"/>
  <c r="CN494" i="79"/>
  <c r="CP494" i="79" s="1"/>
  <c r="CN495" i="79"/>
  <c r="CN496" i="79"/>
  <c r="CN497" i="79"/>
  <c r="CN498" i="79"/>
  <c r="CP498" i="79" s="1"/>
  <c r="CN499" i="79"/>
  <c r="CP499" i="79" s="1"/>
  <c r="CN500" i="79"/>
  <c r="CN501" i="79"/>
  <c r="CN502" i="79"/>
  <c r="CP502" i="79" s="1"/>
  <c r="CN503" i="79"/>
  <c r="CP503" i="79" s="1"/>
  <c r="CN504" i="79"/>
  <c r="CN505" i="79"/>
  <c r="CN506" i="79"/>
  <c r="CP506" i="79" s="1"/>
  <c r="CN507" i="79"/>
  <c r="CN508" i="79"/>
  <c r="CO508" i="79" s="1"/>
  <c r="CN509" i="79"/>
  <c r="CP509" i="79" s="1"/>
  <c r="CN510" i="79"/>
  <c r="CP510" i="79" s="1"/>
  <c r="CN511" i="79"/>
  <c r="CN512" i="79"/>
  <c r="CN513" i="79"/>
  <c r="CN514" i="79"/>
  <c r="CP514" i="79" s="1"/>
  <c r="CN515" i="79"/>
  <c r="CP515" i="79" s="1"/>
  <c r="CN516" i="79"/>
  <c r="CN517" i="79"/>
  <c r="CN518" i="79"/>
  <c r="CP518" i="79" s="1"/>
  <c r="CN519" i="79"/>
  <c r="CN520" i="79"/>
  <c r="CN521" i="79"/>
  <c r="CN522" i="79"/>
  <c r="CP522" i="79" s="1"/>
  <c r="CN523" i="79"/>
  <c r="CP523" i="79" s="1"/>
  <c r="CN524" i="79"/>
  <c r="CN525" i="79"/>
  <c r="CP525" i="79" s="1"/>
  <c r="CN526" i="79"/>
  <c r="CP526" i="79" s="1"/>
  <c r="CN527" i="79"/>
  <c r="CN528" i="79"/>
  <c r="CN529" i="79"/>
  <c r="CN530" i="79"/>
  <c r="CP530" i="79" s="1"/>
  <c r="CN531" i="79"/>
  <c r="CN532" i="79"/>
  <c r="CO532" i="79" s="1"/>
  <c r="CN533" i="79"/>
  <c r="CN534" i="79"/>
  <c r="CP534" i="79" s="1"/>
  <c r="CN535" i="79"/>
  <c r="CP535" i="79" s="1"/>
  <c r="CN536" i="79"/>
  <c r="CN537" i="79"/>
  <c r="CP537" i="79" s="1"/>
  <c r="CN538" i="79"/>
  <c r="CP538" i="79" s="1"/>
  <c r="CN539" i="79"/>
  <c r="CP539" i="79" s="1"/>
  <c r="CN540" i="79"/>
  <c r="CN541" i="79"/>
  <c r="CN542" i="79"/>
  <c r="CP542" i="79" s="1"/>
  <c r="CN543" i="79"/>
  <c r="CN544" i="79"/>
  <c r="CN545" i="79"/>
  <c r="CP545" i="79" s="1"/>
  <c r="CN546" i="79"/>
  <c r="CP546" i="79" s="1"/>
  <c r="CN547" i="79"/>
  <c r="CP547" i="79" s="1"/>
  <c r="CN548" i="79"/>
  <c r="CN549" i="79"/>
  <c r="CN550" i="79"/>
  <c r="CP550" i="79" s="1"/>
  <c r="CN551" i="79"/>
  <c r="CP551" i="79" s="1"/>
  <c r="CN552" i="79"/>
  <c r="CN553" i="79"/>
  <c r="CP553" i="79" s="1"/>
  <c r="CN554" i="79"/>
  <c r="CP554" i="79" s="1"/>
  <c r="CN555" i="79"/>
  <c r="CN556" i="79"/>
  <c r="CO556" i="79" s="1"/>
  <c r="CN557" i="79"/>
  <c r="CN558" i="79"/>
  <c r="CP558" i="79" s="1"/>
  <c r="CN559" i="79"/>
  <c r="CN560" i="79"/>
  <c r="CN561" i="79"/>
  <c r="CP561" i="79" s="1"/>
  <c r="CN562" i="79"/>
  <c r="CP562" i="79" s="1"/>
  <c r="CN563" i="79"/>
  <c r="CP563" i="79" s="1"/>
  <c r="CN564" i="79"/>
  <c r="CN565" i="79"/>
  <c r="CN566" i="79"/>
  <c r="CP566" i="79" s="1"/>
  <c r="CN567" i="79"/>
  <c r="CN568" i="79"/>
  <c r="CN569" i="79"/>
  <c r="CN570" i="79"/>
  <c r="CP570" i="79" s="1"/>
  <c r="CN571" i="79"/>
  <c r="CP571" i="79" s="1"/>
  <c r="CN572" i="79"/>
  <c r="CN573" i="79"/>
  <c r="CP573" i="79" s="1"/>
  <c r="CN574" i="79"/>
  <c r="CP574" i="79" s="1"/>
  <c r="CN575" i="79"/>
  <c r="CN576" i="79"/>
  <c r="CN577" i="79"/>
  <c r="CN578" i="79"/>
  <c r="CP578" i="79" s="1"/>
  <c r="CN579" i="79"/>
  <c r="CN580" i="79"/>
  <c r="CN581" i="79"/>
  <c r="CN582" i="79"/>
  <c r="CP582" i="79" s="1"/>
  <c r="CN583" i="79"/>
  <c r="CP583" i="79" s="1"/>
  <c r="CN584" i="79"/>
  <c r="CN585" i="79"/>
  <c r="CN586" i="79"/>
  <c r="CP586" i="79" s="1"/>
  <c r="CN587" i="79"/>
  <c r="CP587" i="79" s="1"/>
  <c r="CN588" i="79"/>
  <c r="CN589" i="79"/>
  <c r="CP589" i="79" s="1"/>
  <c r="CN590" i="79"/>
  <c r="CP590" i="79" s="1"/>
  <c r="CN591" i="79"/>
  <c r="CN592" i="79"/>
  <c r="CO592" i="79" s="1"/>
  <c r="CN593" i="79"/>
  <c r="CN594" i="79"/>
  <c r="CP594" i="79" s="1"/>
  <c r="CN595" i="79"/>
  <c r="CP595" i="79" s="1"/>
  <c r="CN596" i="79"/>
  <c r="CN597" i="79"/>
  <c r="CP597" i="79" s="1"/>
  <c r="CN598" i="79"/>
  <c r="CP598" i="79" s="1"/>
  <c r="CN599" i="79"/>
  <c r="CP599" i="79" s="1"/>
  <c r="CN600" i="79"/>
  <c r="CN601" i="79"/>
  <c r="CP601" i="79" s="1"/>
  <c r="CN602" i="79"/>
  <c r="CP602" i="79" s="1"/>
  <c r="CN603" i="79"/>
  <c r="CN604" i="79"/>
  <c r="CO604" i="79" s="1"/>
  <c r="CN605" i="79"/>
  <c r="CP605" i="79" s="1"/>
  <c r="CN606" i="79"/>
  <c r="CP606" i="79" s="1"/>
  <c r="CN607" i="79"/>
  <c r="CP607" i="79" s="1"/>
  <c r="CN608" i="79"/>
  <c r="CO608" i="79" s="1"/>
  <c r="CN609" i="79"/>
  <c r="CN610" i="79"/>
  <c r="CP610" i="79" s="1"/>
  <c r="CN611" i="79"/>
  <c r="CP611" i="79" s="1"/>
  <c r="CN612" i="79"/>
  <c r="CN613" i="79"/>
  <c r="CP613" i="79" s="1"/>
  <c r="CN614" i="79"/>
  <c r="CP614" i="79" s="1"/>
  <c r="CN615" i="79"/>
  <c r="CN616" i="79"/>
  <c r="CN617" i="79"/>
  <c r="CP617" i="79" s="1"/>
  <c r="CN618" i="79"/>
  <c r="CP618" i="79" s="1"/>
  <c r="CN619" i="79"/>
  <c r="CP619" i="79" s="1"/>
  <c r="CN620" i="79"/>
  <c r="CN621" i="79"/>
  <c r="CN622" i="79"/>
  <c r="CP622" i="79" s="1"/>
  <c r="CN623" i="79"/>
  <c r="CP623" i="79" s="1"/>
  <c r="CN624" i="79"/>
  <c r="CN625" i="79"/>
  <c r="CP625" i="79" s="1"/>
  <c r="CN626" i="79"/>
  <c r="CP626" i="79" s="1"/>
  <c r="CN627" i="79"/>
  <c r="CN628" i="79"/>
  <c r="CN629" i="79"/>
  <c r="CP629" i="79" s="1"/>
  <c r="CN630" i="79"/>
  <c r="CP630" i="79" s="1"/>
  <c r="CN631" i="79"/>
  <c r="CP631" i="79" s="1"/>
  <c r="CN632" i="79"/>
  <c r="CN633" i="79"/>
  <c r="CP633" i="79" s="1"/>
  <c r="CN634" i="79"/>
  <c r="CP634" i="79" s="1"/>
  <c r="CN635" i="79"/>
  <c r="CP635" i="79" s="1"/>
  <c r="CN636" i="79"/>
  <c r="CN637" i="79"/>
  <c r="CN638" i="79"/>
  <c r="CP638" i="79" s="1"/>
  <c r="CN639" i="79"/>
  <c r="CN640" i="79"/>
  <c r="CN641" i="79"/>
  <c r="CP641" i="79" s="1"/>
  <c r="CN642" i="79"/>
  <c r="CP642" i="79" s="1"/>
  <c r="CN643" i="79"/>
  <c r="CP643" i="79" s="1"/>
  <c r="CN644" i="79"/>
  <c r="CN645" i="79"/>
  <c r="CN646" i="79"/>
  <c r="CP646" i="79" s="1"/>
  <c r="CN647" i="79"/>
  <c r="CP647" i="79" s="1"/>
  <c r="CN648" i="79"/>
  <c r="CN649" i="79"/>
  <c r="CP649" i="79" s="1"/>
  <c r="CN650" i="79"/>
  <c r="CP650" i="79" s="1"/>
  <c r="CN651" i="79"/>
  <c r="CN652" i="79"/>
  <c r="CO652" i="79" s="1"/>
  <c r="CN653" i="79"/>
  <c r="CN654" i="79"/>
  <c r="CP654" i="79" s="1"/>
  <c r="CN655" i="79"/>
  <c r="CP655" i="79" s="1"/>
  <c r="CN656" i="79"/>
  <c r="CN657" i="79"/>
  <c r="CP657" i="79" s="1"/>
  <c r="CN658" i="79"/>
  <c r="CP658" i="79" s="1"/>
  <c r="CN659" i="79"/>
  <c r="CP659" i="79" s="1"/>
  <c r="CN660" i="79"/>
  <c r="CN661" i="79"/>
  <c r="CN662" i="79"/>
  <c r="CP662" i="79" s="1"/>
  <c r="CN663" i="79"/>
  <c r="CN664" i="79"/>
  <c r="CN665" i="79"/>
  <c r="CN666" i="79"/>
  <c r="CP666" i="79" s="1"/>
  <c r="CN667" i="79"/>
  <c r="CP667" i="79" s="1"/>
  <c r="CN668" i="79"/>
  <c r="CN669" i="79"/>
  <c r="CP669" i="79" s="1"/>
  <c r="CN670" i="79"/>
  <c r="CP670" i="79" s="1"/>
  <c r="CN671" i="79"/>
  <c r="CP671" i="79" s="1"/>
  <c r="CN672" i="79"/>
  <c r="CN673" i="79"/>
  <c r="CP673" i="79" s="1"/>
  <c r="CN674" i="79"/>
  <c r="CP674" i="79" s="1"/>
  <c r="CN675" i="79"/>
  <c r="CN676" i="79"/>
  <c r="CO676" i="79" s="1"/>
  <c r="CN677" i="79"/>
  <c r="CN678" i="79"/>
  <c r="CP678" i="79" s="1"/>
  <c r="CN679" i="79"/>
  <c r="CP679" i="79" s="1"/>
  <c r="CN680" i="79"/>
  <c r="CN681" i="79"/>
  <c r="CP681" i="79" s="1"/>
  <c r="CN682" i="79"/>
  <c r="CP682" i="79" s="1"/>
  <c r="CN683" i="79"/>
  <c r="CP683" i="79" s="1"/>
  <c r="CN684" i="79"/>
  <c r="CN685" i="79"/>
  <c r="CN686" i="79"/>
  <c r="CP686" i="79" s="1"/>
  <c r="CN687" i="79"/>
  <c r="CN688" i="79"/>
  <c r="CP688" i="79" s="1"/>
  <c r="CN689" i="79"/>
  <c r="CN690" i="79"/>
  <c r="CP690" i="79" s="1"/>
  <c r="CN691" i="79"/>
  <c r="CP691" i="79" s="1"/>
  <c r="CN692" i="79"/>
  <c r="CP692" i="79" s="1"/>
  <c r="CN693" i="79"/>
  <c r="CP693" i="79" s="1"/>
  <c r="CN694" i="79"/>
  <c r="CP694" i="79" s="1"/>
  <c r="CN695" i="79"/>
  <c r="CP695" i="79" s="1"/>
  <c r="CN696" i="79"/>
  <c r="CP696" i="79" s="1"/>
  <c r="CN697" i="79"/>
  <c r="CP697" i="79" s="1"/>
  <c r="CN698" i="79"/>
  <c r="CP698" i="79" s="1"/>
  <c r="CN699" i="79"/>
  <c r="CN700" i="79"/>
  <c r="CP700" i="79" s="1"/>
  <c r="CN701" i="79"/>
  <c r="CP701" i="79" s="1"/>
  <c r="CN702" i="79"/>
  <c r="CP702" i="79" s="1"/>
  <c r="CN703" i="79"/>
  <c r="CP703" i="79" s="1"/>
  <c r="CN704" i="79"/>
  <c r="CP704" i="79" s="1"/>
  <c r="CN705" i="79"/>
  <c r="CP705" i="79" s="1"/>
  <c r="CN706" i="79"/>
  <c r="CP706" i="79" s="1"/>
  <c r="CN707" i="79"/>
  <c r="CP707" i="79" s="1"/>
  <c r="CN708" i="79"/>
  <c r="CN709" i="79"/>
  <c r="CN710" i="79"/>
  <c r="CP710" i="79" s="1"/>
  <c r="CN711" i="79"/>
  <c r="CN712" i="79"/>
  <c r="CN713" i="79"/>
  <c r="CN714" i="79"/>
  <c r="CP714" i="79" s="1"/>
  <c r="CN715" i="79"/>
  <c r="CP715" i="79" s="1"/>
  <c r="CN716" i="79"/>
  <c r="CN717" i="79"/>
  <c r="CP717" i="79" s="1"/>
  <c r="CN718" i="79"/>
  <c r="CP718" i="79" s="1"/>
  <c r="CN719" i="79"/>
  <c r="CP719" i="79" s="1"/>
  <c r="CN720" i="79"/>
  <c r="CP720" i="79" s="1"/>
  <c r="CN721" i="79"/>
  <c r="CP721" i="79" s="1"/>
  <c r="CN722" i="79"/>
  <c r="CP722" i="79" s="1"/>
  <c r="CN723" i="79"/>
  <c r="CN724" i="79"/>
  <c r="CP724" i="79" s="1"/>
  <c r="CN725" i="79"/>
  <c r="CP725" i="79" s="1"/>
  <c r="CN726" i="79"/>
  <c r="CP726" i="79" s="1"/>
  <c r="CN727" i="79"/>
  <c r="CP727" i="79" s="1"/>
  <c r="CN728" i="79"/>
  <c r="CN729" i="79"/>
  <c r="CP729" i="79" s="1"/>
  <c r="CN730" i="79"/>
  <c r="CP730" i="79" s="1"/>
  <c r="CN731" i="79"/>
  <c r="CP731" i="79" s="1"/>
  <c r="CN732" i="79"/>
  <c r="CP732" i="79" s="1"/>
  <c r="CN733" i="79"/>
  <c r="CN734" i="79"/>
  <c r="CP734" i="79" s="1"/>
  <c r="CN735" i="79"/>
  <c r="CN736" i="79"/>
  <c r="CP736" i="79" s="1"/>
  <c r="CN737" i="79"/>
  <c r="CN738" i="79"/>
  <c r="CP738" i="79" s="1"/>
  <c r="CN739" i="79"/>
  <c r="CP739" i="79" s="1"/>
  <c r="CN740" i="79"/>
  <c r="CP740" i="79" s="1"/>
  <c r="CN741" i="79"/>
  <c r="CP741" i="79" s="1"/>
  <c r="CN742" i="79"/>
  <c r="CP742" i="79" s="1"/>
  <c r="CN743" i="79"/>
  <c r="CP743" i="79" s="1"/>
  <c r="CN744" i="79"/>
  <c r="CN745" i="79"/>
  <c r="CN746" i="79"/>
  <c r="CP746" i="79" s="1"/>
  <c r="CN747" i="79"/>
  <c r="CN748" i="79"/>
  <c r="CN749" i="79"/>
  <c r="CN750" i="79"/>
  <c r="CP750" i="79" s="1"/>
  <c r="CN751" i="79"/>
  <c r="CP751" i="79" s="1"/>
  <c r="CN752" i="79"/>
  <c r="CP752" i="79" s="1"/>
  <c r="CN753" i="79"/>
  <c r="CP753" i="79" s="1"/>
  <c r="CN754" i="79"/>
  <c r="CP754" i="79" s="1"/>
  <c r="CN755" i="79"/>
  <c r="CP755" i="79" s="1"/>
  <c r="CN756" i="79"/>
  <c r="CN757" i="79"/>
  <c r="CP757" i="79" s="1"/>
  <c r="CN758" i="79"/>
  <c r="CP758" i="79" s="1"/>
  <c r="CN759" i="79"/>
  <c r="CN760" i="79"/>
  <c r="CN761" i="79"/>
  <c r="CP761" i="79" s="1"/>
  <c r="CN762" i="79"/>
  <c r="CP762" i="79" s="1"/>
  <c r="CN763" i="79"/>
  <c r="CP763" i="79" s="1"/>
  <c r="CN764" i="79"/>
  <c r="CP764" i="79" s="1"/>
  <c r="CN765" i="79"/>
  <c r="CP765" i="79" s="1"/>
  <c r="CN766" i="79"/>
  <c r="CP766" i="79" s="1"/>
  <c r="CN767" i="79"/>
  <c r="CP767" i="79" s="1"/>
  <c r="CN768" i="79"/>
  <c r="CP768" i="79" s="1"/>
  <c r="CN769" i="79"/>
  <c r="CN770" i="79"/>
  <c r="CP770" i="79" s="1"/>
  <c r="CN771" i="79"/>
  <c r="CN772" i="79"/>
  <c r="CP772" i="79" s="1"/>
  <c r="CN773" i="79"/>
  <c r="CN774" i="79"/>
  <c r="CP774" i="79" s="1"/>
  <c r="CN775" i="79"/>
  <c r="CP775" i="79" s="1"/>
  <c r="CN776" i="79"/>
  <c r="CP776" i="79" s="1"/>
  <c r="CN777" i="79"/>
  <c r="CP777" i="79" s="1"/>
  <c r="CN778" i="79"/>
  <c r="CP778" i="79" s="1"/>
  <c r="CN779" i="79"/>
  <c r="CP779" i="79" s="1"/>
  <c r="CN780" i="79"/>
  <c r="CN781" i="79"/>
  <c r="CP781" i="79" s="1"/>
  <c r="CN782" i="79"/>
  <c r="CP782" i="79" s="1"/>
  <c r="CN783" i="79"/>
  <c r="CN784" i="79"/>
  <c r="CN785" i="79"/>
  <c r="CP785" i="79" s="1"/>
  <c r="CN786" i="79"/>
  <c r="CP786" i="79" s="1"/>
  <c r="CN787" i="79"/>
  <c r="CP787" i="79" s="1"/>
  <c r="CN788" i="79"/>
  <c r="CN789" i="79"/>
  <c r="CP789" i="79" s="1"/>
  <c r="CN790" i="79"/>
  <c r="CP790" i="79" s="1"/>
  <c r="CN791" i="79"/>
  <c r="CP791" i="79" s="1"/>
  <c r="CN792" i="79"/>
  <c r="CP792" i="79" s="1"/>
  <c r="CN793" i="79"/>
  <c r="CP793" i="79" s="1"/>
  <c r="CN794" i="79"/>
  <c r="CP794" i="79" s="1"/>
  <c r="CN795" i="79"/>
  <c r="CN796" i="79"/>
  <c r="CP796" i="79" s="1"/>
  <c r="CN797" i="79"/>
  <c r="CP797" i="79" s="1"/>
  <c r="CN798" i="79"/>
  <c r="CP798" i="79" s="1"/>
  <c r="CN799" i="79"/>
  <c r="CP799" i="79" s="1"/>
  <c r="CN800" i="79"/>
  <c r="CP800" i="79" s="1"/>
  <c r="CN801" i="79"/>
  <c r="CP801" i="79" s="1"/>
  <c r="CN802" i="79"/>
  <c r="CP802" i="79" s="1"/>
  <c r="CN803" i="79"/>
  <c r="CP803" i="79" s="1"/>
  <c r="CN804" i="79"/>
  <c r="CN805" i="79"/>
  <c r="CP805" i="79" s="1"/>
  <c r="CN806" i="79"/>
  <c r="CP806" i="79" s="1"/>
  <c r="CN807" i="79"/>
  <c r="CN808" i="79"/>
  <c r="CN809" i="79"/>
  <c r="CP809" i="79" s="1"/>
  <c r="CN810" i="79"/>
  <c r="CP810" i="79" s="1"/>
  <c r="CN811" i="79"/>
  <c r="CP811" i="79" s="1"/>
  <c r="CN812" i="79"/>
  <c r="CN813" i="79"/>
  <c r="CP813" i="79" s="1"/>
  <c r="CN814" i="79"/>
  <c r="CP814" i="79" s="1"/>
  <c r="CN815" i="79"/>
  <c r="CP815" i="79" s="1"/>
  <c r="CN816" i="79"/>
  <c r="CP816" i="79" s="1"/>
  <c r="CN817" i="79"/>
  <c r="CP817" i="79" s="1"/>
  <c r="CN818" i="79"/>
  <c r="CP818" i="79" s="1"/>
  <c r="CN819" i="79"/>
  <c r="CN820" i="79"/>
  <c r="CP820" i="79" s="1"/>
  <c r="CN821" i="79"/>
  <c r="CP821" i="79" s="1"/>
  <c r="CN822" i="79"/>
  <c r="CP822" i="79" s="1"/>
  <c r="CN823" i="79"/>
  <c r="CP823" i="79" s="1"/>
  <c r="CN824" i="79"/>
  <c r="CP824" i="79" s="1"/>
  <c r="CN825" i="79"/>
  <c r="CP825" i="79" s="1"/>
  <c r="CN826" i="79"/>
  <c r="CP826" i="79" s="1"/>
  <c r="CN827" i="79"/>
  <c r="CP827" i="79" s="1"/>
  <c r="CN828" i="79"/>
  <c r="CP828" i="79" s="1"/>
  <c r="CN829" i="79"/>
  <c r="CN830" i="79"/>
  <c r="CP830" i="79" s="1"/>
  <c r="CN831" i="79"/>
  <c r="CN832" i="79"/>
  <c r="CP832" i="79" s="1"/>
  <c r="CN833" i="79"/>
  <c r="CP833" i="79" s="1"/>
  <c r="CN834" i="79"/>
  <c r="CP834" i="79" s="1"/>
  <c r="CN835" i="79"/>
  <c r="CP835" i="79" s="1"/>
  <c r="CN836" i="79"/>
  <c r="CP836" i="79" s="1"/>
  <c r="CN837" i="79"/>
  <c r="CP837" i="79" s="1"/>
  <c r="CN838" i="79"/>
  <c r="CP838" i="79" s="1"/>
  <c r="CN839" i="79"/>
  <c r="CP839" i="79" s="1"/>
  <c r="CN840" i="79"/>
  <c r="CN841" i="79"/>
  <c r="CP841" i="79" s="1"/>
  <c r="CN842" i="79"/>
  <c r="CP842" i="79" s="1"/>
  <c r="CN843" i="79"/>
  <c r="CN844" i="79"/>
  <c r="CN845" i="79"/>
  <c r="CP845" i="79" s="1"/>
  <c r="CN846" i="79"/>
  <c r="CP846" i="79" s="1"/>
  <c r="CN847" i="79"/>
  <c r="CP847" i="79" s="1"/>
  <c r="CN848" i="79"/>
  <c r="CN849" i="79"/>
  <c r="CP849" i="79" s="1"/>
  <c r="CN850" i="79"/>
  <c r="CP850" i="79" s="1"/>
  <c r="CN851" i="79"/>
  <c r="CP851" i="79" s="1"/>
  <c r="CN852" i="79"/>
  <c r="CP852" i="79" s="1"/>
  <c r="CN853" i="79"/>
  <c r="CP853" i="79" s="1"/>
  <c r="CN854" i="79"/>
  <c r="CP854" i="79" s="1"/>
  <c r="CN855" i="79"/>
  <c r="CN856" i="79"/>
  <c r="CP856" i="79" s="1"/>
  <c r="CN857" i="79"/>
  <c r="CP857" i="79" s="1"/>
  <c r="CN858" i="79"/>
  <c r="CP858" i="79" s="1"/>
  <c r="CN859" i="79"/>
  <c r="CP859" i="79" s="1"/>
  <c r="CN860" i="79"/>
  <c r="CP860" i="79" s="1"/>
  <c r="CN861" i="79"/>
  <c r="CP861" i="79" s="1"/>
  <c r="CN862" i="79"/>
  <c r="CP862" i="79" s="1"/>
  <c r="CN863" i="79"/>
  <c r="CP863" i="79" s="1"/>
  <c r="CN864" i="79"/>
  <c r="CP864" i="79" s="1"/>
  <c r="CN865" i="79"/>
  <c r="CN866" i="79"/>
  <c r="CP866" i="79" s="1"/>
  <c r="CN867" i="79"/>
  <c r="CN868" i="79"/>
  <c r="CP868" i="79" s="1"/>
  <c r="CN869" i="79"/>
  <c r="CN870" i="79"/>
  <c r="CP870" i="79" s="1"/>
  <c r="CN871" i="79"/>
  <c r="CP871" i="79" s="1"/>
  <c r="CN872" i="79"/>
  <c r="CP872" i="79" s="1"/>
  <c r="CN873" i="79"/>
  <c r="CP873" i="79" s="1"/>
  <c r="CN874" i="79"/>
  <c r="CP874" i="79" s="1"/>
  <c r="CN875" i="79"/>
  <c r="CP875" i="79" s="1"/>
  <c r="CN876" i="79"/>
  <c r="CN877" i="79"/>
  <c r="CP877" i="79" s="1"/>
  <c r="CN878" i="79"/>
  <c r="CP878" i="79" s="1"/>
  <c r="CN879" i="79"/>
  <c r="CN880" i="79"/>
  <c r="CN881" i="79"/>
  <c r="CP881" i="79" s="1"/>
  <c r="CN882" i="79"/>
  <c r="CP882" i="79" s="1"/>
  <c r="CN883" i="79"/>
  <c r="CP883" i="79" s="1"/>
  <c r="CN884" i="79"/>
  <c r="CN885" i="79"/>
  <c r="CP885" i="79" s="1"/>
  <c r="CN886" i="79"/>
  <c r="CP886" i="79" s="1"/>
  <c r="CN887" i="79"/>
  <c r="CP887" i="79" s="1"/>
  <c r="CN888" i="79"/>
  <c r="CP888" i="79" s="1"/>
  <c r="CN889" i="79"/>
  <c r="CP889" i="79" s="1"/>
  <c r="CN890" i="79"/>
  <c r="CP890" i="79" s="1"/>
  <c r="CN891" i="79"/>
  <c r="CN892" i="79"/>
  <c r="CP892" i="79" s="1"/>
  <c r="CN893" i="79"/>
  <c r="CP893" i="79" s="1"/>
  <c r="CN894" i="79"/>
  <c r="CP894" i="79" s="1"/>
  <c r="CN895" i="79"/>
  <c r="CP895" i="79" s="1"/>
  <c r="CN896" i="79"/>
  <c r="CP896" i="79" s="1"/>
  <c r="CN897" i="79"/>
  <c r="CP897" i="79" s="1"/>
  <c r="CN898" i="79"/>
  <c r="CP898" i="79" s="1"/>
  <c r="CN899" i="79"/>
  <c r="CP899" i="79" s="1"/>
  <c r="CN900" i="79"/>
  <c r="CP900" i="79" s="1"/>
  <c r="CN901" i="79"/>
  <c r="CN902" i="79"/>
  <c r="CP902" i="79" s="1"/>
  <c r="CN903" i="79"/>
  <c r="CN904" i="79"/>
  <c r="CP904" i="79" s="1"/>
  <c r="CN905" i="79"/>
  <c r="CP905" i="79" s="1"/>
  <c r="CN906" i="79"/>
  <c r="CP906" i="79" s="1"/>
  <c r="CN907" i="79"/>
  <c r="CP907" i="79" s="1"/>
  <c r="CN908" i="79"/>
  <c r="CN909" i="79"/>
  <c r="CP909" i="79" s="1"/>
  <c r="CN910" i="79"/>
  <c r="CP910" i="79" s="1"/>
  <c r="CN911" i="79"/>
  <c r="CP911" i="79" s="1"/>
  <c r="CN912" i="79"/>
  <c r="CP912" i="79" s="1"/>
  <c r="CN913" i="79"/>
  <c r="CP913" i="79" s="1"/>
  <c r="CN914" i="79"/>
  <c r="CP914" i="79" s="1"/>
  <c r="CN915" i="79"/>
  <c r="CN916" i="79"/>
  <c r="CP916" i="79" s="1"/>
  <c r="CN917" i="79"/>
  <c r="CP917" i="79" s="1"/>
  <c r="CN918" i="79"/>
  <c r="CP918" i="79" s="1"/>
  <c r="CN919" i="79"/>
  <c r="CP919" i="79" s="1"/>
  <c r="CN920" i="79"/>
  <c r="CP920" i="79" s="1"/>
  <c r="CN921" i="79"/>
  <c r="CP921" i="79" s="1"/>
  <c r="CN922" i="79"/>
  <c r="CP922" i="79" s="1"/>
  <c r="CN923" i="79"/>
  <c r="CP923" i="79" s="1"/>
  <c r="CN924" i="79"/>
  <c r="CP924" i="79" s="1"/>
  <c r="CN925" i="79"/>
  <c r="CP925" i="79" s="1"/>
  <c r="CN926" i="79"/>
  <c r="CP926" i="79" s="1"/>
  <c r="CN927" i="79"/>
  <c r="CN928" i="79"/>
  <c r="CP928" i="79" s="1"/>
  <c r="CN929" i="79"/>
  <c r="CP929" i="79" s="1"/>
  <c r="CN930" i="79"/>
  <c r="CP930" i="79" s="1"/>
  <c r="CN931" i="79"/>
  <c r="CP931" i="79" s="1"/>
  <c r="CN932" i="79"/>
  <c r="CP932" i="79" s="1"/>
  <c r="CN933" i="79"/>
  <c r="CP933" i="79" s="1"/>
  <c r="CN934" i="79"/>
  <c r="CP934" i="79" s="1"/>
  <c r="CN935" i="79"/>
  <c r="CP935" i="79" s="1"/>
  <c r="CN936" i="79"/>
  <c r="CN937" i="79"/>
  <c r="CP937" i="79" s="1"/>
  <c r="CN938" i="79"/>
  <c r="CP938" i="79" s="1"/>
  <c r="CN939" i="79"/>
  <c r="CN940" i="79"/>
  <c r="CN941" i="79"/>
  <c r="CP941" i="79" s="1"/>
  <c r="CN942" i="79"/>
  <c r="CP942" i="79" s="1"/>
  <c r="CN943" i="79"/>
  <c r="CP943" i="79" s="1"/>
  <c r="CN944" i="79"/>
  <c r="CP944" i="79" s="1"/>
  <c r="CN945" i="79"/>
  <c r="CP945" i="79" s="1"/>
  <c r="CN946" i="79"/>
  <c r="CP946" i="79" s="1"/>
  <c r="CN947" i="79"/>
  <c r="CP947" i="79" s="1"/>
  <c r="CN948" i="79"/>
  <c r="CN949" i="79"/>
  <c r="CP949" i="79" s="1"/>
  <c r="CN950" i="79"/>
  <c r="CP950" i="79" s="1"/>
  <c r="CN951" i="79"/>
  <c r="CN952" i="79"/>
  <c r="CP952" i="79" s="1"/>
  <c r="CN953" i="79"/>
  <c r="CN954" i="79"/>
  <c r="CP954" i="79" s="1"/>
  <c r="CN955" i="79"/>
  <c r="CP955" i="79" s="1"/>
  <c r="CN956" i="79"/>
  <c r="CP956" i="79" s="1"/>
  <c r="CN957" i="79"/>
  <c r="CP957" i="79" s="1"/>
  <c r="CN958" i="79"/>
  <c r="CP958" i="79" s="1"/>
  <c r="CN959" i="79"/>
  <c r="CP959" i="79" s="1"/>
  <c r="CN960" i="79"/>
  <c r="CP960" i="79" s="1"/>
  <c r="CN961" i="79"/>
  <c r="CN962" i="79"/>
  <c r="CP962" i="79" s="1"/>
  <c r="CN963" i="79"/>
  <c r="CN964" i="79"/>
  <c r="CP964" i="79" s="1"/>
  <c r="CN965" i="79"/>
  <c r="CP965" i="79" s="1"/>
  <c r="CN966" i="79"/>
  <c r="CP966" i="79" s="1"/>
  <c r="CN967" i="79"/>
  <c r="CP967" i="79" s="1"/>
  <c r="CN968" i="79"/>
  <c r="CN969" i="79"/>
  <c r="CP969" i="79" s="1"/>
  <c r="CN970" i="79"/>
  <c r="CP970" i="79" s="1"/>
  <c r="CN971" i="79"/>
  <c r="CP971" i="79" s="1"/>
  <c r="CN972" i="79"/>
  <c r="CP972" i="79" s="1"/>
  <c r="CN973" i="79"/>
  <c r="CP973" i="79" s="1"/>
  <c r="CN974" i="79"/>
  <c r="CP974" i="79" s="1"/>
  <c r="CN975" i="79"/>
  <c r="CN976" i="79"/>
  <c r="CP976" i="79" s="1"/>
  <c r="CN977" i="79"/>
  <c r="CP977" i="79" s="1"/>
  <c r="CN978" i="79"/>
  <c r="CP978" i="79" s="1"/>
  <c r="CN979" i="79"/>
  <c r="CP979" i="79" s="1"/>
  <c r="CN980" i="79"/>
  <c r="CN981" i="79"/>
  <c r="CP981" i="79" s="1"/>
  <c r="CN982" i="79"/>
  <c r="CP982" i="79" s="1"/>
  <c r="CN983" i="79"/>
  <c r="CP983" i="79" s="1"/>
  <c r="CN984" i="79"/>
  <c r="CP984" i="79" s="1"/>
  <c r="CN985" i="79"/>
  <c r="CP985" i="79" s="1"/>
  <c r="CN986" i="79"/>
  <c r="CP986" i="79" s="1"/>
  <c r="CN987" i="79"/>
  <c r="CN988" i="79"/>
  <c r="CP988" i="79" s="1"/>
  <c r="CN989" i="79"/>
  <c r="CP989" i="79" s="1"/>
  <c r="CN990" i="79"/>
  <c r="CP990" i="79" s="1"/>
  <c r="CN991" i="79"/>
  <c r="CP991" i="79" s="1"/>
  <c r="CN992" i="79"/>
  <c r="CP992" i="79" s="1"/>
  <c r="CN993" i="79"/>
  <c r="CP993" i="79" s="1"/>
  <c r="CN994" i="79"/>
  <c r="CP994" i="79" s="1"/>
  <c r="CN995" i="79"/>
  <c r="CP995" i="79" s="1"/>
  <c r="CN996" i="79"/>
  <c r="CP996" i="79" s="1"/>
  <c r="CN997" i="79"/>
  <c r="CP997" i="79" s="1"/>
  <c r="CN998" i="79"/>
  <c r="CP998" i="79" s="1"/>
  <c r="CN999" i="79"/>
  <c r="CN1000" i="79"/>
  <c r="CN1001" i="79"/>
  <c r="CP1001" i="79" s="1"/>
  <c r="CN1002" i="79"/>
  <c r="CP1002" i="79" s="1"/>
  <c r="CN1003" i="79"/>
  <c r="CP1003" i="79" s="1"/>
  <c r="CN1004" i="79"/>
  <c r="CP1004" i="79" s="1"/>
  <c r="CN1005" i="79"/>
  <c r="CP1005" i="79" s="1"/>
  <c r="CN1006" i="79"/>
  <c r="CP1006" i="79" s="1"/>
  <c r="CN1007" i="79"/>
  <c r="CP1007" i="79" s="1"/>
  <c r="CN1008" i="79"/>
  <c r="CN1009" i="79"/>
  <c r="CP1009" i="79" s="1"/>
  <c r="CN1010" i="79"/>
  <c r="CP1010" i="79" s="1"/>
  <c r="CN1011" i="79"/>
  <c r="CN1012" i="79"/>
  <c r="CN1013" i="79"/>
  <c r="CP1013" i="79" s="1"/>
  <c r="CN1014" i="79"/>
  <c r="CP1014" i="79" s="1"/>
  <c r="CN1015" i="79"/>
  <c r="CP1015" i="79" s="1"/>
  <c r="CN1016" i="79"/>
  <c r="CP1016" i="79" s="1"/>
  <c r="CN1017" i="79"/>
  <c r="CP1017" i="79" s="1"/>
  <c r="CN1018" i="79"/>
  <c r="CP1018" i="79" s="1"/>
  <c r="CN1019" i="79"/>
  <c r="CP1019" i="79" s="1"/>
  <c r="CN1020" i="79"/>
  <c r="CP1020" i="79" s="1"/>
  <c r="CN1021" i="79"/>
  <c r="CN1022" i="79"/>
  <c r="CP1022" i="79" s="1"/>
  <c r="CN1023" i="79"/>
  <c r="CN1024" i="79"/>
  <c r="CP1024" i="79" s="1"/>
  <c r="CN1025" i="79"/>
  <c r="CN1026" i="79"/>
  <c r="CP1026" i="79" s="1"/>
  <c r="CN1027" i="79"/>
  <c r="CP1027" i="79" s="1"/>
  <c r="CN1028" i="79"/>
  <c r="CP1028" i="79" s="1"/>
  <c r="CN1029" i="79"/>
  <c r="CP1029" i="79" s="1"/>
  <c r="CN1030" i="79"/>
  <c r="CP1030" i="79" s="1"/>
  <c r="CN1031" i="79"/>
  <c r="CP1031" i="79" s="1"/>
  <c r="CN1032" i="79"/>
  <c r="CP1032" i="79" s="1"/>
  <c r="CN1033" i="79"/>
  <c r="CP1033" i="79" s="1"/>
  <c r="CN1034" i="79"/>
  <c r="CP1034" i="79" s="1"/>
  <c r="CN1035" i="79"/>
  <c r="CN1036" i="79"/>
  <c r="CP1036" i="79" s="1"/>
  <c r="CN1037" i="79"/>
  <c r="CP1037" i="79" s="1"/>
  <c r="CN1038" i="79"/>
  <c r="CP1038" i="79" s="1"/>
  <c r="CN1039" i="79"/>
  <c r="CP1039" i="79" s="1"/>
  <c r="CN1040" i="79"/>
  <c r="CN1041" i="79"/>
  <c r="CP1041" i="79" s="1"/>
  <c r="CN1042" i="79"/>
  <c r="CP1042" i="79" s="1"/>
  <c r="CN1043" i="79"/>
  <c r="CP1043" i="79" s="1"/>
  <c r="CN1044" i="79"/>
  <c r="CP1044" i="79" s="1"/>
  <c r="CN1045" i="79"/>
  <c r="CP1045" i="79" s="1"/>
  <c r="CN1046" i="79"/>
  <c r="CP1046" i="79" s="1"/>
  <c r="CN1047" i="79"/>
  <c r="CN1048" i="79"/>
  <c r="CP1048" i="79" s="1"/>
  <c r="CN1049" i="79"/>
  <c r="CP1049" i="79" s="1"/>
  <c r="CN1050" i="79"/>
  <c r="CP1050" i="79" s="1"/>
  <c r="CN1051" i="79"/>
  <c r="CP1051" i="79" s="1"/>
  <c r="CN1052" i="79"/>
  <c r="CN1053" i="79"/>
  <c r="CP1053" i="79" s="1"/>
  <c r="CN1054" i="79"/>
  <c r="CP1054" i="79" s="1"/>
  <c r="CN1055" i="79"/>
  <c r="CP1055" i="79" s="1"/>
  <c r="CN1056" i="79"/>
  <c r="CP1056" i="79" s="1"/>
  <c r="CN1057" i="79"/>
  <c r="CP1057" i="79" s="1"/>
  <c r="CN1058" i="79"/>
  <c r="CP1058" i="79" s="1"/>
  <c r="CN1059" i="79"/>
  <c r="CN1060" i="79"/>
  <c r="CP1060" i="79" s="1"/>
  <c r="CN1061" i="79"/>
  <c r="CP1061" i="79" s="1"/>
  <c r="CN1062" i="79"/>
  <c r="CP1062" i="79" s="1"/>
  <c r="CN1063" i="79"/>
  <c r="CP1063" i="79" s="1"/>
  <c r="CN1064" i="79"/>
  <c r="CN1065" i="79"/>
  <c r="CP1065" i="79" s="1"/>
  <c r="CN1066" i="79"/>
  <c r="CP1066" i="79" s="1"/>
  <c r="CN1067" i="79"/>
  <c r="CP1067" i="79" s="1"/>
  <c r="CN1068" i="79"/>
  <c r="CP1068" i="79" s="1"/>
  <c r="CN1069" i="79"/>
  <c r="CP1069" i="79" s="1"/>
  <c r="CN1070" i="79"/>
  <c r="CP1070" i="79" s="1"/>
  <c r="CN1071" i="79"/>
  <c r="CN1072" i="79"/>
  <c r="CP1072" i="79" s="1"/>
  <c r="CN1073" i="79"/>
  <c r="CP1073" i="79" s="1"/>
  <c r="CN1074" i="79"/>
  <c r="CP1074" i="79" s="1"/>
  <c r="CN1075" i="79"/>
  <c r="CP1075" i="79" s="1"/>
  <c r="CN1076" i="79"/>
  <c r="CP1076" i="79" s="1"/>
  <c r="CN1077" i="79"/>
  <c r="CP1077" i="79" s="1"/>
  <c r="CN1078" i="79"/>
  <c r="CP1078" i="79" s="1"/>
  <c r="CN1079" i="79"/>
  <c r="CP1079" i="79" s="1"/>
  <c r="CN1080" i="79"/>
  <c r="CP1080" i="79" s="1"/>
  <c r="CN1081" i="79"/>
  <c r="CP1081" i="79" s="1"/>
  <c r="CN1082" i="79"/>
  <c r="CP1082" i="79" s="1"/>
  <c r="CN1083" i="79"/>
  <c r="CN1084" i="79"/>
  <c r="CN1085" i="79"/>
  <c r="CP1085" i="79" s="1"/>
  <c r="CN1086" i="79"/>
  <c r="CP1086" i="79" s="1"/>
  <c r="CN1087" i="79"/>
  <c r="CP1087" i="79" s="1"/>
  <c r="CN1088" i="79"/>
  <c r="CP1088" i="79" s="1"/>
  <c r="CN1089" i="79"/>
  <c r="CP1089" i="79" s="1"/>
  <c r="CN1090" i="79"/>
  <c r="CP1090" i="79" s="1"/>
  <c r="CN1091" i="79"/>
  <c r="CP1091" i="79" s="1"/>
  <c r="CN1092" i="79"/>
  <c r="CP1092" i="79" s="1"/>
  <c r="CN1093" i="79"/>
  <c r="CP1093" i="79" s="1"/>
  <c r="CN1094" i="79"/>
  <c r="CP1094" i="79" s="1"/>
  <c r="CN1095" i="79"/>
  <c r="CN1096" i="79"/>
  <c r="CN1097" i="79"/>
  <c r="CP1097" i="79" s="1"/>
  <c r="CN1098" i="79"/>
  <c r="CP1098" i="79" s="1"/>
  <c r="CN1099" i="79"/>
  <c r="CP1099" i="79" s="1"/>
  <c r="CN1100" i="79"/>
  <c r="CP1100" i="79" s="1"/>
  <c r="CN1101" i="79"/>
  <c r="CP1101" i="79" s="1"/>
  <c r="CN1102" i="79"/>
  <c r="CP1102" i="79" s="1"/>
  <c r="CN1103" i="79"/>
  <c r="CP1103" i="79" s="1"/>
  <c r="CN1104" i="79"/>
  <c r="CN1105" i="79"/>
  <c r="CP1105" i="79" s="1"/>
  <c r="CN1106" i="79"/>
  <c r="CP1106" i="79" s="1"/>
  <c r="CN1107" i="79"/>
  <c r="CN1108" i="79"/>
  <c r="CP1108" i="79" s="1"/>
  <c r="CN1109" i="79"/>
  <c r="CN1110" i="79"/>
  <c r="CP1110" i="79" s="1"/>
  <c r="CN1111" i="79"/>
  <c r="CP1111" i="79" s="1"/>
  <c r="CN1112" i="79"/>
  <c r="CP1112" i="79" s="1"/>
  <c r="CN1113" i="79"/>
  <c r="CP1113" i="79" s="1"/>
  <c r="CN1114" i="79"/>
  <c r="CP1114" i="79" s="1"/>
  <c r="CN1115" i="79"/>
  <c r="CP1115" i="79" s="1"/>
  <c r="CN1116" i="79"/>
  <c r="CP1116" i="79" s="1"/>
  <c r="CN1117" i="79"/>
  <c r="CN1118" i="79"/>
  <c r="CP1118" i="79" s="1"/>
  <c r="CN1119" i="79"/>
  <c r="CN1120" i="79"/>
  <c r="CP1120" i="79" s="1"/>
  <c r="CN1121" i="79"/>
  <c r="CP1121" i="79" s="1"/>
  <c r="CN1122" i="79"/>
  <c r="CP1122" i="79" s="1"/>
  <c r="CN1123" i="79"/>
  <c r="CP1123" i="79" s="1"/>
  <c r="CN1124" i="79"/>
  <c r="CP1124" i="79" s="1"/>
  <c r="CN1125" i="79"/>
  <c r="CP1125" i="79" s="1"/>
  <c r="CN1126" i="79"/>
  <c r="CP1126" i="79" s="1"/>
  <c r="CN1127" i="79"/>
  <c r="CP1127" i="79" s="1"/>
  <c r="CN1128" i="79"/>
  <c r="CP1128" i="79" s="1"/>
  <c r="CN1129" i="79"/>
  <c r="CP1129" i="79" s="1"/>
  <c r="CN1130" i="79"/>
  <c r="CP1130" i="79" s="1"/>
  <c r="CN1131" i="79"/>
  <c r="CN1132" i="79"/>
  <c r="CP1132" i="79" s="1"/>
  <c r="CN1133" i="79"/>
  <c r="CP1133" i="79" s="1"/>
  <c r="CN1134" i="79"/>
  <c r="CP1134" i="79" s="1"/>
  <c r="CN1135" i="79"/>
  <c r="CP1135" i="79" s="1"/>
  <c r="CN1136" i="79"/>
  <c r="CP1136" i="79" s="1"/>
  <c r="CN1137" i="79"/>
  <c r="CP1137" i="79" s="1"/>
  <c r="CN1138" i="79"/>
  <c r="CP1138" i="79" s="1"/>
  <c r="CN1139" i="79"/>
  <c r="CP1139" i="79" s="1"/>
  <c r="CN1140" i="79"/>
  <c r="CP1140" i="79" s="1"/>
  <c r="CN1141" i="79"/>
  <c r="CN1142" i="79"/>
  <c r="CP1142" i="79" s="1"/>
  <c r="CN1143" i="79"/>
  <c r="CN1144" i="79"/>
  <c r="CP1144" i="79" s="1"/>
  <c r="CN1145" i="79"/>
  <c r="CP1145" i="79" s="1"/>
  <c r="CN1146" i="79"/>
  <c r="CP1146" i="79" s="1"/>
  <c r="CN1147" i="79"/>
  <c r="CP1147" i="79" s="1"/>
  <c r="CN1148" i="79"/>
  <c r="CN1149" i="79"/>
  <c r="CP1149" i="79" s="1"/>
  <c r="CN1150" i="79"/>
  <c r="CP1150" i="79" s="1"/>
  <c r="CN1151" i="79"/>
  <c r="CP1151" i="79" s="1"/>
  <c r="CN1152" i="79"/>
  <c r="CP1152" i="79" s="1"/>
  <c r="CN1153" i="79"/>
  <c r="CP1153" i="79" s="1"/>
  <c r="CN1154" i="79"/>
  <c r="CP1154" i="79" s="1"/>
  <c r="CN1155" i="79"/>
  <c r="CN1156" i="79"/>
  <c r="CP1156" i="79" s="1"/>
  <c r="CN1157" i="79"/>
  <c r="CP1157" i="79" s="1"/>
  <c r="CN1158" i="79"/>
  <c r="CP1158" i="79" s="1"/>
  <c r="CN1159" i="79"/>
  <c r="CP1159" i="79" s="1"/>
  <c r="CN1160" i="79"/>
  <c r="CN1161" i="79"/>
  <c r="CP1161" i="79" s="1"/>
  <c r="CN1162" i="79"/>
  <c r="CP1162" i="79" s="1"/>
  <c r="CN1163" i="79"/>
  <c r="CP1163" i="79" s="1"/>
  <c r="CN1164" i="79"/>
  <c r="CP1164" i="79" s="1"/>
  <c r="CN1165" i="79"/>
  <c r="CP1165" i="79" s="1"/>
  <c r="CN1166" i="79"/>
  <c r="CP1166" i="79" s="1"/>
  <c r="CN1167" i="79"/>
  <c r="CN1168" i="79"/>
  <c r="CN1169" i="79"/>
  <c r="CP1169" i="79" s="1"/>
  <c r="CN1170" i="79"/>
  <c r="CP1170" i="79" s="1"/>
  <c r="CN1171" i="79"/>
  <c r="CP1171" i="79" s="1"/>
  <c r="CN1172" i="79"/>
  <c r="CP1172" i="79" s="1"/>
  <c r="CN1173" i="79"/>
  <c r="CP1173" i="79" s="1"/>
  <c r="CN1174" i="79"/>
  <c r="CP1174" i="79" s="1"/>
  <c r="CN1175" i="79"/>
  <c r="CP1175" i="79" s="1"/>
  <c r="CN1176" i="79"/>
  <c r="CP1176" i="79" s="1"/>
  <c r="CN1177" i="79"/>
  <c r="CP1177" i="79" s="1"/>
  <c r="CN1178" i="79"/>
  <c r="CP1178" i="79" s="1"/>
  <c r="CN1179" i="79"/>
  <c r="CN1180" i="79"/>
  <c r="CP1180" i="79" s="1"/>
  <c r="CN1181" i="79"/>
  <c r="CP1181" i="79" s="1"/>
  <c r="CN1182" i="79"/>
  <c r="CP1182" i="79" s="1"/>
  <c r="CN1183" i="79"/>
  <c r="CP1183" i="79" s="1"/>
  <c r="CN1184" i="79"/>
  <c r="CP1184" i="79" s="1"/>
  <c r="CN1185" i="79"/>
  <c r="CP1185" i="79" s="1"/>
  <c r="CN1186" i="79"/>
  <c r="CP1186" i="79" s="1"/>
  <c r="CN1187" i="79"/>
  <c r="CP1187" i="79" s="1"/>
  <c r="CN1188" i="79"/>
  <c r="CP1188" i="79" s="1"/>
  <c r="CN1189" i="79"/>
  <c r="CP1189" i="79" s="1"/>
  <c r="CN1190" i="79"/>
  <c r="CP1190" i="79" s="1"/>
  <c r="CN1191" i="79"/>
  <c r="CO1191" i="79" s="1"/>
  <c r="CN1192" i="79"/>
  <c r="CN1193" i="79"/>
  <c r="CP1193" i="79" s="1"/>
  <c r="CN1194" i="79"/>
  <c r="CP1194" i="79" s="1"/>
  <c r="CN1195" i="79"/>
  <c r="CP1195" i="79" s="1"/>
  <c r="CN1196" i="79"/>
  <c r="CP1196" i="79" s="1"/>
  <c r="CN1197" i="79"/>
  <c r="CP1197" i="79" s="1"/>
  <c r="CN1198" i="79"/>
  <c r="CP1198" i="79" s="1"/>
  <c r="CN1199" i="79"/>
  <c r="CP1199" i="79" s="1"/>
  <c r="CN1200" i="79"/>
  <c r="CP1200" i="79" s="1"/>
  <c r="CN1201" i="79"/>
  <c r="CN1202" i="79"/>
  <c r="CP1202" i="79" s="1"/>
  <c r="CN1203" i="79"/>
  <c r="CO7" i="79"/>
  <c r="CO13" i="79"/>
  <c r="CO14" i="79"/>
  <c r="CO15" i="79"/>
  <c r="CO19" i="79"/>
  <c r="CO25" i="79"/>
  <c r="CO26" i="79"/>
  <c r="CO27" i="79"/>
  <c r="CO31" i="79"/>
  <c r="CO37" i="79"/>
  <c r="CO38" i="79"/>
  <c r="CO39" i="79"/>
  <c r="CO43" i="79"/>
  <c r="CO49" i="79"/>
  <c r="CO50" i="79"/>
  <c r="CO51" i="79"/>
  <c r="CO55" i="79"/>
  <c r="CO61" i="79"/>
  <c r="CO62" i="79"/>
  <c r="CO63" i="79"/>
  <c r="CO67" i="79"/>
  <c r="CO73" i="79"/>
  <c r="CO74" i="79"/>
  <c r="CO75" i="79"/>
  <c r="CO79" i="79"/>
  <c r="CO85" i="79"/>
  <c r="CO86" i="79"/>
  <c r="CO87" i="79"/>
  <c r="CO91" i="79"/>
  <c r="CO97" i="79"/>
  <c r="CO98" i="79"/>
  <c r="CO99" i="79"/>
  <c r="CO103" i="79"/>
  <c r="CO109" i="79"/>
  <c r="CO110" i="79"/>
  <c r="CO111" i="79"/>
  <c r="CO115" i="79"/>
  <c r="CO121" i="79"/>
  <c r="CO122" i="79"/>
  <c r="CO123" i="79"/>
  <c r="CO127" i="79"/>
  <c r="CO133" i="79"/>
  <c r="CO134" i="79"/>
  <c r="CO135" i="79"/>
  <c r="CO139" i="79"/>
  <c r="CO145" i="79"/>
  <c r="CO146" i="79"/>
  <c r="CO147" i="79"/>
  <c r="CO151" i="79"/>
  <c r="CO157" i="79"/>
  <c r="CO158" i="79"/>
  <c r="CO159" i="79"/>
  <c r="CO163" i="79"/>
  <c r="CO169" i="79"/>
  <c r="CO170" i="79"/>
  <c r="CO171" i="79"/>
  <c r="CO175" i="79"/>
  <c r="CO181" i="79"/>
  <c r="CO182" i="79"/>
  <c r="CO183" i="79"/>
  <c r="CO187" i="79"/>
  <c r="CO189" i="79"/>
  <c r="CO191" i="79"/>
  <c r="CO193" i="79"/>
  <c r="CO194" i="79"/>
  <c r="CO195" i="79"/>
  <c r="CO199" i="79"/>
  <c r="CO210" i="79"/>
  <c r="CO211" i="79"/>
  <c r="CO217" i="79"/>
  <c r="CO218" i="79"/>
  <c r="CO219" i="79"/>
  <c r="CO223" i="79"/>
  <c r="CO226" i="79"/>
  <c r="CO231" i="79"/>
  <c r="CO234" i="79"/>
  <c r="CO235" i="79"/>
  <c r="CO243" i="79"/>
  <c r="CO247" i="79"/>
  <c r="CO249" i="79"/>
  <c r="CO250" i="79"/>
  <c r="CO259" i="79"/>
  <c r="CO262" i="79"/>
  <c r="CO267" i="79"/>
  <c r="CO270" i="79"/>
  <c r="CO271" i="79"/>
  <c r="CO279" i="79"/>
  <c r="CO283" i="79"/>
  <c r="CO285" i="79"/>
  <c r="CO286" i="79"/>
  <c r="CO291" i="79"/>
  <c r="CO295" i="79"/>
  <c r="CO305" i="79"/>
  <c r="CO307" i="79"/>
  <c r="CO309" i="79"/>
  <c r="CO310" i="79"/>
  <c r="CO315" i="79"/>
  <c r="CO317" i="79"/>
  <c r="CO319" i="79"/>
  <c r="CO327" i="79"/>
  <c r="CO331" i="79"/>
  <c r="CO334" i="79"/>
  <c r="CO339" i="79"/>
  <c r="CO342" i="79"/>
  <c r="CO343" i="79"/>
  <c r="CO353" i="79"/>
  <c r="CO355" i="79"/>
  <c r="CO361" i="79"/>
  <c r="CO363" i="79"/>
  <c r="CO365" i="79"/>
  <c r="CO366" i="79"/>
  <c r="CO375" i="79"/>
  <c r="CO377" i="79"/>
  <c r="CO379" i="79"/>
  <c r="CO385" i="79"/>
  <c r="CO386" i="79"/>
  <c r="CO387" i="79"/>
  <c r="CO391" i="79"/>
  <c r="CO393" i="79"/>
  <c r="CO394" i="79"/>
  <c r="CO403" i="79"/>
  <c r="CO411" i="79"/>
  <c r="CO423" i="79"/>
  <c r="CO427" i="79"/>
  <c r="CO430" i="79"/>
  <c r="CO435" i="79"/>
  <c r="CO438" i="79"/>
  <c r="CO439" i="79"/>
  <c r="CO445" i="79"/>
  <c r="CO446" i="79"/>
  <c r="CO451" i="79"/>
  <c r="CO455" i="79"/>
  <c r="CO458" i="79"/>
  <c r="CO459" i="79"/>
  <c r="CO466" i="79"/>
  <c r="CO471" i="79"/>
  <c r="CO475" i="79"/>
  <c r="CO478" i="79"/>
  <c r="CO483" i="79"/>
  <c r="CO487" i="79"/>
  <c r="CO490" i="79"/>
  <c r="CO499" i="79"/>
  <c r="CO507" i="79"/>
  <c r="CO509" i="79"/>
  <c r="CO519" i="79"/>
  <c r="CO522" i="79"/>
  <c r="CO523" i="79"/>
  <c r="CO531" i="79"/>
  <c r="CO534" i="79"/>
  <c r="CO535" i="79"/>
  <c r="CO545" i="79"/>
  <c r="CO547" i="79"/>
  <c r="CO555" i="79"/>
  <c r="CO563" i="79"/>
  <c r="CO566" i="79"/>
  <c r="CO567" i="79"/>
  <c r="CO571" i="79"/>
  <c r="CO573" i="79"/>
  <c r="CO574" i="79"/>
  <c r="CO579" i="79"/>
  <c r="CO583" i="79"/>
  <c r="CO586" i="79"/>
  <c r="CO591" i="79"/>
  <c r="CO595" i="79"/>
  <c r="CO602" i="79"/>
  <c r="CO603" i="79"/>
  <c r="CO607" i="79"/>
  <c r="CO615" i="79"/>
  <c r="CO619" i="79"/>
  <c r="CO623" i="79"/>
  <c r="CO627" i="79"/>
  <c r="CO631" i="79"/>
  <c r="CO639" i="79"/>
  <c r="CO641" i="79"/>
  <c r="CO643" i="79"/>
  <c r="CO651" i="79"/>
  <c r="CO654" i="79"/>
  <c r="CO655" i="79"/>
  <c r="CO662" i="79"/>
  <c r="CO663" i="79"/>
  <c r="CO675" i="79"/>
  <c r="CO679" i="79"/>
  <c r="CO687" i="79"/>
  <c r="CO690" i="79"/>
  <c r="CO691" i="79"/>
  <c r="CO692" i="79"/>
  <c r="CO695" i="79"/>
  <c r="CO699" i="79"/>
  <c r="CO701" i="79"/>
  <c r="CO703" i="79"/>
  <c r="CO710" i="79"/>
  <c r="CO711" i="79"/>
  <c r="CO715" i="79"/>
  <c r="CO718" i="79"/>
  <c r="CO723" i="79"/>
  <c r="CO726" i="79"/>
  <c r="CO727" i="79"/>
  <c r="CO735" i="79"/>
  <c r="CO739" i="79"/>
  <c r="CO747" i="79"/>
  <c r="CO752" i="79"/>
  <c r="CO758" i="79"/>
  <c r="CO759" i="79"/>
  <c r="CO763" i="79"/>
  <c r="CO771" i="79"/>
  <c r="CO774" i="79"/>
  <c r="CO775" i="79"/>
  <c r="CO783" i="79"/>
  <c r="CO787" i="79"/>
  <c r="CO790" i="79"/>
  <c r="CO795" i="79"/>
  <c r="CO797" i="79"/>
  <c r="CO799" i="79"/>
  <c r="CO806" i="79"/>
  <c r="CO807" i="79"/>
  <c r="CO811" i="79"/>
  <c r="CO819" i="79"/>
  <c r="CO821" i="79"/>
  <c r="CO823" i="79"/>
  <c r="CO831" i="79"/>
  <c r="CO835" i="79"/>
  <c r="CO838" i="79"/>
  <c r="CO843" i="79"/>
  <c r="CO845" i="79"/>
  <c r="CO846" i="79"/>
  <c r="CO847" i="79"/>
  <c r="CO855" i="79"/>
  <c r="CO859" i="79"/>
  <c r="CO867" i="79"/>
  <c r="CO871" i="79"/>
  <c r="CO877" i="79"/>
  <c r="CO878" i="79"/>
  <c r="CO879" i="79"/>
  <c r="CO883" i="79"/>
  <c r="CO891" i="79"/>
  <c r="CO895" i="79"/>
  <c r="CO903" i="79"/>
  <c r="CO913" i="79"/>
  <c r="CO914" i="79"/>
  <c r="CO915" i="79"/>
  <c r="CO927" i="79"/>
  <c r="CO939" i="79"/>
  <c r="CO951" i="79"/>
  <c r="CO963" i="79"/>
  <c r="CO973" i="79"/>
  <c r="CO975" i="79"/>
  <c r="CO977" i="79"/>
  <c r="CO987" i="79"/>
  <c r="CO999" i="79"/>
  <c r="CO1001" i="79"/>
  <c r="CO1006" i="79"/>
  <c r="CO1011" i="79"/>
  <c r="CO1018" i="79"/>
  <c r="CO1023" i="79"/>
  <c r="CO1035" i="79"/>
  <c r="CO1042" i="79"/>
  <c r="CO1047" i="79"/>
  <c r="CO1054" i="79"/>
  <c r="CO1059" i="79"/>
  <c r="CO1061" i="79"/>
  <c r="CO1062" i="79"/>
  <c r="CO1071" i="79"/>
  <c r="CO1078" i="79"/>
  <c r="CO1083" i="79"/>
  <c r="CO1090" i="79"/>
  <c r="CO1095" i="79"/>
  <c r="CO1107" i="79"/>
  <c r="CO1114" i="79"/>
  <c r="CO1119" i="79"/>
  <c r="CO1131" i="79"/>
  <c r="CO1143" i="79"/>
  <c r="CO1153" i="79"/>
  <c r="CO1155" i="79"/>
  <c r="CO1167" i="79"/>
  <c r="CO1179" i="79"/>
  <c r="CO1203" i="79"/>
  <c r="CN4" i="79"/>
  <c r="DM278" i="79" l="1"/>
  <c r="DM238" i="79"/>
  <c r="DM198" i="79"/>
  <c r="DM158" i="79"/>
  <c r="DM118" i="79"/>
  <c r="DM78" i="79"/>
  <c r="DM38" i="79"/>
  <c r="CO926" i="79"/>
  <c r="CO890" i="79"/>
  <c r="CO854" i="79"/>
  <c r="CO826" i="79"/>
  <c r="CO802" i="79"/>
  <c r="CO782" i="79"/>
  <c r="CO754" i="79"/>
  <c r="CO694" i="79"/>
  <c r="CO658" i="79"/>
  <c r="CO606" i="79"/>
  <c r="CO542" i="79"/>
  <c r="CO462" i="79"/>
  <c r="CO410" i="79"/>
  <c r="CO302" i="79"/>
  <c r="CO198" i="79"/>
  <c r="CO174" i="79"/>
  <c r="CO150" i="79"/>
  <c r="CO114" i="79"/>
  <c r="CO78" i="79"/>
  <c r="CO42" i="79"/>
  <c r="CO1086" i="79"/>
  <c r="CO970" i="79"/>
  <c r="CO734" i="79"/>
  <c r="CO706" i="79"/>
  <c r="CO622" i="79"/>
  <c r="CO498" i="79"/>
  <c r="CO422" i="79"/>
  <c r="CO358" i="79"/>
  <c r="CO326" i="79"/>
  <c r="CO294" i="79"/>
  <c r="CO278" i="79"/>
  <c r="CO206" i="79"/>
  <c r="CO162" i="79"/>
  <c r="CO126" i="79"/>
  <c r="CO90" i="79"/>
  <c r="CO54" i="79"/>
  <c r="CO6" i="79"/>
  <c r="DM154" i="79"/>
  <c r="DM74" i="79"/>
  <c r="DM274" i="79"/>
  <c r="DM234" i="79"/>
  <c r="DM194" i="79"/>
  <c r="DM114" i="79"/>
  <c r="DM34" i="79"/>
  <c r="DM280" i="79"/>
  <c r="DM80" i="79"/>
  <c r="DM200" i="79"/>
  <c r="DM240" i="79"/>
  <c r="DM40" i="79"/>
  <c r="DM160" i="79"/>
  <c r="DM120" i="79"/>
  <c r="CO1158" i="79"/>
  <c r="CO1150" i="79"/>
  <c r="CO1122" i="79"/>
  <c r="CO1098" i="79"/>
  <c r="CO1085" i="79"/>
  <c r="CO1069" i="79"/>
  <c r="CO1049" i="79"/>
  <c r="CO1010" i="79"/>
  <c r="CO922" i="79"/>
  <c r="CO910" i="79"/>
  <c r="CO889" i="79"/>
  <c r="CO881" i="79"/>
  <c r="CO874" i="79"/>
  <c r="CO862" i="79"/>
  <c r="CO850" i="79"/>
  <c r="CO834" i="79"/>
  <c r="CO818" i="79"/>
  <c r="CO809" i="79"/>
  <c r="CO794" i="79"/>
  <c r="CO786" i="79"/>
  <c r="CO781" i="79"/>
  <c r="CO770" i="79"/>
  <c r="CO761" i="79"/>
  <c r="CO742" i="79"/>
  <c r="CO730" i="79"/>
  <c r="CO722" i="79"/>
  <c r="CO714" i="79"/>
  <c r="CO698" i="79"/>
  <c r="CO682" i="79"/>
  <c r="CO670" i="79"/>
  <c r="CO657" i="79"/>
  <c r="CO649" i="79"/>
  <c r="CO638" i="79"/>
  <c r="CO626" i="79"/>
  <c r="CO613" i="79"/>
  <c r="CO605" i="79"/>
  <c r="CO562" i="79"/>
  <c r="CO538" i="79"/>
  <c r="CO526" i="79"/>
  <c r="CO518" i="79"/>
  <c r="CO506" i="79"/>
  <c r="CO494" i="79"/>
  <c r="CO461" i="79"/>
  <c r="CO442" i="79"/>
  <c r="CO434" i="79"/>
  <c r="CO426" i="79"/>
  <c r="CO418" i="79"/>
  <c r="CO409" i="79"/>
  <c r="CO401" i="79"/>
  <c r="CO382" i="79"/>
  <c r="CO374" i="79"/>
  <c r="CO346" i="79"/>
  <c r="CO338" i="79"/>
  <c r="CO330" i="79"/>
  <c r="CO325" i="79"/>
  <c r="CO298" i="79"/>
  <c r="CO274" i="79"/>
  <c r="CO266" i="79"/>
  <c r="CO257" i="79"/>
  <c r="CO238" i="79"/>
  <c r="CO230" i="79"/>
  <c r="CO222" i="79"/>
  <c r="CO214" i="79"/>
  <c r="CO205" i="79"/>
  <c r="CO197" i="79"/>
  <c r="CO185" i="79"/>
  <c r="CO178" i="79"/>
  <c r="CO173" i="79"/>
  <c r="CO166" i="79"/>
  <c r="CO161" i="79"/>
  <c r="CO154" i="79"/>
  <c r="CO149" i="79"/>
  <c r="CO142" i="79"/>
  <c r="CO137" i="79"/>
  <c r="CO130" i="79"/>
  <c r="CO125" i="79"/>
  <c r="CO118" i="79"/>
  <c r="CO113" i="79"/>
  <c r="CO106" i="79"/>
  <c r="CO101" i="79"/>
  <c r="CO94" i="79"/>
  <c r="CO89" i="79"/>
  <c r="CO82" i="79"/>
  <c r="CO77" i="79"/>
  <c r="CO70" i="79"/>
  <c r="CO65" i="79"/>
  <c r="CO58" i="79"/>
  <c r="CO53" i="79"/>
  <c r="CO46" i="79"/>
  <c r="CO41" i="79"/>
  <c r="CO34" i="79"/>
  <c r="CO29" i="79"/>
  <c r="CO22" i="79"/>
  <c r="CO17" i="79"/>
  <c r="CO10" i="79"/>
  <c r="CO5" i="79"/>
  <c r="DM35" i="79"/>
  <c r="DM115" i="79"/>
  <c r="DM235" i="79"/>
  <c r="DM195" i="79"/>
  <c r="DM275" i="79"/>
  <c r="DM155" i="79"/>
  <c r="DM75" i="79"/>
  <c r="DM82" i="79"/>
  <c r="DM282" i="79"/>
  <c r="DM202" i="79"/>
  <c r="DM122" i="79"/>
  <c r="DM42" i="79"/>
  <c r="DM242" i="79"/>
  <c r="DM162" i="79"/>
  <c r="DM79" i="79"/>
  <c r="DM39" i="79"/>
  <c r="DM119" i="79"/>
  <c r="DM279" i="79"/>
  <c r="DM239" i="79"/>
  <c r="DM199" i="79"/>
  <c r="DM159" i="79"/>
  <c r="CO1126" i="79"/>
  <c r="CO1050" i="79"/>
  <c r="CO946" i="79"/>
  <c r="CO898" i="79"/>
  <c r="CO882" i="79"/>
  <c r="CO866" i="79"/>
  <c r="CO810" i="79"/>
  <c r="CO762" i="79"/>
  <c r="CO746" i="79"/>
  <c r="CO674" i="79"/>
  <c r="CO614" i="79"/>
  <c r="CO554" i="79"/>
  <c r="CO402" i="79"/>
  <c r="CO350" i="79"/>
  <c r="CO242" i="79"/>
  <c r="CO138" i="79"/>
  <c r="CO102" i="79"/>
  <c r="CO66" i="79"/>
  <c r="CO30" i="79"/>
  <c r="CO18" i="79"/>
  <c r="CO1193" i="79"/>
  <c r="CO1157" i="79"/>
  <c r="CO1066" i="79"/>
  <c r="CO1057" i="79"/>
  <c r="CO1022" i="79"/>
  <c r="CO1009" i="79"/>
  <c r="CO994" i="79"/>
  <c r="CO974" i="79"/>
  <c r="CO962" i="79"/>
  <c r="CO937" i="79"/>
  <c r="CO905" i="79"/>
  <c r="CO893" i="79"/>
  <c r="CO886" i="79"/>
  <c r="CO842" i="79"/>
  <c r="CO833" i="79"/>
  <c r="CO822" i="79"/>
  <c r="CO814" i="79"/>
  <c r="CO798" i="79"/>
  <c r="CO793" i="79"/>
  <c r="CO785" i="79"/>
  <c r="CO766" i="79"/>
  <c r="CO750" i="79"/>
  <c r="CO721" i="79"/>
  <c r="CO702" i="79"/>
  <c r="CO697" i="79"/>
  <c r="CO634" i="79"/>
  <c r="CO625" i="79"/>
  <c r="CO617" i="79"/>
  <c r="CO610" i="79"/>
  <c r="CO590" i="79"/>
  <c r="CO578" i="79"/>
  <c r="CO558" i="79"/>
  <c r="CO546" i="79"/>
  <c r="CO514" i="79"/>
  <c r="CO502" i="79"/>
  <c r="CO493" i="79"/>
  <c r="CO482" i="79"/>
  <c r="CO470" i="79"/>
  <c r="CO450" i="79"/>
  <c r="CO433" i="79"/>
  <c r="CO425" i="79"/>
  <c r="CO417" i="79"/>
  <c r="CO406" i="79"/>
  <c r="CO398" i="79"/>
  <c r="CO370" i="79"/>
  <c r="CO362" i="79"/>
  <c r="CO354" i="79"/>
  <c r="CO337" i="79"/>
  <c r="CO329" i="79"/>
  <c r="CO322" i="79"/>
  <c r="CO314" i="79"/>
  <c r="CO306" i="79"/>
  <c r="CO297" i="79"/>
  <c r="CO290" i="79"/>
  <c r="CO282" i="79"/>
  <c r="CO265" i="79"/>
  <c r="CO254" i="79"/>
  <c r="CO246" i="79"/>
  <c r="CO229" i="79"/>
  <c r="CO202" i="79"/>
  <c r="CO190" i="79"/>
  <c r="CO177" i="79"/>
  <c r="CO165" i="79"/>
  <c r="CO153" i="79"/>
  <c r="CO141" i="79"/>
  <c r="CO129" i="79"/>
  <c r="CO117" i="79"/>
  <c r="CO105" i="79"/>
  <c r="CO93" i="79"/>
  <c r="CO81" i="79"/>
  <c r="CO69" i="79"/>
  <c r="CO57" i="79"/>
  <c r="CO45" i="79"/>
  <c r="CO33" i="79"/>
  <c r="CO21" i="79"/>
  <c r="CO9" i="79"/>
  <c r="DM197" i="79"/>
  <c r="DM117" i="79"/>
  <c r="DM77" i="79"/>
  <c r="DM277" i="79"/>
  <c r="DM37" i="79"/>
  <c r="DM157" i="79"/>
  <c r="DM237" i="79"/>
  <c r="DM123" i="79"/>
  <c r="DM43" i="79"/>
  <c r="DM203" i="79"/>
  <c r="DM283" i="79"/>
  <c r="DM243" i="79"/>
  <c r="DM163" i="79"/>
  <c r="DM83" i="79"/>
  <c r="CT401" i="79"/>
  <c r="CT41" i="79"/>
  <c r="CO1170" i="79"/>
  <c r="CT1081" i="79"/>
  <c r="CT921" i="79"/>
  <c r="CT721" i="79"/>
  <c r="CT441" i="79"/>
  <c r="CT201" i="79"/>
  <c r="CT81" i="79"/>
  <c r="CO1169" i="79"/>
  <c r="CO1134" i="79"/>
  <c r="CO1097" i="79"/>
  <c r="CO1034" i="79"/>
  <c r="CO986" i="79"/>
  <c r="CO958" i="79"/>
  <c r="CO938" i="79"/>
  <c r="CO1186" i="79"/>
  <c r="CT556" i="79"/>
  <c r="CT356" i="79"/>
  <c r="CT236" i="79"/>
  <c r="CT156" i="79"/>
  <c r="CO1194" i="79"/>
  <c r="CO1162" i="79"/>
  <c r="CT1156" i="79"/>
  <c r="CT1076" i="79"/>
  <c r="CT796" i="79"/>
  <c r="CT956" i="79"/>
  <c r="CT516" i="79"/>
  <c r="CP4" i="79"/>
  <c r="CT1201" i="79"/>
  <c r="CT1161" i="79"/>
  <c r="CT1041" i="79"/>
  <c r="CT1001" i="79"/>
  <c r="CT881" i="79"/>
  <c r="CT841" i="79"/>
  <c r="CT681" i="79"/>
  <c r="CT641" i="79"/>
  <c r="CT601" i="79"/>
  <c r="CT561" i="79"/>
  <c r="CT361" i="79"/>
  <c r="CT281" i="79"/>
  <c r="CT241" i="79"/>
  <c r="CS1196" i="79"/>
  <c r="CX1196" i="79"/>
  <c r="CU1196" i="79"/>
  <c r="CW1196" i="79"/>
  <c r="CS1184" i="79"/>
  <c r="CX1184" i="79"/>
  <c r="CW1184" i="79"/>
  <c r="CU1184" i="79"/>
  <c r="CS1172" i="79"/>
  <c r="CX1172" i="79"/>
  <c r="CU1172" i="79"/>
  <c r="CW1172" i="79"/>
  <c r="CS1160" i="79"/>
  <c r="CX1160" i="79"/>
  <c r="CW1160" i="79"/>
  <c r="CU1160" i="79"/>
  <c r="CS1148" i="79"/>
  <c r="CX1148" i="79"/>
  <c r="CU1148" i="79"/>
  <c r="CW1148" i="79"/>
  <c r="CS1136" i="79"/>
  <c r="CX1136" i="79"/>
  <c r="CW1136" i="79"/>
  <c r="CU1136" i="79"/>
  <c r="CX1124" i="79"/>
  <c r="CV1124" i="79"/>
  <c r="CU1124" i="79"/>
  <c r="CT1124" i="79"/>
  <c r="CW1124" i="79"/>
  <c r="CS1112" i="79"/>
  <c r="CX1112" i="79"/>
  <c r="CW1112" i="79"/>
  <c r="CU1112" i="79"/>
  <c r="CS1100" i="79"/>
  <c r="CX1100" i="79"/>
  <c r="CU1100" i="79"/>
  <c r="CW1100" i="79"/>
  <c r="CS1080" i="79"/>
  <c r="CX1080" i="79"/>
  <c r="CW1080" i="79"/>
  <c r="CU1080" i="79"/>
  <c r="CS1072" i="79"/>
  <c r="CX1072" i="79"/>
  <c r="CW1072" i="79"/>
  <c r="CU1072" i="79"/>
  <c r="CS1060" i="79"/>
  <c r="CX1060" i="79"/>
  <c r="CW1060" i="79"/>
  <c r="CU1060" i="79"/>
  <c r="CS1048" i="79"/>
  <c r="CX1048" i="79"/>
  <c r="CW1048" i="79"/>
  <c r="CU1048" i="79"/>
  <c r="CS1036" i="79"/>
  <c r="CX1036" i="79"/>
  <c r="CW1036" i="79"/>
  <c r="CU1036" i="79"/>
  <c r="CS1024" i="79"/>
  <c r="CX1024" i="79"/>
  <c r="CW1024" i="79"/>
  <c r="CU1024" i="79"/>
  <c r="CS1012" i="79"/>
  <c r="CX1012" i="79"/>
  <c r="CU1012" i="79"/>
  <c r="CW1012" i="79"/>
  <c r="CS996" i="79"/>
  <c r="CX996" i="79"/>
  <c r="CU996" i="79"/>
  <c r="CW996" i="79"/>
  <c r="CS980" i="79"/>
  <c r="CX980" i="79"/>
  <c r="CU980" i="79"/>
  <c r="CW980" i="79"/>
  <c r="CX964" i="79"/>
  <c r="CU964" i="79"/>
  <c r="CT964" i="79"/>
  <c r="CW964" i="79"/>
  <c r="CV964" i="79"/>
  <c r="CS948" i="79"/>
  <c r="CX948" i="79"/>
  <c r="CU948" i="79"/>
  <c r="CW948" i="79"/>
  <c r="CS936" i="79"/>
  <c r="CX936" i="79"/>
  <c r="CW936" i="79"/>
  <c r="CU936" i="79"/>
  <c r="CX924" i="79"/>
  <c r="CV924" i="79"/>
  <c r="CT924" i="79"/>
  <c r="CU924" i="79"/>
  <c r="CW924" i="79"/>
  <c r="CS916" i="79"/>
  <c r="CX916" i="79"/>
  <c r="CU916" i="79"/>
  <c r="CW916" i="79"/>
  <c r="CS904" i="79"/>
  <c r="CX904" i="79"/>
  <c r="CU904" i="79"/>
  <c r="CW904" i="79"/>
  <c r="CS892" i="79"/>
  <c r="CX892" i="79"/>
  <c r="CU892" i="79"/>
  <c r="CW892" i="79"/>
  <c r="CS880" i="79"/>
  <c r="CX880" i="79"/>
  <c r="CU880" i="79"/>
  <c r="CW880" i="79"/>
  <c r="CS868" i="79"/>
  <c r="CX868" i="79"/>
  <c r="CU868" i="79"/>
  <c r="CW868" i="79"/>
  <c r="CS860" i="79"/>
  <c r="CX860" i="79"/>
  <c r="CU860" i="79"/>
  <c r="CW860" i="79"/>
  <c r="CS852" i="79"/>
  <c r="CX852" i="79"/>
  <c r="CU852" i="79"/>
  <c r="CW852" i="79"/>
  <c r="CS840" i="79"/>
  <c r="CX840" i="79"/>
  <c r="CW840" i="79"/>
  <c r="CU840" i="79"/>
  <c r="CS824" i="79"/>
  <c r="CX824" i="79"/>
  <c r="CU824" i="79"/>
  <c r="CW824" i="79"/>
  <c r="CS812" i="79"/>
  <c r="CX812" i="79"/>
  <c r="CU812" i="79"/>
  <c r="CW812" i="79"/>
  <c r="CX804" i="79"/>
  <c r="CV804" i="79"/>
  <c r="CU804" i="79"/>
  <c r="CT804" i="79"/>
  <c r="CW804" i="79"/>
  <c r="CS792" i="79"/>
  <c r="CX792" i="79"/>
  <c r="CU792" i="79"/>
  <c r="CW792" i="79"/>
  <c r="CS780" i="79"/>
  <c r="CX780" i="79"/>
  <c r="CU780" i="79"/>
  <c r="CW780" i="79"/>
  <c r="CS768" i="79"/>
  <c r="CX768" i="79"/>
  <c r="CU768" i="79"/>
  <c r="CW768" i="79"/>
  <c r="CS756" i="79"/>
  <c r="CX756" i="79"/>
  <c r="CW756" i="79"/>
  <c r="CU756" i="79"/>
  <c r="CS748" i="79"/>
  <c r="CX748" i="79"/>
  <c r="CW748" i="79"/>
  <c r="CU748" i="79"/>
  <c r="CS736" i="79"/>
  <c r="CX736" i="79"/>
  <c r="CW736" i="79"/>
  <c r="CU736" i="79"/>
  <c r="CX724" i="79"/>
  <c r="CW724" i="79"/>
  <c r="CV724" i="79"/>
  <c r="CT724" i="79"/>
  <c r="CU724" i="79"/>
  <c r="CS712" i="79"/>
  <c r="CX712" i="79"/>
  <c r="CW712" i="79"/>
  <c r="CU712" i="79"/>
  <c r="CS700" i="79"/>
  <c r="CX700" i="79"/>
  <c r="CW700" i="79"/>
  <c r="CU700" i="79"/>
  <c r="CS688" i="79"/>
  <c r="CX688" i="79"/>
  <c r="CW688" i="79"/>
  <c r="CU688" i="79"/>
  <c r="CS676" i="79"/>
  <c r="CX676" i="79"/>
  <c r="CW676" i="79"/>
  <c r="CU676" i="79"/>
  <c r="CS668" i="79"/>
  <c r="CX668" i="79"/>
  <c r="CW668" i="79"/>
  <c r="CU668" i="79"/>
  <c r="CS656" i="79"/>
  <c r="CX656" i="79"/>
  <c r="CW656" i="79"/>
  <c r="CU656" i="79"/>
  <c r="CX644" i="79"/>
  <c r="CW644" i="79"/>
  <c r="CU644" i="79"/>
  <c r="CT644" i="79"/>
  <c r="CV644" i="79"/>
  <c r="CS632" i="79"/>
  <c r="CX632" i="79"/>
  <c r="CW632" i="79"/>
  <c r="CU632" i="79"/>
  <c r="CS620" i="79"/>
  <c r="CX620" i="79"/>
  <c r="CW620" i="79"/>
  <c r="CU620" i="79"/>
  <c r="CS612" i="79"/>
  <c r="CX612" i="79"/>
  <c r="CW612" i="79"/>
  <c r="CU612" i="79"/>
  <c r="CS600" i="79"/>
  <c r="CX600" i="79"/>
  <c r="CW600" i="79"/>
  <c r="CU600" i="79"/>
  <c r="CS584" i="79"/>
  <c r="CX584" i="79"/>
  <c r="CW584" i="79"/>
  <c r="CU584" i="79"/>
  <c r="CS572" i="79"/>
  <c r="CX572" i="79"/>
  <c r="CW572" i="79"/>
  <c r="CU572" i="79"/>
  <c r="CX564" i="79"/>
  <c r="CW564" i="79"/>
  <c r="CV564" i="79"/>
  <c r="CT564" i="79"/>
  <c r="CU564" i="79"/>
  <c r="CS552" i="79"/>
  <c r="CX552" i="79"/>
  <c r="CW552" i="79"/>
  <c r="CU552" i="79"/>
  <c r="CS540" i="79"/>
  <c r="CX540" i="79"/>
  <c r="CW540" i="79"/>
  <c r="CU540" i="79"/>
  <c r="CX524" i="79"/>
  <c r="CW524" i="79"/>
  <c r="CV524" i="79"/>
  <c r="CU524" i="79"/>
  <c r="CT524" i="79"/>
  <c r="CS512" i="79"/>
  <c r="CW512" i="79"/>
  <c r="CX512" i="79"/>
  <c r="CU512" i="79"/>
  <c r="CS500" i="79"/>
  <c r="CX500" i="79"/>
  <c r="CW500" i="79"/>
  <c r="CU500" i="79"/>
  <c r="CX484" i="79"/>
  <c r="CW484" i="79"/>
  <c r="CU484" i="79"/>
  <c r="CV484" i="79"/>
  <c r="CT484" i="79"/>
  <c r="CS472" i="79"/>
  <c r="CX472" i="79"/>
  <c r="CW472" i="79"/>
  <c r="CU472" i="79"/>
  <c r="CS460" i="79"/>
  <c r="CX460" i="79"/>
  <c r="CW460" i="79"/>
  <c r="CU460" i="79"/>
  <c r="CS448" i="79"/>
  <c r="CW448" i="79"/>
  <c r="CX448" i="79"/>
  <c r="CU448" i="79"/>
  <c r="CS436" i="79"/>
  <c r="CX436" i="79"/>
  <c r="CW436" i="79"/>
  <c r="CU436" i="79"/>
  <c r="CS420" i="79"/>
  <c r="CX420" i="79"/>
  <c r="CW420" i="79"/>
  <c r="CU420" i="79"/>
  <c r="CS412" i="79"/>
  <c r="CW412" i="79"/>
  <c r="CX412" i="79"/>
  <c r="CU412" i="79"/>
  <c r="CX404" i="79"/>
  <c r="CW404" i="79"/>
  <c r="CV404" i="79"/>
  <c r="CU404" i="79"/>
  <c r="CT404" i="79"/>
  <c r="CS396" i="79"/>
  <c r="CX396" i="79"/>
  <c r="CW396" i="79"/>
  <c r="CU396" i="79"/>
  <c r="CS388" i="79"/>
  <c r="CX388" i="79"/>
  <c r="CW388" i="79"/>
  <c r="CU388" i="79"/>
  <c r="CS376" i="79"/>
  <c r="CX376" i="79"/>
  <c r="CW376" i="79"/>
  <c r="CU376" i="79"/>
  <c r="CS368" i="79"/>
  <c r="CX368" i="79"/>
  <c r="CW368" i="79"/>
  <c r="CU368" i="79"/>
  <c r="CS360" i="79"/>
  <c r="CX360" i="79"/>
  <c r="CW360" i="79"/>
  <c r="CU360" i="79"/>
  <c r="CS352" i="79"/>
  <c r="CW352" i="79"/>
  <c r="CX352" i="79"/>
  <c r="CU352" i="79"/>
  <c r="CS340" i="79"/>
  <c r="CX340" i="79"/>
  <c r="CW340" i="79"/>
  <c r="CU340" i="79"/>
  <c r="CS332" i="79"/>
  <c r="CX332" i="79"/>
  <c r="CW332" i="79"/>
  <c r="CU332" i="79"/>
  <c r="CX324" i="79"/>
  <c r="CW324" i="79"/>
  <c r="CU324" i="79"/>
  <c r="CT324" i="79"/>
  <c r="CV324" i="79"/>
  <c r="CS316" i="79"/>
  <c r="CX316" i="79"/>
  <c r="CW316" i="79"/>
  <c r="CU316" i="79"/>
  <c r="CS308" i="79"/>
  <c r="CX308" i="79"/>
  <c r="CW308" i="79"/>
  <c r="CU308" i="79"/>
  <c r="CS300" i="79"/>
  <c r="CX300" i="79"/>
  <c r="CW300" i="79"/>
  <c r="CU300" i="79"/>
  <c r="CS292" i="79"/>
  <c r="CX292" i="79"/>
  <c r="CW292" i="79"/>
  <c r="CU292" i="79"/>
  <c r="CX284" i="79"/>
  <c r="CW284" i="79"/>
  <c r="CU284" i="79"/>
  <c r="CV284" i="79"/>
  <c r="CT284" i="79"/>
  <c r="CS276" i="79"/>
  <c r="CX276" i="79"/>
  <c r="CW276" i="79"/>
  <c r="CU276" i="79"/>
  <c r="CS264" i="79"/>
  <c r="CX264" i="79"/>
  <c r="CW264" i="79"/>
  <c r="CU264" i="79"/>
  <c r="CS256" i="79"/>
  <c r="CX256" i="79"/>
  <c r="CW256" i="79"/>
  <c r="CU256" i="79"/>
  <c r="CX244" i="79"/>
  <c r="CW244" i="79"/>
  <c r="CV244" i="79"/>
  <c r="CU244" i="79"/>
  <c r="CT244" i="79"/>
  <c r="CS232" i="79"/>
  <c r="CX232" i="79"/>
  <c r="CW232" i="79"/>
  <c r="CU232" i="79"/>
  <c r="CS220" i="79"/>
  <c r="CX220" i="79"/>
  <c r="CW220" i="79"/>
  <c r="CU220" i="79"/>
  <c r="CS208" i="79"/>
  <c r="CX208" i="79"/>
  <c r="CW208" i="79"/>
  <c r="CU208" i="79"/>
  <c r="CS196" i="79"/>
  <c r="CX196" i="79"/>
  <c r="CW196" i="79"/>
  <c r="CU196" i="79"/>
  <c r="CS184" i="79"/>
  <c r="CX184" i="79"/>
  <c r="CW184" i="79"/>
  <c r="CU184" i="79"/>
  <c r="CS172" i="79"/>
  <c r="CX172" i="79"/>
  <c r="CW172" i="79"/>
  <c r="CU172" i="79"/>
  <c r="CS160" i="79"/>
  <c r="CX160" i="79"/>
  <c r="CW160" i="79"/>
  <c r="CU160" i="79"/>
  <c r="CS152" i="79"/>
  <c r="CX152" i="79"/>
  <c r="CW152" i="79"/>
  <c r="CU152" i="79"/>
  <c r="CS140" i="79"/>
  <c r="CX140" i="79"/>
  <c r="CW140" i="79"/>
  <c r="CU140" i="79"/>
  <c r="CS128" i="79"/>
  <c r="CX128" i="79"/>
  <c r="CW128" i="79"/>
  <c r="CU128" i="79"/>
  <c r="CS116" i="79"/>
  <c r="CX116" i="79"/>
  <c r="CW116" i="79"/>
  <c r="CU116" i="79"/>
  <c r="CS104" i="79"/>
  <c r="CX104" i="79"/>
  <c r="CW104" i="79"/>
  <c r="CU104" i="79"/>
  <c r="CS96" i="79"/>
  <c r="CX96" i="79"/>
  <c r="CW96" i="79"/>
  <c r="CU96" i="79"/>
  <c r="CS88" i="79"/>
  <c r="CX88" i="79"/>
  <c r="CW88" i="79"/>
  <c r="CU88" i="79"/>
  <c r="CS76" i="79"/>
  <c r="CX76" i="79"/>
  <c r="CW76" i="79"/>
  <c r="CU76" i="79"/>
  <c r="CS64" i="79"/>
  <c r="CX64" i="79"/>
  <c r="CW64" i="79"/>
  <c r="CU64" i="79"/>
  <c r="CS52" i="79"/>
  <c r="CX52" i="79"/>
  <c r="CW52" i="79"/>
  <c r="CU52" i="79"/>
  <c r="CX44" i="79"/>
  <c r="CW44" i="79"/>
  <c r="CU44" i="79"/>
  <c r="CV44" i="79"/>
  <c r="CT44" i="79"/>
  <c r="CS32" i="79"/>
  <c r="CX32" i="79"/>
  <c r="CW32" i="79"/>
  <c r="CU32" i="79"/>
  <c r="CS16" i="79"/>
  <c r="CX16" i="79"/>
  <c r="CW16" i="79"/>
  <c r="CU16" i="79"/>
  <c r="CT316" i="79"/>
  <c r="CO824" i="79"/>
  <c r="CO820" i="79"/>
  <c r="CO764" i="79"/>
  <c r="CS1203" i="79"/>
  <c r="CX1203" i="79"/>
  <c r="CW1203" i="79"/>
  <c r="CU1203" i="79"/>
  <c r="CS1199" i="79"/>
  <c r="CX1199" i="79"/>
  <c r="CW1199" i="79"/>
  <c r="CU1199" i="79"/>
  <c r="CS1195" i="79"/>
  <c r="CX1195" i="79"/>
  <c r="CW1195" i="79"/>
  <c r="CU1195" i="79"/>
  <c r="CS1191" i="79"/>
  <c r="CX1191" i="79"/>
  <c r="CW1191" i="79"/>
  <c r="CU1191" i="79"/>
  <c r="CS1187" i="79"/>
  <c r="CX1187" i="79"/>
  <c r="CW1187" i="79"/>
  <c r="CU1187" i="79"/>
  <c r="CS1183" i="79"/>
  <c r="CX1183" i="79"/>
  <c r="CW1183" i="79"/>
  <c r="CU1183" i="79"/>
  <c r="CS1179" i="79"/>
  <c r="CX1179" i="79"/>
  <c r="CW1179" i="79"/>
  <c r="CU1179" i="79"/>
  <c r="CS1175" i="79"/>
  <c r="CX1175" i="79"/>
  <c r="CW1175" i="79"/>
  <c r="CU1175" i="79"/>
  <c r="CS1171" i="79"/>
  <c r="CX1171" i="79"/>
  <c r="CW1171" i="79"/>
  <c r="CU1171" i="79"/>
  <c r="CS1167" i="79"/>
  <c r="CX1167" i="79"/>
  <c r="CW1167" i="79"/>
  <c r="CU1167" i="79"/>
  <c r="CS1163" i="79"/>
  <c r="CX1163" i="79"/>
  <c r="CW1163" i="79"/>
  <c r="CU1163" i="79"/>
  <c r="CS1159" i="79"/>
  <c r="CX1159" i="79"/>
  <c r="CW1159" i="79"/>
  <c r="CU1159" i="79"/>
  <c r="CS1155" i="79"/>
  <c r="CX1155" i="79"/>
  <c r="CW1155" i="79"/>
  <c r="CU1155" i="79"/>
  <c r="CS1151" i="79"/>
  <c r="CX1151" i="79"/>
  <c r="CW1151" i="79"/>
  <c r="CU1151" i="79"/>
  <c r="CS1147" i="79"/>
  <c r="CX1147" i="79"/>
  <c r="CW1147" i="79"/>
  <c r="CU1147" i="79"/>
  <c r="CS1143" i="79"/>
  <c r="CX1143" i="79"/>
  <c r="CW1143" i="79"/>
  <c r="CU1143" i="79"/>
  <c r="CS1139" i="79"/>
  <c r="CX1139" i="79"/>
  <c r="CW1139" i="79"/>
  <c r="CU1139" i="79"/>
  <c r="CS1135" i="79"/>
  <c r="CW1135" i="79"/>
  <c r="CU1135" i="79"/>
  <c r="CX1135" i="79"/>
  <c r="CS1131" i="79"/>
  <c r="CX1131" i="79"/>
  <c r="CW1131" i="79"/>
  <c r="CU1131" i="79"/>
  <c r="CS1127" i="79"/>
  <c r="CX1127" i="79"/>
  <c r="CW1127" i="79"/>
  <c r="CU1127" i="79"/>
  <c r="CS1123" i="79"/>
  <c r="CX1123" i="79"/>
  <c r="CW1123" i="79"/>
  <c r="CU1123" i="79"/>
  <c r="CS1119" i="79"/>
  <c r="CX1119" i="79"/>
  <c r="CW1119" i="79"/>
  <c r="CU1119" i="79"/>
  <c r="CS1115" i="79"/>
  <c r="CX1115" i="79"/>
  <c r="CW1115" i="79"/>
  <c r="CU1115" i="79"/>
  <c r="CS1111" i="79"/>
  <c r="CX1111" i="79"/>
  <c r="CW1111" i="79"/>
  <c r="CU1111" i="79"/>
  <c r="CS1107" i="79"/>
  <c r="CX1107" i="79"/>
  <c r="CW1107" i="79"/>
  <c r="CU1107" i="79"/>
  <c r="CS1103" i="79"/>
  <c r="CW1103" i="79"/>
  <c r="CX1103" i="79"/>
  <c r="CU1103" i="79"/>
  <c r="CS1099" i="79"/>
  <c r="CX1099" i="79"/>
  <c r="CW1099" i="79"/>
  <c r="CU1099" i="79"/>
  <c r="CS1095" i="79"/>
  <c r="CX1095" i="79"/>
  <c r="CW1095" i="79"/>
  <c r="CU1095" i="79"/>
  <c r="CS1091" i="79"/>
  <c r="CX1091" i="79"/>
  <c r="CW1091" i="79"/>
  <c r="CU1091" i="79"/>
  <c r="CS1087" i="79"/>
  <c r="CX1087" i="79"/>
  <c r="CW1087" i="79"/>
  <c r="CU1087" i="79"/>
  <c r="CS1083" i="79"/>
  <c r="CX1083" i="79"/>
  <c r="CW1083" i="79"/>
  <c r="CU1083" i="79"/>
  <c r="CS1079" i="79"/>
  <c r="CX1079" i="79"/>
  <c r="CW1079" i="79"/>
  <c r="CU1079" i="79"/>
  <c r="CS1075" i="79"/>
  <c r="CX1075" i="79"/>
  <c r="CW1075" i="79"/>
  <c r="CU1075" i="79"/>
  <c r="CS1071" i="79"/>
  <c r="CX1071" i="79"/>
  <c r="CW1071" i="79"/>
  <c r="CU1071" i="79"/>
  <c r="CS1067" i="79"/>
  <c r="CX1067" i="79"/>
  <c r="CW1067" i="79"/>
  <c r="CU1067" i="79"/>
  <c r="CS1063" i="79"/>
  <c r="CX1063" i="79"/>
  <c r="CW1063" i="79"/>
  <c r="CU1063" i="79"/>
  <c r="CS1059" i="79"/>
  <c r="CX1059" i="79"/>
  <c r="CW1059" i="79"/>
  <c r="CU1059" i="79"/>
  <c r="CS1055" i="79"/>
  <c r="CX1055" i="79"/>
  <c r="CW1055" i="79"/>
  <c r="CU1055" i="79"/>
  <c r="CS1051" i="79"/>
  <c r="CX1051" i="79"/>
  <c r="CW1051" i="79"/>
  <c r="CU1051" i="79"/>
  <c r="CS1047" i="79"/>
  <c r="CX1047" i="79"/>
  <c r="CW1047" i="79"/>
  <c r="CU1047" i="79"/>
  <c r="CS1043" i="79"/>
  <c r="CX1043" i="79"/>
  <c r="CW1043" i="79"/>
  <c r="CU1043" i="79"/>
  <c r="CS1039" i="79"/>
  <c r="CX1039" i="79"/>
  <c r="CW1039" i="79"/>
  <c r="CU1039" i="79"/>
  <c r="CS1035" i="79"/>
  <c r="CX1035" i="79"/>
  <c r="CW1035" i="79"/>
  <c r="CU1035" i="79"/>
  <c r="CS1031" i="79"/>
  <c r="CX1031" i="79"/>
  <c r="CW1031" i="79"/>
  <c r="CU1031" i="79"/>
  <c r="CS1027" i="79"/>
  <c r="CX1027" i="79"/>
  <c r="CW1027" i="79"/>
  <c r="CU1027" i="79"/>
  <c r="CS1023" i="79"/>
  <c r="CX1023" i="79"/>
  <c r="CW1023" i="79"/>
  <c r="CU1023" i="79"/>
  <c r="CS1019" i="79"/>
  <c r="CX1019" i="79"/>
  <c r="CW1019" i="79"/>
  <c r="CU1019" i="79"/>
  <c r="CS1015" i="79"/>
  <c r="CX1015" i="79"/>
  <c r="CW1015" i="79"/>
  <c r="CU1015" i="79"/>
  <c r="CS1011" i="79"/>
  <c r="CX1011" i="79"/>
  <c r="CW1011" i="79"/>
  <c r="CU1011" i="79"/>
  <c r="CS1007" i="79"/>
  <c r="CW1007" i="79"/>
  <c r="CX1007" i="79"/>
  <c r="CU1007" i="79"/>
  <c r="CS1003" i="79"/>
  <c r="CX1003" i="79"/>
  <c r="CW1003" i="79"/>
  <c r="CU1003" i="79"/>
  <c r="CS999" i="79"/>
  <c r="CX999" i="79"/>
  <c r="CW999" i="79"/>
  <c r="CU999" i="79"/>
  <c r="CS995" i="79"/>
  <c r="CX995" i="79"/>
  <c r="CW995" i="79"/>
  <c r="CU995" i="79"/>
  <c r="CS991" i="79"/>
  <c r="CX991" i="79"/>
  <c r="CW991" i="79"/>
  <c r="CU991" i="79"/>
  <c r="CS987" i="79"/>
  <c r="CX987" i="79"/>
  <c r="CW987" i="79"/>
  <c r="CU987" i="79"/>
  <c r="CS983" i="79"/>
  <c r="CX983" i="79"/>
  <c r="CW983" i="79"/>
  <c r="CU983" i="79"/>
  <c r="CS979" i="79"/>
  <c r="CX979" i="79"/>
  <c r="CW979" i="79"/>
  <c r="CU979" i="79"/>
  <c r="CS975" i="79"/>
  <c r="CW975" i="79"/>
  <c r="CX975" i="79"/>
  <c r="CU975" i="79"/>
  <c r="CS971" i="79"/>
  <c r="CX971" i="79"/>
  <c r="CW971" i="79"/>
  <c r="CU971" i="79"/>
  <c r="CS967" i="79"/>
  <c r="CX967" i="79"/>
  <c r="CW967" i="79"/>
  <c r="CU967" i="79"/>
  <c r="CS963" i="79"/>
  <c r="CX963" i="79"/>
  <c r="CW963" i="79"/>
  <c r="CU963" i="79"/>
  <c r="CS959" i="79"/>
  <c r="CX959" i="79"/>
  <c r="CW959" i="79"/>
  <c r="CU959" i="79"/>
  <c r="CS955" i="79"/>
  <c r="CX955" i="79"/>
  <c r="CW955" i="79"/>
  <c r="CU955" i="79"/>
  <c r="CS951" i="79"/>
  <c r="CX951" i="79"/>
  <c r="CW951" i="79"/>
  <c r="CU951" i="79"/>
  <c r="CS947" i="79"/>
  <c r="CX947" i="79"/>
  <c r="CW947" i="79"/>
  <c r="CU947" i="79"/>
  <c r="CS943" i="79"/>
  <c r="CX943" i="79"/>
  <c r="CW943" i="79"/>
  <c r="CU943" i="79"/>
  <c r="CS939" i="79"/>
  <c r="CX939" i="79"/>
  <c r="CW939" i="79"/>
  <c r="CU939" i="79"/>
  <c r="CS935" i="79"/>
  <c r="CX935" i="79"/>
  <c r="CW935" i="79"/>
  <c r="CU935" i="79"/>
  <c r="CS931" i="79"/>
  <c r="CX931" i="79"/>
  <c r="CW931" i="79"/>
  <c r="CU931" i="79"/>
  <c r="CS927" i="79"/>
  <c r="CX927" i="79"/>
  <c r="CW927" i="79"/>
  <c r="CU927" i="79"/>
  <c r="CS923" i="79"/>
  <c r="CX923" i="79"/>
  <c r="CW923" i="79"/>
  <c r="CU923" i="79"/>
  <c r="CS919" i="79"/>
  <c r="CX919" i="79"/>
  <c r="CW919" i="79"/>
  <c r="CU919" i="79"/>
  <c r="CS915" i="79"/>
  <c r="CX915" i="79"/>
  <c r="CW915" i="79"/>
  <c r="CU915" i="79"/>
  <c r="CS911" i="79"/>
  <c r="CX911" i="79"/>
  <c r="CW911" i="79"/>
  <c r="CU911" i="79"/>
  <c r="CS907" i="79"/>
  <c r="CX907" i="79"/>
  <c r="CW907" i="79"/>
  <c r="CU907" i="79"/>
  <c r="CS903" i="79"/>
  <c r="CX903" i="79"/>
  <c r="CW903" i="79"/>
  <c r="CU903" i="79"/>
  <c r="CS899" i="79"/>
  <c r="CX899" i="79"/>
  <c r="CW899" i="79"/>
  <c r="CU899" i="79"/>
  <c r="CS895" i="79"/>
  <c r="CX895" i="79"/>
  <c r="CW895" i="79"/>
  <c r="CU895" i="79"/>
  <c r="CS891" i="79"/>
  <c r="CX891" i="79"/>
  <c r="CW891" i="79"/>
  <c r="CU891" i="79"/>
  <c r="CS887" i="79"/>
  <c r="CX887" i="79"/>
  <c r="CW887" i="79"/>
  <c r="CU887" i="79"/>
  <c r="CS883" i="79"/>
  <c r="CX883" i="79"/>
  <c r="CW883" i="79"/>
  <c r="CU883" i="79"/>
  <c r="CS879" i="79"/>
  <c r="CX879" i="79"/>
  <c r="CW879" i="79"/>
  <c r="CU879" i="79"/>
  <c r="CS875" i="79"/>
  <c r="CX875" i="79"/>
  <c r="CW875" i="79"/>
  <c r="CU875" i="79"/>
  <c r="CS871" i="79"/>
  <c r="CX871" i="79"/>
  <c r="CW871" i="79"/>
  <c r="CU871" i="79"/>
  <c r="CS867" i="79"/>
  <c r="CX867" i="79"/>
  <c r="CW867" i="79"/>
  <c r="CU867" i="79"/>
  <c r="CS863" i="79"/>
  <c r="CX863" i="79"/>
  <c r="CW863" i="79"/>
  <c r="CU863" i="79"/>
  <c r="CS859" i="79"/>
  <c r="CX859" i="79"/>
  <c r="CW859" i="79"/>
  <c r="CU859" i="79"/>
  <c r="CS855" i="79"/>
  <c r="CX855" i="79"/>
  <c r="CW855" i="79"/>
  <c r="CU855" i="79"/>
  <c r="CS851" i="79"/>
  <c r="CX851" i="79"/>
  <c r="CW851" i="79"/>
  <c r="CU851" i="79"/>
  <c r="CS847" i="79"/>
  <c r="CX847" i="79"/>
  <c r="CW847" i="79"/>
  <c r="CU847" i="79"/>
  <c r="CS843" i="79"/>
  <c r="CX843" i="79"/>
  <c r="CW843" i="79"/>
  <c r="CU843" i="79"/>
  <c r="CS839" i="79"/>
  <c r="CX839" i="79"/>
  <c r="CW839" i="79"/>
  <c r="CU839" i="79"/>
  <c r="CS835" i="79"/>
  <c r="CX835" i="79"/>
  <c r="CW835" i="79"/>
  <c r="CU835" i="79"/>
  <c r="CS831" i="79"/>
  <c r="CX831" i="79"/>
  <c r="CW831" i="79"/>
  <c r="CU831" i="79"/>
  <c r="CS827" i="79"/>
  <c r="CX827" i="79"/>
  <c r="CW827" i="79"/>
  <c r="CU827" i="79"/>
  <c r="CS823" i="79"/>
  <c r="CX823" i="79"/>
  <c r="CW823" i="79"/>
  <c r="CU823" i="79"/>
  <c r="CS819" i="79"/>
  <c r="CX819" i="79"/>
  <c r="CW819" i="79"/>
  <c r="CU819" i="79"/>
  <c r="CS815" i="79"/>
  <c r="CX815" i="79"/>
  <c r="CW815" i="79"/>
  <c r="CU815" i="79"/>
  <c r="CS811" i="79"/>
  <c r="CX811" i="79"/>
  <c r="CW811" i="79"/>
  <c r="CU811" i="79"/>
  <c r="CS807" i="79"/>
  <c r="CX807" i="79"/>
  <c r="CW807" i="79"/>
  <c r="CU807" i="79"/>
  <c r="CS803" i="79"/>
  <c r="CX803" i="79"/>
  <c r="CW803" i="79"/>
  <c r="CU803" i="79"/>
  <c r="CS799" i="79"/>
  <c r="CX799" i="79"/>
  <c r="CW799" i="79"/>
  <c r="CU799" i="79"/>
  <c r="CS795" i="79"/>
  <c r="CX795" i="79"/>
  <c r="CW795" i="79"/>
  <c r="CU795" i="79"/>
  <c r="CS791" i="79"/>
  <c r="CX791" i="79"/>
  <c r="CW791" i="79"/>
  <c r="CU791" i="79"/>
  <c r="CS787" i="79"/>
  <c r="CX787" i="79"/>
  <c r="CW787" i="79"/>
  <c r="CU787" i="79"/>
  <c r="CS783" i="79"/>
  <c r="CX783" i="79"/>
  <c r="CW783" i="79"/>
  <c r="CU783" i="79"/>
  <c r="CS779" i="79"/>
  <c r="CX779" i="79"/>
  <c r="CW779" i="79"/>
  <c r="CU779" i="79"/>
  <c r="CS775" i="79"/>
  <c r="CX775" i="79"/>
  <c r="CW775" i="79"/>
  <c r="CU775" i="79"/>
  <c r="CS771" i="79"/>
  <c r="CX771" i="79"/>
  <c r="CW771" i="79"/>
  <c r="CU771" i="79"/>
  <c r="CS767" i="79"/>
  <c r="CX767" i="79"/>
  <c r="CW767" i="79"/>
  <c r="CU767" i="79"/>
  <c r="CS763" i="79"/>
  <c r="CX763" i="79"/>
  <c r="CW763" i="79"/>
  <c r="CU763" i="79"/>
  <c r="CS759" i="79"/>
  <c r="CX759" i="79"/>
  <c r="CW759" i="79"/>
  <c r="CU759" i="79"/>
  <c r="CS755" i="79"/>
  <c r="CX755" i="79"/>
  <c r="CW755" i="79"/>
  <c r="CU755" i="79"/>
  <c r="CS751" i="79"/>
  <c r="CX751" i="79"/>
  <c r="CW751" i="79"/>
  <c r="CU751" i="79"/>
  <c r="CS747" i="79"/>
  <c r="CX747" i="79"/>
  <c r="CW747" i="79"/>
  <c r="CU747" i="79"/>
  <c r="CS743" i="79"/>
  <c r="CX743" i="79"/>
  <c r="CU743" i="79"/>
  <c r="CW743" i="79"/>
  <c r="CS739" i="79"/>
  <c r="CX739" i="79"/>
  <c r="CW739" i="79"/>
  <c r="CU739" i="79"/>
  <c r="CS735" i="79"/>
  <c r="CX735" i="79"/>
  <c r="CW735" i="79"/>
  <c r="CU735" i="79"/>
  <c r="CS731" i="79"/>
  <c r="CX731" i="79"/>
  <c r="CW731" i="79"/>
  <c r="CU731" i="79"/>
  <c r="CS727" i="79"/>
  <c r="CX727" i="79"/>
  <c r="CW727" i="79"/>
  <c r="CU727" i="79"/>
  <c r="CS723" i="79"/>
  <c r="CX723" i="79"/>
  <c r="CW723" i="79"/>
  <c r="CU723" i="79"/>
  <c r="CS719" i="79"/>
  <c r="CX719" i="79"/>
  <c r="CW719" i="79"/>
  <c r="CU719" i="79"/>
  <c r="CS715" i="79"/>
  <c r="CX715" i="79"/>
  <c r="CW715" i="79"/>
  <c r="CU715" i="79"/>
  <c r="CS711" i="79"/>
  <c r="CX711" i="79"/>
  <c r="CU711" i="79"/>
  <c r="CW711" i="79"/>
  <c r="CS707" i="79"/>
  <c r="CX707" i="79"/>
  <c r="CW707" i="79"/>
  <c r="CU707" i="79"/>
  <c r="CS703" i="79"/>
  <c r="CX703" i="79"/>
  <c r="CW703" i="79"/>
  <c r="CU703" i="79"/>
  <c r="CS699" i="79"/>
  <c r="CX699" i="79"/>
  <c r="CW699" i="79"/>
  <c r="CU699" i="79"/>
  <c r="CS695" i="79"/>
  <c r="CX695" i="79"/>
  <c r="CW695" i="79"/>
  <c r="CU695" i="79"/>
  <c r="CS691" i="79"/>
  <c r="CX691" i="79"/>
  <c r="CW691" i="79"/>
  <c r="CU691" i="79"/>
  <c r="CS687" i="79"/>
  <c r="CX687" i="79"/>
  <c r="CW687" i="79"/>
  <c r="CU687" i="79"/>
  <c r="CS683" i="79"/>
  <c r="CX683" i="79"/>
  <c r="CW683" i="79"/>
  <c r="CU683" i="79"/>
  <c r="CS679" i="79"/>
  <c r="CX679" i="79"/>
  <c r="CU679" i="79"/>
  <c r="CW679" i="79"/>
  <c r="CS675" i="79"/>
  <c r="CX675" i="79"/>
  <c r="CW675" i="79"/>
  <c r="CU675" i="79"/>
  <c r="CS671" i="79"/>
  <c r="CX671" i="79"/>
  <c r="CW671" i="79"/>
  <c r="CU671" i="79"/>
  <c r="CS667" i="79"/>
  <c r="CX667" i="79"/>
  <c r="CW667" i="79"/>
  <c r="CU667" i="79"/>
  <c r="CS663" i="79"/>
  <c r="CX663" i="79"/>
  <c r="CW663" i="79"/>
  <c r="CU663" i="79"/>
  <c r="CS659" i="79"/>
  <c r="CX659" i="79"/>
  <c r="CW659" i="79"/>
  <c r="CU659" i="79"/>
  <c r="CS655" i="79"/>
  <c r="CX655" i="79"/>
  <c r="CW655" i="79"/>
  <c r="CU655" i="79"/>
  <c r="CS651" i="79"/>
  <c r="CX651" i="79"/>
  <c r="CW651" i="79"/>
  <c r="CU651" i="79"/>
  <c r="CS647" i="79"/>
  <c r="CX647" i="79"/>
  <c r="CU647" i="79"/>
  <c r="CW647" i="79"/>
  <c r="CS643" i="79"/>
  <c r="CX643" i="79"/>
  <c r="CW643" i="79"/>
  <c r="CU643" i="79"/>
  <c r="CS639" i="79"/>
  <c r="CX639" i="79"/>
  <c r="CW639" i="79"/>
  <c r="CU639" i="79"/>
  <c r="CS635" i="79"/>
  <c r="CX635" i="79"/>
  <c r="CW635" i="79"/>
  <c r="CU635" i="79"/>
  <c r="CS631" i="79"/>
  <c r="CX631" i="79"/>
  <c r="CW631" i="79"/>
  <c r="CU631" i="79"/>
  <c r="CS627" i="79"/>
  <c r="CX627" i="79"/>
  <c r="CW627" i="79"/>
  <c r="CU627" i="79"/>
  <c r="CS623" i="79"/>
  <c r="CX623" i="79"/>
  <c r="CW623" i="79"/>
  <c r="CU623" i="79"/>
  <c r="CS619" i="79"/>
  <c r="CX619" i="79"/>
  <c r="CW619" i="79"/>
  <c r="CU619" i="79"/>
  <c r="CS615" i="79"/>
  <c r="CX615" i="79"/>
  <c r="CU615" i="79"/>
  <c r="CW615" i="79"/>
  <c r="CS611" i="79"/>
  <c r="CX611" i="79"/>
  <c r="CW611" i="79"/>
  <c r="CU611" i="79"/>
  <c r="CS607" i="79"/>
  <c r="CX607" i="79"/>
  <c r="CW607" i="79"/>
  <c r="CU607" i="79"/>
  <c r="CS603" i="79"/>
  <c r="CX603" i="79"/>
  <c r="CW603" i="79"/>
  <c r="CU603" i="79"/>
  <c r="CS599" i="79"/>
  <c r="CX599" i="79"/>
  <c r="CW599" i="79"/>
  <c r="CU599" i="79"/>
  <c r="CS595" i="79"/>
  <c r="CX595" i="79"/>
  <c r="CW595" i="79"/>
  <c r="CU595" i="79"/>
  <c r="CS591" i="79"/>
  <c r="CX591" i="79"/>
  <c r="CW591" i="79"/>
  <c r="CU591" i="79"/>
  <c r="CS587" i="79"/>
  <c r="CX587" i="79"/>
  <c r="CW587" i="79"/>
  <c r="CU587" i="79"/>
  <c r="CS583" i="79"/>
  <c r="CX583" i="79"/>
  <c r="CU583" i="79"/>
  <c r="CW583" i="79"/>
  <c r="CS579" i="79"/>
  <c r="CX579" i="79"/>
  <c r="CW579" i="79"/>
  <c r="CU579" i="79"/>
  <c r="CS575" i="79"/>
  <c r="CX575" i="79"/>
  <c r="CW575" i="79"/>
  <c r="CU575" i="79"/>
  <c r="CS571" i="79"/>
  <c r="CX571" i="79"/>
  <c r="CW571" i="79"/>
  <c r="CU571" i="79"/>
  <c r="CS567" i="79"/>
  <c r="CX567" i="79"/>
  <c r="CW567" i="79"/>
  <c r="CU567" i="79"/>
  <c r="CS563" i="79"/>
  <c r="CX563" i="79"/>
  <c r="CW563" i="79"/>
  <c r="CU563" i="79"/>
  <c r="CS559" i="79"/>
  <c r="CX559" i="79"/>
  <c r="CW559" i="79"/>
  <c r="CU559" i="79"/>
  <c r="CS555" i="79"/>
  <c r="CX555" i="79"/>
  <c r="CW555" i="79"/>
  <c r="CU555" i="79"/>
  <c r="CS551" i="79"/>
  <c r="CX551" i="79"/>
  <c r="CU551" i="79"/>
  <c r="CW551" i="79"/>
  <c r="CS547" i="79"/>
  <c r="CX547" i="79"/>
  <c r="CW547" i="79"/>
  <c r="CU547" i="79"/>
  <c r="CS543" i="79"/>
  <c r="CX543" i="79"/>
  <c r="CW543" i="79"/>
  <c r="CU543" i="79"/>
  <c r="CS539" i="79"/>
  <c r="CX539" i="79"/>
  <c r="CW539" i="79"/>
  <c r="CU539" i="79"/>
  <c r="CS535" i="79"/>
  <c r="CX535" i="79"/>
  <c r="CW535" i="79"/>
  <c r="CU535" i="79"/>
  <c r="CS531" i="79"/>
  <c r="CX531" i="79"/>
  <c r="CW531" i="79"/>
  <c r="CU531" i="79"/>
  <c r="CS527" i="79"/>
  <c r="CX527" i="79"/>
  <c r="CW527" i="79"/>
  <c r="CU527" i="79"/>
  <c r="CS523" i="79"/>
  <c r="CX523" i="79"/>
  <c r="CW523" i="79"/>
  <c r="CU523" i="79"/>
  <c r="CS519" i="79"/>
  <c r="CX519" i="79"/>
  <c r="CU519" i="79"/>
  <c r="CW519" i="79"/>
  <c r="CS515" i="79"/>
  <c r="CX515" i="79"/>
  <c r="CW515" i="79"/>
  <c r="CU515" i="79"/>
  <c r="CS511" i="79"/>
  <c r="CX511" i="79"/>
  <c r="CW511" i="79"/>
  <c r="CU511" i="79"/>
  <c r="CS507" i="79"/>
  <c r="CX507" i="79"/>
  <c r="CW507" i="79"/>
  <c r="CU507" i="79"/>
  <c r="CS503" i="79"/>
  <c r="CX503" i="79"/>
  <c r="CW503" i="79"/>
  <c r="CU503" i="79"/>
  <c r="CS499" i="79"/>
  <c r="CX499" i="79"/>
  <c r="CW499" i="79"/>
  <c r="CU499" i="79"/>
  <c r="CS495" i="79"/>
  <c r="CX495" i="79"/>
  <c r="CW495" i="79"/>
  <c r="CU495" i="79"/>
  <c r="CS491" i="79"/>
  <c r="CX491" i="79"/>
  <c r="CW491" i="79"/>
  <c r="CU491" i="79"/>
  <c r="CS487" i="79"/>
  <c r="CX487" i="79"/>
  <c r="CW487" i="79"/>
  <c r="CU487" i="79"/>
  <c r="CS483" i="79"/>
  <c r="CX483" i="79"/>
  <c r="CU483" i="79"/>
  <c r="CW483" i="79"/>
  <c r="CS479" i="79"/>
  <c r="CX479" i="79"/>
  <c r="CW479" i="79"/>
  <c r="CU479" i="79"/>
  <c r="CS475" i="79"/>
  <c r="CX475" i="79"/>
  <c r="CW475" i="79"/>
  <c r="CU475" i="79"/>
  <c r="CS471" i="79"/>
  <c r="CX471" i="79"/>
  <c r="CW471" i="79"/>
  <c r="CU471" i="79"/>
  <c r="CS467" i="79"/>
  <c r="CX467" i="79"/>
  <c r="CW467" i="79"/>
  <c r="CU467" i="79"/>
  <c r="CS463" i="79"/>
  <c r="CX463" i="79"/>
  <c r="CW463" i="79"/>
  <c r="CU463" i="79"/>
  <c r="CS459" i="79"/>
  <c r="CX459" i="79"/>
  <c r="CW459" i="79"/>
  <c r="CU459" i="79"/>
  <c r="CS455" i="79"/>
  <c r="CX455" i="79"/>
  <c r="CW455" i="79"/>
  <c r="CU455" i="79"/>
  <c r="CS451" i="79"/>
  <c r="CX451" i="79"/>
  <c r="CU451" i="79"/>
  <c r="CW451" i="79"/>
  <c r="CS447" i="79"/>
  <c r="CX447" i="79"/>
  <c r="CW447" i="79"/>
  <c r="CU447" i="79"/>
  <c r="CS443" i="79"/>
  <c r="CX443" i="79"/>
  <c r="CW443" i="79"/>
  <c r="CU443" i="79"/>
  <c r="CS439" i="79"/>
  <c r="CX439" i="79"/>
  <c r="CU439" i="79"/>
  <c r="CW439" i="79"/>
  <c r="CS435" i="79"/>
  <c r="CX435" i="79"/>
  <c r="CW435" i="79"/>
  <c r="CU435" i="79"/>
  <c r="CS431" i="79"/>
  <c r="CX431" i="79"/>
  <c r="CW431" i="79"/>
  <c r="CU431" i="79"/>
  <c r="CS427" i="79"/>
  <c r="CX427" i="79"/>
  <c r="CW427" i="79"/>
  <c r="CU427" i="79"/>
  <c r="CS423" i="79"/>
  <c r="CX423" i="79"/>
  <c r="CU423" i="79"/>
  <c r="CW423" i="79"/>
  <c r="CS419" i="79"/>
  <c r="CX419" i="79"/>
  <c r="CW419" i="79"/>
  <c r="CU419" i="79"/>
  <c r="CS415" i="79"/>
  <c r="CX415" i="79"/>
  <c r="CW415" i="79"/>
  <c r="CU415" i="79"/>
  <c r="CS411" i="79"/>
  <c r="CX411" i="79"/>
  <c r="CU411" i="79"/>
  <c r="CW411" i="79"/>
  <c r="CS407" i="79"/>
  <c r="CX407" i="79"/>
  <c r="CW407" i="79"/>
  <c r="CU407" i="79"/>
  <c r="CS403" i="79"/>
  <c r="CX403" i="79"/>
  <c r="CW403" i="79"/>
  <c r="CU403" i="79"/>
  <c r="CS399" i="79"/>
  <c r="CX399" i="79"/>
  <c r="CW399" i="79"/>
  <c r="CU399" i="79"/>
  <c r="CS395" i="79"/>
  <c r="CX395" i="79"/>
  <c r="CW395" i="79"/>
  <c r="CU395" i="79"/>
  <c r="CS391" i="79"/>
  <c r="CX391" i="79"/>
  <c r="CW391" i="79"/>
  <c r="CU391" i="79"/>
  <c r="CS387" i="79"/>
  <c r="CX387" i="79"/>
  <c r="CW387" i="79"/>
  <c r="CU387" i="79"/>
  <c r="CS383" i="79"/>
  <c r="CX383" i="79"/>
  <c r="CU383" i="79"/>
  <c r="CW383" i="79"/>
  <c r="CS379" i="79"/>
  <c r="CX379" i="79"/>
  <c r="CW379" i="79"/>
  <c r="CU379" i="79"/>
  <c r="CS375" i="79"/>
  <c r="CX375" i="79"/>
  <c r="CW375" i="79"/>
  <c r="CU375" i="79"/>
  <c r="CS371" i="79"/>
  <c r="CX371" i="79"/>
  <c r="CW371" i="79"/>
  <c r="CU371" i="79"/>
  <c r="CS367" i="79"/>
  <c r="CX367" i="79"/>
  <c r="CW367" i="79"/>
  <c r="CU367" i="79"/>
  <c r="CS363" i="79"/>
  <c r="CX363" i="79"/>
  <c r="CW363" i="79"/>
  <c r="CU363" i="79"/>
  <c r="CS359" i="79"/>
  <c r="CW359" i="79"/>
  <c r="CX359" i="79"/>
  <c r="CU359" i="79"/>
  <c r="CS355" i="79"/>
  <c r="CX355" i="79"/>
  <c r="CW355" i="79"/>
  <c r="CU355" i="79"/>
  <c r="CS351" i="79"/>
  <c r="CX351" i="79"/>
  <c r="CU351" i="79"/>
  <c r="CW351" i="79"/>
  <c r="CS347" i="79"/>
  <c r="CX347" i="79"/>
  <c r="CW347" i="79"/>
  <c r="CU347" i="79"/>
  <c r="CS343" i="79"/>
  <c r="CX343" i="79"/>
  <c r="CW343" i="79"/>
  <c r="CU343" i="79"/>
  <c r="CS339" i="79"/>
  <c r="CX339" i="79"/>
  <c r="CW339" i="79"/>
  <c r="CU339" i="79"/>
  <c r="CS335" i="79"/>
  <c r="CX335" i="79"/>
  <c r="CW335" i="79"/>
  <c r="CU335" i="79"/>
  <c r="CS331" i="79"/>
  <c r="CX331" i="79"/>
  <c r="CW331" i="79"/>
  <c r="CU331" i="79"/>
  <c r="CS327" i="79"/>
  <c r="CX327" i="79"/>
  <c r="CW327" i="79"/>
  <c r="CU327" i="79"/>
  <c r="CS323" i="79"/>
  <c r="CX323" i="79"/>
  <c r="CW323" i="79"/>
  <c r="CU323" i="79"/>
  <c r="CS319" i="79"/>
  <c r="CX319" i="79"/>
  <c r="CW319" i="79"/>
  <c r="CU319" i="79"/>
  <c r="CS315" i="79"/>
  <c r="CX315" i="79"/>
  <c r="CW315" i="79"/>
  <c r="CU315" i="79"/>
  <c r="CS311" i="79"/>
  <c r="CX311" i="79"/>
  <c r="CW311" i="79"/>
  <c r="CU311" i="79"/>
  <c r="CS307" i="79"/>
  <c r="CX307" i="79"/>
  <c r="CW307" i="79"/>
  <c r="CU307" i="79"/>
  <c r="CS303" i="79"/>
  <c r="CX303" i="79"/>
  <c r="CW303" i="79"/>
  <c r="CU303" i="79"/>
  <c r="CS299" i="79"/>
  <c r="CX299" i="79"/>
  <c r="CW299" i="79"/>
  <c r="CU299" i="79"/>
  <c r="CS295" i="79"/>
  <c r="CX295" i="79"/>
  <c r="CW295" i="79"/>
  <c r="CU295" i="79"/>
  <c r="CS291" i="79"/>
  <c r="CX291" i="79"/>
  <c r="CW291" i="79"/>
  <c r="CU291" i="79"/>
  <c r="CS287" i="79"/>
  <c r="CW287" i="79"/>
  <c r="CU287" i="79"/>
  <c r="CX287" i="79"/>
  <c r="CS283" i="79"/>
  <c r="CX283" i="79"/>
  <c r="CW283" i="79"/>
  <c r="CU283" i="79"/>
  <c r="CS279" i="79"/>
  <c r="CX279" i="79"/>
  <c r="CW279" i="79"/>
  <c r="CU279" i="79"/>
  <c r="CS275" i="79"/>
  <c r="CX275" i="79"/>
  <c r="CW275" i="79"/>
  <c r="CU275" i="79"/>
  <c r="CS271" i="79"/>
  <c r="CX271" i="79"/>
  <c r="CW271" i="79"/>
  <c r="CU271" i="79"/>
  <c r="CS267" i="79"/>
  <c r="CX267" i="79"/>
  <c r="CW267" i="79"/>
  <c r="CU267" i="79"/>
  <c r="CS263" i="79"/>
  <c r="CX263" i="79"/>
  <c r="CW263" i="79"/>
  <c r="CU263" i="79"/>
  <c r="CS259" i="79"/>
  <c r="CX259" i="79"/>
  <c r="CW259" i="79"/>
  <c r="CU259" i="79"/>
  <c r="CS255" i="79"/>
  <c r="CX255" i="79"/>
  <c r="CW255" i="79"/>
  <c r="CU255" i="79"/>
  <c r="CS251" i="79"/>
  <c r="CX251" i="79"/>
  <c r="CW251" i="79"/>
  <c r="CU251" i="79"/>
  <c r="CS247" i="79"/>
  <c r="CX247" i="79"/>
  <c r="CW247" i="79"/>
  <c r="CU247" i="79"/>
  <c r="CS243" i="79"/>
  <c r="CX243" i="79"/>
  <c r="CW243" i="79"/>
  <c r="CU243" i="79"/>
  <c r="CS239" i="79"/>
  <c r="CX239" i="79"/>
  <c r="CW239" i="79"/>
  <c r="CU239" i="79"/>
  <c r="CS235" i="79"/>
  <c r="CX235" i="79"/>
  <c r="CW235" i="79"/>
  <c r="CU235" i="79"/>
  <c r="CS231" i="79"/>
  <c r="CW231" i="79"/>
  <c r="CX231" i="79"/>
  <c r="CU231" i="79"/>
  <c r="CS227" i="79"/>
  <c r="CX227" i="79"/>
  <c r="CW227" i="79"/>
  <c r="CU227" i="79"/>
  <c r="CS223" i="79"/>
  <c r="CX223" i="79"/>
  <c r="CW223" i="79"/>
  <c r="CU223" i="79"/>
  <c r="CS219" i="79"/>
  <c r="CX219" i="79"/>
  <c r="CW219" i="79"/>
  <c r="CU219" i="79"/>
  <c r="CS215" i="79"/>
  <c r="CX215" i="79"/>
  <c r="CW215" i="79"/>
  <c r="CU215" i="79"/>
  <c r="CS211" i="79"/>
  <c r="CX211" i="79"/>
  <c r="CW211" i="79"/>
  <c r="CU211" i="79"/>
  <c r="CS207" i="79"/>
  <c r="CX207" i="79"/>
  <c r="CW207" i="79"/>
  <c r="CU207" i="79"/>
  <c r="CS203" i="79"/>
  <c r="CX203" i="79"/>
  <c r="CW203" i="79"/>
  <c r="CU203" i="79"/>
  <c r="CS199" i="79"/>
  <c r="CX199" i="79"/>
  <c r="CW199" i="79"/>
  <c r="CU199" i="79"/>
  <c r="CS195" i="79"/>
  <c r="CX195" i="79"/>
  <c r="CW195" i="79"/>
  <c r="CU195" i="79"/>
  <c r="CS191" i="79"/>
  <c r="CX191" i="79"/>
  <c r="CU191" i="79"/>
  <c r="CW191" i="79"/>
  <c r="CS187" i="79"/>
  <c r="CX187" i="79"/>
  <c r="CW187" i="79"/>
  <c r="CU187" i="79"/>
  <c r="CS183" i="79"/>
  <c r="CX183" i="79"/>
  <c r="CW183" i="79"/>
  <c r="CU183" i="79"/>
  <c r="CS179" i="79"/>
  <c r="CX179" i="79"/>
  <c r="CW179" i="79"/>
  <c r="CU179" i="79"/>
  <c r="CS175" i="79"/>
  <c r="CX175" i="79"/>
  <c r="CW175" i="79"/>
  <c r="CU175" i="79"/>
  <c r="CS171" i="79"/>
  <c r="CX171" i="79"/>
  <c r="CW171" i="79"/>
  <c r="CU171" i="79"/>
  <c r="CS167" i="79"/>
  <c r="CX167" i="79"/>
  <c r="CW167" i="79"/>
  <c r="CU167" i="79"/>
  <c r="CS163" i="79"/>
  <c r="CX163" i="79"/>
  <c r="CW163" i="79"/>
  <c r="CU163" i="79"/>
  <c r="CS159" i="79"/>
  <c r="CX159" i="79"/>
  <c r="CU159" i="79"/>
  <c r="CW159" i="79"/>
  <c r="CS155" i="79"/>
  <c r="CX155" i="79"/>
  <c r="CW155" i="79"/>
  <c r="CU155" i="79"/>
  <c r="CS151" i="79"/>
  <c r="CX151" i="79"/>
  <c r="CW151" i="79"/>
  <c r="CU151" i="79"/>
  <c r="CS147" i="79"/>
  <c r="CX147" i="79"/>
  <c r="CW147" i="79"/>
  <c r="CU147" i="79"/>
  <c r="CS143" i="79"/>
  <c r="CX143" i="79"/>
  <c r="CW143" i="79"/>
  <c r="CU143" i="79"/>
  <c r="CS139" i="79"/>
  <c r="CX139" i="79"/>
  <c r="CW139" i="79"/>
  <c r="CU139" i="79"/>
  <c r="CS135" i="79"/>
  <c r="CX135" i="79"/>
  <c r="CW135" i="79"/>
  <c r="CU135" i="79"/>
  <c r="CS131" i="79"/>
  <c r="CX131" i="79"/>
  <c r="CW131" i="79"/>
  <c r="CU131" i="79"/>
  <c r="CS127" i="79"/>
  <c r="CX127" i="79"/>
  <c r="CW127" i="79"/>
  <c r="CU127" i="79"/>
  <c r="CS123" i="79"/>
  <c r="CX123" i="79"/>
  <c r="CW123" i="79"/>
  <c r="CU123" i="79"/>
  <c r="CS119" i="79"/>
  <c r="CX119" i="79"/>
  <c r="CW119" i="79"/>
  <c r="CU119" i="79"/>
  <c r="CS115" i="79"/>
  <c r="CX115" i="79"/>
  <c r="CW115" i="79"/>
  <c r="CU115" i="79"/>
  <c r="CS111" i="79"/>
  <c r="CX111" i="79"/>
  <c r="CW111" i="79"/>
  <c r="CU111" i="79"/>
  <c r="CS107" i="79"/>
  <c r="CX107" i="79"/>
  <c r="CW107" i="79"/>
  <c r="CU107" i="79"/>
  <c r="CS103" i="79"/>
  <c r="CW103" i="79"/>
  <c r="CX103" i="79"/>
  <c r="CU103" i="79"/>
  <c r="CS99" i="79"/>
  <c r="CX99" i="79"/>
  <c r="CW99" i="79"/>
  <c r="CU99" i="79"/>
  <c r="CS95" i="79"/>
  <c r="CX95" i="79"/>
  <c r="CW95" i="79"/>
  <c r="CU95" i="79"/>
  <c r="CS91" i="79"/>
  <c r="CX91" i="79"/>
  <c r="CW91" i="79"/>
  <c r="CU91" i="79"/>
  <c r="CS87" i="79"/>
  <c r="CX87" i="79"/>
  <c r="CW87" i="79"/>
  <c r="CU87" i="79"/>
  <c r="CS83" i="79"/>
  <c r="CX83" i="79"/>
  <c r="CW83" i="79"/>
  <c r="CU83" i="79"/>
  <c r="CS79" i="79"/>
  <c r="CX79" i="79"/>
  <c r="CW79" i="79"/>
  <c r="CU79" i="79"/>
  <c r="CS75" i="79"/>
  <c r="CX75" i="79"/>
  <c r="CW75" i="79"/>
  <c r="CU75" i="79"/>
  <c r="CS71" i="79"/>
  <c r="CX71" i="79"/>
  <c r="CW71" i="79"/>
  <c r="CU71" i="79"/>
  <c r="CS67" i="79"/>
  <c r="CX67" i="79"/>
  <c r="CW67" i="79"/>
  <c r="CU67" i="79"/>
  <c r="CS63" i="79"/>
  <c r="CX63" i="79"/>
  <c r="CU63" i="79"/>
  <c r="CW63" i="79"/>
  <c r="CS59" i="79"/>
  <c r="CX59" i="79"/>
  <c r="CW59" i="79"/>
  <c r="CU59" i="79"/>
  <c r="CS55" i="79"/>
  <c r="CX55" i="79"/>
  <c r="CW55" i="79"/>
  <c r="CU55" i="79"/>
  <c r="CS51" i="79"/>
  <c r="CX51" i="79"/>
  <c r="CW51" i="79"/>
  <c r="CU51" i="79"/>
  <c r="CS47" i="79"/>
  <c r="CX47" i="79"/>
  <c r="CW47" i="79"/>
  <c r="CU47" i="79"/>
  <c r="CS43" i="79"/>
  <c r="CX43" i="79"/>
  <c r="CW43" i="79"/>
  <c r="CU43" i="79"/>
  <c r="CS39" i="79"/>
  <c r="CX39" i="79"/>
  <c r="CW39" i="79"/>
  <c r="CU39" i="79"/>
  <c r="CS35" i="79"/>
  <c r="CX35" i="79"/>
  <c r="CW35" i="79"/>
  <c r="CU35" i="79"/>
  <c r="CS31" i="79"/>
  <c r="CX31" i="79"/>
  <c r="CW31" i="79"/>
  <c r="CU31" i="79"/>
  <c r="CS27" i="79"/>
  <c r="CX27" i="79"/>
  <c r="CW27" i="79"/>
  <c r="CU27" i="79"/>
  <c r="CS23" i="79"/>
  <c r="CX23" i="79"/>
  <c r="CW23" i="79"/>
  <c r="CU23" i="79"/>
  <c r="CS19" i="79"/>
  <c r="CX19" i="79"/>
  <c r="CW19" i="79"/>
  <c r="CU19" i="79"/>
  <c r="CS15" i="79"/>
  <c r="CX15" i="79"/>
  <c r="CW15" i="79"/>
  <c r="CU15" i="79"/>
  <c r="CS11" i="79"/>
  <c r="CX11" i="79"/>
  <c r="CW11" i="79"/>
  <c r="CU11" i="79"/>
  <c r="CS7" i="79"/>
  <c r="CX7" i="79"/>
  <c r="CW7" i="79"/>
  <c r="CU7" i="79"/>
  <c r="CT121" i="79"/>
  <c r="CT996" i="79"/>
  <c r="CT116" i="79"/>
  <c r="CS1200" i="79"/>
  <c r="CX1200" i="79"/>
  <c r="CW1200" i="79"/>
  <c r="CU1200" i="79"/>
  <c r="CS1188" i="79"/>
  <c r="CX1188" i="79"/>
  <c r="CU1188" i="79"/>
  <c r="CW1188" i="79"/>
  <c r="CS1176" i="79"/>
  <c r="CX1176" i="79"/>
  <c r="CW1176" i="79"/>
  <c r="CU1176" i="79"/>
  <c r="CX1164" i="79"/>
  <c r="CV1164" i="79"/>
  <c r="CU1164" i="79"/>
  <c r="CW1164" i="79"/>
  <c r="CT1164" i="79"/>
  <c r="CS1152" i="79"/>
  <c r="CX1152" i="79"/>
  <c r="CW1152" i="79"/>
  <c r="CU1152" i="79"/>
  <c r="CS1140" i="79"/>
  <c r="CX1140" i="79"/>
  <c r="CU1140" i="79"/>
  <c r="CW1140" i="79"/>
  <c r="CS1128" i="79"/>
  <c r="CX1128" i="79"/>
  <c r="CW1128" i="79"/>
  <c r="CU1128" i="79"/>
  <c r="CS1116" i="79"/>
  <c r="CX1116" i="79"/>
  <c r="CU1116" i="79"/>
  <c r="CW1116" i="79"/>
  <c r="CS1104" i="79"/>
  <c r="CX1104" i="79"/>
  <c r="CW1104" i="79"/>
  <c r="CU1104" i="79"/>
  <c r="CX1084" i="79"/>
  <c r="CV1084" i="79"/>
  <c r="CW1084" i="79"/>
  <c r="CT1084" i="79"/>
  <c r="CU1084" i="79"/>
  <c r="CS1068" i="79"/>
  <c r="CX1068" i="79"/>
  <c r="CU1068" i="79"/>
  <c r="CW1068" i="79"/>
  <c r="CS1056" i="79"/>
  <c r="CX1056" i="79"/>
  <c r="CW1056" i="79"/>
  <c r="CU1056" i="79"/>
  <c r="CX1044" i="79"/>
  <c r="CV1044" i="79"/>
  <c r="CT1044" i="79"/>
  <c r="CU1044" i="79"/>
  <c r="CW1044" i="79"/>
  <c r="CS1032" i="79"/>
  <c r="CX1032" i="79"/>
  <c r="CW1032" i="79"/>
  <c r="CU1032" i="79"/>
  <c r="CS1020" i="79"/>
  <c r="CX1020" i="79"/>
  <c r="CU1020" i="79"/>
  <c r="CW1020" i="79"/>
  <c r="CS1008" i="79"/>
  <c r="CX1008" i="79"/>
  <c r="CW1008" i="79"/>
  <c r="CU1008" i="79"/>
  <c r="CS1000" i="79"/>
  <c r="CX1000" i="79"/>
  <c r="CW1000" i="79"/>
  <c r="CU1000" i="79"/>
  <c r="CS988" i="79"/>
  <c r="CX988" i="79"/>
  <c r="CW988" i="79"/>
  <c r="CU988" i="79"/>
  <c r="CS976" i="79"/>
  <c r="CX976" i="79"/>
  <c r="CU976" i="79"/>
  <c r="CW976" i="79"/>
  <c r="CS968" i="79"/>
  <c r="CX968" i="79"/>
  <c r="CU968" i="79"/>
  <c r="CW968" i="79"/>
  <c r="CS952" i="79"/>
  <c r="CX952" i="79"/>
  <c r="CW952" i="79"/>
  <c r="CU952" i="79"/>
  <c r="CS940" i="79"/>
  <c r="CX940" i="79"/>
  <c r="CU940" i="79"/>
  <c r="CW940" i="79"/>
  <c r="CS928" i="79"/>
  <c r="CX928" i="79"/>
  <c r="CW928" i="79"/>
  <c r="CU928" i="79"/>
  <c r="CS912" i="79"/>
  <c r="CX912" i="79"/>
  <c r="CU912" i="79"/>
  <c r="CW912" i="79"/>
  <c r="CS896" i="79"/>
  <c r="CX896" i="79"/>
  <c r="CU896" i="79"/>
  <c r="CW896" i="79"/>
  <c r="CX884" i="79"/>
  <c r="CV884" i="79"/>
  <c r="CT884" i="79"/>
  <c r="CU884" i="79"/>
  <c r="CW884" i="79"/>
  <c r="CS872" i="79"/>
  <c r="CX872" i="79"/>
  <c r="CU872" i="79"/>
  <c r="CW872" i="79"/>
  <c r="CS856" i="79"/>
  <c r="CX856" i="79"/>
  <c r="CW856" i="79"/>
  <c r="CU856" i="79"/>
  <c r="CX844" i="79"/>
  <c r="CU844" i="79"/>
  <c r="CV844" i="79"/>
  <c r="CW844" i="79"/>
  <c r="CT844" i="79"/>
  <c r="CS836" i="79"/>
  <c r="CX836" i="79"/>
  <c r="CU836" i="79"/>
  <c r="CW836" i="79"/>
  <c r="CS828" i="79"/>
  <c r="CX828" i="79"/>
  <c r="CU828" i="79"/>
  <c r="CW828" i="79"/>
  <c r="CS816" i="79"/>
  <c r="CX816" i="79"/>
  <c r="CU816" i="79"/>
  <c r="CW816" i="79"/>
  <c r="CS800" i="79"/>
  <c r="CX800" i="79"/>
  <c r="CU800" i="79"/>
  <c r="CW800" i="79"/>
  <c r="CS784" i="79"/>
  <c r="CX784" i="79"/>
  <c r="CU784" i="79"/>
  <c r="CW784" i="79"/>
  <c r="CS772" i="79"/>
  <c r="CX772" i="79"/>
  <c r="CU772" i="79"/>
  <c r="CW772" i="79"/>
  <c r="CS760" i="79"/>
  <c r="CX760" i="79"/>
  <c r="CW760" i="79"/>
  <c r="CU760" i="79"/>
  <c r="CS752" i="79"/>
  <c r="CX752" i="79"/>
  <c r="CW752" i="79"/>
  <c r="CU752" i="79"/>
  <c r="CS740" i="79"/>
  <c r="CX740" i="79"/>
  <c r="CW740" i="79"/>
  <c r="CU740" i="79"/>
  <c r="CS728" i="79"/>
  <c r="CX728" i="79"/>
  <c r="CW728" i="79"/>
  <c r="CU728" i="79"/>
  <c r="CS716" i="79"/>
  <c r="CX716" i="79"/>
  <c r="CW716" i="79"/>
  <c r="CU716" i="79"/>
  <c r="CS704" i="79"/>
  <c r="CX704" i="79"/>
  <c r="CW704" i="79"/>
  <c r="CU704" i="79"/>
  <c r="CS692" i="79"/>
  <c r="CX692" i="79"/>
  <c r="CW692" i="79"/>
  <c r="CU692" i="79"/>
  <c r="CX684" i="79"/>
  <c r="CW684" i="79"/>
  <c r="CV684" i="79"/>
  <c r="CU684" i="79"/>
  <c r="CT684" i="79"/>
  <c r="CS672" i="79"/>
  <c r="CX672" i="79"/>
  <c r="CW672" i="79"/>
  <c r="CU672" i="79"/>
  <c r="CS660" i="79"/>
  <c r="CX660" i="79"/>
  <c r="CW660" i="79"/>
  <c r="CU660" i="79"/>
  <c r="CS648" i="79"/>
  <c r="CX648" i="79"/>
  <c r="CW648" i="79"/>
  <c r="CU648" i="79"/>
  <c r="CS636" i="79"/>
  <c r="CX636" i="79"/>
  <c r="CW636" i="79"/>
  <c r="CU636" i="79"/>
  <c r="CS624" i="79"/>
  <c r="CX624" i="79"/>
  <c r="CW624" i="79"/>
  <c r="CU624" i="79"/>
  <c r="CS608" i="79"/>
  <c r="CX608" i="79"/>
  <c r="CW608" i="79"/>
  <c r="CU608" i="79"/>
  <c r="CS596" i="79"/>
  <c r="CX596" i="79"/>
  <c r="CW596" i="79"/>
  <c r="CU596" i="79"/>
  <c r="CS588" i="79"/>
  <c r="CX588" i="79"/>
  <c r="CW588" i="79"/>
  <c r="CU588" i="79"/>
  <c r="CS576" i="79"/>
  <c r="CX576" i="79"/>
  <c r="CW576" i="79"/>
  <c r="CU576" i="79"/>
  <c r="CS568" i="79"/>
  <c r="CX568" i="79"/>
  <c r="CW568" i="79"/>
  <c r="CU568" i="79"/>
  <c r="CS556" i="79"/>
  <c r="CX556" i="79"/>
  <c r="CW556" i="79"/>
  <c r="CU556" i="79"/>
  <c r="CS544" i="79"/>
  <c r="CX544" i="79"/>
  <c r="CW544" i="79"/>
  <c r="CU544" i="79"/>
  <c r="CS532" i="79"/>
  <c r="CX532" i="79"/>
  <c r="CW532" i="79"/>
  <c r="CU532" i="79"/>
  <c r="CS520" i="79"/>
  <c r="CX520" i="79"/>
  <c r="CW520" i="79"/>
  <c r="CU520" i="79"/>
  <c r="CS504" i="79"/>
  <c r="CX504" i="79"/>
  <c r="CW504" i="79"/>
  <c r="CU504" i="79"/>
  <c r="CS488" i="79"/>
  <c r="CX488" i="79"/>
  <c r="CW488" i="79"/>
  <c r="CU488" i="79"/>
  <c r="CS476" i="79"/>
  <c r="CW476" i="79"/>
  <c r="CX476" i="79"/>
  <c r="CU476" i="79"/>
  <c r="CS464" i="79"/>
  <c r="CX464" i="79"/>
  <c r="CW464" i="79"/>
  <c r="CU464" i="79"/>
  <c r="CS452" i="79"/>
  <c r="CX452" i="79"/>
  <c r="CW452" i="79"/>
  <c r="CU452" i="79"/>
  <c r="CS440" i="79"/>
  <c r="CX440" i="79"/>
  <c r="CW440" i="79"/>
  <c r="CU440" i="79"/>
  <c r="CS424" i="79"/>
  <c r="CX424" i="79"/>
  <c r="CW424" i="79"/>
  <c r="CU424" i="79"/>
  <c r="CS400" i="79"/>
  <c r="CX400" i="79"/>
  <c r="CW400" i="79"/>
  <c r="CU400" i="79"/>
  <c r="CS380" i="79"/>
  <c r="CW380" i="79"/>
  <c r="CX380" i="79"/>
  <c r="CU380" i="79"/>
  <c r="CS344" i="79"/>
  <c r="CX344" i="79"/>
  <c r="CW344" i="79"/>
  <c r="CU344" i="79"/>
  <c r="CS252" i="79"/>
  <c r="CX252" i="79"/>
  <c r="CW252" i="79"/>
  <c r="CU252" i="79"/>
  <c r="CS240" i="79"/>
  <c r="CX240" i="79"/>
  <c r="CW240" i="79"/>
  <c r="CU240" i="79"/>
  <c r="CS228" i="79"/>
  <c r="CX228" i="79"/>
  <c r="CW228" i="79"/>
  <c r="CU228" i="79"/>
  <c r="CS216" i="79"/>
  <c r="CX216" i="79"/>
  <c r="CW216" i="79"/>
  <c r="CU216" i="79"/>
  <c r="CX204" i="79"/>
  <c r="CW204" i="79"/>
  <c r="CU204" i="79"/>
  <c r="CV204" i="79"/>
  <c r="CT204" i="79"/>
  <c r="CS188" i="79"/>
  <c r="CX188" i="79"/>
  <c r="CW188" i="79"/>
  <c r="CU188" i="79"/>
  <c r="CS176" i="79"/>
  <c r="CX176" i="79"/>
  <c r="CW176" i="79"/>
  <c r="CU176" i="79"/>
  <c r="CX164" i="79"/>
  <c r="CW164" i="79"/>
  <c r="CU164" i="79"/>
  <c r="CV164" i="79"/>
  <c r="CT164" i="79"/>
  <c r="CS148" i="79"/>
  <c r="CX148" i="79"/>
  <c r="CW148" i="79"/>
  <c r="CU148" i="79"/>
  <c r="CS136" i="79"/>
  <c r="CX136" i="79"/>
  <c r="CW136" i="79"/>
  <c r="CU136" i="79"/>
  <c r="CX124" i="79"/>
  <c r="CW124" i="79"/>
  <c r="CU124" i="79"/>
  <c r="CV124" i="79"/>
  <c r="CT124" i="79"/>
  <c r="CS112" i="79"/>
  <c r="CX112" i="79"/>
  <c r="CW112" i="79"/>
  <c r="CU112" i="79"/>
  <c r="CS92" i="79"/>
  <c r="CX92" i="79"/>
  <c r="CW92" i="79"/>
  <c r="CU92" i="79"/>
  <c r="CS80" i="79"/>
  <c r="CX80" i="79"/>
  <c r="CW80" i="79"/>
  <c r="CU80" i="79"/>
  <c r="CS68" i="79"/>
  <c r="CX68" i="79"/>
  <c r="CW68" i="79"/>
  <c r="CU68" i="79"/>
  <c r="CS56" i="79"/>
  <c r="CX56" i="79"/>
  <c r="CW56" i="79"/>
  <c r="CU56" i="79"/>
  <c r="CS48" i="79"/>
  <c r="CX48" i="79"/>
  <c r="CW48" i="79"/>
  <c r="CU48" i="79"/>
  <c r="CS36" i="79"/>
  <c r="CX36" i="79"/>
  <c r="CW36" i="79"/>
  <c r="CU36" i="79"/>
  <c r="CS24" i="79"/>
  <c r="CX24" i="79"/>
  <c r="CW24" i="79"/>
  <c r="CU24" i="79"/>
  <c r="CS12" i="79"/>
  <c r="CX12" i="79"/>
  <c r="CW12" i="79"/>
  <c r="CU12" i="79"/>
  <c r="CT1036" i="79"/>
  <c r="CT676" i="79"/>
  <c r="CT436" i="79"/>
  <c r="CO1048" i="79"/>
  <c r="CO972" i="79"/>
  <c r="CS1202" i="79"/>
  <c r="CX1202" i="79"/>
  <c r="CW1202" i="79"/>
  <c r="CU1202" i="79"/>
  <c r="CS1198" i="79"/>
  <c r="CX1198" i="79"/>
  <c r="CW1198" i="79"/>
  <c r="CU1198" i="79"/>
  <c r="CS1194" i="79"/>
  <c r="CX1194" i="79"/>
  <c r="CW1194" i="79"/>
  <c r="CU1194" i="79"/>
  <c r="CS1190" i="79"/>
  <c r="CX1190" i="79"/>
  <c r="CW1190" i="79"/>
  <c r="CU1190" i="79"/>
  <c r="CS1186" i="79"/>
  <c r="CX1186" i="79"/>
  <c r="CW1186" i="79"/>
  <c r="CU1186" i="79"/>
  <c r="CS1182" i="79"/>
  <c r="CX1182" i="79"/>
  <c r="CW1182" i="79"/>
  <c r="CU1182" i="79"/>
  <c r="CS1178" i="79"/>
  <c r="CW1178" i="79"/>
  <c r="CU1178" i="79"/>
  <c r="CX1178" i="79"/>
  <c r="CS1174" i="79"/>
  <c r="CX1174" i="79"/>
  <c r="CW1174" i="79"/>
  <c r="CU1174" i="79"/>
  <c r="CS1170" i="79"/>
  <c r="CX1170" i="79"/>
  <c r="CW1170" i="79"/>
  <c r="CU1170" i="79"/>
  <c r="CS1166" i="79"/>
  <c r="CX1166" i="79"/>
  <c r="CW1166" i="79"/>
  <c r="CU1166" i="79"/>
  <c r="CS1162" i="79"/>
  <c r="CX1162" i="79"/>
  <c r="CW1162" i="79"/>
  <c r="CU1162" i="79"/>
  <c r="CS1158" i="79"/>
  <c r="CX1158" i="79"/>
  <c r="CW1158" i="79"/>
  <c r="CU1158" i="79"/>
  <c r="CS1154" i="79"/>
  <c r="CX1154" i="79"/>
  <c r="CW1154" i="79"/>
  <c r="CU1154" i="79"/>
  <c r="CS1150" i="79"/>
  <c r="CX1150" i="79"/>
  <c r="CW1150" i="79"/>
  <c r="CU1150" i="79"/>
  <c r="CS1146" i="79"/>
  <c r="CW1146" i="79"/>
  <c r="CX1146" i="79"/>
  <c r="CU1146" i="79"/>
  <c r="CS1142" i="79"/>
  <c r="CX1142" i="79"/>
  <c r="CW1142" i="79"/>
  <c r="CU1142" i="79"/>
  <c r="CS1138" i="79"/>
  <c r="CX1138" i="79"/>
  <c r="CW1138" i="79"/>
  <c r="CU1138" i="79"/>
  <c r="CS1134" i="79"/>
  <c r="CX1134" i="79"/>
  <c r="CW1134" i="79"/>
  <c r="CU1134" i="79"/>
  <c r="CS1130" i="79"/>
  <c r="CX1130" i="79"/>
  <c r="CW1130" i="79"/>
  <c r="CU1130" i="79"/>
  <c r="CS1126" i="79"/>
  <c r="CX1126" i="79"/>
  <c r="CW1126" i="79"/>
  <c r="CU1126" i="79"/>
  <c r="CS1122" i="79"/>
  <c r="CX1122" i="79"/>
  <c r="CW1122" i="79"/>
  <c r="CU1122" i="79"/>
  <c r="CS1118" i="79"/>
  <c r="CX1118" i="79"/>
  <c r="CW1118" i="79"/>
  <c r="CU1118" i="79"/>
  <c r="CS1114" i="79"/>
  <c r="CX1114" i="79"/>
  <c r="CW1114" i="79"/>
  <c r="CU1114" i="79"/>
  <c r="CS1110" i="79"/>
  <c r="CX1110" i="79"/>
  <c r="CW1110" i="79"/>
  <c r="CU1110" i="79"/>
  <c r="CS1106" i="79"/>
  <c r="CX1106" i="79"/>
  <c r="CW1106" i="79"/>
  <c r="CU1106" i="79"/>
  <c r="CS1102" i="79"/>
  <c r="CX1102" i="79"/>
  <c r="CW1102" i="79"/>
  <c r="CU1102" i="79"/>
  <c r="CS1098" i="79"/>
  <c r="CX1098" i="79"/>
  <c r="CW1098" i="79"/>
  <c r="CU1098" i="79"/>
  <c r="CS1094" i="79"/>
  <c r="CX1094" i="79"/>
  <c r="CW1094" i="79"/>
  <c r="CU1094" i="79"/>
  <c r="CS1090" i="79"/>
  <c r="CX1090" i="79"/>
  <c r="CW1090" i="79"/>
  <c r="CU1090" i="79"/>
  <c r="CS1086" i="79"/>
  <c r="CX1086" i="79"/>
  <c r="CW1086" i="79"/>
  <c r="CU1086" i="79"/>
  <c r="CS1082" i="79"/>
  <c r="CW1082" i="79"/>
  <c r="CX1082" i="79"/>
  <c r="CU1082" i="79"/>
  <c r="CS1078" i="79"/>
  <c r="CX1078" i="79"/>
  <c r="CW1078" i="79"/>
  <c r="CU1078" i="79"/>
  <c r="CS1074" i="79"/>
  <c r="CX1074" i="79"/>
  <c r="CW1074" i="79"/>
  <c r="CU1074" i="79"/>
  <c r="CS1070" i="79"/>
  <c r="CX1070" i="79"/>
  <c r="CW1070" i="79"/>
  <c r="CU1070" i="79"/>
  <c r="CS1066" i="79"/>
  <c r="CX1066" i="79"/>
  <c r="CW1066" i="79"/>
  <c r="CU1066" i="79"/>
  <c r="CS1062" i="79"/>
  <c r="CX1062" i="79"/>
  <c r="CW1062" i="79"/>
  <c r="CU1062" i="79"/>
  <c r="CS1058" i="79"/>
  <c r="CX1058" i="79"/>
  <c r="CW1058" i="79"/>
  <c r="CU1058" i="79"/>
  <c r="CS1054" i="79"/>
  <c r="CX1054" i="79"/>
  <c r="CW1054" i="79"/>
  <c r="CU1054" i="79"/>
  <c r="CS1050" i="79"/>
  <c r="CW1050" i="79"/>
  <c r="CU1050" i="79"/>
  <c r="CX1050" i="79"/>
  <c r="CS1046" i="79"/>
  <c r="CX1046" i="79"/>
  <c r="CW1046" i="79"/>
  <c r="CU1046" i="79"/>
  <c r="CS1042" i="79"/>
  <c r="CX1042" i="79"/>
  <c r="CW1042" i="79"/>
  <c r="CU1042" i="79"/>
  <c r="CS1038" i="79"/>
  <c r="CX1038" i="79"/>
  <c r="CW1038" i="79"/>
  <c r="CU1038" i="79"/>
  <c r="CS1034" i="79"/>
  <c r="CX1034" i="79"/>
  <c r="CW1034" i="79"/>
  <c r="CU1034" i="79"/>
  <c r="CS1030" i="79"/>
  <c r="CX1030" i="79"/>
  <c r="CW1030" i="79"/>
  <c r="CU1030" i="79"/>
  <c r="CS1026" i="79"/>
  <c r="CX1026" i="79"/>
  <c r="CW1026" i="79"/>
  <c r="CU1026" i="79"/>
  <c r="CS1022" i="79"/>
  <c r="CX1022" i="79"/>
  <c r="CW1022" i="79"/>
  <c r="CU1022" i="79"/>
  <c r="CS1018" i="79"/>
  <c r="CW1018" i="79"/>
  <c r="CU1018" i="79"/>
  <c r="CX1018" i="79"/>
  <c r="CS1014" i="79"/>
  <c r="CX1014" i="79"/>
  <c r="CW1014" i="79"/>
  <c r="CU1014" i="79"/>
  <c r="CS1010" i="79"/>
  <c r="CX1010" i="79"/>
  <c r="CW1010" i="79"/>
  <c r="CU1010" i="79"/>
  <c r="CS1006" i="79"/>
  <c r="CX1006" i="79"/>
  <c r="CW1006" i="79"/>
  <c r="CU1006" i="79"/>
  <c r="CS1002" i="79"/>
  <c r="CX1002" i="79"/>
  <c r="CW1002" i="79"/>
  <c r="CU1002" i="79"/>
  <c r="CS998" i="79"/>
  <c r="CX998" i="79"/>
  <c r="CW998" i="79"/>
  <c r="CU998" i="79"/>
  <c r="CS994" i="79"/>
  <c r="CX994" i="79"/>
  <c r="CW994" i="79"/>
  <c r="CU994" i="79"/>
  <c r="CS990" i="79"/>
  <c r="CX990" i="79"/>
  <c r="CW990" i="79"/>
  <c r="CU990" i="79"/>
  <c r="CS986" i="79"/>
  <c r="CX986" i="79"/>
  <c r="CW986" i="79"/>
  <c r="CU986" i="79"/>
  <c r="CS982" i="79"/>
  <c r="CX982" i="79"/>
  <c r="CW982" i="79"/>
  <c r="CU982" i="79"/>
  <c r="CS978" i="79"/>
  <c r="CX978" i="79"/>
  <c r="CW978" i="79"/>
  <c r="CU978" i="79"/>
  <c r="CS974" i="79"/>
  <c r="CX974" i="79"/>
  <c r="CW974" i="79"/>
  <c r="CU974" i="79"/>
  <c r="CS970" i="79"/>
  <c r="CX970" i="79"/>
  <c r="CW970" i="79"/>
  <c r="CU970" i="79"/>
  <c r="CS966" i="79"/>
  <c r="CX966" i="79"/>
  <c r="CW966" i="79"/>
  <c r="CU966" i="79"/>
  <c r="CS962" i="79"/>
  <c r="CX962" i="79"/>
  <c r="CW962" i="79"/>
  <c r="CU962" i="79"/>
  <c r="CS958" i="79"/>
  <c r="CX958" i="79"/>
  <c r="CW958" i="79"/>
  <c r="CU958" i="79"/>
  <c r="CS954" i="79"/>
  <c r="CW954" i="79"/>
  <c r="CX954" i="79"/>
  <c r="CU954" i="79"/>
  <c r="CS950" i="79"/>
  <c r="CX950" i="79"/>
  <c r="CW950" i="79"/>
  <c r="CU950" i="79"/>
  <c r="CS946" i="79"/>
  <c r="CX946" i="79"/>
  <c r="CW946" i="79"/>
  <c r="CU946" i="79"/>
  <c r="CS942" i="79"/>
  <c r="CX942" i="79"/>
  <c r="CW942" i="79"/>
  <c r="CU942" i="79"/>
  <c r="CS938" i="79"/>
  <c r="CX938" i="79"/>
  <c r="CW938" i="79"/>
  <c r="CU938" i="79"/>
  <c r="CS934" i="79"/>
  <c r="CX934" i="79"/>
  <c r="CW934" i="79"/>
  <c r="CU934" i="79"/>
  <c r="CS930" i="79"/>
  <c r="CX930" i="79"/>
  <c r="CW930" i="79"/>
  <c r="CU930" i="79"/>
  <c r="CS926" i="79"/>
  <c r="CW926" i="79"/>
  <c r="CU926" i="79"/>
  <c r="CX926" i="79"/>
  <c r="CS922" i="79"/>
  <c r="CX922" i="79"/>
  <c r="CW922" i="79"/>
  <c r="CU922" i="79"/>
  <c r="CS918" i="79"/>
  <c r="CX918" i="79"/>
  <c r="CW918" i="79"/>
  <c r="CU918" i="79"/>
  <c r="CS914" i="79"/>
  <c r="CX914" i="79"/>
  <c r="CW914" i="79"/>
  <c r="CU914" i="79"/>
  <c r="CS910" i="79"/>
  <c r="CX910" i="79"/>
  <c r="CW910" i="79"/>
  <c r="CU910" i="79"/>
  <c r="CS906" i="79"/>
  <c r="CX906" i="79"/>
  <c r="CW906" i="79"/>
  <c r="CU906" i="79"/>
  <c r="CS902" i="79"/>
  <c r="CX902" i="79"/>
  <c r="CW902" i="79"/>
  <c r="CU902" i="79"/>
  <c r="CS898" i="79"/>
  <c r="CX898" i="79"/>
  <c r="CW898" i="79"/>
  <c r="CU898" i="79"/>
  <c r="CS894" i="79"/>
  <c r="CX894" i="79"/>
  <c r="CW894" i="79"/>
  <c r="CU894" i="79"/>
  <c r="CS890" i="79"/>
  <c r="CX890" i="79"/>
  <c r="CW890" i="79"/>
  <c r="CU890" i="79"/>
  <c r="CS886" i="79"/>
  <c r="CX886" i="79"/>
  <c r="CW886" i="79"/>
  <c r="CU886" i="79"/>
  <c r="CS882" i="79"/>
  <c r="CW882" i="79"/>
  <c r="CX882" i="79"/>
  <c r="CU882" i="79"/>
  <c r="CS878" i="79"/>
  <c r="CX878" i="79"/>
  <c r="CW878" i="79"/>
  <c r="CU878" i="79"/>
  <c r="CS874" i="79"/>
  <c r="CX874" i="79"/>
  <c r="CW874" i="79"/>
  <c r="CU874" i="79"/>
  <c r="CS870" i="79"/>
  <c r="CX870" i="79"/>
  <c r="CW870" i="79"/>
  <c r="CU870" i="79"/>
  <c r="CS866" i="79"/>
  <c r="CX866" i="79"/>
  <c r="CW866" i="79"/>
  <c r="CU866" i="79"/>
  <c r="CS862" i="79"/>
  <c r="CX862" i="79"/>
  <c r="CW862" i="79"/>
  <c r="CU862" i="79"/>
  <c r="CS858" i="79"/>
  <c r="CX858" i="79"/>
  <c r="CW858" i="79"/>
  <c r="CU858" i="79"/>
  <c r="CS854" i="79"/>
  <c r="CX854" i="79"/>
  <c r="CW854" i="79"/>
  <c r="CU854" i="79"/>
  <c r="CS850" i="79"/>
  <c r="CX850" i="79"/>
  <c r="CW850" i="79"/>
  <c r="CU850" i="79"/>
  <c r="CS846" i="79"/>
  <c r="CX846" i="79"/>
  <c r="CW846" i="79"/>
  <c r="CU846" i="79"/>
  <c r="CS842" i="79"/>
  <c r="CX842" i="79"/>
  <c r="CW842" i="79"/>
  <c r="CU842" i="79"/>
  <c r="CS838" i="79"/>
  <c r="CX838" i="79"/>
  <c r="CW838" i="79"/>
  <c r="CU838" i="79"/>
  <c r="CS834" i="79"/>
  <c r="CX834" i="79"/>
  <c r="CW834" i="79"/>
  <c r="CU834" i="79"/>
  <c r="CS830" i="79"/>
  <c r="CX830" i="79"/>
  <c r="CW830" i="79"/>
  <c r="CU830" i="79"/>
  <c r="CS826" i="79"/>
  <c r="CX826" i="79"/>
  <c r="CW826" i="79"/>
  <c r="CU826" i="79"/>
  <c r="CS822" i="79"/>
  <c r="CX822" i="79"/>
  <c r="CW822" i="79"/>
  <c r="CU822" i="79"/>
  <c r="CS818" i="79"/>
  <c r="CW818" i="79"/>
  <c r="CU818" i="79"/>
  <c r="CX818" i="79"/>
  <c r="CS814" i="79"/>
  <c r="CX814" i="79"/>
  <c r="CW814" i="79"/>
  <c r="CU814" i="79"/>
  <c r="CS810" i="79"/>
  <c r="CX810" i="79"/>
  <c r="CW810" i="79"/>
  <c r="CU810" i="79"/>
  <c r="CS806" i="79"/>
  <c r="CX806" i="79"/>
  <c r="CW806" i="79"/>
  <c r="CU806" i="79"/>
  <c r="CS802" i="79"/>
  <c r="CX802" i="79"/>
  <c r="CW802" i="79"/>
  <c r="CU802" i="79"/>
  <c r="CS798" i="79"/>
  <c r="CW798" i="79"/>
  <c r="CX798" i="79"/>
  <c r="CU798" i="79"/>
  <c r="CS794" i="79"/>
  <c r="CX794" i="79"/>
  <c r="CW794" i="79"/>
  <c r="CU794" i="79"/>
  <c r="CS790" i="79"/>
  <c r="CX790" i="79"/>
  <c r="CW790" i="79"/>
  <c r="CU790" i="79"/>
  <c r="CS786" i="79"/>
  <c r="CX786" i="79"/>
  <c r="CW786" i="79"/>
  <c r="CU786" i="79"/>
  <c r="CS782" i="79"/>
  <c r="CX782" i="79"/>
  <c r="CW782" i="79"/>
  <c r="CU782" i="79"/>
  <c r="CS778" i="79"/>
  <c r="CX778" i="79"/>
  <c r="CW778" i="79"/>
  <c r="CU778" i="79"/>
  <c r="CS774" i="79"/>
  <c r="CX774" i="79"/>
  <c r="CW774" i="79"/>
  <c r="CU774" i="79"/>
  <c r="CS770" i="79"/>
  <c r="CX770" i="79"/>
  <c r="CW770" i="79"/>
  <c r="CU770" i="79"/>
  <c r="CS766" i="79"/>
  <c r="CX766" i="79"/>
  <c r="CW766" i="79"/>
  <c r="CU766" i="79"/>
  <c r="CS762" i="79"/>
  <c r="CX762" i="79"/>
  <c r="CW762" i="79"/>
  <c r="CU762" i="79"/>
  <c r="CS758" i="79"/>
  <c r="CX758" i="79"/>
  <c r="CW758" i="79"/>
  <c r="CU758" i="79"/>
  <c r="CS754" i="79"/>
  <c r="CU754" i="79"/>
  <c r="CX754" i="79"/>
  <c r="CW754" i="79"/>
  <c r="CS750" i="79"/>
  <c r="CX750" i="79"/>
  <c r="CU750" i="79"/>
  <c r="CW750" i="79"/>
  <c r="CS746" i="79"/>
  <c r="CX746" i="79"/>
  <c r="CW746" i="79"/>
  <c r="CU746" i="79"/>
  <c r="CS742" i="79"/>
  <c r="CX742" i="79"/>
  <c r="CW742" i="79"/>
  <c r="CU742" i="79"/>
  <c r="CS738" i="79"/>
  <c r="CX738" i="79"/>
  <c r="CU738" i="79"/>
  <c r="CW738" i="79"/>
  <c r="CS734" i="79"/>
  <c r="CW734" i="79"/>
  <c r="CU734" i="79"/>
  <c r="CX734" i="79"/>
  <c r="CS730" i="79"/>
  <c r="CX730" i="79"/>
  <c r="CW730" i="79"/>
  <c r="CU730" i="79"/>
  <c r="CS726" i="79"/>
  <c r="CX726" i="79"/>
  <c r="CW726" i="79"/>
  <c r="CU726" i="79"/>
  <c r="CS722" i="79"/>
  <c r="CX722" i="79"/>
  <c r="CU722" i="79"/>
  <c r="CW722" i="79"/>
  <c r="CS718" i="79"/>
  <c r="CX718" i="79"/>
  <c r="CU718" i="79"/>
  <c r="CW718" i="79"/>
  <c r="CS714" i="79"/>
  <c r="CX714" i="79"/>
  <c r="CW714" i="79"/>
  <c r="CU714" i="79"/>
  <c r="CS710" i="79"/>
  <c r="CX710" i="79"/>
  <c r="CW710" i="79"/>
  <c r="CU710" i="79"/>
  <c r="CS706" i="79"/>
  <c r="CX706" i="79"/>
  <c r="CU706" i="79"/>
  <c r="CW706" i="79"/>
  <c r="CS702" i="79"/>
  <c r="CX702" i="79"/>
  <c r="CW702" i="79"/>
  <c r="CU702" i="79"/>
  <c r="CS698" i="79"/>
  <c r="CX698" i="79"/>
  <c r="CW698" i="79"/>
  <c r="CU698" i="79"/>
  <c r="CS694" i="79"/>
  <c r="CX694" i="79"/>
  <c r="CW694" i="79"/>
  <c r="CU694" i="79"/>
  <c r="CS690" i="79"/>
  <c r="CX690" i="79"/>
  <c r="CU690" i="79"/>
  <c r="CW690" i="79"/>
  <c r="CS686" i="79"/>
  <c r="CX686" i="79"/>
  <c r="CU686" i="79"/>
  <c r="CW686" i="79"/>
  <c r="CS682" i="79"/>
  <c r="CX682" i="79"/>
  <c r="CW682" i="79"/>
  <c r="CU682" i="79"/>
  <c r="CS678" i="79"/>
  <c r="CX678" i="79"/>
  <c r="CW678" i="79"/>
  <c r="CU678" i="79"/>
  <c r="CS674" i="79"/>
  <c r="CX674" i="79"/>
  <c r="CU674" i="79"/>
  <c r="CW674" i="79"/>
  <c r="CS670" i="79"/>
  <c r="CX670" i="79"/>
  <c r="CW670" i="79"/>
  <c r="CU670" i="79"/>
  <c r="CS666" i="79"/>
  <c r="CX666" i="79"/>
  <c r="CW666" i="79"/>
  <c r="CU666" i="79"/>
  <c r="CS662" i="79"/>
  <c r="CX662" i="79"/>
  <c r="CW662" i="79"/>
  <c r="CU662" i="79"/>
  <c r="CS658" i="79"/>
  <c r="CX658" i="79"/>
  <c r="CU658" i="79"/>
  <c r="CW658" i="79"/>
  <c r="CS654" i="79"/>
  <c r="CX654" i="79"/>
  <c r="CU654" i="79"/>
  <c r="CW654" i="79"/>
  <c r="CS650" i="79"/>
  <c r="CW650" i="79"/>
  <c r="CX650" i="79"/>
  <c r="CU650" i="79"/>
  <c r="CS646" i="79"/>
  <c r="CX646" i="79"/>
  <c r="CW646" i="79"/>
  <c r="CU646" i="79"/>
  <c r="CS642" i="79"/>
  <c r="CX642" i="79"/>
  <c r="CU642" i="79"/>
  <c r="CW642" i="79"/>
  <c r="CS638" i="79"/>
  <c r="CX638" i="79"/>
  <c r="CW638" i="79"/>
  <c r="CU638" i="79"/>
  <c r="CS634" i="79"/>
  <c r="CX634" i="79"/>
  <c r="CW634" i="79"/>
  <c r="CU634" i="79"/>
  <c r="CS630" i="79"/>
  <c r="CX630" i="79"/>
  <c r="CW630" i="79"/>
  <c r="CU630" i="79"/>
  <c r="CS626" i="79"/>
  <c r="CX626" i="79"/>
  <c r="CU626" i="79"/>
  <c r="CW626" i="79"/>
  <c r="CS622" i="79"/>
  <c r="CX622" i="79"/>
  <c r="CU622" i="79"/>
  <c r="CW622" i="79"/>
  <c r="CS618" i="79"/>
  <c r="CX618" i="79"/>
  <c r="CW618" i="79"/>
  <c r="CU618" i="79"/>
  <c r="CS614" i="79"/>
  <c r="CX614" i="79"/>
  <c r="CW614" i="79"/>
  <c r="CU614" i="79"/>
  <c r="CS610" i="79"/>
  <c r="CX610" i="79"/>
  <c r="CU610" i="79"/>
  <c r="CW610" i="79"/>
  <c r="CS606" i="79"/>
  <c r="CX606" i="79"/>
  <c r="CW606" i="79"/>
  <c r="CU606" i="79"/>
  <c r="CS602" i="79"/>
  <c r="CX602" i="79"/>
  <c r="CW602" i="79"/>
  <c r="CU602" i="79"/>
  <c r="CS598" i="79"/>
  <c r="CX598" i="79"/>
  <c r="CW598" i="79"/>
  <c r="CU598" i="79"/>
  <c r="CS594" i="79"/>
  <c r="CX594" i="79"/>
  <c r="CU594" i="79"/>
  <c r="CW594" i="79"/>
  <c r="CS590" i="79"/>
  <c r="CX590" i="79"/>
  <c r="CU590" i="79"/>
  <c r="CW590" i="79"/>
  <c r="CS586" i="79"/>
  <c r="CX586" i="79"/>
  <c r="CW586" i="79"/>
  <c r="CU586" i="79"/>
  <c r="CS582" i="79"/>
  <c r="CX582" i="79"/>
  <c r="CW582" i="79"/>
  <c r="CU582" i="79"/>
  <c r="CS578" i="79"/>
  <c r="CX578" i="79"/>
  <c r="CU578" i="79"/>
  <c r="CW578" i="79"/>
  <c r="CS574" i="79"/>
  <c r="CX574" i="79"/>
  <c r="CW574" i="79"/>
  <c r="CU574" i="79"/>
  <c r="CS570" i="79"/>
  <c r="CX570" i="79"/>
  <c r="CW570" i="79"/>
  <c r="CU570" i="79"/>
  <c r="CS566" i="79"/>
  <c r="CX566" i="79"/>
  <c r="CW566" i="79"/>
  <c r="CU566" i="79"/>
  <c r="CS562" i="79"/>
  <c r="CX562" i="79"/>
  <c r="CU562" i="79"/>
  <c r="CW562" i="79"/>
  <c r="CS558" i="79"/>
  <c r="CX558" i="79"/>
  <c r="CU558" i="79"/>
  <c r="CW558" i="79"/>
  <c r="CS554" i="79"/>
  <c r="CX554" i="79"/>
  <c r="CW554" i="79"/>
  <c r="CU554" i="79"/>
  <c r="CS550" i="79"/>
  <c r="CX550" i="79"/>
  <c r="CW550" i="79"/>
  <c r="CU550" i="79"/>
  <c r="CS546" i="79"/>
  <c r="CX546" i="79"/>
  <c r="CU546" i="79"/>
  <c r="CW546" i="79"/>
  <c r="CS542" i="79"/>
  <c r="CX542" i="79"/>
  <c r="CW542" i="79"/>
  <c r="CU542" i="79"/>
  <c r="CS538" i="79"/>
  <c r="CX538" i="79"/>
  <c r="CW538" i="79"/>
  <c r="CU538" i="79"/>
  <c r="CS534" i="79"/>
  <c r="CX534" i="79"/>
  <c r="CW534" i="79"/>
  <c r="CU534" i="79"/>
  <c r="CS530" i="79"/>
  <c r="CX530" i="79"/>
  <c r="CU530" i="79"/>
  <c r="CW530" i="79"/>
  <c r="CS526" i="79"/>
  <c r="CX526" i="79"/>
  <c r="CU526" i="79"/>
  <c r="CW526" i="79"/>
  <c r="CS522" i="79"/>
  <c r="CX522" i="79"/>
  <c r="CW522" i="79"/>
  <c r="CU522" i="79"/>
  <c r="CS518" i="79"/>
  <c r="CX518" i="79"/>
  <c r="CW518" i="79"/>
  <c r="CU518" i="79"/>
  <c r="CS514" i="79"/>
  <c r="CX514" i="79"/>
  <c r="CU514" i="79"/>
  <c r="CW514" i="79"/>
  <c r="CS510" i="79"/>
  <c r="CX510" i="79"/>
  <c r="CW510" i="79"/>
  <c r="CU510" i="79"/>
  <c r="CS506" i="79"/>
  <c r="CX506" i="79"/>
  <c r="CW506" i="79"/>
  <c r="CU506" i="79"/>
  <c r="CS502" i="79"/>
  <c r="CX502" i="79"/>
  <c r="CW502" i="79"/>
  <c r="CU502" i="79"/>
  <c r="CS498" i="79"/>
  <c r="CX498" i="79"/>
  <c r="CU498" i="79"/>
  <c r="CW498" i="79"/>
  <c r="CS494" i="79"/>
  <c r="CX494" i="79"/>
  <c r="CU494" i="79"/>
  <c r="CW494" i="79"/>
  <c r="CS490" i="79"/>
  <c r="CX490" i="79"/>
  <c r="CW490" i="79"/>
  <c r="CU490" i="79"/>
  <c r="CS486" i="79"/>
  <c r="CX486" i="79"/>
  <c r="CW486" i="79"/>
  <c r="CU486" i="79"/>
  <c r="CS482" i="79"/>
  <c r="CX482" i="79"/>
  <c r="CW482" i="79"/>
  <c r="CU482" i="79"/>
  <c r="CS478" i="79"/>
  <c r="CX478" i="79"/>
  <c r="CW478" i="79"/>
  <c r="CU478" i="79"/>
  <c r="CS474" i="79"/>
  <c r="CX474" i="79"/>
  <c r="CW474" i="79"/>
  <c r="CU474" i="79"/>
  <c r="CS470" i="79"/>
  <c r="CX470" i="79"/>
  <c r="CW470" i="79"/>
  <c r="CU470" i="79"/>
  <c r="CS466" i="79"/>
  <c r="CX466" i="79"/>
  <c r="CW466" i="79"/>
  <c r="CU466" i="79"/>
  <c r="CS462" i="79"/>
  <c r="CX462" i="79"/>
  <c r="CU462" i="79"/>
  <c r="CW462" i="79"/>
  <c r="CS458" i="79"/>
  <c r="CX458" i="79"/>
  <c r="CW458" i="79"/>
  <c r="CU458" i="79"/>
  <c r="CS454" i="79"/>
  <c r="CX454" i="79"/>
  <c r="CW454" i="79"/>
  <c r="CU454" i="79"/>
  <c r="CS450" i="79"/>
  <c r="CX450" i="79"/>
  <c r="CW450" i="79"/>
  <c r="CU450" i="79"/>
  <c r="CS446" i="79"/>
  <c r="CX446" i="79"/>
  <c r="CW446" i="79"/>
  <c r="CU446" i="79"/>
  <c r="CS442" i="79"/>
  <c r="CX442" i="79"/>
  <c r="CW442" i="79"/>
  <c r="CU442" i="79"/>
  <c r="CS438" i="79"/>
  <c r="CX438" i="79"/>
  <c r="CW438" i="79"/>
  <c r="CU438" i="79"/>
  <c r="CS434" i="79"/>
  <c r="CX434" i="79"/>
  <c r="CU434" i="79"/>
  <c r="CW434" i="79"/>
  <c r="CS430" i="79"/>
  <c r="CX430" i="79"/>
  <c r="CW430" i="79"/>
  <c r="CU430" i="79"/>
  <c r="CS426" i="79"/>
  <c r="CX426" i="79"/>
  <c r="CW426" i="79"/>
  <c r="CU426" i="79"/>
  <c r="CS422" i="79"/>
  <c r="CX422" i="79"/>
  <c r="CW422" i="79"/>
  <c r="CU422" i="79"/>
  <c r="CS418" i="79"/>
  <c r="CX418" i="79"/>
  <c r="CW418" i="79"/>
  <c r="CU418" i="79"/>
  <c r="CS414" i="79"/>
  <c r="CX414" i="79"/>
  <c r="CW414" i="79"/>
  <c r="CU414" i="79"/>
  <c r="CS410" i="79"/>
  <c r="CX410" i="79"/>
  <c r="CW410" i="79"/>
  <c r="CU410" i="79"/>
  <c r="CS406" i="79"/>
  <c r="CX406" i="79"/>
  <c r="CW406" i="79"/>
  <c r="CU406" i="79"/>
  <c r="CS402" i="79"/>
  <c r="CX402" i="79"/>
  <c r="CW402" i="79"/>
  <c r="CU402" i="79"/>
  <c r="CS398" i="79"/>
  <c r="CX398" i="79"/>
  <c r="CW398" i="79"/>
  <c r="CU398" i="79"/>
  <c r="CS394" i="79"/>
  <c r="CX394" i="79"/>
  <c r="CU394" i="79"/>
  <c r="CW394" i="79"/>
  <c r="CS390" i="79"/>
  <c r="CX390" i="79"/>
  <c r="CW390" i="79"/>
  <c r="CU390" i="79"/>
  <c r="CS386" i="79"/>
  <c r="CX386" i="79"/>
  <c r="CW386" i="79"/>
  <c r="CU386" i="79"/>
  <c r="CS382" i="79"/>
  <c r="CX382" i="79"/>
  <c r="CW382" i="79"/>
  <c r="CU382" i="79"/>
  <c r="CS378" i="79"/>
  <c r="CX378" i="79"/>
  <c r="CW378" i="79"/>
  <c r="CU378" i="79"/>
  <c r="CS374" i="79"/>
  <c r="CX374" i="79"/>
  <c r="CW374" i="79"/>
  <c r="CU374" i="79"/>
  <c r="CS370" i="79"/>
  <c r="CX370" i="79"/>
  <c r="CW370" i="79"/>
  <c r="CU370" i="79"/>
  <c r="CS366" i="79"/>
  <c r="CX366" i="79"/>
  <c r="CW366" i="79"/>
  <c r="CU366" i="79"/>
  <c r="CS362" i="79"/>
  <c r="CX362" i="79"/>
  <c r="CW362" i="79"/>
  <c r="CU362" i="79"/>
  <c r="CS358" i="79"/>
  <c r="CX358" i="79"/>
  <c r="CW358" i="79"/>
  <c r="CU358" i="79"/>
  <c r="CS354" i="79"/>
  <c r="CX354" i="79"/>
  <c r="CW354" i="79"/>
  <c r="CU354" i="79"/>
  <c r="CS350" i="79"/>
  <c r="CX350" i="79"/>
  <c r="CW350" i="79"/>
  <c r="CU350" i="79"/>
  <c r="CS346" i="79"/>
  <c r="CX346" i="79"/>
  <c r="CW346" i="79"/>
  <c r="CU346" i="79"/>
  <c r="CS342" i="79"/>
  <c r="CX342" i="79"/>
  <c r="CW342" i="79"/>
  <c r="CU342" i="79"/>
  <c r="CS338" i="79"/>
  <c r="CX338" i="79"/>
  <c r="CW338" i="79"/>
  <c r="CU338" i="79"/>
  <c r="CS334" i="79"/>
  <c r="CX334" i="79"/>
  <c r="CW334" i="79"/>
  <c r="CU334" i="79"/>
  <c r="CS330" i="79"/>
  <c r="CX330" i="79"/>
  <c r="CU330" i="79"/>
  <c r="CW330" i="79"/>
  <c r="CS326" i="79"/>
  <c r="CX326" i="79"/>
  <c r="CW326" i="79"/>
  <c r="CU326" i="79"/>
  <c r="CS322" i="79"/>
  <c r="CX322" i="79"/>
  <c r="CW322" i="79"/>
  <c r="CU322" i="79"/>
  <c r="CS318" i="79"/>
  <c r="CW318" i="79"/>
  <c r="CX318" i="79"/>
  <c r="CU318" i="79"/>
  <c r="CS314" i="79"/>
  <c r="CX314" i="79"/>
  <c r="CW314" i="79"/>
  <c r="CU314" i="79"/>
  <c r="CS310" i="79"/>
  <c r="CX310" i="79"/>
  <c r="CW310" i="79"/>
  <c r="CU310" i="79"/>
  <c r="CS306" i="79"/>
  <c r="CX306" i="79"/>
  <c r="CW306" i="79"/>
  <c r="CU306" i="79"/>
  <c r="CS302" i="79"/>
  <c r="CX302" i="79"/>
  <c r="CW302" i="79"/>
  <c r="CU302" i="79"/>
  <c r="CS298" i="79"/>
  <c r="CX298" i="79"/>
  <c r="CW298" i="79"/>
  <c r="CU298" i="79"/>
  <c r="CS294" i="79"/>
  <c r="CX294" i="79"/>
  <c r="CW294" i="79"/>
  <c r="CU294" i="79"/>
  <c r="CS290" i="79"/>
  <c r="CX290" i="79"/>
  <c r="CW290" i="79"/>
  <c r="CU290" i="79"/>
  <c r="CS286" i="79"/>
  <c r="CX286" i="79"/>
  <c r="CW286" i="79"/>
  <c r="CU286" i="79"/>
  <c r="CS282" i="79"/>
  <c r="CX282" i="79"/>
  <c r="CW282" i="79"/>
  <c r="CU282" i="79"/>
  <c r="CS278" i="79"/>
  <c r="CX278" i="79"/>
  <c r="CW278" i="79"/>
  <c r="CU278" i="79"/>
  <c r="CS274" i="79"/>
  <c r="CW274" i="79"/>
  <c r="CX274" i="79"/>
  <c r="CU274" i="79"/>
  <c r="CS270" i="79"/>
  <c r="CX270" i="79"/>
  <c r="CW270" i="79"/>
  <c r="CU270" i="79"/>
  <c r="CS266" i="79"/>
  <c r="CX266" i="79"/>
  <c r="CW266" i="79"/>
  <c r="CU266" i="79"/>
  <c r="CS262" i="79"/>
  <c r="CX262" i="79"/>
  <c r="CW262" i="79"/>
  <c r="CU262" i="79"/>
  <c r="CS258" i="79"/>
  <c r="CX258" i="79"/>
  <c r="CW258" i="79"/>
  <c r="CU258" i="79"/>
  <c r="CS254" i="79"/>
  <c r="CX254" i="79"/>
  <c r="CW254" i="79"/>
  <c r="CU254" i="79"/>
  <c r="CS250" i="79"/>
  <c r="CX250" i="79"/>
  <c r="CW250" i="79"/>
  <c r="CU250" i="79"/>
  <c r="CS246" i="79"/>
  <c r="CW246" i="79"/>
  <c r="CX246" i="79"/>
  <c r="CU246" i="79"/>
  <c r="CS242" i="79"/>
  <c r="CX242" i="79"/>
  <c r="CW242" i="79"/>
  <c r="CU242" i="79"/>
  <c r="CS238" i="79"/>
  <c r="CX238" i="79"/>
  <c r="CW238" i="79"/>
  <c r="CU238" i="79"/>
  <c r="CS234" i="79"/>
  <c r="CX234" i="79"/>
  <c r="CW234" i="79"/>
  <c r="CU234" i="79"/>
  <c r="CS230" i="79"/>
  <c r="CX230" i="79"/>
  <c r="CW230" i="79"/>
  <c r="CU230" i="79"/>
  <c r="CS226" i="79"/>
  <c r="CX226" i="79"/>
  <c r="CW226" i="79"/>
  <c r="CU226" i="79"/>
  <c r="CS222" i="79"/>
  <c r="CX222" i="79"/>
  <c r="CW222" i="79"/>
  <c r="CU222" i="79"/>
  <c r="CS218" i="79"/>
  <c r="CX218" i="79"/>
  <c r="CW218" i="79"/>
  <c r="CU218" i="79"/>
  <c r="CS214" i="79"/>
  <c r="CX214" i="79"/>
  <c r="CW214" i="79"/>
  <c r="CU214" i="79"/>
  <c r="CS210" i="79"/>
  <c r="CX210" i="79"/>
  <c r="CW210" i="79"/>
  <c r="CU210" i="79"/>
  <c r="CS206" i="79"/>
  <c r="CX206" i="79"/>
  <c r="CW206" i="79"/>
  <c r="CU206" i="79"/>
  <c r="CS202" i="79"/>
  <c r="CX202" i="79"/>
  <c r="CW202" i="79"/>
  <c r="CU202" i="79"/>
  <c r="CS198" i="79"/>
  <c r="CX198" i="79"/>
  <c r="CW198" i="79"/>
  <c r="CU198" i="79"/>
  <c r="CS194" i="79"/>
  <c r="CX194" i="79"/>
  <c r="CW194" i="79"/>
  <c r="CU194" i="79"/>
  <c r="CS190" i="79"/>
  <c r="CW190" i="79"/>
  <c r="CX190" i="79"/>
  <c r="CU190" i="79"/>
  <c r="CS186" i="79"/>
  <c r="CX186" i="79"/>
  <c r="CW186" i="79"/>
  <c r="CU186" i="79"/>
  <c r="CS182" i="79"/>
  <c r="CX182" i="79"/>
  <c r="CW182" i="79"/>
  <c r="CU182" i="79"/>
  <c r="CS178" i="79"/>
  <c r="CX178" i="79"/>
  <c r="CW178" i="79"/>
  <c r="CU178" i="79"/>
  <c r="CS174" i="79"/>
  <c r="CX174" i="79"/>
  <c r="CW174" i="79"/>
  <c r="CU174" i="79"/>
  <c r="CS170" i="79"/>
  <c r="CX170" i="79"/>
  <c r="CW170" i="79"/>
  <c r="CU170" i="79"/>
  <c r="CS166" i="79"/>
  <c r="CX166" i="79"/>
  <c r="CW166" i="79"/>
  <c r="CU166" i="79"/>
  <c r="CS162" i="79"/>
  <c r="CX162" i="79"/>
  <c r="CW162" i="79"/>
  <c r="CU162" i="79"/>
  <c r="CS158" i="79"/>
  <c r="CX158" i="79"/>
  <c r="CW158" i="79"/>
  <c r="CU158" i="79"/>
  <c r="CS154" i="79"/>
  <c r="CX154" i="79"/>
  <c r="CW154" i="79"/>
  <c r="CU154" i="79"/>
  <c r="CS150" i="79"/>
  <c r="CX150" i="79"/>
  <c r="CW150" i="79"/>
  <c r="CU150" i="79"/>
  <c r="CS146" i="79"/>
  <c r="CW146" i="79"/>
  <c r="CX146" i="79"/>
  <c r="CU146" i="79"/>
  <c r="CS142" i="79"/>
  <c r="CX142" i="79"/>
  <c r="CW142" i="79"/>
  <c r="CU142" i="79"/>
  <c r="CS138" i="79"/>
  <c r="CX138" i="79"/>
  <c r="CW138" i="79"/>
  <c r="CU138" i="79"/>
  <c r="CS134" i="79"/>
  <c r="CX134" i="79"/>
  <c r="CW134" i="79"/>
  <c r="CU134" i="79"/>
  <c r="CS130" i="79"/>
  <c r="CX130" i="79"/>
  <c r="CW130" i="79"/>
  <c r="CU130" i="79"/>
  <c r="CS126" i="79"/>
  <c r="CX126" i="79"/>
  <c r="CW126" i="79"/>
  <c r="CU126" i="79"/>
  <c r="CS122" i="79"/>
  <c r="CX122" i="79"/>
  <c r="CW122" i="79"/>
  <c r="CU122" i="79"/>
  <c r="CS118" i="79"/>
  <c r="CW118" i="79"/>
  <c r="CX118" i="79"/>
  <c r="CU118" i="79"/>
  <c r="CS114" i="79"/>
  <c r="CX114" i="79"/>
  <c r="CW114" i="79"/>
  <c r="CU114" i="79"/>
  <c r="CS110" i="79"/>
  <c r="CX110" i="79"/>
  <c r="CW110" i="79"/>
  <c r="CU110" i="79"/>
  <c r="CS106" i="79"/>
  <c r="CX106" i="79"/>
  <c r="CU106" i="79"/>
  <c r="CW106" i="79"/>
  <c r="CS102" i="79"/>
  <c r="CX102" i="79"/>
  <c r="CW102" i="79"/>
  <c r="CU102" i="79"/>
  <c r="CS98" i="79"/>
  <c r="CX98" i="79"/>
  <c r="CW98" i="79"/>
  <c r="CU98" i="79"/>
  <c r="CS94" i="79"/>
  <c r="CX94" i="79"/>
  <c r="CW94" i="79"/>
  <c r="CU94" i="79"/>
  <c r="CS90" i="79"/>
  <c r="CX90" i="79"/>
  <c r="CW90" i="79"/>
  <c r="CU90" i="79"/>
  <c r="CS86" i="79"/>
  <c r="CX86" i="79"/>
  <c r="CW86" i="79"/>
  <c r="CU86" i="79"/>
  <c r="CS82" i="79"/>
  <c r="CX82" i="79"/>
  <c r="CW82" i="79"/>
  <c r="CU82" i="79"/>
  <c r="CS78" i="79"/>
  <c r="CX78" i="79"/>
  <c r="CW78" i="79"/>
  <c r="CU78" i="79"/>
  <c r="CS74" i="79"/>
  <c r="CX74" i="79"/>
  <c r="CW74" i="79"/>
  <c r="CU74" i="79"/>
  <c r="CS70" i="79"/>
  <c r="CX70" i="79"/>
  <c r="CW70" i="79"/>
  <c r="CU70" i="79"/>
  <c r="CS66" i="79"/>
  <c r="CX66" i="79"/>
  <c r="CW66" i="79"/>
  <c r="CU66" i="79"/>
  <c r="CS62" i="79"/>
  <c r="CW62" i="79"/>
  <c r="CX62" i="79"/>
  <c r="CU62" i="79"/>
  <c r="CS58" i="79"/>
  <c r="CX58" i="79"/>
  <c r="CW58" i="79"/>
  <c r="CU58" i="79"/>
  <c r="CS54" i="79"/>
  <c r="CX54" i="79"/>
  <c r="CW54" i="79"/>
  <c r="CU54" i="79"/>
  <c r="CS50" i="79"/>
  <c r="CX50" i="79"/>
  <c r="CW50" i="79"/>
  <c r="CU50" i="79"/>
  <c r="CS46" i="79"/>
  <c r="CX46" i="79"/>
  <c r="CW46" i="79"/>
  <c r="CU46" i="79"/>
  <c r="CS42" i="79"/>
  <c r="CX42" i="79"/>
  <c r="CW42" i="79"/>
  <c r="CU42" i="79"/>
  <c r="CS38" i="79"/>
  <c r="CX38" i="79"/>
  <c r="CW38" i="79"/>
  <c r="CU38" i="79"/>
  <c r="CS34" i="79"/>
  <c r="CX34" i="79"/>
  <c r="CW34" i="79"/>
  <c r="CU34" i="79"/>
  <c r="CS30" i="79"/>
  <c r="CX30" i="79"/>
  <c r="CW30" i="79"/>
  <c r="CU30" i="79"/>
  <c r="CS26" i="79"/>
  <c r="CX26" i="79"/>
  <c r="CW26" i="79"/>
  <c r="CU26" i="79"/>
  <c r="CS22" i="79"/>
  <c r="CX22" i="79"/>
  <c r="CW22" i="79"/>
  <c r="CU22" i="79"/>
  <c r="CS18" i="79"/>
  <c r="CW18" i="79"/>
  <c r="CX18" i="79"/>
  <c r="CU18" i="79"/>
  <c r="CS14" i="79"/>
  <c r="CX14" i="79"/>
  <c r="CW14" i="79"/>
  <c r="CU14" i="79"/>
  <c r="CS10" i="79"/>
  <c r="CX10" i="79"/>
  <c r="CW10" i="79"/>
  <c r="CU10" i="79"/>
  <c r="CS6" i="79"/>
  <c r="CX6" i="79"/>
  <c r="CW6" i="79"/>
  <c r="CU6" i="79"/>
  <c r="CT1196" i="79"/>
  <c r="CT916" i="79"/>
  <c r="CT596" i="79"/>
  <c r="CT36" i="79"/>
  <c r="CT476" i="79"/>
  <c r="CX4" i="79"/>
  <c r="CV4" i="79"/>
  <c r="CT4" i="79"/>
  <c r="CU4" i="79"/>
  <c r="CW4" i="79"/>
  <c r="CS1192" i="79"/>
  <c r="CX1192" i="79"/>
  <c r="CW1192" i="79"/>
  <c r="CU1192" i="79"/>
  <c r="CS1180" i="79"/>
  <c r="CX1180" i="79"/>
  <c r="CU1180" i="79"/>
  <c r="CW1180" i="79"/>
  <c r="CS1168" i="79"/>
  <c r="CX1168" i="79"/>
  <c r="CW1168" i="79"/>
  <c r="CU1168" i="79"/>
  <c r="CS1156" i="79"/>
  <c r="CX1156" i="79"/>
  <c r="CU1156" i="79"/>
  <c r="CW1156" i="79"/>
  <c r="CS1144" i="79"/>
  <c r="CX1144" i="79"/>
  <c r="CW1144" i="79"/>
  <c r="CU1144" i="79"/>
  <c r="CS1132" i="79"/>
  <c r="CX1132" i="79"/>
  <c r="CU1132" i="79"/>
  <c r="CW1132" i="79"/>
  <c r="CS1120" i="79"/>
  <c r="CX1120" i="79"/>
  <c r="CW1120" i="79"/>
  <c r="CU1120" i="79"/>
  <c r="CS1108" i="79"/>
  <c r="CX1108" i="79"/>
  <c r="CU1108" i="79"/>
  <c r="CW1108" i="79"/>
  <c r="CS1096" i="79"/>
  <c r="CX1096" i="79"/>
  <c r="CW1096" i="79"/>
  <c r="CU1096" i="79"/>
  <c r="CS1092" i="79"/>
  <c r="CX1092" i="79"/>
  <c r="CU1092" i="79"/>
  <c r="CW1092" i="79"/>
  <c r="CS1088" i="79"/>
  <c r="CX1088" i="79"/>
  <c r="CW1088" i="79"/>
  <c r="CU1088" i="79"/>
  <c r="CS1076" i="79"/>
  <c r="CX1076" i="79"/>
  <c r="CU1076" i="79"/>
  <c r="CW1076" i="79"/>
  <c r="CS1064" i="79"/>
  <c r="CX1064" i="79"/>
  <c r="CW1064" i="79"/>
  <c r="CU1064" i="79"/>
  <c r="CS1052" i="79"/>
  <c r="CX1052" i="79"/>
  <c r="CU1052" i="79"/>
  <c r="CW1052" i="79"/>
  <c r="CS1040" i="79"/>
  <c r="CX1040" i="79"/>
  <c r="CW1040" i="79"/>
  <c r="CU1040" i="79"/>
  <c r="CS1028" i="79"/>
  <c r="CX1028" i="79"/>
  <c r="CU1028" i="79"/>
  <c r="CW1028" i="79"/>
  <c r="CS1016" i="79"/>
  <c r="CX1016" i="79"/>
  <c r="CW1016" i="79"/>
  <c r="CU1016" i="79"/>
  <c r="CX1004" i="79"/>
  <c r="CV1004" i="79"/>
  <c r="CU1004" i="79"/>
  <c r="CW1004" i="79"/>
  <c r="CT1004" i="79"/>
  <c r="CS992" i="79"/>
  <c r="CX992" i="79"/>
  <c r="CW992" i="79"/>
  <c r="CU992" i="79"/>
  <c r="CS984" i="79"/>
  <c r="CX984" i="79"/>
  <c r="CW984" i="79"/>
  <c r="CU984" i="79"/>
  <c r="CS972" i="79"/>
  <c r="CX972" i="79"/>
  <c r="CU972" i="79"/>
  <c r="CW972" i="79"/>
  <c r="CS960" i="79"/>
  <c r="CX960" i="79"/>
  <c r="CW960" i="79"/>
  <c r="CU960" i="79"/>
  <c r="CS956" i="79"/>
  <c r="CX956" i="79"/>
  <c r="CU956" i="79"/>
  <c r="CW956" i="79"/>
  <c r="CS944" i="79"/>
  <c r="CX944" i="79"/>
  <c r="CW944" i="79"/>
  <c r="CU944" i="79"/>
  <c r="CS932" i="79"/>
  <c r="CX932" i="79"/>
  <c r="CU932" i="79"/>
  <c r="CW932" i="79"/>
  <c r="CS920" i="79"/>
  <c r="CX920" i="79"/>
  <c r="CU920" i="79"/>
  <c r="CW920" i="79"/>
  <c r="CS908" i="79"/>
  <c r="CX908" i="79"/>
  <c r="CU908" i="79"/>
  <c r="CW908" i="79"/>
  <c r="CS900" i="79"/>
  <c r="CX900" i="79"/>
  <c r="CU900" i="79"/>
  <c r="CW900" i="79"/>
  <c r="CS888" i="79"/>
  <c r="CX888" i="79"/>
  <c r="CU888" i="79"/>
  <c r="CW888" i="79"/>
  <c r="CS876" i="79"/>
  <c r="CX876" i="79"/>
  <c r="CU876" i="79"/>
  <c r="CW876" i="79"/>
  <c r="CS864" i="79"/>
  <c r="CX864" i="79"/>
  <c r="CW864" i="79"/>
  <c r="CU864" i="79"/>
  <c r="CS848" i="79"/>
  <c r="CX848" i="79"/>
  <c r="CW848" i="79"/>
  <c r="CU848" i="79"/>
  <c r="CS832" i="79"/>
  <c r="CX832" i="79"/>
  <c r="CU832" i="79"/>
  <c r="CW832" i="79"/>
  <c r="CS820" i="79"/>
  <c r="CX820" i="79"/>
  <c r="CU820" i="79"/>
  <c r="CW820" i="79"/>
  <c r="CS808" i="79"/>
  <c r="CX808" i="79"/>
  <c r="CU808" i="79"/>
  <c r="CW808" i="79"/>
  <c r="CS796" i="79"/>
  <c r="CX796" i="79"/>
  <c r="CU796" i="79"/>
  <c r="CW796" i="79"/>
  <c r="CS788" i="79"/>
  <c r="CX788" i="79"/>
  <c r="CU788" i="79"/>
  <c r="CW788" i="79"/>
  <c r="CS776" i="79"/>
  <c r="CX776" i="79"/>
  <c r="CU776" i="79"/>
  <c r="CW776" i="79"/>
  <c r="CX764" i="79"/>
  <c r="CV764" i="79"/>
  <c r="CT764" i="79"/>
  <c r="CU764" i="79"/>
  <c r="CW764" i="79"/>
  <c r="CS744" i="79"/>
  <c r="CX744" i="79"/>
  <c r="CW744" i="79"/>
  <c r="CU744" i="79"/>
  <c r="CS732" i="79"/>
  <c r="CX732" i="79"/>
  <c r="CW732" i="79"/>
  <c r="CU732" i="79"/>
  <c r="CS720" i="79"/>
  <c r="CX720" i="79"/>
  <c r="CW720" i="79"/>
  <c r="CU720" i="79"/>
  <c r="CS708" i="79"/>
  <c r="CX708" i="79"/>
  <c r="CW708" i="79"/>
  <c r="CU708" i="79"/>
  <c r="CS696" i="79"/>
  <c r="CX696" i="79"/>
  <c r="CW696" i="79"/>
  <c r="CU696" i="79"/>
  <c r="CS680" i="79"/>
  <c r="CX680" i="79"/>
  <c r="CW680" i="79"/>
  <c r="CU680" i="79"/>
  <c r="CS664" i="79"/>
  <c r="CX664" i="79"/>
  <c r="CW664" i="79"/>
  <c r="CU664" i="79"/>
  <c r="CS652" i="79"/>
  <c r="CX652" i="79"/>
  <c r="CW652" i="79"/>
  <c r="CU652" i="79"/>
  <c r="CS640" i="79"/>
  <c r="CX640" i="79"/>
  <c r="CW640" i="79"/>
  <c r="CU640" i="79"/>
  <c r="CS628" i="79"/>
  <c r="CX628" i="79"/>
  <c r="CW628" i="79"/>
  <c r="CU628" i="79"/>
  <c r="CS616" i="79"/>
  <c r="CX616" i="79"/>
  <c r="CW616" i="79"/>
  <c r="CU616" i="79"/>
  <c r="CX604" i="79"/>
  <c r="CW604" i="79"/>
  <c r="CV604" i="79"/>
  <c r="CT604" i="79"/>
  <c r="CU604" i="79"/>
  <c r="CS592" i="79"/>
  <c r="CX592" i="79"/>
  <c r="CW592" i="79"/>
  <c r="CU592" i="79"/>
  <c r="CS580" i="79"/>
  <c r="CX580" i="79"/>
  <c r="CW580" i="79"/>
  <c r="CU580" i="79"/>
  <c r="CS560" i="79"/>
  <c r="CX560" i="79"/>
  <c r="CW560" i="79"/>
  <c r="CU560" i="79"/>
  <c r="CS548" i="79"/>
  <c r="CX548" i="79"/>
  <c r="CW548" i="79"/>
  <c r="CU548" i="79"/>
  <c r="CS536" i="79"/>
  <c r="CX536" i="79"/>
  <c r="CW536" i="79"/>
  <c r="CU536" i="79"/>
  <c r="CS528" i="79"/>
  <c r="CX528" i="79"/>
  <c r="CW528" i="79"/>
  <c r="CU528" i="79"/>
  <c r="CS516" i="79"/>
  <c r="CX516" i="79"/>
  <c r="CW516" i="79"/>
  <c r="CU516" i="79"/>
  <c r="CS508" i="79"/>
  <c r="CW508" i="79"/>
  <c r="CX508" i="79"/>
  <c r="CU508" i="79"/>
  <c r="CS496" i="79"/>
  <c r="CX496" i="79"/>
  <c r="CW496" i="79"/>
  <c r="CU496" i="79"/>
  <c r="CS492" i="79"/>
  <c r="CX492" i="79"/>
  <c r="CW492" i="79"/>
  <c r="CU492" i="79"/>
  <c r="CS480" i="79"/>
  <c r="CW480" i="79"/>
  <c r="CX480" i="79"/>
  <c r="CU480" i="79"/>
  <c r="CS468" i="79"/>
  <c r="CX468" i="79"/>
  <c r="CW468" i="79"/>
  <c r="CU468" i="79"/>
  <c r="CS456" i="79"/>
  <c r="CX456" i="79"/>
  <c r="CW456" i="79"/>
  <c r="CU456" i="79"/>
  <c r="CW444" i="79"/>
  <c r="CX444" i="79"/>
  <c r="CU444" i="79"/>
  <c r="CV444" i="79"/>
  <c r="CT444" i="79"/>
  <c r="CS432" i="79"/>
  <c r="CX432" i="79"/>
  <c r="CW432" i="79"/>
  <c r="CU432" i="79"/>
  <c r="CS428" i="79"/>
  <c r="CX428" i="79"/>
  <c r="CW428" i="79"/>
  <c r="CU428" i="79"/>
  <c r="CS416" i="79"/>
  <c r="CW416" i="79"/>
  <c r="CX416" i="79"/>
  <c r="CU416" i="79"/>
  <c r="CS408" i="79"/>
  <c r="CX408" i="79"/>
  <c r="CW408" i="79"/>
  <c r="CU408" i="79"/>
  <c r="CS392" i="79"/>
  <c r="CX392" i="79"/>
  <c r="CW392" i="79"/>
  <c r="CU392" i="79"/>
  <c r="CS384" i="79"/>
  <c r="CW384" i="79"/>
  <c r="CX384" i="79"/>
  <c r="CU384" i="79"/>
  <c r="CS372" i="79"/>
  <c r="CX372" i="79"/>
  <c r="CW372" i="79"/>
  <c r="CU372" i="79"/>
  <c r="CX364" i="79"/>
  <c r="CW364" i="79"/>
  <c r="CU364" i="79"/>
  <c r="CV364" i="79"/>
  <c r="CT364" i="79"/>
  <c r="CS356" i="79"/>
  <c r="CX356" i="79"/>
  <c r="CW356" i="79"/>
  <c r="CU356" i="79"/>
  <c r="CS348" i="79"/>
  <c r="CW348" i="79"/>
  <c r="CX348" i="79"/>
  <c r="CU348" i="79"/>
  <c r="CS336" i="79"/>
  <c r="CX336" i="79"/>
  <c r="CW336" i="79"/>
  <c r="CU336" i="79"/>
  <c r="CS328" i="79"/>
  <c r="CX328" i="79"/>
  <c r="CW328" i="79"/>
  <c r="CU328" i="79"/>
  <c r="CS320" i="79"/>
  <c r="CX320" i="79"/>
  <c r="CW320" i="79"/>
  <c r="CU320" i="79"/>
  <c r="CS312" i="79"/>
  <c r="CX312" i="79"/>
  <c r="CW312" i="79"/>
  <c r="CU312" i="79"/>
  <c r="CS304" i="79"/>
  <c r="CX304" i="79"/>
  <c r="CW304" i="79"/>
  <c r="CU304" i="79"/>
  <c r="CS296" i="79"/>
  <c r="CX296" i="79"/>
  <c r="CW296" i="79"/>
  <c r="CU296" i="79"/>
  <c r="CS288" i="79"/>
  <c r="CX288" i="79"/>
  <c r="CW288" i="79"/>
  <c r="CU288" i="79"/>
  <c r="CS280" i="79"/>
  <c r="CX280" i="79"/>
  <c r="CW280" i="79"/>
  <c r="CU280" i="79"/>
  <c r="CS272" i="79"/>
  <c r="CX272" i="79"/>
  <c r="CW272" i="79"/>
  <c r="CU272" i="79"/>
  <c r="CS268" i="79"/>
  <c r="CX268" i="79"/>
  <c r="CW268" i="79"/>
  <c r="CU268" i="79"/>
  <c r="CS260" i="79"/>
  <c r="CX260" i="79"/>
  <c r="CW260" i="79"/>
  <c r="CU260" i="79"/>
  <c r="CS248" i="79"/>
  <c r="CX248" i="79"/>
  <c r="CW248" i="79"/>
  <c r="CU248" i="79"/>
  <c r="CS236" i="79"/>
  <c r="CX236" i="79"/>
  <c r="CW236" i="79"/>
  <c r="CU236" i="79"/>
  <c r="CS224" i="79"/>
  <c r="CX224" i="79"/>
  <c r="CW224" i="79"/>
  <c r="CU224" i="79"/>
  <c r="CS212" i="79"/>
  <c r="CX212" i="79"/>
  <c r="CW212" i="79"/>
  <c r="CU212" i="79"/>
  <c r="CS200" i="79"/>
  <c r="CX200" i="79"/>
  <c r="CW200" i="79"/>
  <c r="CU200" i="79"/>
  <c r="CS192" i="79"/>
  <c r="CX192" i="79"/>
  <c r="CW192" i="79"/>
  <c r="CU192" i="79"/>
  <c r="CS180" i="79"/>
  <c r="CX180" i="79"/>
  <c r="CW180" i="79"/>
  <c r="CU180" i="79"/>
  <c r="CS168" i="79"/>
  <c r="CX168" i="79"/>
  <c r="CW168" i="79"/>
  <c r="CU168" i="79"/>
  <c r="CS156" i="79"/>
  <c r="CX156" i="79"/>
  <c r="CW156" i="79"/>
  <c r="CU156" i="79"/>
  <c r="CS144" i="79"/>
  <c r="CX144" i="79"/>
  <c r="CW144" i="79"/>
  <c r="CU144" i="79"/>
  <c r="CS132" i="79"/>
  <c r="CX132" i="79"/>
  <c r="CW132" i="79"/>
  <c r="CU132" i="79"/>
  <c r="CS120" i="79"/>
  <c r="CX120" i="79"/>
  <c r="CW120" i="79"/>
  <c r="CU120" i="79"/>
  <c r="CS108" i="79"/>
  <c r="CX108" i="79"/>
  <c r="CW108" i="79"/>
  <c r="CU108" i="79"/>
  <c r="CS100" i="79"/>
  <c r="CX100" i="79"/>
  <c r="CW100" i="79"/>
  <c r="CU100" i="79"/>
  <c r="CX84" i="79"/>
  <c r="CW84" i="79"/>
  <c r="CV84" i="79"/>
  <c r="CU84" i="79"/>
  <c r="CT84" i="79"/>
  <c r="CS72" i="79"/>
  <c r="CX72" i="79"/>
  <c r="CW72" i="79"/>
  <c r="CU72" i="79"/>
  <c r="CS60" i="79"/>
  <c r="CX60" i="79"/>
  <c r="CW60" i="79"/>
  <c r="CU60" i="79"/>
  <c r="CS40" i="79"/>
  <c r="CX40" i="79"/>
  <c r="CW40" i="79"/>
  <c r="CU40" i="79"/>
  <c r="CS28" i="79"/>
  <c r="CX28" i="79"/>
  <c r="CW28" i="79"/>
  <c r="CU28" i="79"/>
  <c r="CS20" i="79"/>
  <c r="CX20" i="79"/>
  <c r="CW20" i="79"/>
  <c r="CU20" i="79"/>
  <c r="CS8" i="79"/>
  <c r="CX8" i="79"/>
  <c r="CW8" i="79"/>
  <c r="CU8" i="79"/>
  <c r="CT836" i="79"/>
  <c r="CT636" i="79"/>
  <c r="CO1076" i="79"/>
  <c r="CO1056" i="79"/>
  <c r="CO992" i="79"/>
  <c r="CO976" i="79"/>
  <c r="CO944" i="79"/>
  <c r="CO892" i="79"/>
  <c r="CO888" i="79"/>
  <c r="CO836" i="79"/>
  <c r="CO832" i="79"/>
  <c r="CO1152" i="79"/>
  <c r="CO1116" i="79"/>
  <c r="CO1024" i="79"/>
  <c r="CO952" i="79"/>
  <c r="CO860" i="79"/>
  <c r="CO800" i="79"/>
  <c r="CO796" i="79"/>
  <c r="CO792" i="79"/>
  <c r="CO776" i="79"/>
  <c r="CS1201" i="79"/>
  <c r="CX1201" i="79"/>
  <c r="CW1201" i="79"/>
  <c r="CU1201" i="79"/>
  <c r="CS1197" i="79"/>
  <c r="CX1197" i="79"/>
  <c r="CW1197" i="79"/>
  <c r="CU1197" i="79"/>
  <c r="CS1193" i="79"/>
  <c r="CX1193" i="79"/>
  <c r="CW1193" i="79"/>
  <c r="CU1193" i="79"/>
  <c r="CS1189" i="79"/>
  <c r="CW1189" i="79"/>
  <c r="CX1189" i="79"/>
  <c r="CU1189" i="79"/>
  <c r="CS1185" i="79"/>
  <c r="CX1185" i="79"/>
  <c r="CW1185" i="79"/>
  <c r="CU1185" i="79"/>
  <c r="CS1181" i="79"/>
  <c r="CX1181" i="79"/>
  <c r="CW1181" i="79"/>
  <c r="CU1181" i="79"/>
  <c r="CS1177" i="79"/>
  <c r="CX1177" i="79"/>
  <c r="CW1177" i="79"/>
  <c r="CU1177" i="79"/>
  <c r="CS1173" i="79"/>
  <c r="CX1173" i="79"/>
  <c r="CW1173" i="79"/>
  <c r="CU1173" i="79"/>
  <c r="CS1169" i="79"/>
  <c r="CX1169" i="79"/>
  <c r="CW1169" i="79"/>
  <c r="CU1169" i="79"/>
  <c r="CS1165" i="79"/>
  <c r="CX1165" i="79"/>
  <c r="CW1165" i="79"/>
  <c r="CU1165" i="79"/>
  <c r="CS1161" i="79"/>
  <c r="CX1161" i="79"/>
  <c r="CW1161" i="79"/>
  <c r="CU1161" i="79"/>
  <c r="CS1157" i="79"/>
  <c r="CX1157" i="79"/>
  <c r="CW1157" i="79"/>
  <c r="CU1157" i="79"/>
  <c r="CS1153" i="79"/>
  <c r="CX1153" i="79"/>
  <c r="CW1153" i="79"/>
  <c r="CU1153" i="79"/>
  <c r="CS1149" i="79"/>
  <c r="CX1149" i="79"/>
  <c r="CW1149" i="79"/>
  <c r="CU1149" i="79"/>
  <c r="CS1145" i="79"/>
  <c r="CX1145" i="79"/>
  <c r="CW1145" i="79"/>
  <c r="CU1145" i="79"/>
  <c r="CS1141" i="79"/>
  <c r="CX1141" i="79"/>
  <c r="CW1141" i="79"/>
  <c r="CU1141" i="79"/>
  <c r="CS1137" i="79"/>
  <c r="CX1137" i="79"/>
  <c r="CW1137" i="79"/>
  <c r="CU1137" i="79"/>
  <c r="CS1133" i="79"/>
  <c r="CX1133" i="79"/>
  <c r="CW1133" i="79"/>
  <c r="CU1133" i="79"/>
  <c r="CS1129" i="79"/>
  <c r="CX1129" i="79"/>
  <c r="CW1129" i="79"/>
  <c r="CU1129" i="79"/>
  <c r="CS1125" i="79"/>
  <c r="CX1125" i="79"/>
  <c r="CW1125" i="79"/>
  <c r="CU1125" i="79"/>
  <c r="CS1121" i="79"/>
  <c r="CX1121" i="79"/>
  <c r="CW1121" i="79"/>
  <c r="CU1121" i="79"/>
  <c r="CS1117" i="79"/>
  <c r="CX1117" i="79"/>
  <c r="CW1117" i="79"/>
  <c r="CU1117" i="79"/>
  <c r="CS1113" i="79"/>
  <c r="CX1113" i="79"/>
  <c r="CW1113" i="79"/>
  <c r="CU1113" i="79"/>
  <c r="CS1109" i="79"/>
  <c r="CX1109" i="79"/>
  <c r="CW1109" i="79"/>
  <c r="CU1109" i="79"/>
  <c r="CS1105" i="79"/>
  <c r="CX1105" i="79"/>
  <c r="CW1105" i="79"/>
  <c r="CU1105" i="79"/>
  <c r="CS1101" i="79"/>
  <c r="CX1101" i="79"/>
  <c r="CW1101" i="79"/>
  <c r="CU1101" i="79"/>
  <c r="CS1097" i="79"/>
  <c r="CX1097" i="79"/>
  <c r="CW1097" i="79"/>
  <c r="CU1097" i="79"/>
  <c r="CS1093" i="79"/>
  <c r="CW1093" i="79"/>
  <c r="CX1093" i="79"/>
  <c r="CU1093" i="79"/>
  <c r="CS1089" i="79"/>
  <c r="CX1089" i="79"/>
  <c r="CW1089" i="79"/>
  <c r="CU1089" i="79"/>
  <c r="CS1085" i="79"/>
  <c r="CX1085" i="79"/>
  <c r="CW1085" i="79"/>
  <c r="CU1085" i="79"/>
  <c r="CS1081" i="79"/>
  <c r="CX1081" i="79"/>
  <c r="CW1081" i="79"/>
  <c r="CU1081" i="79"/>
  <c r="CS1077" i="79"/>
  <c r="CX1077" i="79"/>
  <c r="CW1077" i="79"/>
  <c r="CU1077" i="79"/>
  <c r="CS1073" i="79"/>
  <c r="CX1073" i="79"/>
  <c r="CW1073" i="79"/>
  <c r="CU1073" i="79"/>
  <c r="CS1069" i="79"/>
  <c r="CX1069" i="79"/>
  <c r="CW1069" i="79"/>
  <c r="CU1069" i="79"/>
  <c r="CS1065" i="79"/>
  <c r="CX1065" i="79"/>
  <c r="CW1065" i="79"/>
  <c r="CU1065" i="79"/>
  <c r="CS1061" i="79"/>
  <c r="CX1061" i="79"/>
  <c r="CW1061" i="79"/>
  <c r="CU1061" i="79"/>
  <c r="CS1057" i="79"/>
  <c r="CX1057" i="79"/>
  <c r="CW1057" i="79"/>
  <c r="CU1057" i="79"/>
  <c r="CS1053" i="79"/>
  <c r="CX1053" i="79"/>
  <c r="CW1053" i="79"/>
  <c r="CU1053" i="79"/>
  <c r="CS1049" i="79"/>
  <c r="CX1049" i="79"/>
  <c r="CW1049" i="79"/>
  <c r="CU1049" i="79"/>
  <c r="CS1045" i="79"/>
  <c r="CX1045" i="79"/>
  <c r="CW1045" i="79"/>
  <c r="CU1045" i="79"/>
  <c r="CS1041" i="79"/>
  <c r="CX1041" i="79"/>
  <c r="CW1041" i="79"/>
  <c r="CU1041" i="79"/>
  <c r="CS1037" i="79"/>
  <c r="CX1037" i="79"/>
  <c r="CW1037" i="79"/>
  <c r="CU1037" i="79"/>
  <c r="CS1033" i="79"/>
  <c r="CX1033" i="79"/>
  <c r="CW1033" i="79"/>
  <c r="CU1033" i="79"/>
  <c r="CS1029" i="79"/>
  <c r="CX1029" i="79"/>
  <c r="CW1029" i="79"/>
  <c r="CU1029" i="79"/>
  <c r="CS1025" i="79"/>
  <c r="CX1025" i="79"/>
  <c r="CW1025" i="79"/>
  <c r="CU1025" i="79"/>
  <c r="CS1021" i="79"/>
  <c r="CX1021" i="79"/>
  <c r="CW1021" i="79"/>
  <c r="CU1021" i="79"/>
  <c r="CS1017" i="79"/>
  <c r="CX1017" i="79"/>
  <c r="CW1017" i="79"/>
  <c r="CU1017" i="79"/>
  <c r="CS1013" i="79"/>
  <c r="CX1013" i="79"/>
  <c r="CW1013" i="79"/>
  <c r="CU1013" i="79"/>
  <c r="CS1009" i="79"/>
  <c r="CX1009" i="79"/>
  <c r="CW1009" i="79"/>
  <c r="CU1009" i="79"/>
  <c r="CS1005" i="79"/>
  <c r="CX1005" i="79"/>
  <c r="CW1005" i="79"/>
  <c r="CU1005" i="79"/>
  <c r="CS1001" i="79"/>
  <c r="CX1001" i="79"/>
  <c r="CW1001" i="79"/>
  <c r="CU1001" i="79"/>
  <c r="CS997" i="79"/>
  <c r="CX997" i="79"/>
  <c r="CW997" i="79"/>
  <c r="CU997" i="79"/>
  <c r="CS993" i="79"/>
  <c r="CX993" i="79"/>
  <c r="CW993" i="79"/>
  <c r="CU993" i="79"/>
  <c r="CS989" i="79"/>
  <c r="CX989" i="79"/>
  <c r="CW989" i="79"/>
  <c r="CU989" i="79"/>
  <c r="CS985" i="79"/>
  <c r="CX985" i="79"/>
  <c r="CW985" i="79"/>
  <c r="CU985" i="79"/>
  <c r="CS981" i="79"/>
  <c r="CX981" i="79"/>
  <c r="CW981" i="79"/>
  <c r="CU981" i="79"/>
  <c r="CS977" i="79"/>
  <c r="CX977" i="79"/>
  <c r="CW977" i="79"/>
  <c r="CU977" i="79"/>
  <c r="CS973" i="79"/>
  <c r="CX973" i="79"/>
  <c r="CW973" i="79"/>
  <c r="CU973" i="79"/>
  <c r="CS969" i="79"/>
  <c r="CX969" i="79"/>
  <c r="CW969" i="79"/>
  <c r="CU969" i="79"/>
  <c r="CS965" i="79"/>
  <c r="CW965" i="79"/>
  <c r="CX965" i="79"/>
  <c r="CU965" i="79"/>
  <c r="CS961" i="79"/>
  <c r="CX961" i="79"/>
  <c r="CW961" i="79"/>
  <c r="CU961" i="79"/>
  <c r="CS957" i="79"/>
  <c r="CX957" i="79"/>
  <c r="CW957" i="79"/>
  <c r="CU957" i="79"/>
  <c r="CS953" i="79"/>
  <c r="CX953" i="79"/>
  <c r="CW953" i="79"/>
  <c r="CU953" i="79"/>
  <c r="CS949" i="79"/>
  <c r="CX949" i="79"/>
  <c r="CW949" i="79"/>
  <c r="CU949" i="79"/>
  <c r="CS945" i="79"/>
  <c r="CX945" i="79"/>
  <c r="CW945" i="79"/>
  <c r="CU945" i="79"/>
  <c r="CS941" i="79"/>
  <c r="CX941" i="79"/>
  <c r="CW941" i="79"/>
  <c r="CU941" i="79"/>
  <c r="CS937" i="79"/>
  <c r="CX937" i="79"/>
  <c r="CW937" i="79"/>
  <c r="CU937" i="79"/>
  <c r="CS933" i="79"/>
  <c r="CX933" i="79"/>
  <c r="CW933" i="79"/>
  <c r="CU933" i="79"/>
  <c r="CS929" i="79"/>
  <c r="CX929" i="79"/>
  <c r="CW929" i="79"/>
  <c r="CU929" i="79"/>
  <c r="CS925" i="79"/>
  <c r="CX925" i="79"/>
  <c r="CW925" i="79"/>
  <c r="CU925" i="79"/>
  <c r="CS921" i="79"/>
  <c r="CX921" i="79"/>
  <c r="CW921" i="79"/>
  <c r="CU921" i="79"/>
  <c r="CS917" i="79"/>
  <c r="CX917" i="79"/>
  <c r="CW917" i="79"/>
  <c r="CU917" i="79"/>
  <c r="CS913" i="79"/>
  <c r="CX913" i="79"/>
  <c r="CW913" i="79"/>
  <c r="CU913" i="79"/>
  <c r="CS909" i="79"/>
  <c r="CX909" i="79"/>
  <c r="CW909" i="79"/>
  <c r="CU909" i="79"/>
  <c r="CS905" i="79"/>
  <c r="CW905" i="79"/>
  <c r="CX905" i="79"/>
  <c r="CU905" i="79"/>
  <c r="CS901" i="79"/>
  <c r="CX901" i="79"/>
  <c r="CW901" i="79"/>
  <c r="CU901" i="79"/>
  <c r="CS897" i="79"/>
  <c r="CX897" i="79"/>
  <c r="CW897" i="79"/>
  <c r="CU897" i="79"/>
  <c r="CS893" i="79"/>
  <c r="CX893" i="79"/>
  <c r="CW893" i="79"/>
  <c r="CU893" i="79"/>
  <c r="CS889" i="79"/>
  <c r="CX889" i="79"/>
  <c r="CW889" i="79"/>
  <c r="CU889" i="79"/>
  <c r="CS885" i="79"/>
  <c r="CX885" i="79"/>
  <c r="CW885" i="79"/>
  <c r="CU885" i="79"/>
  <c r="CS881" i="79"/>
  <c r="CX881" i="79"/>
  <c r="CW881" i="79"/>
  <c r="CU881" i="79"/>
  <c r="CS877" i="79"/>
  <c r="CX877" i="79"/>
  <c r="CW877" i="79"/>
  <c r="CU877" i="79"/>
  <c r="CS873" i="79"/>
  <c r="CX873" i="79"/>
  <c r="CW873" i="79"/>
  <c r="CU873" i="79"/>
  <c r="CS869" i="79"/>
  <c r="CX869" i="79"/>
  <c r="CW869" i="79"/>
  <c r="CU869" i="79"/>
  <c r="CS865" i="79"/>
  <c r="CX865" i="79"/>
  <c r="CW865" i="79"/>
  <c r="CU865" i="79"/>
  <c r="CS861" i="79"/>
  <c r="CX861" i="79"/>
  <c r="CW861" i="79"/>
  <c r="CU861" i="79"/>
  <c r="CS857" i="79"/>
  <c r="CX857" i="79"/>
  <c r="CW857" i="79"/>
  <c r="CU857" i="79"/>
  <c r="CS853" i="79"/>
  <c r="CX853" i="79"/>
  <c r="CW853" i="79"/>
  <c r="CU853" i="79"/>
  <c r="CS849" i="79"/>
  <c r="CX849" i="79"/>
  <c r="CW849" i="79"/>
  <c r="CU849" i="79"/>
  <c r="CS845" i="79"/>
  <c r="CX845" i="79"/>
  <c r="CW845" i="79"/>
  <c r="CU845" i="79"/>
  <c r="CS841" i="79"/>
  <c r="CX841" i="79"/>
  <c r="CW841" i="79"/>
  <c r="CU841" i="79"/>
  <c r="CS837" i="79"/>
  <c r="CX837" i="79"/>
  <c r="CW837" i="79"/>
  <c r="CU837" i="79"/>
  <c r="CS833" i="79"/>
  <c r="CX833" i="79"/>
  <c r="CW833" i="79"/>
  <c r="CU833" i="79"/>
  <c r="CS829" i="79"/>
  <c r="CX829" i="79"/>
  <c r="CW829" i="79"/>
  <c r="CU829" i="79"/>
  <c r="CS825" i="79"/>
  <c r="CX825" i="79"/>
  <c r="CW825" i="79"/>
  <c r="CU825" i="79"/>
  <c r="CS821" i="79"/>
  <c r="CX821" i="79"/>
  <c r="CW821" i="79"/>
  <c r="CU821" i="79"/>
  <c r="CS817" i="79"/>
  <c r="CX817" i="79"/>
  <c r="CW817" i="79"/>
  <c r="CU817" i="79"/>
  <c r="CS813" i="79"/>
  <c r="CX813" i="79"/>
  <c r="CW813" i="79"/>
  <c r="CU813" i="79"/>
  <c r="CS809" i="79"/>
  <c r="CX809" i="79"/>
  <c r="CW809" i="79"/>
  <c r="CU809" i="79"/>
  <c r="CS805" i="79"/>
  <c r="CX805" i="79"/>
  <c r="CW805" i="79"/>
  <c r="CU805" i="79"/>
  <c r="CS801" i="79"/>
  <c r="CX801" i="79"/>
  <c r="CW801" i="79"/>
  <c r="CU801" i="79"/>
  <c r="CS797" i="79"/>
  <c r="CX797" i="79"/>
  <c r="CW797" i="79"/>
  <c r="CU797" i="79"/>
  <c r="CS793" i="79"/>
  <c r="CX793" i="79"/>
  <c r="CW793" i="79"/>
  <c r="CU793" i="79"/>
  <c r="CS789" i="79"/>
  <c r="CX789" i="79"/>
  <c r="CW789" i="79"/>
  <c r="CU789" i="79"/>
  <c r="CS785" i="79"/>
  <c r="CX785" i="79"/>
  <c r="CW785" i="79"/>
  <c r="CU785" i="79"/>
  <c r="CS781" i="79"/>
  <c r="CX781" i="79"/>
  <c r="CW781" i="79"/>
  <c r="CU781" i="79"/>
  <c r="CS777" i="79"/>
  <c r="CX777" i="79"/>
  <c r="CW777" i="79"/>
  <c r="CU777" i="79"/>
  <c r="CS773" i="79"/>
  <c r="CX773" i="79"/>
  <c r="CW773" i="79"/>
  <c r="CU773" i="79"/>
  <c r="CS769" i="79"/>
  <c r="CX769" i="79"/>
  <c r="CW769" i="79"/>
  <c r="CU769" i="79"/>
  <c r="CS765" i="79"/>
  <c r="CX765" i="79"/>
  <c r="CW765" i="79"/>
  <c r="CU765" i="79"/>
  <c r="CS761" i="79"/>
  <c r="CX761" i="79"/>
  <c r="CW761" i="79"/>
  <c r="CU761" i="79"/>
  <c r="CS757" i="79"/>
  <c r="CX757" i="79"/>
  <c r="CW757" i="79"/>
  <c r="CU757" i="79"/>
  <c r="CS753" i="79"/>
  <c r="CX753" i="79"/>
  <c r="CW753" i="79"/>
  <c r="CU753" i="79"/>
  <c r="CS749" i="79"/>
  <c r="CX749" i="79"/>
  <c r="CW749" i="79"/>
  <c r="CU749" i="79"/>
  <c r="CS745" i="79"/>
  <c r="CX745" i="79"/>
  <c r="CW745" i="79"/>
  <c r="CU745" i="79"/>
  <c r="CS741" i="79"/>
  <c r="CX741" i="79"/>
  <c r="CW741" i="79"/>
  <c r="CU741" i="79"/>
  <c r="CS737" i="79"/>
  <c r="CX737" i="79"/>
  <c r="CW737" i="79"/>
  <c r="CU737" i="79"/>
  <c r="CS733" i="79"/>
  <c r="CX733" i="79"/>
  <c r="CW733" i="79"/>
  <c r="CU733" i="79"/>
  <c r="CS729" i="79"/>
  <c r="CX729" i="79"/>
  <c r="CW729" i="79"/>
  <c r="CU729" i="79"/>
  <c r="CS725" i="79"/>
  <c r="CX725" i="79"/>
  <c r="CW725" i="79"/>
  <c r="CU725" i="79"/>
  <c r="CS721" i="79"/>
  <c r="CX721" i="79"/>
  <c r="CW721" i="79"/>
  <c r="CU721" i="79"/>
  <c r="CS717" i="79"/>
  <c r="CX717" i="79"/>
  <c r="CW717" i="79"/>
  <c r="CU717" i="79"/>
  <c r="CS713" i="79"/>
  <c r="CX713" i="79"/>
  <c r="CW713" i="79"/>
  <c r="CU713" i="79"/>
  <c r="CS709" i="79"/>
  <c r="CX709" i="79"/>
  <c r="CW709" i="79"/>
  <c r="CU709" i="79"/>
  <c r="CS705" i="79"/>
  <c r="CX705" i="79"/>
  <c r="CW705" i="79"/>
  <c r="CU705" i="79"/>
  <c r="CS701" i="79"/>
  <c r="CX701" i="79"/>
  <c r="CW701" i="79"/>
  <c r="CU701" i="79"/>
  <c r="CS697" i="79"/>
  <c r="CX697" i="79"/>
  <c r="CW697" i="79"/>
  <c r="CU697" i="79"/>
  <c r="CS693" i="79"/>
  <c r="CX693" i="79"/>
  <c r="CW693" i="79"/>
  <c r="CU693" i="79"/>
  <c r="CS689" i="79"/>
  <c r="CX689" i="79"/>
  <c r="CW689" i="79"/>
  <c r="CU689" i="79"/>
  <c r="CS685" i="79"/>
  <c r="CX685" i="79"/>
  <c r="CW685" i="79"/>
  <c r="CU685" i="79"/>
  <c r="CS681" i="79"/>
  <c r="CX681" i="79"/>
  <c r="CW681" i="79"/>
  <c r="CU681" i="79"/>
  <c r="CS677" i="79"/>
  <c r="CX677" i="79"/>
  <c r="CW677" i="79"/>
  <c r="CU677" i="79"/>
  <c r="CS673" i="79"/>
  <c r="CX673" i="79"/>
  <c r="CW673" i="79"/>
  <c r="CU673" i="79"/>
  <c r="CS669" i="79"/>
  <c r="CX669" i="79"/>
  <c r="CW669" i="79"/>
  <c r="CU669" i="79"/>
  <c r="CS665" i="79"/>
  <c r="CX665" i="79"/>
  <c r="CW665" i="79"/>
  <c r="CU665" i="79"/>
  <c r="CS661" i="79"/>
  <c r="CX661" i="79"/>
  <c r="CW661" i="79"/>
  <c r="CU661" i="79"/>
  <c r="CS657" i="79"/>
  <c r="CX657" i="79"/>
  <c r="CW657" i="79"/>
  <c r="CU657" i="79"/>
  <c r="CS653" i="79"/>
  <c r="CX653" i="79"/>
  <c r="CW653" i="79"/>
  <c r="CU653" i="79"/>
  <c r="CS649" i="79"/>
  <c r="CX649" i="79"/>
  <c r="CW649" i="79"/>
  <c r="CU649" i="79"/>
  <c r="CS645" i="79"/>
  <c r="CX645" i="79"/>
  <c r="CW645" i="79"/>
  <c r="CU645" i="79"/>
  <c r="CS641" i="79"/>
  <c r="CX641" i="79"/>
  <c r="CW641" i="79"/>
  <c r="CU641" i="79"/>
  <c r="CS637" i="79"/>
  <c r="CX637" i="79"/>
  <c r="CW637" i="79"/>
  <c r="CU637" i="79"/>
  <c r="CS633" i="79"/>
  <c r="CX633" i="79"/>
  <c r="CW633" i="79"/>
  <c r="CU633" i="79"/>
  <c r="CS629" i="79"/>
  <c r="CX629" i="79"/>
  <c r="CW629" i="79"/>
  <c r="CU629" i="79"/>
  <c r="CS625" i="79"/>
  <c r="CX625" i="79"/>
  <c r="CW625" i="79"/>
  <c r="CU625" i="79"/>
  <c r="CS621" i="79"/>
  <c r="CX621" i="79"/>
  <c r="CW621" i="79"/>
  <c r="CU621" i="79"/>
  <c r="CS617" i="79"/>
  <c r="CX617" i="79"/>
  <c r="CW617" i="79"/>
  <c r="CU617" i="79"/>
  <c r="CS613" i="79"/>
  <c r="CX613" i="79"/>
  <c r="CW613" i="79"/>
  <c r="CU613" i="79"/>
  <c r="CS609" i="79"/>
  <c r="CW609" i="79"/>
  <c r="CX609" i="79"/>
  <c r="CU609" i="79"/>
  <c r="CS605" i="79"/>
  <c r="CX605" i="79"/>
  <c r="CW605" i="79"/>
  <c r="CU605" i="79"/>
  <c r="CS601" i="79"/>
  <c r="CX601" i="79"/>
  <c r="CW601" i="79"/>
  <c r="CU601" i="79"/>
  <c r="CS597" i="79"/>
  <c r="CX597" i="79"/>
  <c r="CW597" i="79"/>
  <c r="CU597" i="79"/>
  <c r="CS593" i="79"/>
  <c r="CX593" i="79"/>
  <c r="CW593" i="79"/>
  <c r="CU593" i="79"/>
  <c r="CS589" i="79"/>
  <c r="CX589" i="79"/>
  <c r="CW589" i="79"/>
  <c r="CU589" i="79"/>
  <c r="CS585" i="79"/>
  <c r="CX585" i="79"/>
  <c r="CW585" i="79"/>
  <c r="CU585" i="79"/>
  <c r="CS581" i="79"/>
  <c r="CX581" i="79"/>
  <c r="CW581" i="79"/>
  <c r="CU581" i="79"/>
  <c r="CS577" i="79"/>
  <c r="CX577" i="79"/>
  <c r="CW577" i="79"/>
  <c r="CU577" i="79"/>
  <c r="CS573" i="79"/>
  <c r="CX573" i="79"/>
  <c r="CW573" i="79"/>
  <c r="CU573" i="79"/>
  <c r="CS569" i="79"/>
  <c r="CX569" i="79"/>
  <c r="CW569" i="79"/>
  <c r="CU569" i="79"/>
  <c r="CS565" i="79"/>
  <c r="CX565" i="79"/>
  <c r="CW565" i="79"/>
  <c r="CU565" i="79"/>
  <c r="CS561" i="79"/>
  <c r="CX561" i="79"/>
  <c r="CW561" i="79"/>
  <c r="CU561" i="79"/>
  <c r="CS557" i="79"/>
  <c r="CX557" i="79"/>
  <c r="CW557" i="79"/>
  <c r="CU557" i="79"/>
  <c r="CS553" i="79"/>
  <c r="CX553" i="79"/>
  <c r="CW553" i="79"/>
  <c r="CU553" i="79"/>
  <c r="CS549" i="79"/>
  <c r="CX549" i="79"/>
  <c r="CW549" i="79"/>
  <c r="CU549" i="79"/>
  <c r="CS545" i="79"/>
  <c r="CX545" i="79"/>
  <c r="CW545" i="79"/>
  <c r="CU545" i="79"/>
  <c r="CS541" i="79"/>
  <c r="CX541" i="79"/>
  <c r="CW541" i="79"/>
  <c r="CU541" i="79"/>
  <c r="CS537" i="79"/>
  <c r="CX537" i="79"/>
  <c r="CW537" i="79"/>
  <c r="CU537" i="79"/>
  <c r="CS533" i="79"/>
  <c r="CX533" i="79"/>
  <c r="CW533" i="79"/>
  <c r="CU533" i="79"/>
  <c r="CS529" i="79"/>
  <c r="CX529" i="79"/>
  <c r="CW529" i="79"/>
  <c r="CU529" i="79"/>
  <c r="CS525" i="79"/>
  <c r="CX525" i="79"/>
  <c r="CW525" i="79"/>
  <c r="CU525" i="79"/>
  <c r="CS521" i="79"/>
  <c r="CX521" i="79"/>
  <c r="CW521" i="79"/>
  <c r="CU521" i="79"/>
  <c r="CS517" i="79"/>
  <c r="CX517" i="79"/>
  <c r="CW517" i="79"/>
  <c r="CU517" i="79"/>
  <c r="CS513" i="79"/>
  <c r="CX513" i="79"/>
  <c r="CW513" i="79"/>
  <c r="CU513" i="79"/>
  <c r="CS509" i="79"/>
  <c r="CX509" i="79"/>
  <c r="CW509" i="79"/>
  <c r="CU509" i="79"/>
  <c r="CS505" i="79"/>
  <c r="CX505" i="79"/>
  <c r="CW505" i="79"/>
  <c r="CU505" i="79"/>
  <c r="CS501" i="79"/>
  <c r="CX501" i="79"/>
  <c r="CW501" i="79"/>
  <c r="CU501" i="79"/>
  <c r="CS497" i="79"/>
  <c r="CX497" i="79"/>
  <c r="CW497" i="79"/>
  <c r="CU497" i="79"/>
  <c r="CS493" i="79"/>
  <c r="CX493" i="79"/>
  <c r="CW493" i="79"/>
  <c r="CU493" i="79"/>
  <c r="CS489" i="79"/>
  <c r="CX489" i="79"/>
  <c r="CW489" i="79"/>
  <c r="CU489" i="79"/>
  <c r="CS485" i="79"/>
  <c r="CX485" i="79"/>
  <c r="CW485" i="79"/>
  <c r="CU485" i="79"/>
  <c r="CS481" i="79"/>
  <c r="CX481" i="79"/>
  <c r="CW481" i="79"/>
  <c r="CU481" i="79"/>
  <c r="CS477" i="79"/>
  <c r="CX477" i="79"/>
  <c r="CW477" i="79"/>
  <c r="CU477" i="79"/>
  <c r="CS473" i="79"/>
  <c r="CX473" i="79"/>
  <c r="CU473" i="79"/>
  <c r="CW473" i="79"/>
  <c r="CS469" i="79"/>
  <c r="CX469" i="79"/>
  <c r="CW469" i="79"/>
  <c r="CU469" i="79"/>
  <c r="CS465" i="79"/>
  <c r="CX465" i="79"/>
  <c r="CW465" i="79"/>
  <c r="CU465" i="79"/>
  <c r="CS461" i="79"/>
  <c r="CX461" i="79"/>
  <c r="CW461" i="79"/>
  <c r="CU461" i="79"/>
  <c r="CS457" i="79"/>
  <c r="CX457" i="79"/>
  <c r="CW457" i="79"/>
  <c r="CU457" i="79"/>
  <c r="CS453" i="79"/>
  <c r="CX453" i="79"/>
  <c r="CW453" i="79"/>
  <c r="CU453" i="79"/>
  <c r="CS449" i="79"/>
  <c r="CX449" i="79"/>
  <c r="CW449" i="79"/>
  <c r="CU449" i="79"/>
  <c r="CS445" i="79"/>
  <c r="CX445" i="79"/>
  <c r="CW445" i="79"/>
  <c r="CU445" i="79"/>
  <c r="CS441" i="79"/>
  <c r="CX441" i="79"/>
  <c r="CU441" i="79"/>
  <c r="CW441" i="79"/>
  <c r="CS437" i="79"/>
  <c r="CX437" i="79"/>
  <c r="CW437" i="79"/>
  <c r="CU437" i="79"/>
  <c r="CS433" i="79"/>
  <c r="CX433" i="79"/>
  <c r="CW433" i="79"/>
  <c r="CU433" i="79"/>
  <c r="CS429" i="79"/>
  <c r="CX429" i="79"/>
  <c r="CU429" i="79"/>
  <c r="CW429" i="79"/>
  <c r="CS425" i="79"/>
  <c r="CX425" i="79"/>
  <c r="CU425" i="79"/>
  <c r="CW425" i="79"/>
  <c r="CS421" i="79"/>
  <c r="CX421" i="79"/>
  <c r="CW421" i="79"/>
  <c r="CU421" i="79"/>
  <c r="CS417" i="79"/>
  <c r="CX417" i="79"/>
  <c r="CW417" i="79"/>
  <c r="CU417" i="79"/>
  <c r="CS413" i="79"/>
  <c r="CX413" i="79"/>
  <c r="CW413" i="79"/>
  <c r="CU413" i="79"/>
  <c r="CS409" i="79"/>
  <c r="CX409" i="79"/>
  <c r="CW409" i="79"/>
  <c r="CU409" i="79"/>
  <c r="CS405" i="79"/>
  <c r="CX405" i="79"/>
  <c r="CU405" i="79"/>
  <c r="CW405" i="79"/>
  <c r="CS401" i="79"/>
  <c r="CW401" i="79"/>
  <c r="CU401" i="79"/>
  <c r="CX401" i="79"/>
  <c r="CS397" i="79"/>
  <c r="CX397" i="79"/>
  <c r="CW397" i="79"/>
  <c r="CU397" i="79"/>
  <c r="CS393" i="79"/>
  <c r="CX393" i="79"/>
  <c r="CW393" i="79"/>
  <c r="CU393" i="79"/>
  <c r="CS389" i="79"/>
  <c r="CX389" i="79"/>
  <c r="CW389" i="79"/>
  <c r="CU389" i="79"/>
  <c r="CS385" i="79"/>
  <c r="CX385" i="79"/>
  <c r="CU385" i="79"/>
  <c r="CW385" i="79"/>
  <c r="CS381" i="79"/>
  <c r="CX381" i="79"/>
  <c r="CW381" i="79"/>
  <c r="CU381" i="79"/>
  <c r="CS377" i="79"/>
  <c r="CX377" i="79"/>
  <c r="CW377" i="79"/>
  <c r="CU377" i="79"/>
  <c r="CS373" i="79"/>
  <c r="CX373" i="79"/>
  <c r="CW373" i="79"/>
  <c r="CU373" i="79"/>
  <c r="CS369" i="79"/>
  <c r="CX369" i="79"/>
  <c r="CU369" i="79"/>
  <c r="CW369" i="79"/>
  <c r="CS365" i="79"/>
  <c r="CX365" i="79"/>
  <c r="CW365" i="79"/>
  <c r="CU365" i="79"/>
  <c r="CS361" i="79"/>
  <c r="CX361" i="79"/>
  <c r="CW361" i="79"/>
  <c r="CU361" i="79"/>
  <c r="CS357" i="79"/>
  <c r="CX357" i="79"/>
  <c r="CW357" i="79"/>
  <c r="CU357" i="79"/>
  <c r="CS353" i="79"/>
  <c r="CX353" i="79"/>
  <c r="CU353" i="79"/>
  <c r="CW353" i="79"/>
  <c r="CS349" i="79"/>
  <c r="CX349" i="79"/>
  <c r="CW349" i="79"/>
  <c r="CU349" i="79"/>
  <c r="CS345" i="79"/>
  <c r="CX345" i="79"/>
  <c r="CW345" i="79"/>
  <c r="CU345" i="79"/>
  <c r="CS341" i="79"/>
  <c r="CX341" i="79"/>
  <c r="CW341" i="79"/>
  <c r="CU341" i="79"/>
  <c r="CS337" i="79"/>
  <c r="CX337" i="79"/>
  <c r="CW337" i="79"/>
  <c r="CU337" i="79"/>
  <c r="CS333" i="79"/>
  <c r="CX333" i="79"/>
  <c r="CW333" i="79"/>
  <c r="CU333" i="79"/>
  <c r="CS329" i="79"/>
  <c r="CX329" i="79"/>
  <c r="CW329" i="79"/>
  <c r="CU329" i="79"/>
  <c r="CS325" i="79"/>
  <c r="CX325" i="79"/>
  <c r="CW325" i="79"/>
  <c r="CU325" i="79"/>
  <c r="CS321" i="79"/>
  <c r="CX321" i="79"/>
  <c r="CW321" i="79"/>
  <c r="CU321" i="79"/>
  <c r="CS317" i="79"/>
  <c r="CX317" i="79"/>
  <c r="CW317" i="79"/>
  <c r="CU317" i="79"/>
  <c r="CS313" i="79"/>
  <c r="CX313" i="79"/>
  <c r="CW313" i="79"/>
  <c r="CU313" i="79"/>
  <c r="CS309" i="79"/>
  <c r="CX309" i="79"/>
  <c r="CU309" i="79"/>
  <c r="CW309" i="79"/>
  <c r="CS305" i="79"/>
  <c r="CX305" i="79"/>
  <c r="CW305" i="79"/>
  <c r="CU305" i="79"/>
  <c r="CS301" i="79"/>
  <c r="CX301" i="79"/>
  <c r="CW301" i="79"/>
  <c r="CU301" i="79"/>
  <c r="CS297" i="79"/>
  <c r="CX297" i="79"/>
  <c r="CW297" i="79"/>
  <c r="CU297" i="79"/>
  <c r="CS293" i="79"/>
  <c r="CX293" i="79"/>
  <c r="CW293" i="79"/>
  <c r="CU293" i="79"/>
  <c r="CS289" i="79"/>
  <c r="CX289" i="79"/>
  <c r="CW289" i="79"/>
  <c r="CU289" i="79"/>
  <c r="CS285" i="79"/>
  <c r="CX285" i="79"/>
  <c r="CW285" i="79"/>
  <c r="CU285" i="79"/>
  <c r="CS281" i="79"/>
  <c r="CX281" i="79"/>
  <c r="CW281" i="79"/>
  <c r="CU281" i="79"/>
  <c r="CS277" i="79"/>
  <c r="CX277" i="79"/>
  <c r="CU277" i="79"/>
  <c r="CW277" i="79"/>
  <c r="CS273" i="79"/>
  <c r="CX273" i="79"/>
  <c r="CW273" i="79"/>
  <c r="CU273" i="79"/>
  <c r="CS269" i="79"/>
  <c r="CX269" i="79"/>
  <c r="CW269" i="79"/>
  <c r="CU269" i="79"/>
  <c r="CS265" i="79"/>
  <c r="CX265" i="79"/>
  <c r="CW265" i="79"/>
  <c r="CU265" i="79"/>
  <c r="CS261" i="79"/>
  <c r="CX261" i="79"/>
  <c r="CW261" i="79"/>
  <c r="CU261" i="79"/>
  <c r="CS257" i="79"/>
  <c r="CX257" i="79"/>
  <c r="CW257" i="79"/>
  <c r="CU257" i="79"/>
  <c r="CS253" i="79"/>
  <c r="CX253" i="79"/>
  <c r="CW253" i="79"/>
  <c r="CU253" i="79"/>
  <c r="CS249" i="79"/>
  <c r="CX249" i="79"/>
  <c r="CW249" i="79"/>
  <c r="CU249" i="79"/>
  <c r="CS245" i="79"/>
  <c r="CX245" i="79"/>
  <c r="CU245" i="79"/>
  <c r="CW245" i="79"/>
  <c r="CS241" i="79"/>
  <c r="CX241" i="79"/>
  <c r="CW241" i="79"/>
  <c r="CU241" i="79"/>
  <c r="CS237" i="79"/>
  <c r="CX237" i="79"/>
  <c r="CW237" i="79"/>
  <c r="CU237" i="79"/>
  <c r="CS233" i="79"/>
  <c r="CX233" i="79"/>
  <c r="CW233" i="79"/>
  <c r="CU233" i="79"/>
  <c r="CS229" i="79"/>
  <c r="CX229" i="79"/>
  <c r="CW229" i="79"/>
  <c r="CU229" i="79"/>
  <c r="CS225" i="79"/>
  <c r="CX225" i="79"/>
  <c r="CW225" i="79"/>
  <c r="CU225" i="79"/>
  <c r="CS221" i="79"/>
  <c r="CX221" i="79"/>
  <c r="CW221" i="79"/>
  <c r="CU221" i="79"/>
  <c r="CS217" i="79"/>
  <c r="CX217" i="79"/>
  <c r="CW217" i="79"/>
  <c r="CU217" i="79"/>
  <c r="CS213" i="79"/>
  <c r="CX213" i="79"/>
  <c r="CW213" i="79"/>
  <c r="CU213" i="79"/>
  <c r="CS209" i="79"/>
  <c r="CX209" i="79"/>
  <c r="CW209" i="79"/>
  <c r="CU209" i="79"/>
  <c r="CS205" i="79"/>
  <c r="CX205" i="79"/>
  <c r="CW205" i="79"/>
  <c r="CU205" i="79"/>
  <c r="CS201" i="79"/>
  <c r="CX201" i="79"/>
  <c r="CW201" i="79"/>
  <c r="CU201" i="79"/>
  <c r="CS197" i="79"/>
  <c r="CX197" i="79"/>
  <c r="CW197" i="79"/>
  <c r="CU197" i="79"/>
  <c r="CS193" i="79"/>
  <c r="CX193" i="79"/>
  <c r="CW193" i="79"/>
  <c r="CU193" i="79"/>
  <c r="CS189" i="79"/>
  <c r="CX189" i="79"/>
  <c r="CW189" i="79"/>
  <c r="CU189" i="79"/>
  <c r="CS185" i="79"/>
  <c r="CX185" i="79"/>
  <c r="CW185" i="79"/>
  <c r="CU185" i="79"/>
  <c r="CS181" i="79"/>
  <c r="CX181" i="79"/>
  <c r="CW181" i="79"/>
  <c r="CU181" i="79"/>
  <c r="CS177" i="79"/>
  <c r="CX177" i="79"/>
  <c r="CW177" i="79"/>
  <c r="CU177" i="79"/>
  <c r="CS173" i="79"/>
  <c r="CX173" i="79"/>
  <c r="CW173" i="79"/>
  <c r="CU173" i="79"/>
  <c r="CS169" i="79"/>
  <c r="CX169" i="79"/>
  <c r="CW169" i="79"/>
  <c r="CU169" i="79"/>
  <c r="CS165" i="79"/>
  <c r="CX165" i="79"/>
  <c r="CW165" i="79"/>
  <c r="CU165" i="79"/>
  <c r="CS161" i="79"/>
  <c r="CX161" i="79"/>
  <c r="CW161" i="79"/>
  <c r="CU161" i="79"/>
  <c r="CS157" i="79"/>
  <c r="CX157" i="79"/>
  <c r="CW157" i="79"/>
  <c r="CU157" i="79"/>
  <c r="CS153" i="79"/>
  <c r="CX153" i="79"/>
  <c r="CW153" i="79"/>
  <c r="CU153" i="79"/>
  <c r="CS149" i="79"/>
  <c r="CX149" i="79"/>
  <c r="CU149" i="79"/>
  <c r="CW149" i="79"/>
  <c r="CS145" i="79"/>
  <c r="CX145" i="79"/>
  <c r="CW145" i="79"/>
  <c r="CU145" i="79"/>
  <c r="CS141" i="79"/>
  <c r="CX141" i="79"/>
  <c r="CW141" i="79"/>
  <c r="CU141" i="79"/>
  <c r="CS137" i="79"/>
  <c r="CX137" i="79"/>
  <c r="CW137" i="79"/>
  <c r="CU137" i="79"/>
  <c r="CS133" i="79"/>
  <c r="CX133" i="79"/>
  <c r="CW133" i="79"/>
  <c r="CU133" i="79"/>
  <c r="CS129" i="79"/>
  <c r="CX129" i="79"/>
  <c r="CW129" i="79"/>
  <c r="CU129" i="79"/>
  <c r="CS125" i="79"/>
  <c r="CX125" i="79"/>
  <c r="CW125" i="79"/>
  <c r="CU125" i="79"/>
  <c r="CS121" i="79"/>
  <c r="CX121" i="79"/>
  <c r="CW121" i="79"/>
  <c r="CU121" i="79"/>
  <c r="CS117" i="79"/>
  <c r="CX117" i="79"/>
  <c r="CU117" i="79"/>
  <c r="CW117" i="79"/>
  <c r="CS113" i="79"/>
  <c r="CX113" i="79"/>
  <c r="CW113" i="79"/>
  <c r="CU113" i="79"/>
  <c r="CS109" i="79"/>
  <c r="CX109" i="79"/>
  <c r="CW109" i="79"/>
  <c r="CU109" i="79"/>
  <c r="CS105" i="79"/>
  <c r="CX105" i="79"/>
  <c r="CW105" i="79"/>
  <c r="CU105" i="79"/>
  <c r="CS101" i="79"/>
  <c r="CX101" i="79"/>
  <c r="CW101" i="79"/>
  <c r="CU101" i="79"/>
  <c r="CS97" i="79"/>
  <c r="CX97" i="79"/>
  <c r="CW97" i="79"/>
  <c r="CU97" i="79"/>
  <c r="CS93" i="79"/>
  <c r="CX93" i="79"/>
  <c r="CW93" i="79"/>
  <c r="CU93" i="79"/>
  <c r="CS89" i="79"/>
  <c r="CX89" i="79"/>
  <c r="CW89" i="79"/>
  <c r="CU89" i="79"/>
  <c r="CS85" i="79"/>
  <c r="CX85" i="79"/>
  <c r="CW85" i="79"/>
  <c r="CU85" i="79"/>
  <c r="CS81" i="79"/>
  <c r="CX81" i="79"/>
  <c r="CW81" i="79"/>
  <c r="CU81" i="79"/>
  <c r="CS77" i="79"/>
  <c r="CX77" i="79"/>
  <c r="CW77" i="79"/>
  <c r="CU77" i="79"/>
  <c r="CS73" i="79"/>
  <c r="CX73" i="79"/>
  <c r="CW73" i="79"/>
  <c r="CU73" i="79"/>
  <c r="CS69" i="79"/>
  <c r="CX69" i="79"/>
  <c r="CW69" i="79"/>
  <c r="CU69" i="79"/>
  <c r="CS65" i="79"/>
  <c r="CX65" i="79"/>
  <c r="CW65" i="79"/>
  <c r="CU65" i="79"/>
  <c r="CS61" i="79"/>
  <c r="CX61" i="79"/>
  <c r="CW61" i="79"/>
  <c r="CU61" i="79"/>
  <c r="CS57" i="79"/>
  <c r="CX57" i="79"/>
  <c r="CW57" i="79"/>
  <c r="CU57" i="79"/>
  <c r="CS53" i="79"/>
  <c r="CX53" i="79"/>
  <c r="CW53" i="79"/>
  <c r="CU53" i="79"/>
  <c r="CS49" i="79"/>
  <c r="CX49" i="79"/>
  <c r="CW49" i="79"/>
  <c r="CU49" i="79"/>
  <c r="CS45" i="79"/>
  <c r="CX45" i="79"/>
  <c r="CW45" i="79"/>
  <c r="CU45" i="79"/>
  <c r="CS41" i="79"/>
  <c r="CX41" i="79"/>
  <c r="CW41" i="79"/>
  <c r="CU41" i="79"/>
  <c r="CS37" i="79"/>
  <c r="CX37" i="79"/>
  <c r="CW37" i="79"/>
  <c r="CU37" i="79"/>
  <c r="CS33" i="79"/>
  <c r="CX33" i="79"/>
  <c r="CW33" i="79"/>
  <c r="CU33" i="79"/>
  <c r="CS29" i="79"/>
  <c r="CX29" i="79"/>
  <c r="CW29" i="79"/>
  <c r="CU29" i="79"/>
  <c r="CS25" i="79"/>
  <c r="CX25" i="79"/>
  <c r="CW25" i="79"/>
  <c r="CU25" i="79"/>
  <c r="CS21" i="79"/>
  <c r="CX21" i="79"/>
  <c r="CU21" i="79"/>
  <c r="CW21" i="79"/>
  <c r="CS17" i="79"/>
  <c r="CX17" i="79"/>
  <c r="CW17" i="79"/>
  <c r="CU17" i="79"/>
  <c r="CS13" i="79"/>
  <c r="CX13" i="79"/>
  <c r="CW13" i="79"/>
  <c r="CU13" i="79"/>
  <c r="CS9" i="79"/>
  <c r="CX9" i="79"/>
  <c r="CW9" i="79"/>
  <c r="CU9" i="79"/>
  <c r="CS5" i="79"/>
  <c r="CX5" i="79"/>
  <c r="CW5" i="79"/>
  <c r="CU5" i="79"/>
  <c r="CT761" i="79"/>
  <c r="CT521" i="79"/>
  <c r="CT801" i="79"/>
  <c r="CT481" i="79"/>
  <c r="CT161" i="79"/>
  <c r="CT1121" i="79"/>
  <c r="CT961" i="79"/>
  <c r="CT1116" i="79"/>
  <c r="CT196" i="79"/>
  <c r="CT876" i="79"/>
  <c r="CT276" i="79"/>
  <c r="CT756" i="79"/>
  <c r="CT716" i="79"/>
  <c r="CT396" i="79"/>
  <c r="CT76" i="79"/>
  <c r="CT35" i="79"/>
  <c r="CT75" i="79"/>
  <c r="CT115" i="79"/>
  <c r="CT155" i="79"/>
  <c r="CT195" i="79"/>
  <c r="CT235" i="79"/>
  <c r="CT275" i="79"/>
  <c r="CT315" i="79"/>
  <c r="CT355" i="79"/>
  <c r="CT395" i="79"/>
  <c r="CT435" i="79"/>
  <c r="CT475" i="79"/>
  <c r="CT515" i="79"/>
  <c r="CT555" i="79"/>
  <c r="CT595" i="79"/>
  <c r="CT635" i="79"/>
  <c r="CT675" i="79"/>
  <c r="CT715" i="79"/>
  <c r="CT755" i="79"/>
  <c r="CT795" i="79"/>
  <c r="CT835" i="79"/>
  <c r="CT915" i="79"/>
  <c r="CT955" i="79"/>
  <c r="CT1035" i="79"/>
  <c r="CT1075" i="79"/>
  <c r="CT1155" i="79"/>
  <c r="CT875" i="79"/>
  <c r="CT995" i="79"/>
  <c r="CT1115" i="79"/>
  <c r="CT1195" i="79"/>
  <c r="CT42" i="79"/>
  <c r="CT122" i="79"/>
  <c r="CT202" i="79"/>
  <c r="CT282" i="79"/>
  <c r="CT362" i="79"/>
  <c r="CT442" i="79"/>
  <c r="CT522" i="79"/>
  <c r="CT602" i="79"/>
  <c r="CT682" i="79"/>
  <c r="CT762" i="79"/>
  <c r="CT842" i="79"/>
  <c r="CT882" i="79"/>
  <c r="CT922" i="79"/>
  <c r="CT962" i="79"/>
  <c r="CT1002" i="79"/>
  <c r="CT1042" i="79"/>
  <c r="CT1082" i="79"/>
  <c r="CT1122" i="79"/>
  <c r="CT1162" i="79"/>
  <c r="CT1202" i="79"/>
  <c r="CT322" i="79"/>
  <c r="CT642" i="79"/>
  <c r="CT562" i="79"/>
  <c r="CT802" i="79"/>
  <c r="CT242" i="79"/>
  <c r="CT162" i="79"/>
  <c r="CT482" i="79"/>
  <c r="CT82" i="79"/>
  <c r="CT402" i="79"/>
  <c r="CT722" i="79"/>
  <c r="CT43" i="79"/>
  <c r="CT83" i="79"/>
  <c r="CT123" i="79"/>
  <c r="CT163" i="79"/>
  <c r="CT203" i="79"/>
  <c r="CT243" i="79"/>
  <c r="CT283" i="79"/>
  <c r="CT323" i="79"/>
  <c r="CT363" i="79"/>
  <c r="CT403" i="79"/>
  <c r="CT443" i="79"/>
  <c r="CT483" i="79"/>
  <c r="CT523" i="79"/>
  <c r="CT563" i="79"/>
  <c r="CT603" i="79"/>
  <c r="CT643" i="79"/>
  <c r="CT683" i="79"/>
  <c r="CT723" i="79"/>
  <c r="CT763" i="79"/>
  <c r="CT803" i="79"/>
  <c r="CT843" i="79"/>
  <c r="CT883" i="79"/>
  <c r="CT923" i="79"/>
  <c r="CT1003" i="79"/>
  <c r="CT1123" i="79"/>
  <c r="CT1203" i="79"/>
  <c r="CT963" i="79"/>
  <c r="CT1043" i="79"/>
  <c r="CT1083" i="79"/>
  <c r="CT1163" i="79"/>
  <c r="CT38" i="79"/>
  <c r="CT118" i="79"/>
  <c r="CT198" i="79"/>
  <c r="CT278" i="79"/>
  <c r="CT358" i="79"/>
  <c r="CT438" i="79"/>
  <c r="CT518" i="79"/>
  <c r="CT598" i="79"/>
  <c r="CT678" i="79"/>
  <c r="CT758" i="79"/>
  <c r="CT838" i="79"/>
  <c r="CT878" i="79"/>
  <c r="CT918" i="79"/>
  <c r="CT958" i="79"/>
  <c r="CT998" i="79"/>
  <c r="CT1038" i="79"/>
  <c r="CT1078" i="79"/>
  <c r="CT1118" i="79"/>
  <c r="CT1158" i="79"/>
  <c r="CT1198" i="79"/>
  <c r="CT238" i="79"/>
  <c r="CT558" i="79"/>
  <c r="CT158" i="79"/>
  <c r="CT78" i="79"/>
  <c r="CT398" i="79"/>
  <c r="CT718" i="79"/>
  <c r="CT478" i="79"/>
  <c r="CT798" i="79"/>
  <c r="CT638" i="79"/>
  <c r="CT318" i="79"/>
  <c r="CT39" i="79"/>
  <c r="CT79" i="79"/>
  <c r="CT119" i="79"/>
  <c r="CT159" i="79"/>
  <c r="CT199" i="79"/>
  <c r="CT239" i="79"/>
  <c r="CT279" i="79"/>
  <c r="CT319" i="79"/>
  <c r="CT359" i="79"/>
  <c r="CT399" i="79"/>
  <c r="CT439" i="79"/>
  <c r="CT479" i="79"/>
  <c r="CT519" i="79"/>
  <c r="CT559" i="79"/>
  <c r="CT599" i="79"/>
  <c r="CT639" i="79"/>
  <c r="CT679" i="79"/>
  <c r="CT719" i="79"/>
  <c r="CT759" i="79"/>
  <c r="CT799" i="79"/>
  <c r="CT839" i="79"/>
  <c r="CT879" i="79"/>
  <c r="CT959" i="79"/>
  <c r="CT1039" i="79"/>
  <c r="CT1119" i="79"/>
  <c r="CT1199" i="79"/>
  <c r="CT919" i="79"/>
  <c r="CT999" i="79"/>
  <c r="CT1079" i="79"/>
  <c r="CT1159" i="79"/>
  <c r="CT37" i="79"/>
  <c r="CT117" i="79"/>
  <c r="CT197" i="79"/>
  <c r="CT277" i="79"/>
  <c r="CT357" i="79"/>
  <c r="CT437" i="79"/>
  <c r="CT517" i="79"/>
  <c r="CT597" i="79"/>
  <c r="CT677" i="79"/>
  <c r="CT757" i="79"/>
  <c r="CT837" i="79"/>
  <c r="CT877" i="79"/>
  <c r="CT917" i="79"/>
  <c r="CT957" i="79"/>
  <c r="CT997" i="79"/>
  <c r="CT1037" i="79"/>
  <c r="CT1077" i="79"/>
  <c r="CT1117" i="79"/>
  <c r="CT1157" i="79"/>
  <c r="CT1197" i="79"/>
  <c r="CT157" i="79"/>
  <c r="CT477" i="79"/>
  <c r="CT797" i="79"/>
  <c r="CT77" i="79"/>
  <c r="CT397" i="79"/>
  <c r="CT317" i="79"/>
  <c r="CT637" i="79"/>
  <c r="CT717" i="79"/>
  <c r="CT237" i="79"/>
  <c r="CT557" i="79"/>
  <c r="CT74" i="79"/>
  <c r="CT154" i="79"/>
  <c r="CT234" i="79"/>
  <c r="CT314" i="79"/>
  <c r="CT394" i="79"/>
  <c r="CT474" i="79"/>
  <c r="CT554" i="79"/>
  <c r="CT634" i="79"/>
  <c r="CT714" i="79"/>
  <c r="CT794" i="79"/>
  <c r="CT874" i="79"/>
  <c r="CT914" i="79"/>
  <c r="CT954" i="79"/>
  <c r="CT994" i="79"/>
  <c r="CT1034" i="79"/>
  <c r="CT1074" i="79"/>
  <c r="CT1114" i="79"/>
  <c r="CT1154" i="79"/>
  <c r="CT1194" i="79"/>
  <c r="CT34" i="79"/>
  <c r="CT354" i="79"/>
  <c r="CT674" i="79"/>
  <c r="CT274" i="79"/>
  <c r="CT594" i="79"/>
  <c r="CT194" i="79"/>
  <c r="CT514" i="79"/>
  <c r="CT834" i="79"/>
  <c r="CT114" i="79"/>
  <c r="CT434" i="79"/>
  <c r="CT754" i="79"/>
  <c r="CT80" i="79"/>
  <c r="CT160" i="79"/>
  <c r="CT240" i="79"/>
  <c r="CT320" i="79"/>
  <c r="CT400" i="79"/>
  <c r="CT480" i="79"/>
  <c r="CT560" i="79"/>
  <c r="CT640" i="79"/>
  <c r="CT720" i="79"/>
  <c r="CT800" i="79"/>
  <c r="CT200" i="79"/>
  <c r="CT520" i="79"/>
  <c r="CT840" i="79"/>
  <c r="CT880" i="79"/>
  <c r="CT920" i="79"/>
  <c r="CT960" i="79"/>
  <c r="CT1000" i="79"/>
  <c r="CT1040" i="79"/>
  <c r="CT1080" i="79"/>
  <c r="CT1120" i="79"/>
  <c r="CT1160" i="79"/>
  <c r="CT1200" i="79"/>
  <c r="CT40" i="79"/>
  <c r="CT360" i="79"/>
  <c r="CT680" i="79"/>
  <c r="CT120" i="79"/>
  <c r="CT440" i="79"/>
  <c r="CT760" i="79"/>
  <c r="CT280" i="79"/>
  <c r="CT600" i="79"/>
  <c r="CP1084" i="79"/>
  <c r="CO1084" i="79"/>
  <c r="CP1064" i="79"/>
  <c r="CO1064" i="79"/>
  <c r="CP980" i="79"/>
  <c r="CO980" i="79"/>
  <c r="CP844" i="79"/>
  <c r="CO844" i="79"/>
  <c r="CP812" i="79"/>
  <c r="CO812" i="79"/>
  <c r="CP804" i="79"/>
  <c r="CO804" i="79"/>
  <c r="CP784" i="79"/>
  <c r="CO784" i="79"/>
  <c r="CP780" i="79"/>
  <c r="CO780" i="79"/>
  <c r="CP760" i="79"/>
  <c r="CO760" i="79"/>
  <c r="CP716" i="79"/>
  <c r="CO716" i="79"/>
  <c r="CP708" i="79"/>
  <c r="CO708" i="79"/>
  <c r="CP1192" i="79"/>
  <c r="CO1192" i="79"/>
  <c r="CP1148" i="79"/>
  <c r="CO1148" i="79"/>
  <c r="CP1104" i="79"/>
  <c r="CO1104" i="79"/>
  <c r="CP1096" i="79"/>
  <c r="CO1096" i="79"/>
  <c r="CP1052" i="79"/>
  <c r="CO1052" i="79"/>
  <c r="CP968" i="79"/>
  <c r="CO968" i="79"/>
  <c r="CP948" i="79"/>
  <c r="CO948" i="79"/>
  <c r="CP884" i="79"/>
  <c r="CO884" i="79"/>
  <c r="CP876" i="79"/>
  <c r="CO876" i="79"/>
  <c r="CP808" i="79"/>
  <c r="CO808" i="79"/>
  <c r="CP788" i="79"/>
  <c r="CO788" i="79"/>
  <c r="CP744" i="79"/>
  <c r="CO744" i="79"/>
  <c r="CP728" i="79"/>
  <c r="CO728" i="79"/>
  <c r="CO1184" i="79"/>
  <c r="CO1177" i="79"/>
  <c r="CO1165" i="79"/>
  <c r="CO1156" i="79"/>
  <c r="CO1129" i="79"/>
  <c r="CO1121" i="79"/>
  <c r="CO1105" i="79"/>
  <c r="CO1088" i="79"/>
  <c r="CO1081" i="79"/>
  <c r="CO1073" i="79"/>
  <c r="CO1068" i="79"/>
  <c r="CO1060" i="79"/>
  <c r="CO1037" i="79"/>
  <c r="CO1033" i="79"/>
  <c r="CO1016" i="79"/>
  <c r="CO997" i="79"/>
  <c r="CO989" i="79"/>
  <c r="CO985" i="79"/>
  <c r="CO960" i="79"/>
  <c r="CO941" i="79"/>
  <c r="CO932" i="79"/>
  <c r="CO920" i="79"/>
  <c r="CO904" i="79"/>
  <c r="CO896" i="79"/>
  <c r="CO872" i="79"/>
  <c r="CO740" i="79"/>
  <c r="CO704" i="79"/>
  <c r="CO700" i="79"/>
  <c r="CO696" i="79"/>
  <c r="CO1196" i="79"/>
  <c r="CO1189" i="79"/>
  <c r="CO1181" i="79"/>
  <c r="CO1145" i="79"/>
  <c r="CO1133" i="79"/>
  <c r="CO1120" i="79"/>
  <c r="CO1112" i="79"/>
  <c r="CO1100" i="79"/>
  <c r="CO1093" i="79"/>
  <c r="CO1080" i="79"/>
  <c r="CO1072" i="79"/>
  <c r="CO1045" i="79"/>
  <c r="CO1036" i="79"/>
  <c r="CO1032" i="79"/>
  <c r="CO1004" i="79"/>
  <c r="CO996" i="79"/>
  <c r="CO988" i="79"/>
  <c r="CO984" i="79"/>
  <c r="CO964" i="79"/>
  <c r="CO949" i="79"/>
  <c r="CO929" i="79"/>
  <c r="CO925" i="79"/>
  <c r="CO916" i="79"/>
  <c r="CO912" i="79"/>
  <c r="CO864" i="79"/>
  <c r="CO857" i="79"/>
  <c r="CO853" i="79"/>
  <c r="CO841" i="79"/>
  <c r="CO828" i="79"/>
  <c r="CO805" i="79"/>
  <c r="CO768" i="79"/>
  <c r="CO757" i="79"/>
  <c r="CO732" i="79"/>
  <c r="CO724" i="79"/>
  <c r="CO720" i="79"/>
  <c r="CO681" i="79"/>
  <c r="CO673" i="79"/>
  <c r="CO601" i="79"/>
  <c r="CO589" i="79"/>
  <c r="CO561" i="79"/>
  <c r="CO553" i="79"/>
  <c r="CO477" i="79"/>
  <c r="CP1168" i="79"/>
  <c r="CO1168" i="79"/>
  <c r="CP1160" i="79"/>
  <c r="CO1160" i="79"/>
  <c r="CP1040" i="79"/>
  <c r="CO1040" i="79"/>
  <c r="CP1012" i="79"/>
  <c r="CO1012" i="79"/>
  <c r="CP1008" i="79"/>
  <c r="CO1008" i="79"/>
  <c r="CP1000" i="79"/>
  <c r="CO1000" i="79"/>
  <c r="CP940" i="79"/>
  <c r="CO940" i="79"/>
  <c r="CP936" i="79"/>
  <c r="CO936" i="79"/>
  <c r="CP908" i="79"/>
  <c r="CO908" i="79"/>
  <c r="CP880" i="79"/>
  <c r="CO880" i="79"/>
  <c r="CP848" i="79"/>
  <c r="CO848" i="79"/>
  <c r="CP840" i="79"/>
  <c r="CO840" i="79"/>
  <c r="CP756" i="79"/>
  <c r="CO756" i="79"/>
  <c r="CP748" i="79"/>
  <c r="CO748" i="79"/>
  <c r="CP712" i="79"/>
  <c r="CO712" i="79"/>
  <c r="CO1188" i="79"/>
  <c r="CO1180" i="79"/>
  <c r="CO1144" i="79"/>
  <c r="CO1132" i="79"/>
  <c r="CO1124" i="79"/>
  <c r="CO1108" i="79"/>
  <c r="CO1092" i="79"/>
  <c r="CO1044" i="79"/>
  <c r="CO1028" i="79"/>
  <c r="CO1020" i="79"/>
  <c r="CO956" i="79"/>
  <c r="CO928" i="79"/>
  <c r="CO924" i="79"/>
  <c r="CO900" i="79"/>
  <c r="CO868" i="79"/>
  <c r="CO856" i="79"/>
  <c r="CO852" i="79"/>
  <c r="CO816" i="79"/>
  <c r="CO772" i="79"/>
  <c r="CO736" i="79"/>
  <c r="CO688" i="79"/>
  <c r="CP1201" i="79"/>
  <c r="CO1201" i="79"/>
  <c r="CP1141" i="79"/>
  <c r="CO1141" i="79"/>
  <c r="CP1117" i="79"/>
  <c r="CO1117" i="79"/>
  <c r="CP1109" i="79"/>
  <c r="CO1109" i="79"/>
  <c r="CP1025" i="79"/>
  <c r="CO1025" i="79"/>
  <c r="CP1021" i="79"/>
  <c r="CO1021" i="79"/>
  <c r="CP961" i="79"/>
  <c r="CO961" i="79"/>
  <c r="CP953" i="79"/>
  <c r="CO953" i="79"/>
  <c r="CP901" i="79"/>
  <c r="CO901" i="79"/>
  <c r="CP869" i="79"/>
  <c r="CO869" i="79"/>
  <c r="CP865" i="79"/>
  <c r="CO865" i="79"/>
  <c r="CP829" i="79"/>
  <c r="CO829" i="79"/>
  <c r="CP773" i="79"/>
  <c r="CO773" i="79"/>
  <c r="CP769" i="79"/>
  <c r="CO769" i="79"/>
  <c r="CP749" i="79"/>
  <c r="CO749" i="79"/>
  <c r="CP745" i="79"/>
  <c r="CO745" i="79"/>
  <c r="CP737" i="79"/>
  <c r="CO737" i="79"/>
  <c r="CP733" i="79"/>
  <c r="CO733" i="79"/>
  <c r="CP713" i="79"/>
  <c r="CO713" i="79"/>
  <c r="CP709" i="79"/>
  <c r="CO709" i="79"/>
  <c r="CP689" i="79"/>
  <c r="CO689" i="79"/>
  <c r="CP685" i="79"/>
  <c r="CO685" i="79"/>
  <c r="CP677" i="79"/>
  <c r="CO677" i="79"/>
  <c r="CP665" i="79"/>
  <c r="CO665" i="79"/>
  <c r="CP661" i="79"/>
  <c r="CO661" i="79"/>
  <c r="CP653" i="79"/>
  <c r="CO653" i="79"/>
  <c r="CP645" i="79"/>
  <c r="CO645" i="79"/>
  <c r="CP637" i="79"/>
  <c r="CO637" i="79"/>
  <c r="CP621" i="79"/>
  <c r="CO621" i="79"/>
  <c r="CP609" i="79"/>
  <c r="CO609" i="79"/>
  <c r="CP593" i="79"/>
  <c r="CO593" i="79"/>
  <c r="CP585" i="79"/>
  <c r="CO585" i="79"/>
  <c r="CP577" i="79"/>
  <c r="CO577" i="79"/>
  <c r="CP569" i="79"/>
  <c r="CO569" i="79"/>
  <c r="CP557" i="79"/>
  <c r="CO557" i="79"/>
  <c r="CP541" i="79"/>
  <c r="CO541" i="79"/>
  <c r="CP529" i="79"/>
  <c r="CO529" i="79"/>
  <c r="CP521" i="79"/>
  <c r="CO521" i="79"/>
  <c r="CP513" i="79"/>
  <c r="CO513" i="79"/>
  <c r="CP505" i="79"/>
  <c r="CO505" i="79"/>
  <c r="CP497" i="79"/>
  <c r="CO497" i="79"/>
  <c r="CP481" i="79"/>
  <c r="CO481" i="79"/>
  <c r="CP473" i="79"/>
  <c r="CO473" i="79"/>
  <c r="CP465" i="79"/>
  <c r="CO465" i="79"/>
  <c r="CP457" i="79"/>
  <c r="CO457" i="79"/>
  <c r="CP449" i="79"/>
  <c r="CO449" i="79"/>
  <c r="CP441" i="79"/>
  <c r="CO441" i="79"/>
  <c r="CP429" i="79"/>
  <c r="CO429" i="79"/>
  <c r="CP413" i="79"/>
  <c r="CO413" i="79"/>
  <c r="CP397" i="79"/>
  <c r="CO397" i="79"/>
  <c r="CP349" i="79"/>
  <c r="CO349" i="79"/>
  <c r="CP341" i="79"/>
  <c r="CO341" i="79"/>
  <c r="CP321" i="79"/>
  <c r="CO321" i="79"/>
  <c r="CP313" i="79"/>
  <c r="CO313" i="79"/>
  <c r="CP301" i="79"/>
  <c r="CO301" i="79"/>
  <c r="CP293" i="79"/>
  <c r="CO293" i="79"/>
  <c r="CP289" i="79"/>
  <c r="CO289" i="79"/>
  <c r="CP281" i="79"/>
  <c r="CO281" i="79"/>
  <c r="CP277" i="79"/>
  <c r="CO277" i="79"/>
  <c r="CP269" i="79"/>
  <c r="CO269" i="79"/>
  <c r="CP253" i="79"/>
  <c r="CO253" i="79"/>
  <c r="CP245" i="79"/>
  <c r="CO245" i="79"/>
  <c r="CP241" i="79"/>
  <c r="CO241" i="79"/>
  <c r="CP233" i="79"/>
  <c r="CO233" i="79"/>
  <c r="CP225" i="79"/>
  <c r="CO225" i="79"/>
  <c r="CP221" i="79"/>
  <c r="CO221" i="79"/>
  <c r="CP213" i="79"/>
  <c r="CO213" i="79"/>
  <c r="CP209" i="79"/>
  <c r="CO209" i="79"/>
  <c r="CP201" i="79"/>
  <c r="CO201" i="79"/>
  <c r="CO827" i="79"/>
  <c r="CO587" i="79"/>
  <c r="CO395" i="79"/>
  <c r="CO371" i="79"/>
  <c r="CO263" i="79"/>
  <c r="CO143" i="79"/>
  <c r="CO95" i="79"/>
  <c r="CO47" i="79"/>
  <c r="CO1110" i="79"/>
  <c r="CO1038" i="79"/>
  <c r="CO990" i="79"/>
  <c r="CO942" i="79"/>
  <c r="CO707" i="79"/>
  <c r="CO659" i="79"/>
  <c r="CO347" i="79"/>
  <c r="CO311" i="79"/>
  <c r="CO1182" i="79"/>
  <c r="CO1146" i="79"/>
  <c r="CO1200" i="79"/>
  <c r="CO1128" i="79"/>
  <c r="CO719" i="79"/>
  <c r="CO539" i="79"/>
  <c r="CO239" i="79"/>
  <c r="CO155" i="79"/>
  <c r="CO107" i="79"/>
  <c r="CO59" i="79"/>
  <c r="CO11" i="79"/>
  <c r="CO1074" i="79"/>
  <c r="CO1164" i="79"/>
  <c r="CO894" i="79"/>
  <c r="CO515" i="79"/>
  <c r="CO1198" i="79"/>
  <c r="CO731" i="79"/>
  <c r="CO275" i="79"/>
  <c r="CO203" i="79"/>
  <c r="CO1002" i="79"/>
  <c r="CO954" i="79"/>
  <c r="CO906" i="79"/>
  <c r="CO743" i="79"/>
  <c r="CO491" i="79"/>
  <c r="CO467" i="79"/>
  <c r="CO407" i="79"/>
  <c r="CO119" i="79"/>
  <c r="CO755" i="79"/>
  <c r="CO599" i="79"/>
  <c r="CO167" i="79"/>
  <c r="CO23" i="79"/>
  <c r="CO635" i="79"/>
  <c r="CO323" i="79"/>
  <c r="CO251" i="79"/>
  <c r="CO671" i="79"/>
  <c r="CO443" i="79"/>
  <c r="CO359" i="79"/>
  <c r="CO1174" i="79"/>
  <c r="CO1138" i="79"/>
  <c r="CO1014" i="79"/>
  <c r="CO966" i="79"/>
  <c r="CO71" i="79"/>
  <c r="CO1176" i="79"/>
  <c r="CO1140" i="79"/>
  <c r="CO767" i="79"/>
  <c r="CO287" i="79"/>
  <c r="CO1102" i="79"/>
  <c r="CO918" i="79"/>
  <c r="CO779" i="79"/>
  <c r="CO215" i="79"/>
  <c r="CO1172" i="79"/>
  <c r="CO1136" i="79"/>
  <c r="CO1030" i="79"/>
  <c r="CO1013" i="79"/>
  <c r="CO998" i="79"/>
  <c r="CO982" i="79"/>
  <c r="CO965" i="79"/>
  <c r="CO950" i="79"/>
  <c r="CO934" i="79"/>
  <c r="CO917" i="79"/>
  <c r="CO902" i="79"/>
  <c r="CO858" i="79"/>
  <c r="CO830" i="79"/>
  <c r="CO817" i="79"/>
  <c r="CO791" i="79"/>
  <c r="CO778" i="79"/>
  <c r="CO751" i="79"/>
  <c r="CO738" i="79"/>
  <c r="CO725" i="79"/>
  <c r="CO686" i="79"/>
  <c r="CO667" i="79"/>
  <c r="CO650" i="79"/>
  <c r="CO629" i="79"/>
  <c r="CO611" i="79"/>
  <c r="CO551" i="79"/>
  <c r="CO179" i="79"/>
  <c r="CO131" i="79"/>
  <c r="CO83" i="79"/>
  <c r="CO35" i="79"/>
  <c r="CO803" i="79"/>
  <c r="CO503" i="79"/>
  <c r="CO419" i="79"/>
  <c r="CO335" i="79"/>
  <c r="CO299" i="79"/>
  <c r="CO1026" i="79"/>
  <c r="CO978" i="79"/>
  <c r="CO930" i="79"/>
  <c r="CO870" i="79"/>
  <c r="CO815" i="79"/>
  <c r="CO683" i="79"/>
  <c r="CO647" i="79"/>
  <c r="CO227" i="79"/>
  <c r="CO1199" i="79"/>
  <c r="CO1187" i="79"/>
  <c r="CO1175" i="79"/>
  <c r="CO1163" i="79"/>
  <c r="CO1151" i="79"/>
  <c r="CO1139" i="79"/>
  <c r="CO1127" i="79"/>
  <c r="CO1115" i="79"/>
  <c r="CO1103" i="79"/>
  <c r="CO1091" i="79"/>
  <c r="CO1079" i="79"/>
  <c r="CO1067" i="79"/>
  <c r="CO1055" i="79"/>
  <c r="CO1043" i="79"/>
  <c r="CO1031" i="79"/>
  <c r="CO1019" i="79"/>
  <c r="CO1007" i="79"/>
  <c r="CO995" i="79"/>
  <c r="CO983" i="79"/>
  <c r="CO971" i="79"/>
  <c r="CO959" i="79"/>
  <c r="CO947" i="79"/>
  <c r="CO935" i="79"/>
  <c r="CO923" i="79"/>
  <c r="CO911" i="79"/>
  <c r="CO899" i="79"/>
  <c r="CO887" i="79"/>
  <c r="CO875" i="79"/>
  <c r="CO863" i="79"/>
  <c r="CO851" i="79"/>
  <c r="CO839" i="79"/>
  <c r="CO489" i="79"/>
  <c r="CO345" i="79"/>
  <c r="CO1197" i="79"/>
  <c r="CO1185" i="79"/>
  <c r="CO1173" i="79"/>
  <c r="CO1161" i="79"/>
  <c r="CO1149" i="79"/>
  <c r="CO1137" i="79"/>
  <c r="CO1125" i="79"/>
  <c r="CO1113" i="79"/>
  <c r="CO1101" i="79"/>
  <c r="CO1089" i="79"/>
  <c r="CO1077" i="79"/>
  <c r="CO1065" i="79"/>
  <c r="CO1053" i="79"/>
  <c r="CO1041" i="79"/>
  <c r="CO1029" i="79"/>
  <c r="CO1017" i="79"/>
  <c r="CO1005" i="79"/>
  <c r="CO993" i="79"/>
  <c r="CO981" i="79"/>
  <c r="CO969" i="79"/>
  <c r="CO957" i="79"/>
  <c r="CO945" i="79"/>
  <c r="CO933" i="79"/>
  <c r="CO921" i="79"/>
  <c r="CO909" i="79"/>
  <c r="CO897" i="79"/>
  <c r="CO885" i="79"/>
  <c r="CO873" i="79"/>
  <c r="CO861" i="79"/>
  <c r="CO849" i="79"/>
  <c r="CO837" i="79"/>
  <c r="CO825" i="79"/>
  <c r="CO813" i="79"/>
  <c r="CO801" i="79"/>
  <c r="CO789" i="79"/>
  <c r="CO777" i="79"/>
  <c r="CO765" i="79"/>
  <c r="CO753" i="79"/>
  <c r="CO741" i="79"/>
  <c r="CO729" i="79"/>
  <c r="CO717" i="79"/>
  <c r="CO705" i="79"/>
  <c r="CO693" i="79"/>
  <c r="CO525" i="79"/>
  <c r="CO381" i="79"/>
  <c r="CP261" i="79"/>
  <c r="CO261" i="79"/>
  <c r="CO1195" i="79"/>
  <c r="CO1183" i="79"/>
  <c r="CO1171" i="79"/>
  <c r="CO1159" i="79"/>
  <c r="CO1147" i="79"/>
  <c r="CO1135" i="79"/>
  <c r="CO1123" i="79"/>
  <c r="CO1111" i="79"/>
  <c r="CO1099" i="79"/>
  <c r="CO1087" i="79"/>
  <c r="CO1075" i="79"/>
  <c r="CO1063" i="79"/>
  <c r="CO1051" i="79"/>
  <c r="CO1039" i="79"/>
  <c r="CO1027" i="79"/>
  <c r="CO1015" i="79"/>
  <c r="CO1003" i="79"/>
  <c r="CO991" i="79"/>
  <c r="CO979" i="79"/>
  <c r="CO967" i="79"/>
  <c r="CO955" i="79"/>
  <c r="CO943" i="79"/>
  <c r="CO931" i="79"/>
  <c r="CO919" i="79"/>
  <c r="CO907" i="79"/>
  <c r="CO273" i="79"/>
  <c r="CO237" i="79"/>
  <c r="CO537" i="79"/>
  <c r="CO4" i="79"/>
  <c r="CO1202" i="79"/>
  <c r="CO1190" i="79"/>
  <c r="CO1178" i="79"/>
  <c r="CO1166" i="79"/>
  <c r="CO1154" i="79"/>
  <c r="CO1142" i="79"/>
  <c r="CO1130" i="79"/>
  <c r="CO1118" i="79"/>
  <c r="CO1106" i="79"/>
  <c r="CO1094" i="79"/>
  <c r="CO1082" i="79"/>
  <c r="CO1070" i="79"/>
  <c r="CO1058" i="79"/>
  <c r="CO1046" i="79"/>
  <c r="CO669" i="79"/>
  <c r="CO633" i="79"/>
  <c r="CO597" i="79"/>
  <c r="CO369" i="79"/>
  <c r="CO333" i="79"/>
  <c r="CP1203" i="79"/>
  <c r="CP1191" i="79"/>
  <c r="CP1179" i="79"/>
  <c r="CP1167" i="79"/>
  <c r="CP1155" i="79"/>
  <c r="CP1143" i="79"/>
  <c r="CP1131" i="79"/>
  <c r="CP1119" i="79"/>
  <c r="CP1107" i="79"/>
  <c r="CP1095" i="79"/>
  <c r="CP1083" i="79"/>
  <c r="CP231" i="79"/>
  <c r="CP356" i="79"/>
  <c r="CP268" i="79"/>
  <c r="CP1071" i="79"/>
  <c r="CP1059" i="79"/>
  <c r="CP1047" i="79"/>
  <c r="CP1035" i="79"/>
  <c r="CP1023" i="79"/>
  <c r="CP1011" i="79"/>
  <c r="CP999" i="79"/>
  <c r="CP987" i="79"/>
  <c r="CP975" i="79"/>
  <c r="CP963" i="79"/>
  <c r="CP951" i="79"/>
  <c r="CP939" i="79"/>
  <c r="CP927" i="79"/>
  <c r="CP915" i="79"/>
  <c r="CP903" i="79"/>
  <c r="CP891" i="79"/>
  <c r="CP879" i="79"/>
  <c r="CP867" i="79"/>
  <c r="CP855" i="79"/>
  <c r="CP843" i="79"/>
  <c r="CP831" i="79"/>
  <c r="CP819" i="79"/>
  <c r="CP807" i="79"/>
  <c r="CP795" i="79"/>
  <c r="CP783" i="79"/>
  <c r="CP771" i="79"/>
  <c r="CP759" i="79"/>
  <c r="CP747" i="79"/>
  <c r="CP735" i="79"/>
  <c r="CP723" i="79"/>
  <c r="CP711" i="79"/>
  <c r="CP699" i="79"/>
  <c r="CP687" i="79"/>
  <c r="CP675" i="79"/>
  <c r="CP663" i="79"/>
  <c r="CP651" i="79"/>
  <c r="CP639" i="79"/>
  <c r="CP627" i="79"/>
  <c r="CP615" i="79"/>
  <c r="CP603" i="79"/>
  <c r="CP591" i="79"/>
  <c r="CP579" i="79"/>
  <c r="CP567" i="79"/>
  <c r="CP555" i="79"/>
  <c r="CP531" i="79"/>
  <c r="CP519" i="79"/>
  <c r="CP507" i="79"/>
  <c r="CP483" i="79"/>
  <c r="CP471" i="79"/>
  <c r="CP459" i="79"/>
  <c r="CP435" i="79"/>
  <c r="CP423" i="79"/>
  <c r="CP411" i="79"/>
  <c r="CP387" i="79"/>
  <c r="CP375" i="79"/>
  <c r="CP363" i="79"/>
  <c r="CP339" i="79"/>
  <c r="CP327" i="79"/>
  <c r="CP315" i="79"/>
  <c r="CP291" i="79"/>
  <c r="CP279" i="79"/>
  <c r="CP267" i="79"/>
  <c r="CP243" i="79"/>
  <c r="CP219" i="79"/>
  <c r="CP207" i="79"/>
  <c r="CP195" i="79"/>
  <c r="CP183" i="79"/>
  <c r="CP171" i="79"/>
  <c r="CP159" i="79"/>
  <c r="CP147" i="79"/>
  <c r="CP135" i="79"/>
  <c r="CP123" i="79"/>
  <c r="CP111" i="79"/>
  <c r="CP99" i="79"/>
  <c r="CP87" i="79"/>
  <c r="CP75" i="79"/>
  <c r="CP63" i="79"/>
  <c r="CP51" i="79"/>
  <c r="CP39" i="79"/>
  <c r="CP27" i="79"/>
  <c r="CP15" i="79"/>
  <c r="CP676" i="79"/>
  <c r="CP608" i="79"/>
  <c r="CP421" i="79"/>
  <c r="CP16" i="79"/>
  <c r="CP388" i="79"/>
  <c r="CO570" i="79"/>
  <c r="CO474" i="79"/>
  <c r="CO550" i="79"/>
  <c r="CO530" i="79"/>
  <c r="CO510" i="79"/>
  <c r="CO454" i="79"/>
  <c r="CO414" i="79"/>
  <c r="CO258" i="79"/>
  <c r="CO666" i="79"/>
  <c r="CO618" i="79"/>
  <c r="CP575" i="79"/>
  <c r="CO575" i="79"/>
  <c r="CP527" i="79"/>
  <c r="CO527" i="79"/>
  <c r="CP479" i="79"/>
  <c r="CO479" i="79"/>
  <c r="CP431" i="79"/>
  <c r="CO431" i="79"/>
  <c r="CP549" i="79"/>
  <c r="CO549" i="79"/>
  <c r="CP501" i="79"/>
  <c r="CO501" i="79"/>
  <c r="CO453" i="79"/>
  <c r="CP453" i="79"/>
  <c r="CP405" i="79"/>
  <c r="CO405" i="79"/>
  <c r="CO678" i="79"/>
  <c r="CO646" i="79"/>
  <c r="CO630" i="79"/>
  <c r="CO598" i="79"/>
  <c r="CO582" i="79"/>
  <c r="CO486" i="79"/>
  <c r="CO390" i="79"/>
  <c r="CO318" i="79"/>
  <c r="CO186" i="79"/>
  <c r="CO680" i="79"/>
  <c r="CP680" i="79"/>
  <c r="CO668" i="79"/>
  <c r="CP668" i="79"/>
  <c r="CO656" i="79"/>
  <c r="CP656" i="79"/>
  <c r="CO644" i="79"/>
  <c r="CP644" i="79"/>
  <c r="CO632" i="79"/>
  <c r="CP632" i="79"/>
  <c r="CO620" i="79"/>
  <c r="CP620" i="79"/>
  <c r="CO596" i="79"/>
  <c r="CP596" i="79"/>
  <c r="CO584" i="79"/>
  <c r="CP584" i="79"/>
  <c r="CO572" i="79"/>
  <c r="CP572" i="79"/>
  <c r="CO560" i="79"/>
  <c r="CP560" i="79"/>
  <c r="CO548" i="79"/>
  <c r="CP548" i="79"/>
  <c r="CO536" i="79"/>
  <c r="CP536" i="79"/>
  <c r="CO524" i="79"/>
  <c r="CP524" i="79"/>
  <c r="CO512" i="79"/>
  <c r="CP512" i="79"/>
  <c r="CO500" i="79"/>
  <c r="CP500" i="79"/>
  <c r="CO488" i="79"/>
  <c r="CP488" i="79"/>
  <c r="CO476" i="79"/>
  <c r="CP476" i="79"/>
  <c r="CO464" i="79"/>
  <c r="CP464" i="79"/>
  <c r="CO452" i="79"/>
  <c r="CP452" i="79"/>
  <c r="CO440" i="79"/>
  <c r="CP440" i="79"/>
  <c r="CO428" i="79"/>
  <c r="CP428" i="79"/>
  <c r="CO416" i="79"/>
  <c r="CP416" i="79"/>
  <c r="CO404" i="79"/>
  <c r="CP404" i="79"/>
  <c r="CO392" i="79"/>
  <c r="CP392" i="79"/>
  <c r="CO380" i="79"/>
  <c r="CP380" i="79"/>
  <c r="CO368" i="79"/>
  <c r="CP368" i="79"/>
  <c r="CO344" i="79"/>
  <c r="CP344" i="79"/>
  <c r="CO332" i="79"/>
  <c r="CP332" i="79"/>
  <c r="CO320" i="79"/>
  <c r="CP320" i="79"/>
  <c r="CO308" i="79"/>
  <c r="CP308" i="79"/>
  <c r="CO296" i="79"/>
  <c r="CP296" i="79"/>
  <c r="CO284" i="79"/>
  <c r="CP284" i="79"/>
  <c r="CO272" i="79"/>
  <c r="CP272" i="79"/>
  <c r="CO260" i="79"/>
  <c r="CP260" i="79"/>
  <c r="CO248" i="79"/>
  <c r="CP248" i="79"/>
  <c r="CO236" i="79"/>
  <c r="CP236" i="79"/>
  <c r="CO224" i="79"/>
  <c r="CP224" i="79"/>
  <c r="CO212" i="79"/>
  <c r="CP212" i="79"/>
  <c r="CO200" i="79"/>
  <c r="CP200" i="79"/>
  <c r="CO188" i="79"/>
  <c r="CP188" i="79"/>
  <c r="CO176" i="79"/>
  <c r="CP176" i="79"/>
  <c r="CO164" i="79"/>
  <c r="CP164" i="79"/>
  <c r="CO152" i="79"/>
  <c r="CP152" i="79"/>
  <c r="CO140" i="79"/>
  <c r="CP140" i="79"/>
  <c r="CO128" i="79"/>
  <c r="CP128" i="79"/>
  <c r="CO116" i="79"/>
  <c r="CP116" i="79"/>
  <c r="CO104" i="79"/>
  <c r="CP104" i="79"/>
  <c r="CO92" i="79"/>
  <c r="CP92" i="79"/>
  <c r="CO80" i="79"/>
  <c r="CP80" i="79"/>
  <c r="CO68" i="79"/>
  <c r="CP68" i="79"/>
  <c r="CO56" i="79"/>
  <c r="CP56" i="79"/>
  <c r="CO44" i="79"/>
  <c r="CP44" i="79"/>
  <c r="CO32" i="79"/>
  <c r="CP32" i="79"/>
  <c r="CO20" i="79"/>
  <c r="CP20" i="79"/>
  <c r="CP559" i="79"/>
  <c r="CO559" i="79"/>
  <c r="CP511" i="79"/>
  <c r="CO511" i="79"/>
  <c r="CP463" i="79"/>
  <c r="CO463" i="79"/>
  <c r="CP415" i="79"/>
  <c r="CO415" i="79"/>
  <c r="CO642" i="79"/>
  <c r="CO594" i="79"/>
  <c r="CP581" i="79"/>
  <c r="CO581" i="79"/>
  <c r="CP533" i="79"/>
  <c r="CO533" i="79"/>
  <c r="CP485" i="79"/>
  <c r="CO485" i="79"/>
  <c r="CP437" i="79"/>
  <c r="CO437" i="79"/>
  <c r="CP389" i="79"/>
  <c r="CO389" i="79"/>
  <c r="CP543" i="79"/>
  <c r="CO543" i="79"/>
  <c r="CP495" i="79"/>
  <c r="CO495" i="79"/>
  <c r="CP447" i="79"/>
  <c r="CO447" i="79"/>
  <c r="CP399" i="79"/>
  <c r="CO399" i="79"/>
  <c r="CP351" i="79"/>
  <c r="CO351" i="79"/>
  <c r="CP303" i="79"/>
  <c r="CO303" i="79"/>
  <c r="CO378" i="79"/>
  <c r="CO565" i="79"/>
  <c r="CP565" i="79"/>
  <c r="CO517" i="79"/>
  <c r="CP517" i="79"/>
  <c r="CO469" i="79"/>
  <c r="CP469" i="79"/>
  <c r="CP412" i="79"/>
  <c r="CP255" i="79"/>
  <c r="CP160" i="79"/>
  <c r="CP316" i="79"/>
  <c r="CP220" i="79"/>
  <c r="CP532" i="79"/>
  <c r="CP124" i="79"/>
  <c r="CO383" i="79"/>
  <c r="CO367" i="79"/>
  <c r="CO207" i="79"/>
  <c r="CO684" i="79"/>
  <c r="CP684" i="79"/>
  <c r="CO672" i="79"/>
  <c r="CP672" i="79"/>
  <c r="CO660" i="79"/>
  <c r="CP660" i="79"/>
  <c r="CO648" i="79"/>
  <c r="CP648" i="79"/>
  <c r="CO636" i="79"/>
  <c r="CP636" i="79"/>
  <c r="CO624" i="79"/>
  <c r="CP624" i="79"/>
  <c r="CO612" i="79"/>
  <c r="CP612" i="79"/>
  <c r="CO600" i="79"/>
  <c r="CP600" i="79"/>
  <c r="CO588" i="79"/>
  <c r="CP588" i="79"/>
  <c r="CO576" i="79"/>
  <c r="CP576" i="79"/>
  <c r="CO564" i="79"/>
  <c r="CP564" i="79"/>
  <c r="CO552" i="79"/>
  <c r="CP552" i="79"/>
  <c r="CO540" i="79"/>
  <c r="CP540" i="79"/>
  <c r="CO528" i="79"/>
  <c r="CP528" i="79"/>
  <c r="CO516" i="79"/>
  <c r="CP516" i="79"/>
  <c r="CO504" i="79"/>
  <c r="CP504" i="79"/>
  <c r="CO492" i="79"/>
  <c r="CP492" i="79"/>
  <c r="CO480" i="79"/>
  <c r="CP480" i="79"/>
  <c r="CO468" i="79"/>
  <c r="CP468" i="79"/>
  <c r="CO456" i="79"/>
  <c r="CP456" i="79"/>
  <c r="CO444" i="79"/>
  <c r="CP444" i="79"/>
  <c r="CO432" i="79"/>
  <c r="CP432" i="79"/>
  <c r="CO420" i="79"/>
  <c r="CP420" i="79"/>
  <c r="CO408" i="79"/>
  <c r="CP408" i="79"/>
  <c r="CO396" i="79"/>
  <c r="CP396" i="79"/>
  <c r="CO384" i="79"/>
  <c r="CP384" i="79"/>
  <c r="CO372" i="79"/>
  <c r="CP372" i="79"/>
  <c r="CO360" i="79"/>
  <c r="CP360" i="79"/>
  <c r="CO348" i="79"/>
  <c r="CP348" i="79"/>
  <c r="CO336" i="79"/>
  <c r="CP336" i="79"/>
  <c r="CO324" i="79"/>
  <c r="CP324" i="79"/>
  <c r="CO312" i="79"/>
  <c r="CP312" i="79"/>
  <c r="CO300" i="79"/>
  <c r="CP300" i="79"/>
  <c r="CO288" i="79"/>
  <c r="CP288" i="79"/>
  <c r="CO276" i="79"/>
  <c r="CP276" i="79"/>
  <c r="CO264" i="79"/>
  <c r="CP264" i="79"/>
  <c r="CO252" i="79"/>
  <c r="CP252" i="79"/>
  <c r="CO240" i="79"/>
  <c r="CP240" i="79"/>
  <c r="CO228" i="79"/>
  <c r="CP228" i="79"/>
  <c r="CO216" i="79"/>
  <c r="CP216" i="79"/>
  <c r="CO204" i="79"/>
  <c r="CP204" i="79"/>
  <c r="CO192" i="79"/>
  <c r="CP192" i="79"/>
  <c r="CO180" i="79"/>
  <c r="CP180" i="79"/>
  <c r="CO168" i="79"/>
  <c r="CP168" i="79"/>
  <c r="CO156" i="79"/>
  <c r="CP156" i="79"/>
  <c r="CO144" i="79"/>
  <c r="CP144" i="79"/>
  <c r="CO132" i="79"/>
  <c r="CP132" i="79"/>
  <c r="CO120" i="79"/>
  <c r="CP120" i="79"/>
  <c r="CO108" i="79"/>
  <c r="CP108" i="79"/>
  <c r="CO96" i="79"/>
  <c r="CP96" i="79"/>
  <c r="CO84" i="79"/>
  <c r="CP84" i="79"/>
  <c r="CO72" i="79"/>
  <c r="CP72" i="79"/>
  <c r="CO60" i="79"/>
  <c r="CP60" i="79"/>
  <c r="CO48" i="79"/>
  <c r="CP48" i="79"/>
  <c r="CO36" i="79"/>
  <c r="CP36" i="79"/>
  <c r="CO24" i="79"/>
  <c r="CP24" i="79"/>
  <c r="CO12" i="79"/>
  <c r="CP12" i="79"/>
  <c r="CP592" i="79"/>
  <c r="CP373" i="79"/>
  <c r="CP28" i="79"/>
  <c r="CP652" i="79"/>
  <c r="CP244" i="79"/>
  <c r="CP556" i="79"/>
  <c r="CP304" i="79"/>
  <c r="CP460" i="79"/>
  <c r="CP364" i="79"/>
  <c r="CP172" i="79"/>
  <c r="CP76" i="79"/>
  <c r="CS1124" i="79"/>
  <c r="CP448" i="79"/>
  <c r="CP8" i="79"/>
  <c r="CO357" i="79"/>
  <c r="CO664" i="79"/>
  <c r="CP664" i="79"/>
  <c r="CO640" i="79"/>
  <c r="CP640" i="79"/>
  <c r="CO628" i="79"/>
  <c r="CP628" i="79"/>
  <c r="CO616" i="79"/>
  <c r="CP616" i="79"/>
  <c r="CO580" i="79"/>
  <c r="CP580" i="79"/>
  <c r="CO568" i="79"/>
  <c r="CP568" i="79"/>
  <c r="CO544" i="79"/>
  <c r="CP544" i="79"/>
  <c r="CO520" i="79"/>
  <c r="CP520" i="79"/>
  <c r="CO496" i="79"/>
  <c r="CP496" i="79"/>
  <c r="CO484" i="79"/>
  <c r="CP484" i="79"/>
  <c r="CO472" i="79"/>
  <c r="CP472" i="79"/>
  <c r="CO436" i="79"/>
  <c r="CP436" i="79"/>
  <c r="CO424" i="79"/>
  <c r="CP424" i="79"/>
  <c r="CO400" i="79"/>
  <c r="CP400" i="79"/>
  <c r="CO376" i="79"/>
  <c r="CP376" i="79"/>
  <c r="CO352" i="79"/>
  <c r="CP352" i="79"/>
  <c r="CO340" i="79"/>
  <c r="CP340" i="79"/>
  <c r="CO328" i="79"/>
  <c r="CP328" i="79"/>
  <c r="CO292" i="79"/>
  <c r="CP292" i="79"/>
  <c r="CO280" i="79"/>
  <c r="CP280" i="79"/>
  <c r="CO256" i="79"/>
  <c r="CP256" i="79"/>
  <c r="CO232" i="79"/>
  <c r="CP232" i="79"/>
  <c r="CO208" i="79"/>
  <c r="CP208" i="79"/>
  <c r="CO196" i="79"/>
  <c r="CP196" i="79"/>
  <c r="CO184" i="79"/>
  <c r="CP184" i="79"/>
  <c r="CO148" i="79"/>
  <c r="CP148" i="79"/>
  <c r="CO136" i="79"/>
  <c r="CP136" i="79"/>
  <c r="CO112" i="79"/>
  <c r="CP112" i="79"/>
  <c r="CO88" i="79"/>
  <c r="CP88" i="79"/>
  <c r="CO64" i="79"/>
  <c r="CP64" i="79"/>
  <c r="CO52" i="79"/>
  <c r="CP52" i="79"/>
  <c r="CO40" i="79"/>
  <c r="CP40" i="79"/>
  <c r="CP604" i="79"/>
  <c r="CP508" i="79"/>
  <c r="CP100" i="79"/>
  <c r="CS4" i="79"/>
  <c r="CS1084" i="79"/>
  <c r="CS964" i="79"/>
  <c r="CS844" i="79"/>
  <c r="CS724" i="79"/>
  <c r="CS604" i="79"/>
  <c r="CS1164" i="79"/>
  <c r="CS1044" i="79"/>
  <c r="CS924" i="79"/>
  <c r="CS804" i="79"/>
  <c r="CS684" i="79"/>
  <c r="CS564" i="79"/>
  <c r="CS444" i="79"/>
  <c r="CS324" i="79"/>
  <c r="CS204" i="79"/>
  <c r="CS1004" i="79"/>
  <c r="CS884" i="79"/>
  <c r="CS764" i="79"/>
  <c r="CS644" i="79"/>
  <c r="CS44" i="79"/>
  <c r="CS484" i="79"/>
  <c r="CS364" i="79"/>
  <c r="CS244" i="79"/>
  <c r="CS124" i="79"/>
  <c r="CS84" i="79"/>
  <c r="CS524" i="79"/>
  <c r="CS404" i="79"/>
  <c r="CS284" i="79"/>
  <c r="CS164" i="79"/>
  <c r="BE4" i="79"/>
  <c r="BF4" i="79" s="1"/>
  <c r="BG4" i="79" s="1"/>
  <c r="AF75" i="79"/>
  <c r="AG75" i="79"/>
  <c r="AH75" i="79"/>
  <c r="AI75" i="79"/>
  <c r="AJ75" i="79"/>
  <c r="AK75" i="79"/>
  <c r="AF146" i="79"/>
  <c r="AG146" i="79"/>
  <c r="AH146" i="79"/>
  <c r="AI146" i="79"/>
  <c r="AJ146" i="79"/>
  <c r="AK146" i="79"/>
  <c r="AF217" i="79"/>
  <c r="AG217" i="79"/>
  <c r="AH217" i="79"/>
  <c r="AI217" i="79"/>
  <c r="AJ217" i="79"/>
  <c r="AK217" i="79"/>
  <c r="AG105" i="79" l="1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E5" i="79"/>
  <c r="BE6" i="79"/>
  <c r="BE7" i="79"/>
  <c r="BE8" i="79"/>
  <c r="BE9" i="79"/>
  <c r="BE10" i="79"/>
  <c r="BE11" i="79"/>
  <c r="BE12" i="79"/>
  <c r="BE13" i="79"/>
  <c r="BE14" i="79"/>
  <c r="BE15" i="79"/>
  <c r="BE16" i="79"/>
  <c r="BE17" i="79"/>
  <c r="BE18" i="79"/>
  <c r="BE19" i="79"/>
  <c r="BE20" i="79"/>
  <c r="BE21" i="79"/>
  <c r="BE22" i="79"/>
  <c r="BE23" i="79"/>
  <c r="BE24" i="79"/>
  <c r="BE25" i="79"/>
  <c r="BE26" i="79"/>
  <c r="BE27" i="79"/>
  <c r="BE28" i="79"/>
  <c r="BE29" i="79"/>
  <c r="BE30" i="79"/>
  <c r="BE31" i="79"/>
  <c r="BE32" i="79"/>
  <c r="BE33" i="79"/>
  <c r="BE34" i="79"/>
  <c r="BE35" i="79"/>
  <c r="BE36" i="79"/>
  <c r="BE37" i="79"/>
  <c r="BE38" i="79"/>
  <c r="BE39" i="79"/>
  <c r="BE40" i="79"/>
  <c r="BE41" i="79"/>
  <c r="BE42" i="79"/>
  <c r="BE43" i="79"/>
  <c r="AT20" i="79"/>
  <c r="AR20" i="79"/>
  <c r="AX2" i="79"/>
  <c r="AW2" i="79"/>
  <c r="AU5" i="79"/>
  <c r="AQ3" i="79"/>
  <c r="BI4" i="79" l="1"/>
  <c r="BK4" i="79"/>
  <c r="BM4" i="79"/>
  <c r="BH4" i="79"/>
  <c r="BJ4" i="79"/>
  <c r="BL4" i="79"/>
  <c r="AF6" i="79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DO4" i="79" l="1"/>
  <c r="DO44" i="79"/>
  <c r="DO164" i="79"/>
  <c r="DO204" i="79"/>
  <c r="DO244" i="79"/>
  <c r="DO84" i="79"/>
  <c r="DO124" i="79"/>
  <c r="AJ2" i="79"/>
  <c r="AI2" i="79"/>
  <c r="AK2" i="79"/>
  <c r="AG2" i="79"/>
  <c r="AH2" i="79"/>
  <c r="AP10" i="69"/>
  <c r="AP11" i="69"/>
  <c r="AP12" i="69"/>
  <c r="J10" i="69"/>
  <c r="J11" i="69"/>
  <c r="J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N75" i="79" l="1"/>
  <c r="AM20" i="79"/>
  <c r="AL75" i="79"/>
  <c r="AM75" i="79"/>
  <c r="AN217" i="79"/>
  <c r="AN146" i="79"/>
  <c r="AL146" i="79"/>
  <c r="AM146" i="79"/>
  <c r="AL217" i="79"/>
  <c r="AM217" i="79"/>
  <c r="AN105" i="79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AN25" i="79"/>
  <c r="AL9" i="79"/>
  <c r="AN73" i="79"/>
  <c r="AN19" i="79"/>
  <c r="AN24" i="79"/>
  <c r="AL100" i="79"/>
  <c r="AN41" i="79"/>
  <c r="AN85" i="79"/>
  <c r="AL25" i="79"/>
  <c r="AL10" i="79"/>
  <c r="AN67" i="79"/>
  <c r="AN88" i="79"/>
  <c r="AN9" i="79"/>
  <c r="AN53" i="79"/>
  <c r="AN89" i="79"/>
  <c r="AL69" i="79"/>
  <c r="AL38" i="79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AN8" i="79"/>
  <c r="AM52" i="79"/>
  <c r="AL24" i="79"/>
  <c r="AL33" i="79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AL46" i="79"/>
  <c r="AL62" i="79"/>
  <c r="AL78" i="79"/>
  <c r="AL94" i="79"/>
  <c r="AN11" i="79"/>
  <c r="AN27" i="79"/>
  <c r="AN43" i="79"/>
  <c r="AN59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AL68" i="79"/>
  <c r="AL96" i="79"/>
  <c r="AM8" i="79"/>
  <c r="AM32" i="79"/>
  <c r="AM64" i="79"/>
  <c r="AM96" i="79"/>
  <c r="AL28" i="79"/>
  <c r="E88" i="75" s="1"/>
  <c r="AL64" i="79"/>
  <c r="AL52" i="79"/>
  <c r="AN17" i="79"/>
  <c r="AN33" i="79"/>
  <c r="AN49" i="79"/>
  <c r="AN65" i="79"/>
  <c r="AN81" i="79"/>
  <c r="AN97" i="79"/>
  <c r="AL13" i="79"/>
  <c r="AL29" i="79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E89" i="75" l="1"/>
  <c r="E103" i="75"/>
  <c r="E92" i="75"/>
  <c r="E100" i="75"/>
  <c r="E97" i="75"/>
  <c r="E43" i="75"/>
  <c r="E90" i="75"/>
  <c r="E93" i="75"/>
  <c r="E87" i="75"/>
  <c r="E96" i="75"/>
  <c r="E85" i="75"/>
  <c r="E102" i="75"/>
  <c r="E91" i="75"/>
  <c r="E98" i="75"/>
  <c r="E99" i="75"/>
  <c r="BF35" i="79"/>
  <c r="BF7" i="79"/>
  <c r="BF31" i="79"/>
  <c r="BF38" i="79"/>
  <c r="BF22" i="79"/>
  <c r="BF41" i="79"/>
  <c r="BF25" i="79"/>
  <c r="BF9" i="79"/>
  <c r="BF40" i="79"/>
  <c r="BF24" i="79"/>
  <c r="BF8" i="79"/>
  <c r="BG8" i="79" s="1"/>
  <c r="BF27" i="79"/>
  <c r="BF6" i="79"/>
  <c r="BF23" i="79"/>
  <c r="BF34" i="79"/>
  <c r="BF18" i="79"/>
  <c r="BF37" i="79"/>
  <c r="BG37" i="79" s="1"/>
  <c r="BF21" i="79"/>
  <c r="BF5" i="79"/>
  <c r="BG5" i="79" s="1"/>
  <c r="BF36" i="79"/>
  <c r="BF20" i="79"/>
  <c r="BG20" i="79" s="1"/>
  <c r="BF19" i="79"/>
  <c r="BF43" i="79"/>
  <c r="BF15" i="79"/>
  <c r="BF30" i="79"/>
  <c r="BF14" i="79"/>
  <c r="BF33" i="79"/>
  <c r="BF17" i="79"/>
  <c r="BF32" i="79"/>
  <c r="BG32" i="79" s="1"/>
  <c r="BF16" i="79"/>
  <c r="BF11" i="79"/>
  <c r="BF39" i="79"/>
  <c r="BG39" i="79" s="1"/>
  <c r="BF42" i="79"/>
  <c r="BG42" i="79" s="1"/>
  <c r="BF26" i="79"/>
  <c r="BF10" i="79"/>
  <c r="BF29" i="79"/>
  <c r="BF13" i="79"/>
  <c r="BF28" i="79"/>
  <c r="BF12" i="79"/>
  <c r="BG12" i="79" s="1"/>
  <c r="AR12" i="79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 s="1"/>
  <c r="E60" i="75"/>
  <c r="E62" i="75"/>
  <c r="E61" i="75"/>
  <c r="BG13" i="79" l="1"/>
  <c r="BG26" i="79"/>
  <c r="BG30" i="79"/>
  <c r="BG6" i="79"/>
  <c r="BG40" i="79"/>
  <c r="BG22" i="79"/>
  <c r="BG35" i="79"/>
  <c r="BG10" i="79"/>
  <c r="BI10" i="79" s="1"/>
  <c r="BG28" i="79"/>
  <c r="BG16" i="79"/>
  <c r="BG19" i="79"/>
  <c r="BJ19" i="79" s="1"/>
  <c r="BG29" i="79"/>
  <c r="BG17" i="79"/>
  <c r="BG15" i="79"/>
  <c r="BG36" i="79"/>
  <c r="BL36" i="79" s="1"/>
  <c r="BG18" i="79"/>
  <c r="BG27" i="79"/>
  <c r="BG9" i="79"/>
  <c r="BH9" i="79" s="1"/>
  <c r="BG38" i="79"/>
  <c r="BG11" i="79"/>
  <c r="BG33" i="79"/>
  <c r="BG43" i="79"/>
  <c r="BG34" i="79"/>
  <c r="BG25" i="79"/>
  <c r="BG31" i="79"/>
  <c r="BG14" i="79"/>
  <c r="BG21" i="79"/>
  <c r="BG23" i="79"/>
  <c r="BK23" i="79" s="1"/>
  <c r="BG24" i="79"/>
  <c r="BG41" i="79"/>
  <c r="BG7" i="79"/>
  <c r="BK12" i="79"/>
  <c r="E26" i="75"/>
  <c r="BI26" i="79"/>
  <c r="E28" i="75"/>
  <c r="E24" i="75"/>
  <c r="E25" i="75"/>
  <c r="BL28" i="79"/>
  <c r="BM42" i="79"/>
  <c r="BH8" i="79"/>
  <c r="BL16" i="79"/>
  <c r="BM39" i="79"/>
  <c r="BJ39" i="79"/>
  <c r="BK39" i="79"/>
  <c r="BH39" i="79"/>
  <c r="BL39" i="79"/>
  <c r="BI39" i="79"/>
  <c r="BK5" i="79"/>
  <c r="BH5" i="79"/>
  <c r="BL5" i="79"/>
  <c r="BI5" i="79"/>
  <c r="BM5" i="79"/>
  <c r="BJ5" i="79"/>
  <c r="BK32" i="79"/>
  <c r="BH32" i="79"/>
  <c r="BL32" i="79"/>
  <c r="BI32" i="79"/>
  <c r="BM32" i="79"/>
  <c r="BJ32" i="79"/>
  <c r="AR25" i="79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I6" i="75" s="1"/>
  <c r="E18" i="75"/>
  <c r="E22" i="75"/>
  <c r="AD24" i="76"/>
  <c r="DO159" i="79" l="1"/>
  <c r="DO119" i="79"/>
  <c r="DO112" i="79"/>
  <c r="DO152" i="79"/>
  <c r="DO245" i="79"/>
  <c r="DO205" i="79"/>
  <c r="DO165" i="79"/>
  <c r="DO45" i="79"/>
  <c r="DO5" i="79"/>
  <c r="DO219" i="79"/>
  <c r="DO259" i="79"/>
  <c r="DO179" i="79"/>
  <c r="DO279" i="79"/>
  <c r="DO239" i="79"/>
  <c r="DO199" i="79"/>
  <c r="DO39" i="79"/>
  <c r="DO79" i="79"/>
  <c r="DO146" i="79"/>
  <c r="DO106" i="79"/>
  <c r="DO9" i="79"/>
  <c r="DO49" i="79"/>
  <c r="DO130" i="79"/>
  <c r="DO90" i="79"/>
  <c r="DO232" i="79"/>
  <c r="DO272" i="79"/>
  <c r="DO192" i="79"/>
  <c r="DO32" i="79"/>
  <c r="DO72" i="79"/>
  <c r="DO125" i="79"/>
  <c r="DO85" i="79"/>
  <c r="BM10" i="79"/>
  <c r="DO8" i="79"/>
  <c r="DO48" i="79"/>
  <c r="CV485" i="79"/>
  <c r="CV605" i="79"/>
  <c r="CV765" i="79"/>
  <c r="CV925" i="79"/>
  <c r="CV525" i="79"/>
  <c r="CV645" i="79"/>
  <c r="CV685" i="79"/>
  <c r="CV725" i="79"/>
  <c r="CV805" i="79"/>
  <c r="CV845" i="79"/>
  <c r="CV885" i="79"/>
  <c r="CV965" i="79"/>
  <c r="CV1005" i="79"/>
  <c r="CV565" i="79"/>
  <c r="CV1045" i="79"/>
  <c r="CV1125" i="79"/>
  <c r="CV1165" i="79"/>
  <c r="CV1085" i="79"/>
  <c r="CV5" i="79"/>
  <c r="CV45" i="79"/>
  <c r="CV85" i="79"/>
  <c r="CV125" i="79"/>
  <c r="CV490" i="79"/>
  <c r="CV650" i="79"/>
  <c r="CV810" i="79"/>
  <c r="CV970" i="79"/>
  <c r="CV1050" i="79"/>
  <c r="CV1090" i="79"/>
  <c r="CV1130" i="79"/>
  <c r="CV1170" i="79"/>
  <c r="CV530" i="79"/>
  <c r="CV570" i="79"/>
  <c r="CV1010" i="79"/>
  <c r="CV730" i="79"/>
  <c r="CV890" i="79"/>
  <c r="CV690" i="79"/>
  <c r="CV850" i="79"/>
  <c r="CV610" i="79"/>
  <c r="CV770" i="79"/>
  <c r="CV930" i="79"/>
  <c r="CV512" i="79"/>
  <c r="CV552" i="79"/>
  <c r="CV592" i="79"/>
  <c r="CV632" i="79"/>
  <c r="CV672" i="79"/>
  <c r="CV712" i="79"/>
  <c r="CV752" i="79"/>
  <c r="CV792" i="79"/>
  <c r="CV832" i="79"/>
  <c r="CV872" i="79"/>
  <c r="CV912" i="79"/>
  <c r="CV952" i="79"/>
  <c r="CV992" i="79"/>
  <c r="CV1032" i="79"/>
  <c r="CV1072" i="79"/>
  <c r="CV1152" i="79"/>
  <c r="CV1192" i="79"/>
  <c r="CV1112" i="79"/>
  <c r="CV72" i="79"/>
  <c r="CV152" i="79"/>
  <c r="CV112" i="79"/>
  <c r="CV32" i="79"/>
  <c r="CV39" i="79"/>
  <c r="CV79" i="79"/>
  <c r="CV119" i="79"/>
  <c r="CV159" i="79"/>
  <c r="CV522" i="79"/>
  <c r="CV682" i="79"/>
  <c r="CV842" i="79"/>
  <c r="CV1002" i="79"/>
  <c r="CV1042" i="79"/>
  <c r="CV1082" i="79"/>
  <c r="CV1122" i="79"/>
  <c r="CV1162" i="79"/>
  <c r="CV1202" i="79"/>
  <c r="CV562" i="79"/>
  <c r="CV602" i="79"/>
  <c r="CV642" i="79"/>
  <c r="CV722" i="79"/>
  <c r="CV762" i="79"/>
  <c r="CV802" i="79"/>
  <c r="CV882" i="79"/>
  <c r="CV922" i="79"/>
  <c r="CV962" i="79"/>
  <c r="CV165" i="79"/>
  <c r="CV325" i="79"/>
  <c r="CV285" i="79"/>
  <c r="CV445" i="79"/>
  <c r="CV205" i="79"/>
  <c r="CV245" i="79"/>
  <c r="CV365" i="79"/>
  <c r="CV405" i="79"/>
  <c r="CV216" i="79"/>
  <c r="CV256" i="79"/>
  <c r="CV296" i="79"/>
  <c r="CV336" i="79"/>
  <c r="CV376" i="79"/>
  <c r="CV416" i="79"/>
  <c r="CV456" i="79"/>
  <c r="CV176" i="79"/>
  <c r="CV348" i="79"/>
  <c r="CV388" i="79"/>
  <c r="CV428" i="79"/>
  <c r="CV468" i="79"/>
  <c r="CV188" i="79"/>
  <c r="CV308" i="79"/>
  <c r="CV228" i="79"/>
  <c r="CV268" i="79"/>
  <c r="CV356" i="79"/>
  <c r="CV396" i="79"/>
  <c r="CV436" i="79"/>
  <c r="CV476" i="79"/>
  <c r="CV316" i="79"/>
  <c r="CV276" i="79"/>
  <c r="CV196" i="79"/>
  <c r="CV236" i="79"/>
  <c r="CV192" i="79"/>
  <c r="CV232" i="79"/>
  <c r="CV272" i="79"/>
  <c r="CV312" i="79"/>
  <c r="CV352" i="79"/>
  <c r="CV392" i="79"/>
  <c r="CV432" i="79"/>
  <c r="CV472" i="79"/>
  <c r="CV199" i="79"/>
  <c r="CV239" i="79"/>
  <c r="CV279" i="79"/>
  <c r="CV319" i="79"/>
  <c r="CV439" i="79"/>
  <c r="CV399" i="79"/>
  <c r="CV479" i="79"/>
  <c r="CV359" i="79"/>
  <c r="CV599" i="79"/>
  <c r="CV639" i="79"/>
  <c r="CV679" i="79"/>
  <c r="CV719" i="79"/>
  <c r="CV759" i="79"/>
  <c r="CV799" i="79"/>
  <c r="CV839" i="79"/>
  <c r="CV879" i="79"/>
  <c r="CV919" i="79"/>
  <c r="CV959" i="79"/>
  <c r="CV999" i="79"/>
  <c r="CV559" i="79"/>
  <c r="CV1039" i="79"/>
  <c r="CV1119" i="79"/>
  <c r="CV1199" i="79"/>
  <c r="CV519" i="79"/>
  <c r="CV1079" i="79"/>
  <c r="CV1159" i="79"/>
  <c r="CV23" i="79"/>
  <c r="CV63" i="79"/>
  <c r="CV103" i="79"/>
  <c r="CV143" i="79"/>
  <c r="CV12" i="79"/>
  <c r="CV92" i="79"/>
  <c r="CV132" i="79"/>
  <c r="CV52" i="79"/>
  <c r="BH36" i="79"/>
  <c r="BM12" i="79"/>
  <c r="BL12" i="79"/>
  <c r="BJ12" i="79"/>
  <c r="BI12" i="79"/>
  <c r="BH12" i="79"/>
  <c r="BJ42" i="79"/>
  <c r="BI9" i="79"/>
  <c r="BK9" i="79"/>
  <c r="BJ10" i="79"/>
  <c r="BH28" i="79"/>
  <c r="BM19" i="79"/>
  <c r="BK42" i="79"/>
  <c r="BL19" i="79"/>
  <c r="BI42" i="79"/>
  <c r="BH19" i="79"/>
  <c r="BL10" i="79"/>
  <c r="BH42" i="79"/>
  <c r="BL42" i="79"/>
  <c r="BK19" i="79"/>
  <c r="BK10" i="79"/>
  <c r="BK28" i="79"/>
  <c r="BJ36" i="79"/>
  <c r="BK36" i="79"/>
  <c r="BM28" i="79"/>
  <c r="BM36" i="79"/>
  <c r="BJ28" i="79"/>
  <c r="BI28" i="79"/>
  <c r="BI36" i="79"/>
  <c r="BI19" i="79"/>
  <c r="BH10" i="79"/>
  <c r="BK16" i="79"/>
  <c r="BM9" i="79"/>
  <c r="BK26" i="79"/>
  <c r="BI23" i="79"/>
  <c r="BL26" i="79"/>
  <c r="BJ23" i="79"/>
  <c r="BL23" i="79"/>
  <c r="BM23" i="79"/>
  <c r="BM8" i="79"/>
  <c r="BH23" i="79"/>
  <c r="BM26" i="79"/>
  <c r="BI8" i="79"/>
  <c r="BL9" i="79"/>
  <c r="BJ26" i="79"/>
  <c r="BH26" i="79"/>
  <c r="BK8" i="79"/>
  <c r="BJ9" i="79"/>
  <c r="BJ16" i="79"/>
  <c r="BM16" i="79"/>
  <c r="BL8" i="79"/>
  <c r="BH16" i="79"/>
  <c r="BJ8" i="79"/>
  <c r="BI16" i="79"/>
  <c r="BL22" i="79"/>
  <c r="BI22" i="79"/>
  <c r="BM22" i="79"/>
  <c r="BJ22" i="79"/>
  <c r="BK22" i="79"/>
  <c r="BH22" i="79"/>
  <c r="BK20" i="79"/>
  <c r="BH20" i="79"/>
  <c r="BL20" i="79"/>
  <c r="BI20" i="79"/>
  <c r="BM20" i="79"/>
  <c r="BJ20" i="79"/>
  <c r="BK41" i="79"/>
  <c r="BH41" i="79"/>
  <c r="BL41" i="79"/>
  <c r="BI41" i="79"/>
  <c r="BM41" i="79"/>
  <c r="BJ41" i="79"/>
  <c r="BK21" i="79"/>
  <c r="BH21" i="79"/>
  <c r="BL21" i="79"/>
  <c r="BI21" i="79"/>
  <c r="BM21" i="79"/>
  <c r="BJ21" i="79"/>
  <c r="BL38" i="79"/>
  <c r="BI38" i="79"/>
  <c r="BM38" i="79"/>
  <c r="BJ38" i="79"/>
  <c r="BK38" i="79"/>
  <c r="BH38" i="79"/>
  <c r="BL18" i="79"/>
  <c r="BI18" i="79"/>
  <c r="BM18" i="79"/>
  <c r="BJ18" i="79"/>
  <c r="BK18" i="79"/>
  <c r="BH18" i="79"/>
  <c r="BK17" i="79"/>
  <c r="BH17" i="79"/>
  <c r="BL17" i="79"/>
  <c r="BI17" i="79"/>
  <c r="BM17" i="79"/>
  <c r="BJ17" i="79"/>
  <c r="BK40" i="79"/>
  <c r="BH40" i="79"/>
  <c r="BL40" i="79"/>
  <c r="BI40" i="79"/>
  <c r="BM40" i="79"/>
  <c r="BJ40" i="79"/>
  <c r="BL30" i="79"/>
  <c r="BI30" i="79"/>
  <c r="BM30" i="79"/>
  <c r="BJ30" i="79"/>
  <c r="BK30" i="79"/>
  <c r="BH30" i="79"/>
  <c r="BK24" i="79"/>
  <c r="BH24" i="79"/>
  <c r="BL24" i="79"/>
  <c r="BI24" i="79"/>
  <c r="BM24" i="79"/>
  <c r="BJ24" i="79"/>
  <c r="BM43" i="79"/>
  <c r="BJ43" i="79"/>
  <c r="BK43" i="79"/>
  <c r="BH43" i="79"/>
  <c r="BL43" i="79"/>
  <c r="BI43" i="79"/>
  <c r="BL6" i="79"/>
  <c r="BI6" i="79"/>
  <c r="BM6" i="79"/>
  <c r="BJ6" i="79"/>
  <c r="BK6" i="79"/>
  <c r="BH6" i="79"/>
  <c r="BK13" i="79"/>
  <c r="BH13" i="79"/>
  <c r="BL13" i="79"/>
  <c r="BI13" i="79"/>
  <c r="BM13" i="79"/>
  <c r="BJ13" i="79"/>
  <c r="BM31" i="79"/>
  <c r="BJ31" i="79"/>
  <c r="BK31" i="79"/>
  <c r="BH31" i="79"/>
  <c r="BL31" i="79"/>
  <c r="BI31" i="79"/>
  <c r="BL34" i="79"/>
  <c r="BI34" i="79"/>
  <c r="BM34" i="79"/>
  <c r="BJ34" i="79"/>
  <c r="BK34" i="79"/>
  <c r="BH34" i="79"/>
  <c r="BK33" i="79"/>
  <c r="BH33" i="79"/>
  <c r="BL33" i="79"/>
  <c r="BI33" i="79"/>
  <c r="BM33" i="79"/>
  <c r="BJ33" i="79"/>
  <c r="BM35" i="79"/>
  <c r="BJ35" i="79"/>
  <c r="BK35" i="79"/>
  <c r="BH35" i="79"/>
  <c r="BL35" i="79"/>
  <c r="BI35" i="79"/>
  <c r="BK37" i="79"/>
  <c r="BH37" i="79"/>
  <c r="BL37" i="79"/>
  <c r="BI37" i="79"/>
  <c r="BM37" i="79"/>
  <c r="BJ37" i="79"/>
  <c r="BM7" i="79"/>
  <c r="BJ7" i="79"/>
  <c r="BK7" i="79"/>
  <c r="BH7" i="79"/>
  <c r="BL7" i="79"/>
  <c r="BI7" i="79"/>
  <c r="BL14" i="79"/>
  <c r="BI14" i="79"/>
  <c r="BM14" i="79"/>
  <c r="BJ14" i="79"/>
  <c r="BK14" i="79"/>
  <c r="BH14" i="79"/>
  <c r="BK25" i="79"/>
  <c r="BH25" i="79"/>
  <c r="BL25" i="79"/>
  <c r="BI25" i="79"/>
  <c r="BM25" i="79"/>
  <c r="BJ25" i="79"/>
  <c r="BM11" i="79"/>
  <c r="BJ11" i="79"/>
  <c r="BK11" i="79"/>
  <c r="BH11" i="79"/>
  <c r="BL11" i="79"/>
  <c r="BI11" i="79"/>
  <c r="BM27" i="79"/>
  <c r="BJ27" i="79"/>
  <c r="BK27" i="79"/>
  <c r="BH27" i="79"/>
  <c r="BL27" i="79"/>
  <c r="BI27" i="79"/>
  <c r="BM15" i="79"/>
  <c r="BJ15" i="79"/>
  <c r="BK15" i="79"/>
  <c r="BH15" i="79"/>
  <c r="BL15" i="79"/>
  <c r="BI15" i="79"/>
  <c r="BK29" i="79"/>
  <c r="BH29" i="79"/>
  <c r="BL29" i="79"/>
  <c r="BI29" i="79"/>
  <c r="BM29" i="79"/>
  <c r="BJ29" i="79"/>
  <c r="C18" i="72"/>
  <c r="DO256" i="79" l="1"/>
  <c r="DO176" i="79"/>
  <c r="DO216" i="79"/>
  <c r="DO63" i="79"/>
  <c r="DO23" i="79"/>
  <c r="DO229" i="79"/>
  <c r="DO189" i="79"/>
  <c r="DO269" i="79"/>
  <c r="DO69" i="79"/>
  <c r="DO29" i="79"/>
  <c r="DO15" i="79"/>
  <c r="DO55" i="79"/>
  <c r="DO107" i="79"/>
  <c r="DO147" i="79"/>
  <c r="DO187" i="79"/>
  <c r="DO267" i="79"/>
  <c r="DO227" i="79"/>
  <c r="DO11" i="79"/>
  <c r="DO51" i="79"/>
  <c r="DO265" i="79"/>
  <c r="DO185" i="79"/>
  <c r="DO225" i="79"/>
  <c r="DO65" i="79"/>
  <c r="DO25" i="79"/>
  <c r="DO214" i="79"/>
  <c r="DO254" i="79"/>
  <c r="DO174" i="79"/>
  <c r="DO127" i="79"/>
  <c r="DO87" i="79"/>
  <c r="DO167" i="79"/>
  <c r="DO247" i="79"/>
  <c r="DO207" i="79"/>
  <c r="DO157" i="79"/>
  <c r="DO117" i="79"/>
  <c r="DO155" i="79"/>
  <c r="DO115" i="79"/>
  <c r="DO275" i="79"/>
  <c r="DO235" i="79"/>
  <c r="DO195" i="79"/>
  <c r="DO153" i="79"/>
  <c r="DO113" i="79"/>
  <c r="DO74" i="79"/>
  <c r="DO34" i="79"/>
  <c r="DO154" i="79"/>
  <c r="DO114" i="79"/>
  <c r="DO71" i="79"/>
  <c r="DO31" i="79"/>
  <c r="DO213" i="79"/>
  <c r="DO173" i="79"/>
  <c r="DO253" i="79"/>
  <c r="DO13" i="79"/>
  <c r="DO53" i="79"/>
  <c r="DO166" i="79"/>
  <c r="DO246" i="79"/>
  <c r="DO206" i="79"/>
  <c r="DO123" i="79"/>
  <c r="DO163" i="79"/>
  <c r="DO283" i="79"/>
  <c r="DO243" i="79"/>
  <c r="DO203" i="79"/>
  <c r="DO144" i="79"/>
  <c r="DO104" i="79"/>
  <c r="DO70" i="79"/>
  <c r="DO30" i="79"/>
  <c r="DO110" i="79"/>
  <c r="DO150" i="79"/>
  <c r="DO160" i="79"/>
  <c r="DO120" i="79"/>
  <c r="DO217" i="79"/>
  <c r="DO177" i="79"/>
  <c r="DO257" i="79"/>
  <c r="DO17" i="79"/>
  <c r="DO57" i="79"/>
  <c r="DO258" i="79"/>
  <c r="DO218" i="79"/>
  <c r="DO178" i="79"/>
  <c r="DO38" i="79"/>
  <c r="DO78" i="79"/>
  <c r="DO118" i="79"/>
  <c r="DO158" i="79"/>
  <c r="DO141" i="79"/>
  <c r="DO101" i="79"/>
  <c r="DO281" i="79"/>
  <c r="DO201" i="79"/>
  <c r="DO241" i="79"/>
  <c r="DO41" i="79"/>
  <c r="DO81" i="79"/>
  <c r="DO140" i="79"/>
  <c r="DO100" i="79"/>
  <c r="DO62" i="79"/>
  <c r="DO22" i="79"/>
  <c r="DO142" i="79"/>
  <c r="DO102" i="79"/>
  <c r="DO16" i="79"/>
  <c r="DO56" i="79"/>
  <c r="DO249" i="79"/>
  <c r="DO169" i="79"/>
  <c r="DO209" i="79"/>
  <c r="DO108" i="79"/>
  <c r="DO148" i="79"/>
  <c r="DO59" i="79"/>
  <c r="DO19" i="79"/>
  <c r="DO129" i="79"/>
  <c r="DO89" i="79"/>
  <c r="DO212" i="79"/>
  <c r="DO172" i="79"/>
  <c r="DO252" i="79"/>
  <c r="DO248" i="79"/>
  <c r="DO208" i="79"/>
  <c r="DO168" i="79"/>
  <c r="DO263" i="79"/>
  <c r="DO183" i="79"/>
  <c r="DO223" i="79"/>
  <c r="DO36" i="79"/>
  <c r="DO76" i="79"/>
  <c r="DO88" i="79"/>
  <c r="DO128" i="79"/>
  <c r="DO143" i="79"/>
  <c r="DO103" i="79"/>
  <c r="DO50" i="79"/>
  <c r="DO10" i="79"/>
  <c r="DO188" i="79"/>
  <c r="DO268" i="79"/>
  <c r="DO228" i="79"/>
  <c r="DO236" i="79"/>
  <c r="DO196" i="79"/>
  <c r="DO276" i="79"/>
  <c r="DO162" i="79"/>
  <c r="DO122" i="79"/>
  <c r="DO68" i="79"/>
  <c r="DO28" i="79"/>
  <c r="DO282" i="79"/>
  <c r="DO242" i="79"/>
  <c r="DO202" i="79"/>
  <c r="DO266" i="79"/>
  <c r="DO226" i="79"/>
  <c r="DO186" i="79"/>
  <c r="DO116" i="79"/>
  <c r="DO156" i="79"/>
  <c r="DO92" i="79"/>
  <c r="DO132" i="79"/>
  <c r="DO109" i="79"/>
  <c r="DO149" i="79"/>
  <c r="DO95" i="79"/>
  <c r="DO135" i="79"/>
  <c r="DO175" i="79"/>
  <c r="DO215" i="79"/>
  <c r="DO255" i="79"/>
  <c r="DO67" i="79"/>
  <c r="DO27" i="79"/>
  <c r="DO91" i="79"/>
  <c r="DO131" i="79"/>
  <c r="DO171" i="79"/>
  <c r="DO211" i="79"/>
  <c r="DO251" i="79"/>
  <c r="DO105" i="79"/>
  <c r="DO145" i="79"/>
  <c r="DO14" i="79"/>
  <c r="DO54" i="79"/>
  <c r="DO94" i="79"/>
  <c r="DO134" i="79"/>
  <c r="DO47" i="79"/>
  <c r="DO7" i="79"/>
  <c r="DO277" i="79"/>
  <c r="DO197" i="79"/>
  <c r="DO237" i="79"/>
  <c r="DO37" i="79"/>
  <c r="DO77" i="79"/>
  <c r="DO75" i="79"/>
  <c r="DO35" i="79"/>
  <c r="DO233" i="79"/>
  <c r="DO193" i="79"/>
  <c r="DO273" i="79"/>
  <c r="DO33" i="79"/>
  <c r="DO73" i="79"/>
  <c r="DO274" i="79"/>
  <c r="DO234" i="79"/>
  <c r="DO194" i="79"/>
  <c r="DO151" i="79"/>
  <c r="DO111" i="79"/>
  <c r="DO231" i="79"/>
  <c r="DO271" i="79"/>
  <c r="DO191" i="79"/>
  <c r="DO93" i="79"/>
  <c r="DO133" i="79"/>
  <c r="DO46" i="79"/>
  <c r="DO6" i="79"/>
  <c r="DO86" i="79"/>
  <c r="DO126" i="79"/>
  <c r="DO83" i="79"/>
  <c r="DO43" i="79"/>
  <c r="DO264" i="79"/>
  <c r="DO224" i="79"/>
  <c r="DO184" i="79"/>
  <c r="DO64" i="79"/>
  <c r="DO24" i="79"/>
  <c r="DO190" i="79"/>
  <c r="DO270" i="79"/>
  <c r="DO230" i="79"/>
  <c r="DO240" i="79"/>
  <c r="DO200" i="79"/>
  <c r="DO280" i="79"/>
  <c r="DO40" i="79"/>
  <c r="DO80" i="79"/>
  <c r="DO137" i="79"/>
  <c r="DO97" i="79"/>
  <c r="DO58" i="79"/>
  <c r="DO18" i="79"/>
  <c r="DO138" i="79"/>
  <c r="DO98" i="79"/>
  <c r="DO238" i="79"/>
  <c r="DO278" i="79"/>
  <c r="DO198" i="79"/>
  <c r="DO261" i="79"/>
  <c r="DO181" i="79"/>
  <c r="DO221" i="79"/>
  <c r="DO21" i="79"/>
  <c r="DO61" i="79"/>
  <c r="DO121" i="79"/>
  <c r="DO161" i="79"/>
  <c r="DO180" i="79"/>
  <c r="DO220" i="79"/>
  <c r="DO260" i="79"/>
  <c r="DO60" i="79"/>
  <c r="DO20" i="79"/>
  <c r="DO262" i="79"/>
  <c r="DO222" i="79"/>
  <c r="DO182" i="79"/>
  <c r="DO136" i="79"/>
  <c r="DO96" i="79"/>
  <c r="DO66" i="79"/>
  <c r="DO26" i="79"/>
  <c r="DO99" i="79"/>
  <c r="DO139" i="79"/>
  <c r="DO82" i="79"/>
  <c r="DO42" i="79"/>
  <c r="DO250" i="79"/>
  <c r="DO210" i="79"/>
  <c r="DO170" i="79"/>
  <c r="DO12" i="79"/>
  <c r="DO52" i="79"/>
  <c r="D18" i="72"/>
  <c r="M18" i="72"/>
  <c r="CV183" i="79"/>
  <c r="CV223" i="79"/>
  <c r="CV263" i="79"/>
  <c r="CV303" i="79"/>
  <c r="CV343" i="79"/>
  <c r="CV423" i="79"/>
  <c r="CV383" i="79"/>
  <c r="CV463" i="79"/>
  <c r="CV26" i="79"/>
  <c r="CV66" i="79"/>
  <c r="CV106" i="79"/>
  <c r="CV146" i="79"/>
  <c r="CV28" i="79"/>
  <c r="CV108" i="79"/>
  <c r="CV68" i="79"/>
  <c r="CV148" i="79"/>
  <c r="CV179" i="79"/>
  <c r="CV219" i="79"/>
  <c r="CV259" i="79"/>
  <c r="CV299" i="79"/>
  <c r="CV339" i="79"/>
  <c r="CV459" i="79"/>
  <c r="CV419" i="79"/>
  <c r="CV379" i="79"/>
  <c r="CV492" i="79"/>
  <c r="CV532" i="79"/>
  <c r="CV572" i="79"/>
  <c r="CV612" i="79"/>
  <c r="CV652" i="79"/>
  <c r="CV692" i="79"/>
  <c r="CV732" i="79"/>
  <c r="CV772" i="79"/>
  <c r="CV812" i="79"/>
  <c r="CV852" i="79"/>
  <c r="CV892" i="79"/>
  <c r="CV932" i="79"/>
  <c r="CV972" i="79"/>
  <c r="CV1012" i="79"/>
  <c r="CV1092" i="79"/>
  <c r="CV1172" i="79"/>
  <c r="CV1132" i="79"/>
  <c r="CV1052" i="79"/>
  <c r="CV496" i="79"/>
  <c r="CV536" i="79"/>
  <c r="CV576" i="79"/>
  <c r="CV616" i="79"/>
  <c r="CV656" i="79"/>
  <c r="CV696" i="79"/>
  <c r="CV736" i="79"/>
  <c r="CV776" i="79"/>
  <c r="CV816" i="79"/>
  <c r="CV856" i="79"/>
  <c r="CV896" i="79"/>
  <c r="CV936" i="79"/>
  <c r="CV976" i="79"/>
  <c r="CV1016" i="79"/>
  <c r="CV1056" i="79"/>
  <c r="CV1136" i="79"/>
  <c r="CV1176" i="79"/>
  <c r="CV1096" i="79"/>
  <c r="CV516" i="79"/>
  <c r="CV556" i="79"/>
  <c r="CV596" i="79"/>
  <c r="CV636" i="79"/>
  <c r="CV676" i="79"/>
  <c r="CV716" i="79"/>
  <c r="CV756" i="79"/>
  <c r="CV796" i="79"/>
  <c r="CV836" i="79"/>
  <c r="CV876" i="79"/>
  <c r="CV916" i="79"/>
  <c r="CV956" i="79"/>
  <c r="CV996" i="79"/>
  <c r="CV1076" i="79"/>
  <c r="CV1156" i="79"/>
  <c r="CV1116" i="79"/>
  <c r="CV1196" i="79"/>
  <c r="CV1036" i="79"/>
  <c r="CV229" i="79"/>
  <c r="CV429" i="79"/>
  <c r="CV189" i="79"/>
  <c r="CV389" i="79"/>
  <c r="CV349" i="79"/>
  <c r="CV269" i="79"/>
  <c r="CV309" i="79"/>
  <c r="CV469" i="79"/>
  <c r="CV175" i="79"/>
  <c r="CV215" i="79"/>
  <c r="CV255" i="79"/>
  <c r="CV295" i="79"/>
  <c r="CV335" i="79"/>
  <c r="CV455" i="79"/>
  <c r="CV375" i="79"/>
  <c r="CV415" i="79"/>
  <c r="CV495" i="79"/>
  <c r="CV615" i="79"/>
  <c r="CV655" i="79"/>
  <c r="CV695" i="79"/>
  <c r="CV735" i="79"/>
  <c r="CV775" i="79"/>
  <c r="CV815" i="79"/>
  <c r="CV855" i="79"/>
  <c r="CV895" i="79"/>
  <c r="CV935" i="79"/>
  <c r="CV975" i="79"/>
  <c r="CV575" i="79"/>
  <c r="CV1055" i="79"/>
  <c r="CV1135" i="79"/>
  <c r="CV535" i="79"/>
  <c r="CV1015" i="79"/>
  <c r="CV1175" i="79"/>
  <c r="CV1095" i="79"/>
  <c r="CV27" i="79"/>
  <c r="CV67" i="79"/>
  <c r="CV107" i="79"/>
  <c r="CV147" i="79"/>
  <c r="CV171" i="79"/>
  <c r="CV211" i="79"/>
  <c r="CV251" i="79"/>
  <c r="CV291" i="79"/>
  <c r="CV331" i="79"/>
  <c r="CV371" i="79"/>
  <c r="CV411" i="79"/>
  <c r="CV451" i="79"/>
  <c r="CV531" i="79"/>
  <c r="CV611" i="79"/>
  <c r="CV651" i="79"/>
  <c r="CV691" i="79"/>
  <c r="CV731" i="79"/>
  <c r="CV771" i="79"/>
  <c r="CV811" i="79"/>
  <c r="CV851" i="79"/>
  <c r="CV891" i="79"/>
  <c r="CV931" i="79"/>
  <c r="CV971" i="79"/>
  <c r="CV491" i="79"/>
  <c r="CV571" i="79"/>
  <c r="CV1011" i="79"/>
  <c r="CV1051" i="79"/>
  <c r="CV1131" i="79"/>
  <c r="CV1171" i="79"/>
  <c r="CV1091" i="79"/>
  <c r="CV185" i="79"/>
  <c r="CV305" i="79"/>
  <c r="CV465" i="79"/>
  <c r="CV265" i="79"/>
  <c r="CV425" i="79"/>
  <c r="CV225" i="79"/>
  <c r="CV385" i="79"/>
  <c r="CV345" i="79"/>
  <c r="CV14" i="79"/>
  <c r="CV54" i="79"/>
  <c r="CV94" i="79"/>
  <c r="CV134" i="79"/>
  <c r="CV174" i="79"/>
  <c r="CV214" i="79"/>
  <c r="CV254" i="79"/>
  <c r="CV294" i="79"/>
  <c r="CV334" i="79"/>
  <c r="CV454" i="79"/>
  <c r="CV414" i="79"/>
  <c r="CV374" i="79"/>
  <c r="CV7" i="79"/>
  <c r="CV47" i="79"/>
  <c r="CV87" i="79"/>
  <c r="CV127" i="79"/>
  <c r="CV517" i="79"/>
  <c r="CV637" i="79"/>
  <c r="CV797" i="79"/>
  <c r="CV957" i="79"/>
  <c r="CV597" i="79"/>
  <c r="CV677" i="79"/>
  <c r="CV717" i="79"/>
  <c r="CV757" i="79"/>
  <c r="CV837" i="79"/>
  <c r="CV877" i="79"/>
  <c r="CV917" i="79"/>
  <c r="CV997" i="79"/>
  <c r="CV557" i="79"/>
  <c r="CV1077" i="79"/>
  <c r="CV1157" i="79"/>
  <c r="CV1037" i="79"/>
  <c r="CV1197" i="79"/>
  <c r="CV1117" i="79"/>
  <c r="CV37" i="79"/>
  <c r="CV77" i="79"/>
  <c r="CV117" i="79"/>
  <c r="CV157" i="79"/>
  <c r="CV35" i="79"/>
  <c r="CV75" i="79"/>
  <c r="CV115" i="79"/>
  <c r="CV155" i="79"/>
  <c r="CV553" i="79"/>
  <c r="CV513" i="79"/>
  <c r="CV713" i="79"/>
  <c r="CV873" i="79"/>
  <c r="CV1033" i="79"/>
  <c r="CV1113" i="79"/>
  <c r="CV1193" i="79"/>
  <c r="CV673" i="79"/>
  <c r="CV833" i="79"/>
  <c r="CV993" i="79"/>
  <c r="CV1153" i="79"/>
  <c r="CV1073" i="79"/>
  <c r="CV633" i="79"/>
  <c r="CV793" i="79"/>
  <c r="CV953" i="79"/>
  <c r="CV593" i="79"/>
  <c r="CV753" i="79"/>
  <c r="CV913" i="79"/>
  <c r="CV33" i="79"/>
  <c r="CV73" i="79"/>
  <c r="CV113" i="79"/>
  <c r="CV153" i="79"/>
  <c r="CV554" i="79"/>
  <c r="CV514" i="79"/>
  <c r="CV674" i="79"/>
  <c r="CV834" i="79"/>
  <c r="CV994" i="79"/>
  <c r="CV1034" i="79"/>
  <c r="CV1074" i="79"/>
  <c r="CV1114" i="79"/>
  <c r="CV1154" i="79"/>
  <c r="CV1194" i="79"/>
  <c r="CV594" i="79"/>
  <c r="CV634" i="79"/>
  <c r="CV714" i="79"/>
  <c r="CV754" i="79"/>
  <c r="CV794" i="79"/>
  <c r="CV874" i="79"/>
  <c r="CV914" i="79"/>
  <c r="CV954" i="79"/>
  <c r="CV191" i="79"/>
  <c r="CV231" i="79"/>
  <c r="CV271" i="79"/>
  <c r="CV311" i="79"/>
  <c r="CV351" i="79"/>
  <c r="CV471" i="79"/>
  <c r="CV431" i="79"/>
  <c r="CV391" i="79"/>
  <c r="CV511" i="79"/>
  <c r="CV591" i="79"/>
  <c r="CV631" i="79"/>
  <c r="CV671" i="79"/>
  <c r="CV711" i="79"/>
  <c r="CV751" i="79"/>
  <c r="CV791" i="79"/>
  <c r="CV831" i="79"/>
  <c r="CV871" i="79"/>
  <c r="CV911" i="79"/>
  <c r="CV951" i="79"/>
  <c r="CV991" i="79"/>
  <c r="CV551" i="79"/>
  <c r="CV1071" i="79"/>
  <c r="CV1151" i="79"/>
  <c r="CV1111" i="79"/>
  <c r="CV1031" i="79"/>
  <c r="CV1191" i="79"/>
  <c r="CV173" i="79"/>
  <c r="CV293" i="79"/>
  <c r="CV413" i="79"/>
  <c r="CV253" i="79"/>
  <c r="CV373" i="79"/>
  <c r="CV453" i="79"/>
  <c r="CV213" i="79"/>
  <c r="CV333" i="79"/>
  <c r="CV6" i="79"/>
  <c r="CV46" i="79"/>
  <c r="CV86" i="79"/>
  <c r="CV126" i="79"/>
  <c r="CV166" i="79"/>
  <c r="CV206" i="79"/>
  <c r="CV246" i="79"/>
  <c r="CV286" i="79"/>
  <c r="CV326" i="79"/>
  <c r="CV366" i="79"/>
  <c r="CV446" i="79"/>
  <c r="CV406" i="79"/>
  <c r="CV43" i="79"/>
  <c r="CV83" i="79"/>
  <c r="CV123" i="79"/>
  <c r="CV163" i="79"/>
  <c r="CV504" i="79"/>
  <c r="CV544" i="79"/>
  <c r="CV584" i="79"/>
  <c r="CV624" i="79"/>
  <c r="CV664" i="79"/>
  <c r="CV704" i="79"/>
  <c r="CV744" i="79"/>
  <c r="CV784" i="79"/>
  <c r="CV824" i="79"/>
  <c r="CV864" i="79"/>
  <c r="CV904" i="79"/>
  <c r="CV944" i="79"/>
  <c r="CV984" i="79"/>
  <c r="CV1024" i="79"/>
  <c r="CV1104" i="79"/>
  <c r="CV1184" i="79"/>
  <c r="CV1144" i="79"/>
  <c r="CV1064" i="79"/>
  <c r="CV24" i="79"/>
  <c r="CV104" i="79"/>
  <c r="CV64" i="79"/>
  <c r="CV144" i="79"/>
  <c r="CV590" i="79"/>
  <c r="CV750" i="79"/>
  <c r="CV910" i="79"/>
  <c r="CV1070" i="79"/>
  <c r="CV1110" i="79"/>
  <c r="CV1150" i="79"/>
  <c r="CV1190" i="79"/>
  <c r="CV630" i="79"/>
  <c r="CV790" i="79"/>
  <c r="CV950" i="79"/>
  <c r="CV510" i="79"/>
  <c r="CV1030" i="79"/>
  <c r="CV550" i="79"/>
  <c r="CV710" i="79"/>
  <c r="CV870" i="79"/>
  <c r="CV670" i="79"/>
  <c r="CV830" i="79"/>
  <c r="CV990" i="79"/>
  <c r="CV520" i="79"/>
  <c r="CV560" i="79"/>
  <c r="CV600" i="79"/>
  <c r="CV640" i="79"/>
  <c r="CV680" i="79"/>
  <c r="CV720" i="79"/>
  <c r="CV760" i="79"/>
  <c r="CV800" i="79"/>
  <c r="CV840" i="79"/>
  <c r="CV880" i="79"/>
  <c r="CV920" i="79"/>
  <c r="CV960" i="79"/>
  <c r="CV1000" i="79"/>
  <c r="CV1040" i="79"/>
  <c r="CV1120" i="79"/>
  <c r="CV1200" i="79"/>
  <c r="CV1160" i="79"/>
  <c r="CV1080" i="79"/>
  <c r="CV40" i="79"/>
  <c r="CV120" i="79"/>
  <c r="CV160" i="79"/>
  <c r="CV80" i="79"/>
  <c r="CV177" i="79"/>
  <c r="CV337" i="79"/>
  <c r="CV377" i="79"/>
  <c r="CV297" i="79"/>
  <c r="CV217" i="79"/>
  <c r="CV417" i="79"/>
  <c r="CV257" i="79"/>
  <c r="CV457" i="79"/>
  <c r="CV18" i="79"/>
  <c r="CV58" i="79"/>
  <c r="CV98" i="79"/>
  <c r="CV138" i="79"/>
  <c r="CV178" i="79"/>
  <c r="CV218" i="79"/>
  <c r="CV258" i="79"/>
  <c r="CV298" i="79"/>
  <c r="CV338" i="79"/>
  <c r="CV418" i="79"/>
  <c r="CV378" i="79"/>
  <c r="CV458" i="79"/>
  <c r="CV558" i="79"/>
  <c r="CV518" i="79"/>
  <c r="CV598" i="79"/>
  <c r="CV758" i="79"/>
  <c r="CV918" i="79"/>
  <c r="CV1038" i="79"/>
  <c r="CV1078" i="79"/>
  <c r="CV1118" i="79"/>
  <c r="CV1158" i="79"/>
  <c r="CV1198" i="79"/>
  <c r="CV638" i="79"/>
  <c r="CV798" i="79"/>
  <c r="CV958" i="79"/>
  <c r="CV678" i="79"/>
  <c r="CV718" i="79"/>
  <c r="CV838" i="79"/>
  <c r="CV878" i="79"/>
  <c r="CV998" i="79"/>
  <c r="CV501" i="79"/>
  <c r="CV621" i="79"/>
  <c r="CV781" i="79"/>
  <c r="CV941" i="79"/>
  <c r="CV541" i="79"/>
  <c r="CV1021" i="79"/>
  <c r="CV1061" i="79"/>
  <c r="CV1141" i="79"/>
  <c r="CV1181" i="79"/>
  <c r="CV1101" i="79"/>
  <c r="CV581" i="79"/>
  <c r="CV661" i="79"/>
  <c r="CV701" i="79"/>
  <c r="CV741" i="79"/>
  <c r="CV821" i="79"/>
  <c r="CV861" i="79"/>
  <c r="CV901" i="79"/>
  <c r="CV981" i="79"/>
  <c r="CV21" i="79"/>
  <c r="CV61" i="79"/>
  <c r="CV101" i="79"/>
  <c r="CV141" i="79"/>
  <c r="CV241" i="79"/>
  <c r="CV481" i="79"/>
  <c r="CV201" i="79"/>
  <c r="CV441" i="79"/>
  <c r="CV281" i="79"/>
  <c r="CV321" i="79"/>
  <c r="CV401" i="79"/>
  <c r="CV361" i="79"/>
  <c r="CV500" i="79"/>
  <c r="CV540" i="79"/>
  <c r="CV580" i="79"/>
  <c r="CV620" i="79"/>
  <c r="CV660" i="79"/>
  <c r="CV700" i="79"/>
  <c r="CV740" i="79"/>
  <c r="CV780" i="79"/>
  <c r="CV820" i="79"/>
  <c r="CV860" i="79"/>
  <c r="CV900" i="79"/>
  <c r="CV940" i="79"/>
  <c r="CV980" i="79"/>
  <c r="CV1020" i="79"/>
  <c r="CV1060" i="79"/>
  <c r="CV1140" i="79"/>
  <c r="CV1100" i="79"/>
  <c r="CV1180" i="79"/>
  <c r="CV60" i="79"/>
  <c r="CV140" i="79"/>
  <c r="CV100" i="79"/>
  <c r="CV20" i="79"/>
  <c r="CV542" i="79"/>
  <c r="CV502" i="79"/>
  <c r="CV582" i="79"/>
  <c r="CV742" i="79"/>
  <c r="CV902" i="79"/>
  <c r="CV1062" i="79"/>
  <c r="CV1102" i="79"/>
  <c r="CV1142" i="79"/>
  <c r="CV1182" i="79"/>
  <c r="CV702" i="79"/>
  <c r="CV862" i="79"/>
  <c r="CV622" i="79"/>
  <c r="CV782" i="79"/>
  <c r="CV942" i="79"/>
  <c r="CV662" i="79"/>
  <c r="CV822" i="79"/>
  <c r="CV982" i="79"/>
  <c r="CV1022" i="79"/>
  <c r="CV569" i="79"/>
  <c r="CV689" i="79"/>
  <c r="CV849" i="79"/>
  <c r="CV1049" i="79"/>
  <c r="CV1129" i="79"/>
  <c r="CV489" i="79"/>
  <c r="CV529" i="79"/>
  <c r="CV609" i="79"/>
  <c r="CV729" i="79"/>
  <c r="CV769" i="79"/>
  <c r="CV889" i="79"/>
  <c r="CV929" i="79"/>
  <c r="CV1089" i="79"/>
  <c r="CV1009" i="79"/>
  <c r="CV649" i="79"/>
  <c r="CV809" i="79"/>
  <c r="CV969" i="79"/>
  <c r="CV1169" i="79"/>
  <c r="CV508" i="79"/>
  <c r="CV548" i="79"/>
  <c r="CV588" i="79"/>
  <c r="CV628" i="79"/>
  <c r="CV668" i="79"/>
  <c r="CV708" i="79"/>
  <c r="CV748" i="79"/>
  <c r="CV788" i="79"/>
  <c r="CV828" i="79"/>
  <c r="CV868" i="79"/>
  <c r="CV908" i="79"/>
  <c r="CV948" i="79"/>
  <c r="CV988" i="79"/>
  <c r="CV1028" i="79"/>
  <c r="CV1108" i="79"/>
  <c r="CV1188" i="79"/>
  <c r="CV1068" i="79"/>
  <c r="CV1148" i="79"/>
  <c r="CV10" i="79"/>
  <c r="CV50" i="79"/>
  <c r="CV90" i="79"/>
  <c r="CV130" i="79"/>
  <c r="CV170" i="79"/>
  <c r="CV210" i="79"/>
  <c r="CV250" i="79"/>
  <c r="CV290" i="79"/>
  <c r="CV330" i="79"/>
  <c r="CV450" i="79"/>
  <c r="CV370" i="79"/>
  <c r="CV410" i="79"/>
  <c r="CV42" i="79"/>
  <c r="CV82" i="79"/>
  <c r="CV122" i="79"/>
  <c r="CV162" i="79"/>
  <c r="CV9" i="79"/>
  <c r="CV49" i="79"/>
  <c r="CV89" i="79"/>
  <c r="CV129" i="79"/>
  <c r="CV506" i="79"/>
  <c r="CV666" i="79"/>
  <c r="CV826" i="79"/>
  <c r="CV986" i="79"/>
  <c r="CV1066" i="79"/>
  <c r="CV1106" i="79"/>
  <c r="CV1146" i="79"/>
  <c r="CV1186" i="79"/>
  <c r="CV586" i="79"/>
  <c r="CV626" i="79"/>
  <c r="CV706" i="79"/>
  <c r="CV746" i="79"/>
  <c r="CV786" i="79"/>
  <c r="CV866" i="79"/>
  <c r="CV906" i="79"/>
  <c r="CV946" i="79"/>
  <c r="CV1026" i="79"/>
  <c r="CV546" i="79"/>
  <c r="CV169" i="79"/>
  <c r="CV209" i="79"/>
  <c r="CV449" i="79"/>
  <c r="CV329" i="79"/>
  <c r="CV409" i="79"/>
  <c r="CV249" i="79"/>
  <c r="CV289" i="79"/>
  <c r="CV369" i="79"/>
  <c r="CV488" i="79"/>
  <c r="CV528" i="79"/>
  <c r="CV568" i="79"/>
  <c r="CV608" i="79"/>
  <c r="CV648" i="79"/>
  <c r="CV688" i="79"/>
  <c r="CV728" i="79"/>
  <c r="CV768" i="79"/>
  <c r="CV808" i="79"/>
  <c r="CV848" i="79"/>
  <c r="CV888" i="79"/>
  <c r="CV928" i="79"/>
  <c r="CV968" i="79"/>
  <c r="CV1008" i="79"/>
  <c r="CV1088" i="79"/>
  <c r="CV1168" i="79"/>
  <c r="CV1128" i="79"/>
  <c r="CV1048" i="79"/>
  <c r="CV186" i="79"/>
  <c r="CV226" i="79"/>
  <c r="CV266" i="79"/>
  <c r="CV306" i="79"/>
  <c r="CV346" i="79"/>
  <c r="CV466" i="79"/>
  <c r="CV386" i="79"/>
  <c r="CV426" i="79"/>
  <c r="CV56" i="79"/>
  <c r="CV136" i="79"/>
  <c r="CV16" i="79"/>
  <c r="CV96" i="79"/>
  <c r="CV76" i="79"/>
  <c r="CV156" i="79"/>
  <c r="CV36" i="79"/>
  <c r="CV116" i="79"/>
  <c r="CV19" i="79"/>
  <c r="CV59" i="79"/>
  <c r="CV99" i="79"/>
  <c r="CV139" i="79"/>
  <c r="CV619" i="79"/>
  <c r="CV659" i="79"/>
  <c r="CV699" i="79"/>
  <c r="CV739" i="79"/>
  <c r="CV779" i="79"/>
  <c r="CV819" i="79"/>
  <c r="CV859" i="79"/>
  <c r="CV899" i="79"/>
  <c r="CV939" i="79"/>
  <c r="CV979" i="79"/>
  <c r="CV579" i="79"/>
  <c r="CV499" i="79"/>
  <c r="CV539" i="79"/>
  <c r="CV1019" i="79"/>
  <c r="CV1099" i="79"/>
  <c r="CV1179" i="79"/>
  <c r="CV1139" i="79"/>
  <c r="CV1059" i="79"/>
  <c r="CV549" i="79"/>
  <c r="CV629" i="79"/>
  <c r="CV789" i="79"/>
  <c r="CV949" i="79"/>
  <c r="CV1029" i="79"/>
  <c r="CV589" i="79"/>
  <c r="CV669" i="79"/>
  <c r="CV709" i="79"/>
  <c r="CV749" i="79"/>
  <c r="CV829" i="79"/>
  <c r="CV869" i="79"/>
  <c r="CV909" i="79"/>
  <c r="CV989" i="79"/>
  <c r="CV1109" i="79"/>
  <c r="CV1189" i="79"/>
  <c r="CV509" i="79"/>
  <c r="CV1149" i="79"/>
  <c r="CV1069" i="79"/>
  <c r="CV29" i="79"/>
  <c r="CV69" i="79"/>
  <c r="CV109" i="79"/>
  <c r="CV149" i="79"/>
  <c r="CV15" i="79"/>
  <c r="CV55" i="79"/>
  <c r="CV95" i="79"/>
  <c r="CV135" i="79"/>
  <c r="CV187" i="79"/>
  <c r="CV227" i="79"/>
  <c r="CV267" i="79"/>
  <c r="CV307" i="79"/>
  <c r="CV387" i="79"/>
  <c r="CV347" i="79"/>
  <c r="CV427" i="79"/>
  <c r="CV467" i="79"/>
  <c r="CV547" i="79"/>
  <c r="CV587" i="79"/>
  <c r="CV627" i="79"/>
  <c r="CV667" i="79"/>
  <c r="CV707" i="79"/>
  <c r="CV747" i="79"/>
  <c r="CV787" i="79"/>
  <c r="CV827" i="79"/>
  <c r="CV867" i="79"/>
  <c r="CV907" i="79"/>
  <c r="CV947" i="79"/>
  <c r="CV987" i="79"/>
  <c r="CV507" i="79"/>
  <c r="CV1027" i="79"/>
  <c r="CV1067" i="79"/>
  <c r="CV1147" i="79"/>
  <c r="CV1187" i="79"/>
  <c r="CV1107" i="79"/>
  <c r="CV11" i="79"/>
  <c r="CV51" i="79"/>
  <c r="CV91" i="79"/>
  <c r="CV131" i="79"/>
  <c r="CV545" i="79"/>
  <c r="CV705" i="79"/>
  <c r="CV865" i="79"/>
  <c r="CV665" i="79"/>
  <c r="CV825" i="79"/>
  <c r="CV985" i="79"/>
  <c r="CV1065" i="79"/>
  <c r="CV1145" i="79"/>
  <c r="CV505" i="79"/>
  <c r="CV1025" i="79"/>
  <c r="CV625" i="79"/>
  <c r="CV785" i="79"/>
  <c r="CV945" i="79"/>
  <c r="CV1185" i="79"/>
  <c r="CV585" i="79"/>
  <c r="CV745" i="79"/>
  <c r="CV905" i="79"/>
  <c r="CV1105" i="79"/>
  <c r="CV25" i="79"/>
  <c r="CV65" i="79"/>
  <c r="CV105" i="79"/>
  <c r="CV145" i="79"/>
  <c r="CV574" i="79"/>
  <c r="CV534" i="79"/>
  <c r="CV734" i="79"/>
  <c r="CV894" i="79"/>
  <c r="CV1054" i="79"/>
  <c r="CV1094" i="79"/>
  <c r="CV1134" i="79"/>
  <c r="CV1174" i="79"/>
  <c r="CV654" i="79"/>
  <c r="CV694" i="79"/>
  <c r="CV814" i="79"/>
  <c r="CV854" i="79"/>
  <c r="CV974" i="79"/>
  <c r="CV1014" i="79"/>
  <c r="CV614" i="79"/>
  <c r="CV774" i="79"/>
  <c r="CV934" i="79"/>
  <c r="CV494" i="79"/>
  <c r="CV167" i="79"/>
  <c r="CV207" i="79"/>
  <c r="CV247" i="79"/>
  <c r="CV287" i="79"/>
  <c r="CV327" i="79"/>
  <c r="CV407" i="79"/>
  <c r="CV367" i="79"/>
  <c r="CV447" i="79"/>
  <c r="CV567" i="79"/>
  <c r="CV607" i="79"/>
  <c r="CV647" i="79"/>
  <c r="CV687" i="79"/>
  <c r="CV727" i="79"/>
  <c r="CV767" i="79"/>
  <c r="CV807" i="79"/>
  <c r="CV847" i="79"/>
  <c r="CV887" i="79"/>
  <c r="CV927" i="79"/>
  <c r="CV967" i="79"/>
  <c r="CV527" i="79"/>
  <c r="CV1007" i="79"/>
  <c r="CV487" i="79"/>
  <c r="CV1087" i="79"/>
  <c r="CV1167" i="79"/>
  <c r="CV1047" i="79"/>
  <c r="CV1127" i="79"/>
  <c r="CV197" i="79"/>
  <c r="CV357" i="79"/>
  <c r="CV317" i="79"/>
  <c r="CV477" i="79"/>
  <c r="CV397" i="79"/>
  <c r="CV437" i="79"/>
  <c r="CV237" i="79"/>
  <c r="CV277" i="79"/>
  <c r="CV195" i="79"/>
  <c r="CV235" i="79"/>
  <c r="CV275" i="79"/>
  <c r="CV315" i="79"/>
  <c r="CV475" i="79"/>
  <c r="CV435" i="79"/>
  <c r="CV395" i="79"/>
  <c r="CV355" i="79"/>
  <c r="CV595" i="79"/>
  <c r="CV635" i="79"/>
  <c r="CV675" i="79"/>
  <c r="CV715" i="79"/>
  <c r="CV755" i="79"/>
  <c r="CV795" i="79"/>
  <c r="CV835" i="79"/>
  <c r="CV875" i="79"/>
  <c r="CV915" i="79"/>
  <c r="CV955" i="79"/>
  <c r="CV995" i="79"/>
  <c r="CV555" i="79"/>
  <c r="CV515" i="79"/>
  <c r="CV1035" i="79"/>
  <c r="CV1115" i="79"/>
  <c r="CV1195" i="79"/>
  <c r="CV1155" i="79"/>
  <c r="CV1075" i="79"/>
  <c r="CV273" i="79"/>
  <c r="CV393" i="79"/>
  <c r="CV233" i="79"/>
  <c r="CV353" i="79"/>
  <c r="CV433" i="79"/>
  <c r="CV473" i="79"/>
  <c r="CV193" i="79"/>
  <c r="CV313" i="79"/>
  <c r="CV34" i="79"/>
  <c r="CV74" i="79"/>
  <c r="CV114" i="79"/>
  <c r="CV154" i="79"/>
  <c r="CV194" i="79"/>
  <c r="CV234" i="79"/>
  <c r="CV274" i="79"/>
  <c r="CV314" i="79"/>
  <c r="CV434" i="79"/>
  <c r="CV394" i="79"/>
  <c r="CV354" i="79"/>
  <c r="CV474" i="79"/>
  <c r="CV31" i="79"/>
  <c r="CV71" i="79"/>
  <c r="CV111" i="79"/>
  <c r="CV151" i="79"/>
  <c r="CV573" i="79"/>
  <c r="CV533" i="79"/>
  <c r="CV493" i="79"/>
  <c r="CV613" i="79"/>
  <c r="CV773" i="79"/>
  <c r="CV933" i="79"/>
  <c r="CV1013" i="79"/>
  <c r="CV1093" i="79"/>
  <c r="CV1173" i="79"/>
  <c r="CV653" i="79"/>
  <c r="CV693" i="79"/>
  <c r="CV733" i="79"/>
  <c r="CV813" i="79"/>
  <c r="CV853" i="79"/>
  <c r="CV893" i="79"/>
  <c r="CV973" i="79"/>
  <c r="CV1133" i="79"/>
  <c r="CV1053" i="79"/>
  <c r="CV13" i="79"/>
  <c r="CV53" i="79"/>
  <c r="CV93" i="79"/>
  <c r="CV133" i="79"/>
  <c r="CV526" i="79"/>
  <c r="CV486" i="79"/>
  <c r="CV726" i="79"/>
  <c r="CV886" i="79"/>
  <c r="CV1046" i="79"/>
  <c r="CV1086" i="79"/>
  <c r="CV1126" i="79"/>
  <c r="CV1166" i="79"/>
  <c r="CV606" i="79"/>
  <c r="CV766" i="79"/>
  <c r="CV926" i="79"/>
  <c r="CV646" i="79"/>
  <c r="CV686" i="79"/>
  <c r="CV806" i="79"/>
  <c r="CV846" i="79"/>
  <c r="CV966" i="79"/>
  <c r="CV1006" i="79"/>
  <c r="CV566" i="79"/>
  <c r="CV203" i="79"/>
  <c r="CV243" i="79"/>
  <c r="CV283" i="79"/>
  <c r="CV323" i="79"/>
  <c r="CV403" i="79"/>
  <c r="CV363" i="79"/>
  <c r="CV443" i="79"/>
  <c r="CV483" i="79"/>
  <c r="CV563" i="79"/>
  <c r="CV603" i="79"/>
  <c r="CV643" i="79"/>
  <c r="CV683" i="79"/>
  <c r="CV723" i="79"/>
  <c r="CV763" i="79"/>
  <c r="CV803" i="79"/>
  <c r="CV843" i="79"/>
  <c r="CV883" i="79"/>
  <c r="CV923" i="79"/>
  <c r="CV963" i="79"/>
  <c r="CV1003" i="79"/>
  <c r="CV523" i="79"/>
  <c r="CV1083" i="79"/>
  <c r="CV1163" i="79"/>
  <c r="CV1203" i="79"/>
  <c r="CV1043" i="79"/>
  <c r="CV1123" i="79"/>
  <c r="CV184" i="79"/>
  <c r="CV224" i="79"/>
  <c r="CV264" i="79"/>
  <c r="CV304" i="79"/>
  <c r="CV344" i="79"/>
  <c r="CV384" i="79"/>
  <c r="CV424" i="79"/>
  <c r="CV464" i="79"/>
  <c r="CV30" i="79"/>
  <c r="CV70" i="79"/>
  <c r="CV110" i="79"/>
  <c r="CV150" i="79"/>
  <c r="CV190" i="79"/>
  <c r="CV230" i="79"/>
  <c r="CV270" i="79"/>
  <c r="CV310" i="79"/>
  <c r="CV470" i="79"/>
  <c r="CV430" i="79"/>
  <c r="CV350" i="79"/>
  <c r="CV390" i="79"/>
  <c r="CV200" i="79"/>
  <c r="CV240" i="79"/>
  <c r="CV280" i="79"/>
  <c r="CV320" i="79"/>
  <c r="CV360" i="79"/>
  <c r="CV400" i="79"/>
  <c r="CV440" i="79"/>
  <c r="CV480" i="79"/>
  <c r="CV537" i="79"/>
  <c r="CV497" i="79"/>
  <c r="CV697" i="79"/>
  <c r="CV857" i="79"/>
  <c r="CV617" i="79"/>
  <c r="CV737" i="79"/>
  <c r="CV777" i="79"/>
  <c r="CV897" i="79"/>
  <c r="CV937" i="79"/>
  <c r="CV1097" i="79"/>
  <c r="CV1177" i="79"/>
  <c r="CV577" i="79"/>
  <c r="CV657" i="79"/>
  <c r="CV817" i="79"/>
  <c r="CV977" i="79"/>
  <c r="CV1057" i="79"/>
  <c r="CV1017" i="79"/>
  <c r="CV1137" i="79"/>
  <c r="CV17" i="79"/>
  <c r="CV57" i="79"/>
  <c r="CV97" i="79"/>
  <c r="CV137" i="79"/>
  <c r="CV578" i="79"/>
  <c r="CV538" i="79"/>
  <c r="CV658" i="79"/>
  <c r="CV818" i="79"/>
  <c r="CV978" i="79"/>
  <c r="CV1018" i="79"/>
  <c r="CV1058" i="79"/>
  <c r="CV1098" i="79"/>
  <c r="CV1138" i="79"/>
  <c r="CV1178" i="79"/>
  <c r="CV618" i="79"/>
  <c r="CV698" i="79"/>
  <c r="CV738" i="79"/>
  <c r="CV778" i="79"/>
  <c r="CV858" i="79"/>
  <c r="CV898" i="79"/>
  <c r="CV938" i="79"/>
  <c r="CV498" i="79"/>
  <c r="CV38" i="79"/>
  <c r="CV78" i="79"/>
  <c r="CV118" i="79"/>
  <c r="CV158" i="79"/>
  <c r="CV198" i="79"/>
  <c r="CV238" i="79"/>
  <c r="CV278" i="79"/>
  <c r="CV318" i="79"/>
  <c r="CV398" i="79"/>
  <c r="CV358" i="79"/>
  <c r="CV438" i="79"/>
  <c r="CV478" i="79"/>
  <c r="CV181" i="79"/>
  <c r="CV261" i="79"/>
  <c r="CV221" i="79"/>
  <c r="CV461" i="79"/>
  <c r="CV341" i="79"/>
  <c r="CV301" i="79"/>
  <c r="CV381" i="79"/>
  <c r="CV421" i="79"/>
  <c r="CV721" i="79"/>
  <c r="CV881" i="79"/>
  <c r="CV1081" i="79"/>
  <c r="CV1161" i="79"/>
  <c r="CV601" i="79"/>
  <c r="CV641" i="79"/>
  <c r="CV761" i="79"/>
  <c r="CV801" i="79"/>
  <c r="CV921" i="79"/>
  <c r="CV961" i="79"/>
  <c r="CV561" i="79"/>
  <c r="CV1121" i="79"/>
  <c r="CV681" i="79"/>
  <c r="CV841" i="79"/>
  <c r="CV1001" i="79"/>
  <c r="CV1041" i="79"/>
  <c r="CV521" i="79"/>
  <c r="CV1201" i="79"/>
  <c r="CV41" i="79"/>
  <c r="CV81" i="79"/>
  <c r="CV121" i="79"/>
  <c r="CV161" i="79"/>
  <c r="CV380" i="79"/>
  <c r="CV420" i="79"/>
  <c r="CV460" i="79"/>
  <c r="CV220" i="79"/>
  <c r="CV340" i="79"/>
  <c r="CV260" i="79"/>
  <c r="CV300" i="79"/>
  <c r="CV180" i="79"/>
  <c r="CV22" i="79"/>
  <c r="CV62" i="79"/>
  <c r="CV102" i="79"/>
  <c r="CV142" i="79"/>
  <c r="CV182" i="79"/>
  <c r="CV222" i="79"/>
  <c r="CV262" i="79"/>
  <c r="CV302" i="79"/>
  <c r="CV342" i="79"/>
  <c r="CV382" i="79"/>
  <c r="CV422" i="79"/>
  <c r="CV462" i="79"/>
  <c r="CV168" i="79"/>
  <c r="CV208" i="79"/>
  <c r="CV248" i="79"/>
  <c r="CV288" i="79"/>
  <c r="CV328" i="79"/>
  <c r="CV368" i="79"/>
  <c r="CV408" i="79"/>
  <c r="CV448" i="79"/>
  <c r="CV8" i="79"/>
  <c r="CV88" i="79"/>
  <c r="CV128" i="79"/>
  <c r="CV48" i="79"/>
  <c r="CV583" i="79"/>
  <c r="CV623" i="79"/>
  <c r="CV663" i="79"/>
  <c r="CV703" i="79"/>
  <c r="CV743" i="79"/>
  <c r="CV783" i="79"/>
  <c r="CV823" i="79"/>
  <c r="CV863" i="79"/>
  <c r="CV903" i="79"/>
  <c r="CV943" i="79"/>
  <c r="CV983" i="79"/>
  <c r="CV543" i="79"/>
  <c r="CV503" i="79"/>
  <c r="CV1023" i="79"/>
  <c r="CV1103" i="79"/>
  <c r="CV1183" i="79"/>
  <c r="CV1063" i="79"/>
  <c r="CV1143" i="79"/>
  <c r="CV202" i="79"/>
  <c r="CV242" i="79"/>
  <c r="CV282" i="79"/>
  <c r="CV322" i="79"/>
  <c r="CV362" i="79"/>
  <c r="CV482" i="79"/>
  <c r="CV402" i="79"/>
  <c r="CV442" i="79"/>
  <c r="CV372" i="79"/>
  <c r="CV412" i="79"/>
  <c r="CV452" i="79"/>
  <c r="CV172" i="79"/>
  <c r="CV252" i="79"/>
  <c r="CV212" i="79"/>
  <c r="CV292" i="79"/>
  <c r="CV332" i="79"/>
  <c r="AD80" i="78"/>
  <c r="AE80" i="78" s="1"/>
  <c r="V80" i="78"/>
  <c r="W80" i="78" s="1"/>
  <c r="C80" i="78"/>
  <c r="D80" i="78" s="1"/>
  <c r="AD79" i="78"/>
  <c r="AE79" i="78" s="1"/>
  <c r="V79" i="78"/>
  <c r="W79" i="78" s="1"/>
  <c r="C79" i="78"/>
  <c r="D79" i="78" s="1"/>
  <c r="AD78" i="78"/>
  <c r="AE78" i="78" s="1"/>
  <c r="V78" i="78"/>
  <c r="W78" i="78" s="1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D75" i="78"/>
  <c r="AE75" i="78" s="1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V73" i="78"/>
  <c r="W73" i="78" s="1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V71" i="78"/>
  <c r="W71" i="78" s="1"/>
  <c r="O71" i="78"/>
  <c r="P71" i="78" s="1"/>
  <c r="I71" i="78"/>
  <c r="J71" i="78" s="1"/>
  <c r="C71" i="78"/>
  <c r="D71" i="78" s="1"/>
  <c r="AD70" i="78"/>
  <c r="AE70" i="78" s="1"/>
  <c r="V70" i="78"/>
  <c r="W70" i="78" s="1"/>
  <c r="O70" i="78"/>
  <c r="P70" i="78" s="1"/>
  <c r="I70" i="78"/>
  <c r="J70" i="78" s="1"/>
  <c r="C70" i="78"/>
  <c r="D70" i="78" s="1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O68" i="78"/>
  <c r="P68" i="78" s="1"/>
  <c r="I68" i="78"/>
  <c r="J68" i="78" s="1"/>
  <c r="C68" i="78"/>
  <c r="D68" i="78" s="1"/>
  <c r="AD67" i="78"/>
  <c r="AE67" i="78" s="1"/>
  <c r="V67" i="78"/>
  <c r="W67" i="78" s="1"/>
  <c r="O67" i="78"/>
  <c r="P67" i="78" s="1"/>
  <c r="I67" i="78"/>
  <c r="J67" i="78" s="1"/>
  <c r="C67" i="78"/>
  <c r="D67" i="78" s="1"/>
  <c r="AD66" i="78"/>
  <c r="AE66" i="78" s="1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I65" i="78"/>
  <c r="J65" i="78" s="1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V63" i="78"/>
  <c r="W63" i="78" s="1"/>
  <c r="O63" i="78"/>
  <c r="P63" i="78" s="1"/>
  <c r="I63" i="78"/>
  <c r="J63" i="78" s="1"/>
  <c r="C63" i="78"/>
  <c r="D63" i="78" s="1"/>
  <c r="AD62" i="78"/>
  <c r="AE62" i="78" s="1"/>
  <c r="V62" i="78"/>
  <c r="W62" i="78" s="1"/>
  <c r="O62" i="78"/>
  <c r="P62" i="78" s="1"/>
  <c r="I62" i="78"/>
  <c r="J62" i="78" s="1"/>
  <c r="C62" i="78"/>
  <c r="D62" i="78" s="1"/>
  <c r="AD61" i="78"/>
  <c r="AE61" i="78" s="1"/>
  <c r="W61" i="78"/>
  <c r="V61" i="78"/>
  <c r="O61" i="78"/>
  <c r="P61" i="78" s="1"/>
  <c r="I61" i="78"/>
  <c r="J61" i="78" s="1"/>
  <c r="C61" i="78"/>
  <c r="D61" i="78" s="1"/>
  <c r="W59" i="78" l="1"/>
  <c r="X65" i="78" s="1"/>
  <c r="AE59" i="78"/>
  <c r="AF62" i="78" s="1"/>
  <c r="AF71" i="78"/>
  <c r="J59" i="78"/>
  <c r="K64" i="78" s="1"/>
  <c r="E66" i="78"/>
  <c r="X68" i="78"/>
  <c r="K69" i="78"/>
  <c r="X70" i="78"/>
  <c r="X72" i="78"/>
  <c r="P59" i="78"/>
  <c r="X63" i="78"/>
  <c r="AF66" i="78"/>
  <c r="Q71" i="78"/>
  <c r="AF72" i="78"/>
  <c r="X73" i="78"/>
  <c r="X62" i="78"/>
  <c r="AF63" i="78"/>
  <c r="AF65" i="78"/>
  <c r="X67" i="78"/>
  <c r="K70" i="78"/>
  <c r="AF73" i="78"/>
  <c r="X74" i="78"/>
  <c r="Q63" i="78"/>
  <c r="X64" i="78"/>
  <c r="K65" i="78"/>
  <c r="X66" i="78"/>
  <c r="AF67" i="78"/>
  <c r="AF69" i="78"/>
  <c r="X71" i="78"/>
  <c r="AF74" i="78"/>
  <c r="X69" i="78"/>
  <c r="X79" i="78"/>
  <c r="X75" i="78"/>
  <c r="X76" i="78"/>
  <c r="X77" i="78"/>
  <c r="AF80" i="78"/>
  <c r="AF76" i="78"/>
  <c r="AF77" i="78"/>
  <c r="AF78" i="78"/>
  <c r="AF79" i="78"/>
  <c r="D59" i="78"/>
  <c r="Q67" i="78" s="1"/>
  <c r="Q62" i="78"/>
  <c r="AF68" i="78"/>
  <c r="Q70" i="78"/>
  <c r="E72" i="78"/>
  <c r="X80" i="78"/>
  <c r="K63" i="78"/>
  <c r="AF64" i="78"/>
  <c r="K71" i="78"/>
  <c r="E75" i="78"/>
  <c r="K62" i="78" l="1"/>
  <c r="E74" i="78"/>
  <c r="K66" i="78"/>
  <c r="E78" i="78"/>
  <c r="Q72" i="78"/>
  <c r="X78" i="78"/>
  <c r="X61" i="78" s="1"/>
  <c r="AF75" i="78"/>
  <c r="AF70" i="78"/>
  <c r="AF61" i="78" s="1"/>
  <c r="E63" i="78"/>
  <c r="E73" i="78"/>
  <c r="E64" i="78"/>
  <c r="E71" i="78"/>
  <c r="E62" i="78"/>
  <c r="E67" i="78"/>
  <c r="E70" i="78"/>
  <c r="Q65" i="78"/>
  <c r="E80" i="78"/>
  <c r="Q69" i="78"/>
  <c r="E65" i="78"/>
  <c r="Q74" i="78"/>
  <c r="E68" i="78"/>
  <c r="E77" i="78"/>
  <c r="Q66" i="78"/>
  <c r="E79" i="78"/>
  <c r="E76" i="78"/>
  <c r="K67" i="78"/>
  <c r="Q73" i="78"/>
  <c r="Q68" i="78"/>
  <c r="E69" i="78"/>
  <c r="Q64" i="78"/>
  <c r="K68" i="78"/>
  <c r="K61" i="78" l="1"/>
  <c r="Q61" i="78"/>
  <c r="E61" i="78"/>
  <c r="AB13" i="67" l="1"/>
  <c r="AB11" i="67"/>
  <c r="AB9" i="67"/>
  <c r="AB7" i="67"/>
  <c r="AB5" i="67"/>
  <c r="Y5" i="67" l="1"/>
  <c r="Z5" i="67"/>
  <c r="Y6" i="67"/>
  <c r="Z6" i="67"/>
  <c r="Y7" i="67"/>
  <c r="Z7" i="67"/>
  <c r="Y8" i="67"/>
  <c r="Z8" i="67"/>
  <c r="Y9" i="67"/>
  <c r="Z9" i="67"/>
  <c r="Y10" i="67"/>
  <c r="Z10" i="67"/>
  <c r="Y11" i="67"/>
  <c r="Z11" i="67"/>
  <c r="Y12" i="67"/>
  <c r="Z12" i="67"/>
  <c r="Y13" i="67"/>
  <c r="Z13" i="67"/>
  <c r="Y4" i="67"/>
  <c r="Z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P6" i="69" l="1"/>
  <c r="N120" i="69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I5" i="72" l="1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BD110" i="76"/>
  <c r="BD106" i="76"/>
  <c r="BD102" i="76"/>
  <c r="BD98" i="76"/>
  <c r="AB98" i="76"/>
  <c r="D87" i="75" s="1"/>
  <c r="BD94" i="76"/>
  <c r="BD90" i="76"/>
  <c r="BD86" i="76"/>
  <c r="BD82" i="76"/>
  <c r="BD78" i="76"/>
  <c r="BD74" i="76"/>
  <c r="AB74" i="76"/>
  <c r="D63" i="75" s="1"/>
  <c r="BD70" i="76"/>
  <c r="BD66" i="76"/>
  <c r="BD62" i="76"/>
  <c r="BD58" i="76"/>
  <c r="BD54" i="76"/>
  <c r="BD50" i="76"/>
  <c r="AB50" i="76"/>
  <c r="D39" i="75" s="1"/>
  <c r="BD46" i="76"/>
  <c r="BD42" i="76"/>
  <c r="BD38" i="76"/>
  <c r="BD34" i="76"/>
  <c r="BD30" i="76"/>
  <c r="BD26" i="76"/>
  <c r="AB26" i="76"/>
  <c r="D15" i="75" s="1"/>
  <c r="BD22" i="76"/>
  <c r="BD113" i="76"/>
  <c r="BD109" i="76"/>
  <c r="BD105" i="76"/>
  <c r="BD101" i="76"/>
  <c r="BD97" i="76"/>
  <c r="AB97" i="76"/>
  <c r="D86" i="75" s="1"/>
  <c r="BD93" i="76"/>
  <c r="BD89" i="76"/>
  <c r="BD85" i="76"/>
  <c r="BD81" i="76"/>
  <c r="BD77" i="76"/>
  <c r="BD73" i="76"/>
  <c r="AB73" i="76"/>
  <c r="D62" i="75" s="1"/>
  <c r="BD69" i="76"/>
  <c r="BD65" i="76"/>
  <c r="BD61" i="76"/>
  <c r="BD57" i="76"/>
  <c r="BD53" i="76"/>
  <c r="BD49" i="76"/>
  <c r="AB49" i="76"/>
  <c r="D38" i="75" s="1"/>
  <c r="BD45" i="76"/>
  <c r="BD41" i="76"/>
  <c r="BD37" i="76"/>
  <c r="BD33" i="76"/>
  <c r="BD29" i="76"/>
  <c r="BD25" i="76"/>
  <c r="AB25" i="76"/>
  <c r="D14" i="75" s="1"/>
  <c r="BD21" i="76"/>
  <c r="BD115" i="76"/>
  <c r="BD111" i="76"/>
  <c r="BD107" i="76"/>
  <c r="BD103" i="76"/>
  <c r="BD99" i="76"/>
  <c r="AB99" i="76"/>
  <c r="D88" i="75" s="1"/>
  <c r="BD95" i="76"/>
  <c r="BD91" i="76"/>
  <c r="BD87" i="76"/>
  <c r="BD83" i="76"/>
  <c r="BD79" i="76"/>
  <c r="BD75" i="76"/>
  <c r="AB75" i="76"/>
  <c r="D64" i="75" s="1"/>
  <c r="BD71" i="76"/>
  <c r="BD67" i="76"/>
  <c r="BD63" i="76"/>
  <c r="BD59" i="76"/>
  <c r="BD55" i="76"/>
  <c r="BD51" i="76"/>
  <c r="AB51" i="76"/>
  <c r="D40" i="75" s="1"/>
  <c r="BD47" i="76"/>
  <c r="BD43" i="76"/>
  <c r="BD39" i="76"/>
  <c r="BD35" i="76"/>
  <c r="BD31" i="76"/>
  <c r="BD27" i="76"/>
  <c r="AB27" i="76"/>
  <c r="D16" i="75" s="1"/>
  <c r="BD23" i="76"/>
  <c r="BD19" i="76"/>
  <c r="BD116" i="76"/>
  <c r="BD112" i="76"/>
  <c r="BD108" i="76"/>
  <c r="BD104" i="76"/>
  <c r="AB104" i="76"/>
  <c r="D93" i="75" s="1"/>
  <c r="BD100" i="76"/>
  <c r="BD96" i="76"/>
  <c r="BD92" i="76"/>
  <c r="BD88" i="76"/>
  <c r="BD84" i="76"/>
  <c r="BD80" i="76"/>
  <c r="AB80" i="76"/>
  <c r="D69" i="75" s="1"/>
  <c r="BD76" i="76"/>
  <c r="BD72" i="76"/>
  <c r="BD68" i="76"/>
  <c r="BD64" i="76"/>
  <c r="BD60" i="76"/>
  <c r="BD56" i="76"/>
  <c r="AB56" i="76"/>
  <c r="D45" i="75" s="1"/>
  <c r="BD52" i="76"/>
  <c r="BD48" i="76"/>
  <c r="BD44" i="76"/>
  <c r="BD40" i="76"/>
  <c r="BD36" i="76"/>
  <c r="BD32" i="76"/>
  <c r="AB32" i="76"/>
  <c r="D21" i="75" s="1"/>
  <c r="BD28" i="76"/>
  <c r="BD24" i="76"/>
  <c r="BD20" i="76"/>
  <c r="BK17" i="76"/>
  <c r="BD17" i="76"/>
  <c r="BK18" i="76"/>
  <c r="BD18" i="76"/>
  <c r="B1" i="76"/>
  <c r="AB102" i="76" s="1"/>
  <c r="D91" i="75" s="1"/>
  <c r="J4" i="76"/>
  <c r="AB36" i="76" l="1"/>
  <c r="D25" i="75" s="1"/>
  <c r="AB60" i="76"/>
  <c r="D49" i="75" s="1"/>
  <c r="AB84" i="76"/>
  <c r="D73" i="75" s="1"/>
  <c r="AB108" i="76"/>
  <c r="D97" i="75" s="1"/>
  <c r="AB31" i="76"/>
  <c r="D20" i="75" s="1"/>
  <c r="AB55" i="76"/>
  <c r="D44" i="75" s="1"/>
  <c r="AB79" i="76"/>
  <c r="D68" i="75" s="1"/>
  <c r="AB103" i="76"/>
  <c r="D92" i="75" s="1"/>
  <c r="AB29" i="76"/>
  <c r="D18" i="75" s="1"/>
  <c r="AB53" i="76"/>
  <c r="D42" i="75" s="1"/>
  <c r="AB77" i="76"/>
  <c r="D66" i="75" s="1"/>
  <c r="AB101" i="76"/>
  <c r="D90" i="75" s="1"/>
  <c r="AB30" i="76"/>
  <c r="D19" i="75" s="1"/>
  <c r="AB54" i="76"/>
  <c r="D43" i="75" s="1"/>
  <c r="AB78" i="76"/>
  <c r="D67" i="75" s="1"/>
  <c r="D4" i="76"/>
  <c r="C4" i="76"/>
  <c r="AB40" i="76"/>
  <c r="D29" i="75" s="1"/>
  <c r="AB64" i="76"/>
  <c r="D53" i="75" s="1"/>
  <c r="AB88" i="76"/>
  <c r="D77" i="75" s="1"/>
  <c r="AB112" i="76"/>
  <c r="D101" i="75" s="1"/>
  <c r="AB35" i="76"/>
  <c r="D24" i="75" s="1"/>
  <c r="AB59" i="76"/>
  <c r="D48" i="75" s="1"/>
  <c r="AB83" i="76"/>
  <c r="D72" i="75" s="1"/>
  <c r="AB107" i="76"/>
  <c r="D96" i="75" s="1"/>
  <c r="AB33" i="76"/>
  <c r="D22" i="75" s="1"/>
  <c r="AB57" i="76"/>
  <c r="D46" i="75" s="1"/>
  <c r="AB81" i="76"/>
  <c r="D70" i="75" s="1"/>
  <c r="AB105" i="76"/>
  <c r="D94" i="75" s="1"/>
  <c r="AB34" i="76"/>
  <c r="D23" i="75" s="1"/>
  <c r="AB58" i="76"/>
  <c r="D47" i="75" s="1"/>
  <c r="AB82" i="76"/>
  <c r="D71" i="75" s="1"/>
  <c r="AB106" i="76"/>
  <c r="D95" i="75" s="1"/>
  <c r="AB20" i="76"/>
  <c r="D9" i="75" s="1"/>
  <c r="AB44" i="76"/>
  <c r="D33" i="75" s="1"/>
  <c r="AB68" i="76"/>
  <c r="D57" i="75" s="1"/>
  <c r="AB92" i="76"/>
  <c r="D81" i="75" s="1"/>
  <c r="AB116" i="76"/>
  <c r="D105" i="75" s="1"/>
  <c r="AB39" i="76"/>
  <c r="D28" i="75" s="1"/>
  <c r="AB63" i="76"/>
  <c r="D52" i="75" s="1"/>
  <c r="AB87" i="76"/>
  <c r="D76" i="75" s="1"/>
  <c r="AB111" i="76"/>
  <c r="D100" i="75" s="1"/>
  <c r="AB37" i="76"/>
  <c r="D26" i="75" s="1"/>
  <c r="AB61" i="76"/>
  <c r="D50" i="75" s="1"/>
  <c r="AB85" i="76"/>
  <c r="D74" i="75" s="1"/>
  <c r="AB109" i="76"/>
  <c r="D98" i="75" s="1"/>
  <c r="AB38" i="76"/>
  <c r="D27" i="75" s="1"/>
  <c r="AB62" i="76"/>
  <c r="D51" i="75" s="1"/>
  <c r="AB86" i="76"/>
  <c r="D75" i="75" s="1"/>
  <c r="AB110" i="76"/>
  <c r="D99" i="75" s="1"/>
  <c r="AB24" i="76"/>
  <c r="D13" i="75" s="1"/>
  <c r="AB48" i="76"/>
  <c r="D37" i="75" s="1"/>
  <c r="AB72" i="76"/>
  <c r="D61" i="75" s="1"/>
  <c r="AB96" i="76"/>
  <c r="D85" i="75" s="1"/>
  <c r="AB19" i="76"/>
  <c r="D8" i="75" s="1"/>
  <c r="AB43" i="76"/>
  <c r="D32" i="75" s="1"/>
  <c r="AB67" i="76"/>
  <c r="D56" i="75" s="1"/>
  <c r="AB91" i="76"/>
  <c r="D80" i="75" s="1"/>
  <c r="AB115" i="76"/>
  <c r="D104" i="75" s="1"/>
  <c r="AB41" i="76"/>
  <c r="D30" i="75" s="1"/>
  <c r="AB65" i="76"/>
  <c r="D54" i="75" s="1"/>
  <c r="AB89" i="76"/>
  <c r="D78" i="75" s="1"/>
  <c r="AB113" i="76"/>
  <c r="D102" i="75" s="1"/>
  <c r="AB42" i="76"/>
  <c r="D31" i="75" s="1"/>
  <c r="AB66" i="76"/>
  <c r="D55" i="75" s="1"/>
  <c r="AB90" i="76"/>
  <c r="D79" i="75" s="1"/>
  <c r="AB114" i="76"/>
  <c r="D103" i="75" s="1"/>
  <c r="AB28" i="76"/>
  <c r="D17" i="75" s="1"/>
  <c r="AB52" i="76"/>
  <c r="D41" i="75" s="1"/>
  <c r="AB76" i="76"/>
  <c r="D65" i="75" s="1"/>
  <c r="AB100" i="76"/>
  <c r="D89" i="75" s="1"/>
  <c r="AB23" i="76"/>
  <c r="D12" i="75" s="1"/>
  <c r="AB47" i="76"/>
  <c r="D36" i="75" s="1"/>
  <c r="AB71" i="76"/>
  <c r="D60" i="75" s="1"/>
  <c r="AB95" i="76"/>
  <c r="D84" i="75" s="1"/>
  <c r="AB21" i="76"/>
  <c r="D10" i="75" s="1"/>
  <c r="AB45" i="76"/>
  <c r="D34" i="75" s="1"/>
  <c r="AB69" i="76"/>
  <c r="D58" i="75" s="1"/>
  <c r="AB93" i="76"/>
  <c r="D82" i="75" s="1"/>
  <c r="AB22" i="76"/>
  <c r="D11" i="75" s="1"/>
  <c r="AB46" i="76"/>
  <c r="D35" i="75" s="1"/>
  <c r="AB70" i="76"/>
  <c r="D59" i="75" s="1"/>
  <c r="AB94" i="76"/>
  <c r="D83" i="75" s="1"/>
  <c r="AB17" i="76"/>
  <c r="D6" i="75" s="1"/>
  <c r="AB18" i="76"/>
  <c r="D7" i="75" s="1"/>
  <c r="F4" i="76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A31" i="73" l="1"/>
  <c r="G30" i="75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B6" i="75" l="1"/>
  <c r="I102" i="75" l="1"/>
  <c r="I90" i="75"/>
  <c r="I78" i="75"/>
  <c r="I66" i="75"/>
  <c r="I54" i="75"/>
  <c r="I42" i="75"/>
  <c r="I30" i="75"/>
  <c r="I18" i="75"/>
  <c r="I101" i="75"/>
  <c r="I89" i="75"/>
  <c r="I77" i="75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J6" i="75"/>
  <c r="N6" i="75" s="1"/>
  <c r="I94" i="75"/>
  <c r="I82" i="75"/>
  <c r="I70" i="75"/>
  <c r="I58" i="75"/>
  <c r="I46" i="75"/>
  <c r="I34" i="75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C6" i="75"/>
  <c r="O6" i="75" l="1"/>
  <c r="P6" i="75"/>
  <c r="Q6" i="75"/>
  <c r="X40" i="73" l="1"/>
  <c r="X42" i="73"/>
  <c r="W31" i="73"/>
  <c r="X41" i="73" s="1"/>
  <c r="T31" i="73"/>
  <c r="U37" i="73" s="1"/>
  <c r="Q31" i="73"/>
  <c r="R35" i="73" s="1"/>
  <c r="S17" i="73"/>
  <c r="S13" i="73"/>
  <c r="S14" i="73"/>
  <c r="S15" i="73"/>
  <c r="S16" i="73"/>
  <c r="X39" i="73" l="1"/>
  <c r="R34" i="73"/>
  <c r="R38" i="73"/>
  <c r="R37" i="73"/>
  <c r="R36" i="73"/>
  <c r="R33" i="73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108" i="71" l="1"/>
  <c r="G5" i="72" l="1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A36" i="72" l="1"/>
  <c r="B36" i="72"/>
  <c r="C36" i="72"/>
  <c r="D36" i="72" s="1"/>
  <c r="A37" i="72"/>
  <c r="B37" i="72"/>
  <c r="C37" i="72"/>
  <c r="D37" i="72" s="1"/>
  <c r="A38" i="72"/>
  <c r="B38" i="72"/>
  <c r="C38" i="72"/>
  <c r="D38" i="72" s="1"/>
  <c r="A39" i="72"/>
  <c r="B39" i="72"/>
  <c r="C39" i="72"/>
  <c r="D39" i="72" s="1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D19" i="72" s="1"/>
  <c r="A20" i="72"/>
  <c r="B20" i="72"/>
  <c r="C20" i="72"/>
  <c r="D20" i="72" s="1"/>
  <c r="A21" i="72"/>
  <c r="B21" i="72"/>
  <c r="C21" i="72"/>
  <c r="D21" i="72" s="1"/>
  <c r="A22" i="72"/>
  <c r="B22" i="72"/>
  <c r="C22" i="72"/>
  <c r="D22" i="72" s="1"/>
  <c r="A23" i="72"/>
  <c r="B23" i="72"/>
  <c r="C23" i="72"/>
  <c r="D23" i="72" s="1"/>
  <c r="A24" i="72"/>
  <c r="B24" i="72"/>
  <c r="C24" i="72"/>
  <c r="D24" i="72" s="1"/>
  <c r="A25" i="72"/>
  <c r="B25" i="72"/>
  <c r="C25" i="72"/>
  <c r="D25" i="72" s="1"/>
  <c r="A26" i="72"/>
  <c r="B26" i="72"/>
  <c r="C26" i="72"/>
  <c r="D26" i="72" s="1"/>
  <c r="A27" i="72"/>
  <c r="B27" i="72"/>
  <c r="C27" i="72"/>
  <c r="D27" i="72" s="1"/>
  <c r="A28" i="72"/>
  <c r="B28" i="72"/>
  <c r="C28" i="72"/>
  <c r="D28" i="72" s="1"/>
  <c r="A29" i="72"/>
  <c r="B29" i="72"/>
  <c r="C29" i="72"/>
  <c r="D29" i="72" s="1"/>
  <c r="A30" i="72"/>
  <c r="B30" i="72"/>
  <c r="C30" i="72"/>
  <c r="D30" i="72" s="1"/>
  <c r="A31" i="72"/>
  <c r="B31" i="72"/>
  <c r="C31" i="72"/>
  <c r="D31" i="72" s="1"/>
  <c r="A32" i="72"/>
  <c r="B32" i="72"/>
  <c r="C32" i="72"/>
  <c r="D32" i="72" s="1"/>
  <c r="A33" i="72"/>
  <c r="B33" i="72"/>
  <c r="C33" i="72"/>
  <c r="D33" i="72" s="1"/>
  <c r="A34" i="72"/>
  <c r="B34" i="72"/>
  <c r="C34" i="72"/>
  <c r="D34" i="72" s="1"/>
  <c r="A35" i="72"/>
  <c r="B35" i="72"/>
  <c r="C35" i="72"/>
  <c r="D35" i="72" s="1"/>
  <c r="C4" i="72"/>
  <c r="B4" i="72"/>
  <c r="A4" i="72"/>
  <c r="D16" i="72" l="1"/>
  <c r="M16" i="72"/>
  <c r="D12" i="72"/>
  <c r="M12" i="72"/>
  <c r="D8" i="72"/>
  <c r="M8" i="72"/>
  <c r="D17" i="72"/>
  <c r="M17" i="72" s="1"/>
  <c r="D13" i="72"/>
  <c r="M13" i="72" s="1"/>
  <c r="M9" i="72"/>
  <c r="D9" i="72"/>
  <c r="D5" i="72"/>
  <c r="M5" i="72" s="1"/>
  <c r="D14" i="72"/>
  <c r="M14" i="72" s="1"/>
  <c r="D10" i="72"/>
  <c r="M10" i="72"/>
  <c r="D6" i="72"/>
  <c r="M6" i="72"/>
  <c r="D4" i="72"/>
  <c r="M4" i="72" s="1"/>
  <c r="D15" i="72"/>
  <c r="M15" i="72"/>
  <c r="D11" i="72"/>
  <c r="M11" i="72"/>
  <c r="D7" i="72"/>
  <c r="M7" i="72"/>
  <c r="T332" i="7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100" i="71"/>
  <c r="D103" i="71"/>
  <c r="D104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M2" i="72" l="1"/>
  <c r="N7" i="72"/>
  <c r="N17" i="72"/>
  <c r="N12" i="72"/>
  <c r="N4" i="72"/>
  <c r="N9" i="72"/>
  <c r="N15" i="72"/>
  <c r="N11" i="72"/>
  <c r="N18" i="72"/>
  <c r="N8" i="72"/>
  <c r="N14" i="72"/>
  <c r="N6" i="72"/>
  <c r="N16" i="72"/>
  <c r="N13" i="72"/>
  <c r="N5" i="72"/>
  <c r="N10" i="72"/>
  <c r="D107" i="71"/>
  <c r="D106" i="71"/>
  <c r="D99" i="71"/>
  <c r="AB182" i="7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N2" i="72" l="1"/>
  <c r="O16" i="72" s="1"/>
  <c r="P16" i="72" s="1"/>
  <c r="O10" i="72"/>
  <c r="P10" i="72" s="1"/>
  <c r="O6" i="72"/>
  <c r="P6" i="72" s="1"/>
  <c r="O11" i="72"/>
  <c r="P11" i="72" s="1"/>
  <c r="O5" i="72"/>
  <c r="O14" i="72"/>
  <c r="P14" i="72" s="1"/>
  <c r="O15" i="72"/>
  <c r="P15" i="72" s="1"/>
  <c r="O13" i="72"/>
  <c r="P13" i="72" s="1"/>
  <c r="O8" i="72"/>
  <c r="P8" i="72" s="1"/>
  <c r="O9" i="72"/>
  <c r="P9" i="72" s="1"/>
  <c r="BA5" i="69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O7" i="72" l="1"/>
  <c r="P7" i="72" s="1"/>
  <c r="O17" i="72"/>
  <c r="P17" i="72" s="1"/>
  <c r="O12" i="72"/>
  <c r="P12" i="72" s="1"/>
  <c r="O18" i="72"/>
  <c r="P18" i="72" s="1"/>
  <c r="P5" i="72"/>
  <c r="H5" i="69"/>
  <c r="H10" i="69"/>
  <c r="H11" i="69"/>
  <c r="H12" i="69"/>
  <c r="AN6" i="69"/>
  <c r="AN11" i="69"/>
  <c r="AN10" i="69"/>
  <c r="AN12" i="69"/>
  <c r="H112" i="69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O4" i="72" l="1"/>
  <c r="P4" i="72" s="1"/>
  <c r="F11" i="69"/>
  <c r="F12" i="69"/>
  <c r="F10" i="69"/>
  <c r="AL10" i="69"/>
  <c r="AL11" i="69"/>
  <c r="AL12" i="69"/>
  <c r="AL38" i="69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H4" i="67" l="1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M5" i="67"/>
  <c r="M6" i="67" s="1"/>
  <c r="M7" i="67" s="1"/>
  <c r="M8" i="67" s="1"/>
  <c r="M9" i="67" s="1"/>
  <c r="M10" i="67" s="1"/>
  <c r="M11" i="67" s="1"/>
  <c r="M12" i="67" s="1"/>
  <c r="M13" i="67" s="1"/>
  <c r="M14" i="67" s="1"/>
  <c r="I5" i="67" l="1"/>
  <c r="C6" i="68" s="1"/>
  <c r="J5" i="67"/>
  <c r="P18" i="76"/>
  <c r="X18" i="76" s="1"/>
  <c r="H5" i="67"/>
  <c r="H6" i="68" s="1"/>
  <c r="B7" i="75"/>
  <c r="E5" i="68"/>
  <c r="D6" i="67"/>
  <c r="J6" i="67" s="1"/>
  <c r="Y18" i="76" l="1"/>
  <c r="T18" i="76"/>
  <c r="AA18" i="76"/>
  <c r="P19" i="76"/>
  <c r="X19" i="76" s="1"/>
  <c r="I6" i="67"/>
  <c r="C7" i="68" s="1"/>
  <c r="V18" i="76"/>
  <c r="U18" i="76"/>
  <c r="W18" i="76"/>
  <c r="Z18" i="76"/>
  <c r="U19" i="76"/>
  <c r="Z19" i="76"/>
  <c r="T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V19" i="76" l="1"/>
  <c r="I7" i="67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AA23" i="76" l="1"/>
  <c r="I11" i="67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S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O5" i="67"/>
  <c r="P5" i="67" s="1"/>
  <c r="U27" i="76" l="1"/>
  <c r="P28" i="76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W29" i="76" l="1"/>
  <c r="AA29" i="76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G17" i="68"/>
  <c r="E17" i="68"/>
  <c r="P17" i="68" s="1"/>
  <c r="Q17" i="68" s="1"/>
  <c r="R17" i="68" s="1"/>
  <c r="D18" i="67"/>
  <c r="J18" i="67" s="1"/>
  <c r="V30" i="76" l="1"/>
  <c r="Z30" i="76"/>
  <c r="W30" i="76"/>
  <c r="Y30" i="76"/>
  <c r="U30" i="76"/>
  <c r="P31" i="76"/>
  <c r="Y31" i="76" s="1"/>
  <c r="I18" i="67"/>
  <c r="C19" i="68" s="1"/>
  <c r="X31" i="76"/>
  <c r="W31" i="76"/>
  <c r="Z31" i="76"/>
  <c r="V31" i="76"/>
  <c r="T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U31" i="76" l="1"/>
  <c r="AA31" i="76"/>
  <c r="P32" i="76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P18" i="68"/>
  <c r="Q18" i="68" s="1"/>
  <c r="R18" i="68" s="1"/>
  <c r="G19" i="68"/>
  <c r="E19" i="68"/>
  <c r="P19" i="68" s="1"/>
  <c r="Q19" i="68" s="1"/>
  <c r="D20" i="67"/>
  <c r="J20" i="67" s="1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G20" i="68"/>
  <c r="E20" i="68"/>
  <c r="P20" i="68" s="1"/>
  <c r="Q20" i="68" s="1"/>
  <c r="R20" i="68" s="1"/>
  <c r="D21" i="67"/>
  <c r="J21" i="67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O6" i="67"/>
  <c r="P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AA37" i="76" l="1"/>
  <c r="Z37" i="76"/>
  <c r="P38" i="76"/>
  <c r="Z38" i="76" s="1"/>
  <c r="I25" i="67"/>
  <c r="C26" i="68" s="1"/>
  <c r="U37" i="76"/>
  <c r="W37" i="76"/>
  <c r="X38" i="76"/>
  <c r="Y38" i="76"/>
  <c r="V38" i="76"/>
  <c r="W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T38" i="76" l="1"/>
  <c r="AA38" i="76"/>
  <c r="U38" i="76"/>
  <c r="I26" i="67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X40" i="76" s="1"/>
  <c r="I27" i="67"/>
  <c r="C28" i="68" s="1"/>
  <c r="Z39" i="76"/>
  <c r="W39" i="76"/>
  <c r="Y39" i="76"/>
  <c r="T39" i="76"/>
  <c r="Z40" i="76"/>
  <c r="W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U40" i="76" l="1"/>
  <c r="Y40" i="76"/>
  <c r="V40" i="76"/>
  <c r="P41" i="76"/>
  <c r="AA41" i="76" s="1"/>
  <c r="I28" i="67"/>
  <c r="C29" i="68" s="1"/>
  <c r="Z41" i="76"/>
  <c r="W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T41" i="76" l="1"/>
  <c r="U41" i="76"/>
  <c r="X41" i="76"/>
  <c r="Y41" i="76"/>
  <c r="V41" i="76"/>
  <c r="P42" i="76"/>
  <c r="Y42" i="76" s="1"/>
  <c r="I29" i="67"/>
  <c r="C30" i="68" s="1"/>
  <c r="X42" i="76"/>
  <c r="Z42" i="76"/>
  <c r="AA42" i="76"/>
  <c r="W42" i="76"/>
  <c r="T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U42" i="76" l="1"/>
  <c r="V42" i="76"/>
  <c r="P43" i="76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O7" i="67"/>
  <c r="P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U47" i="76" l="1"/>
  <c r="Z47" i="76"/>
  <c r="Y47" i="76"/>
  <c r="AA47" i="76"/>
  <c r="X47" i="76"/>
  <c r="P48" i="76"/>
  <c r="W48" i="76" s="1"/>
  <c r="I35" i="67"/>
  <c r="C36" i="68" s="1"/>
  <c r="T47" i="76"/>
  <c r="V47" i="76"/>
  <c r="X48" i="76"/>
  <c r="Y48" i="76"/>
  <c r="Z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AA48" i="76" l="1"/>
  <c r="U48" i="76"/>
  <c r="V48" i="76"/>
  <c r="T48" i="76"/>
  <c r="I36" i="67"/>
  <c r="C37" i="68" s="1"/>
  <c r="J36" i="67"/>
  <c r="P49" i="76"/>
  <c r="X49" i="76" s="1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V49" i="76" l="1"/>
  <c r="U49" i="76"/>
  <c r="P50" i="76"/>
  <c r="AA50" i="76" s="1"/>
  <c r="I37" i="67"/>
  <c r="C38" i="68" s="1"/>
  <c r="T49" i="76"/>
  <c r="Z49" i="76"/>
  <c r="W49" i="76"/>
  <c r="Y49" i="76"/>
  <c r="AA49" i="76"/>
  <c r="Y50" i="76"/>
  <c r="Z50" i="76"/>
  <c r="V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W50" i="76" l="1"/>
  <c r="U50" i="76"/>
  <c r="X50" i="76"/>
  <c r="T50" i="76"/>
  <c r="I38" i="67"/>
  <c r="C39" i="68" s="1"/>
  <c r="J38" i="67"/>
  <c r="P51" i="76"/>
  <c r="Y51" i="76" s="1"/>
  <c r="X51" i="76"/>
  <c r="AA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W51" i="76" l="1"/>
  <c r="Z51" i="76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O8" i="67"/>
  <c r="P8" i="67" s="1"/>
  <c r="U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Y56" i="76" l="1"/>
  <c r="W56" i="76"/>
  <c r="T56" i="76"/>
  <c r="AA56" i="76"/>
  <c r="Z56" i="76"/>
  <c r="I44" i="67"/>
  <c r="C45" i="68" s="1"/>
  <c r="J44" i="67"/>
  <c r="P57" i="76"/>
  <c r="Z57" i="76" s="1"/>
  <c r="W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Y57" i="76" l="1"/>
  <c r="T57" i="76"/>
  <c r="V57" i="76"/>
  <c r="X57" i="76"/>
  <c r="AA57" i="76"/>
  <c r="U57" i="76"/>
  <c r="P58" i="76"/>
  <c r="AA58" i="76" s="1"/>
  <c r="I45" i="67"/>
  <c r="C46" i="68" s="1"/>
  <c r="T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V58" i="76" l="1"/>
  <c r="Y58" i="76"/>
  <c r="W58" i="76"/>
  <c r="U58" i="76"/>
  <c r="Z58" i="76"/>
  <c r="I46" i="67"/>
  <c r="C47" i="68" s="1"/>
  <c r="J46" i="67"/>
  <c r="X58" i="76"/>
  <c r="P59" i="76"/>
  <c r="AA59" i="76" s="1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Z59" i="76" l="1"/>
  <c r="W59" i="76"/>
  <c r="Y59" i="76"/>
  <c r="P60" i="76"/>
  <c r="Z60" i="76" s="1"/>
  <c r="I47" i="67"/>
  <c r="C48" i="68" s="1"/>
  <c r="U59" i="76"/>
  <c r="V59" i="76"/>
  <c r="R46" i="68"/>
  <c r="T59" i="76"/>
  <c r="X59" i="76"/>
  <c r="W60" i="76"/>
  <c r="V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AA60" i="76" l="1"/>
  <c r="T60" i="76"/>
  <c r="U60" i="76"/>
  <c r="I48" i="67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G49" i="68"/>
  <c r="D50" i="67"/>
  <c r="I37" i="42"/>
  <c r="H5" i="42"/>
  <c r="T62" i="76" l="1"/>
  <c r="U62" i="76"/>
  <c r="R49" i="68"/>
  <c r="X62" i="76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Z64" i="76" s="1"/>
  <c r="I51" i="67"/>
  <c r="C52" i="68" s="1"/>
  <c r="W63" i="76"/>
  <c r="U63" i="76"/>
  <c r="X63" i="76"/>
  <c r="Y63" i="76"/>
  <c r="V64" i="76"/>
  <c r="U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T64" i="76" l="1"/>
  <c r="W64" i="76"/>
  <c r="AA64" i="76"/>
  <c r="I52" i="67"/>
  <c r="C53" i="68" s="1"/>
  <c r="J52" i="67"/>
  <c r="P65" i="76"/>
  <c r="AA65" i="76" s="1"/>
  <c r="V65" i="76"/>
  <c r="Y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U65" i="76" l="1"/>
  <c r="Z65" i="76"/>
  <c r="P66" i="76"/>
  <c r="Z66" i="76" s="1"/>
  <c r="I53" i="67"/>
  <c r="C54" i="68" s="1"/>
  <c r="T65" i="76"/>
  <c r="X65" i="76"/>
  <c r="W65" i="76"/>
  <c r="S8" i="67"/>
  <c r="B9" i="76" s="1"/>
  <c r="U66" i="76"/>
  <c r="V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W66" i="76" l="1"/>
  <c r="AA66" i="76"/>
  <c r="X66" i="76"/>
  <c r="I54" i="67"/>
  <c r="C55" i="68" s="1"/>
  <c r="J54" i="67"/>
  <c r="R53" i="68"/>
  <c r="P67" i="76"/>
  <c r="Z67" i="76" s="1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V67" i="76" l="1"/>
  <c r="P68" i="76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T69" i="76"/>
  <c r="V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W69" i="76" l="1"/>
  <c r="U69" i="76"/>
  <c r="X69" i="76"/>
  <c r="R56" i="68"/>
  <c r="P70" i="76"/>
  <c r="X70" i="76" s="1"/>
  <c r="I57" i="67"/>
  <c r="C58" i="68" s="1"/>
  <c r="Y69" i="76"/>
  <c r="Z70" i="76"/>
  <c r="AA70" i="76"/>
  <c r="V70" i="76"/>
  <c r="U70" i="76"/>
  <c r="W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Y70" i="76" l="1"/>
  <c r="T70" i="76"/>
  <c r="I58" i="67"/>
  <c r="C59" i="68" s="1"/>
  <c r="J58" i="67"/>
  <c r="P71" i="76"/>
  <c r="Z71" i="76" s="1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V71" i="76" l="1"/>
  <c r="U71" i="76"/>
  <c r="AA71" i="76"/>
  <c r="W71" i="76"/>
  <c r="Y71" i="76"/>
  <c r="T71" i="76"/>
  <c r="X71" i="76"/>
  <c r="P72" i="76"/>
  <c r="Z72" i="76" s="1"/>
  <c r="I59" i="67"/>
  <c r="C60" i="68" s="1"/>
  <c r="AA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Y72" i="76" l="1"/>
  <c r="W72" i="76"/>
  <c r="U72" i="76"/>
  <c r="V72" i="76"/>
  <c r="T72" i="76"/>
  <c r="I60" i="67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U75" i="76" l="1"/>
  <c r="V75" i="76"/>
  <c r="P76" i="76"/>
  <c r="Z76" i="76" s="1"/>
  <c r="I63" i="67"/>
  <c r="C64" i="68" s="1"/>
  <c r="Y75" i="76"/>
  <c r="X75" i="76"/>
  <c r="S9" i="67"/>
  <c r="X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U76" i="76" l="1"/>
  <c r="AA76" i="76"/>
  <c r="V76" i="76"/>
  <c r="Y76" i="76"/>
  <c r="W76" i="76"/>
  <c r="I64" i="67"/>
  <c r="C65" i="68" s="1"/>
  <c r="J64" i="67"/>
  <c r="T76" i="76"/>
  <c r="P77" i="76"/>
  <c r="Z77" i="76" s="1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Y77" i="76" l="1"/>
  <c r="U77" i="76"/>
  <c r="AA77" i="76"/>
  <c r="P78" i="76"/>
  <c r="Z78" i="76" s="1"/>
  <c r="I65" i="67"/>
  <c r="C66" i="68" s="1"/>
  <c r="X77" i="76"/>
  <c r="V77" i="76"/>
  <c r="T77" i="76"/>
  <c r="X9" i="69"/>
  <c r="D68" i="69" s="1"/>
  <c r="U78" i="76"/>
  <c r="Y78" i="76"/>
  <c r="X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V78" i="76" l="1"/>
  <c r="W78" i="76"/>
  <c r="AA78" i="76"/>
  <c r="T78" i="76"/>
  <c r="I66" i="67"/>
  <c r="C67" i="68" s="1"/>
  <c r="J66" i="67"/>
  <c r="P79" i="76"/>
  <c r="U79" i="76" s="1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AA79" i="76" l="1"/>
  <c r="Y79" i="76"/>
  <c r="V79" i="76"/>
  <c r="T79" i="76"/>
  <c r="P80" i="76"/>
  <c r="AA80" i="76" s="1"/>
  <c r="I67" i="67"/>
  <c r="C68" i="68" s="1"/>
  <c r="Z80" i="76"/>
  <c r="W80" i="76"/>
  <c r="V80" i="76"/>
  <c r="X80" i="76"/>
  <c r="T80" i="76"/>
  <c r="Y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U80" i="76" l="1"/>
  <c r="I68" i="67"/>
  <c r="C69" i="68" s="1"/>
  <c r="J68" i="67"/>
  <c r="P81" i="76"/>
  <c r="V81" i="76" s="1"/>
  <c r="Z81" i="76"/>
  <c r="W81" i="76"/>
  <c r="T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AA81" i="76" l="1"/>
  <c r="U81" i="76"/>
  <c r="Y81" i="76"/>
  <c r="P82" i="76"/>
  <c r="U82" i="76" s="1"/>
  <c r="I69" i="67"/>
  <c r="C70" i="68" s="1"/>
  <c r="X81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AA82" i="76" l="1"/>
  <c r="W82" i="76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T84" i="76" l="1"/>
  <c r="X84" i="76"/>
  <c r="Z84" i="76"/>
  <c r="I72" i="67"/>
  <c r="C73" i="68" s="1"/>
  <c r="J72" i="67"/>
  <c r="AA84" i="76"/>
  <c r="V84" i="76"/>
  <c r="Y84" i="76"/>
  <c r="P85" i="76"/>
  <c r="Y85" i="76" s="1"/>
  <c r="AA85" i="76"/>
  <c r="T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W85" i="76" l="1"/>
  <c r="U85" i="76"/>
  <c r="V85" i="76"/>
  <c r="Z85" i="76"/>
  <c r="P86" i="76"/>
  <c r="U86" i="76" s="1"/>
  <c r="I73" i="67"/>
  <c r="C74" i="68" s="1"/>
  <c r="S10" i="67"/>
  <c r="B11" i="76" s="1"/>
  <c r="X85" i="76"/>
  <c r="Z86" i="76"/>
  <c r="AA86" i="76"/>
  <c r="V86" i="76"/>
  <c r="W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X86" i="76" l="1"/>
  <c r="Y86" i="76"/>
  <c r="T86" i="76"/>
  <c r="I74" i="67"/>
  <c r="C75" i="68" s="1"/>
  <c r="J74" i="67"/>
  <c r="P87" i="76"/>
  <c r="X87" i="76" s="1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Y87" i="76" l="1"/>
  <c r="U87" i="76"/>
  <c r="Z87" i="76"/>
  <c r="R74" i="68"/>
  <c r="AA87" i="76"/>
  <c r="V87" i="76"/>
  <c r="W87" i="76"/>
  <c r="P88" i="76"/>
  <c r="V88" i="76" s="1"/>
  <c r="I75" i="67"/>
  <c r="C76" i="68" s="1"/>
  <c r="X10" i="69"/>
  <c r="D92" i="69" s="1"/>
  <c r="W88" i="76"/>
  <c r="Y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T88" i="76" l="1"/>
  <c r="Z88" i="76"/>
  <c r="AA88" i="76"/>
  <c r="X88" i="76"/>
  <c r="U88" i="76"/>
  <c r="I76" i="67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AA89" i="76" l="1"/>
  <c r="Y89" i="76"/>
  <c r="W89" i="76"/>
  <c r="P90" i="76"/>
  <c r="Z90" i="76" s="1"/>
  <c r="I77" i="67"/>
  <c r="C78" i="68" s="1"/>
  <c r="X89" i="76"/>
  <c r="Z89" i="76"/>
  <c r="V89" i="76"/>
  <c r="R76" i="68"/>
  <c r="X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U90" i="76" l="1"/>
  <c r="W90" i="76"/>
  <c r="Y90" i="76"/>
  <c r="I78" i="67"/>
  <c r="C79" i="68" s="1"/>
  <c r="J78" i="67"/>
  <c r="T90" i="76"/>
  <c r="AA90" i="76"/>
  <c r="V90" i="76"/>
  <c r="P91" i="76"/>
  <c r="X91" i="76" s="1"/>
  <c r="V91" i="76"/>
  <c r="W91" i="76"/>
  <c r="U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Y91" i="76" l="1"/>
  <c r="AA91" i="76"/>
  <c r="Z91" i="76"/>
  <c r="P92" i="76"/>
  <c r="Z92" i="76" s="1"/>
  <c r="I79" i="67"/>
  <c r="C80" i="68" s="1"/>
  <c r="T91" i="76"/>
  <c r="V92" i="76"/>
  <c r="X92" i="76"/>
  <c r="Y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AA92" i="76" l="1"/>
  <c r="W92" i="76"/>
  <c r="I80" i="67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X94" i="76" l="1"/>
  <c r="Y94" i="76"/>
  <c r="I82" i="67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U96" i="76" l="1"/>
  <c r="AA96" i="76"/>
  <c r="Y96" i="76"/>
  <c r="T96" i="76"/>
  <c r="X96" i="76"/>
  <c r="I84" i="67"/>
  <c r="C85" i="68" s="1"/>
  <c r="J84" i="67"/>
  <c r="P97" i="76"/>
  <c r="Z97" i="76" s="1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G84" i="68"/>
  <c r="E84" i="68"/>
  <c r="P84" i="68" s="1"/>
  <c r="Q84" i="68" s="1"/>
  <c r="D85" i="67"/>
  <c r="J85" i="67" s="1"/>
  <c r="AA97" i="76" l="1"/>
  <c r="U97" i="76"/>
  <c r="X11" i="69"/>
  <c r="D100" i="69" s="1"/>
  <c r="X97" i="76"/>
  <c r="V97" i="76"/>
  <c r="T97" i="76"/>
  <c r="Y97" i="76"/>
  <c r="W97" i="76"/>
  <c r="P98" i="76"/>
  <c r="Z98" i="76" s="1"/>
  <c r="I85" i="67"/>
  <c r="C86" i="68" s="1"/>
  <c r="R84" i="68"/>
  <c r="U98" i="76"/>
  <c r="J86" i="75"/>
  <c r="C86" i="75"/>
  <c r="H85" i="67"/>
  <c r="H86" i="68" s="1"/>
  <c r="B87" i="75"/>
  <c r="P85" i="75"/>
  <c r="Q85" i="75"/>
  <c r="N85" i="75"/>
  <c r="O85" i="75"/>
  <c r="G85" i="68"/>
  <c r="E85" i="68"/>
  <c r="D86" i="67"/>
  <c r="D99" i="69" l="1"/>
  <c r="D101" i="69"/>
  <c r="D98" i="69"/>
  <c r="D97" i="69"/>
  <c r="D107" i="69"/>
  <c r="D110" i="69"/>
  <c r="D109" i="69"/>
  <c r="D106" i="69"/>
  <c r="D105" i="69"/>
  <c r="D104" i="69"/>
  <c r="Y98" i="76"/>
  <c r="D108" i="69"/>
  <c r="T98" i="76"/>
  <c r="D102" i="69"/>
  <c r="V98" i="76"/>
  <c r="D103" i="69"/>
  <c r="D111" i="69"/>
  <c r="W98" i="76"/>
  <c r="AA98" i="76"/>
  <c r="X98" i="76"/>
  <c r="I86" i="67"/>
  <c r="C87" i="68" s="1"/>
  <c r="J86" i="67"/>
  <c r="P99" i="76"/>
  <c r="X99" i="76" s="1"/>
  <c r="W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T99" i="76" l="1"/>
  <c r="AA99" i="76"/>
  <c r="V99" i="76"/>
  <c r="Z99" i="76"/>
  <c r="Y99" i="76"/>
  <c r="U99" i="76"/>
  <c r="P100" i="76"/>
  <c r="X100" i="76" s="1"/>
  <c r="I87" i="67"/>
  <c r="C88" i="68" s="1"/>
  <c r="R86" i="68"/>
  <c r="Y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V100" i="76" l="1"/>
  <c r="W100" i="76"/>
  <c r="AA100" i="76"/>
  <c r="I88" i="67"/>
  <c r="C89" i="68" s="1"/>
  <c r="J88" i="67"/>
  <c r="T100" i="76"/>
  <c r="Z100" i="76"/>
  <c r="U100" i="76"/>
  <c r="P101" i="76"/>
  <c r="Z101" i="76" s="1"/>
  <c r="T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X101" i="76" l="1"/>
  <c r="W101" i="76"/>
  <c r="U101" i="76"/>
  <c r="AA101" i="76"/>
  <c r="V101" i="76"/>
  <c r="Y101" i="76"/>
  <c r="P102" i="76"/>
  <c r="U102" i="76" s="1"/>
  <c r="I89" i="67"/>
  <c r="C90" i="68" s="1"/>
  <c r="R88" i="68"/>
  <c r="AA102" i="76"/>
  <c r="V102" i="76"/>
  <c r="Y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X102" i="76" l="1"/>
  <c r="W102" i="76"/>
  <c r="Z102" i="76"/>
  <c r="T102" i="76"/>
  <c r="I90" i="67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AA104" i="76" l="1"/>
  <c r="X104" i="76"/>
  <c r="U104" i="76"/>
  <c r="V104" i="76"/>
  <c r="Y104" i="76"/>
  <c r="W104" i="76"/>
  <c r="I92" i="67"/>
  <c r="C93" i="68" s="1"/>
  <c r="J92" i="67"/>
  <c r="T104" i="76"/>
  <c r="P105" i="76"/>
  <c r="Z105" i="76" s="1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T105" i="76" l="1"/>
  <c r="W105" i="76"/>
  <c r="Y105" i="76"/>
  <c r="U105" i="76"/>
  <c r="AA105" i="76"/>
  <c r="X105" i="76"/>
  <c r="P106" i="76"/>
  <c r="AA106" i="76" s="1"/>
  <c r="I93" i="67"/>
  <c r="C94" i="68" s="1"/>
  <c r="Z106" i="76"/>
  <c r="W106" i="76"/>
  <c r="U106" i="76"/>
  <c r="T106" i="76"/>
  <c r="U3" i="76" s="1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V106" i="76" l="1"/>
  <c r="Y106" i="76"/>
  <c r="X106" i="76"/>
  <c r="I94" i="67"/>
  <c r="C95" i="68" s="1"/>
  <c r="J94" i="67"/>
  <c r="Y41" i="73"/>
  <c r="Y42" i="73"/>
  <c r="P107" i="76"/>
  <c r="V107" i="76" s="1"/>
  <c r="Y39" i="73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W107" i="76" l="1"/>
  <c r="U107" i="76"/>
  <c r="R94" i="68"/>
  <c r="P108" i="76"/>
  <c r="Z108" i="76" s="1"/>
  <c r="I95" i="67"/>
  <c r="C96" i="68" s="1"/>
  <c r="X107" i="76"/>
  <c r="AA107" i="76"/>
  <c r="T107" i="76"/>
  <c r="Z107" i="76"/>
  <c r="V108" i="76"/>
  <c r="X108" i="76"/>
  <c r="AA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U108" i="76" l="1"/>
  <c r="T108" i="76"/>
  <c r="W108" i="76"/>
  <c r="Y108" i="76"/>
  <c r="P109" i="76"/>
  <c r="Z109" i="76" s="1"/>
  <c r="I96" i="67"/>
  <c r="C97" i="68" s="1"/>
  <c r="D113" i="69"/>
  <c r="D115" i="69"/>
  <c r="D123" i="69"/>
  <c r="V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D97" i="67"/>
  <c r="T109" i="76" l="1"/>
  <c r="AA109" i="76"/>
  <c r="R96" i="68"/>
  <c r="U109" i="76"/>
  <c r="Y109" i="76"/>
  <c r="X109" i="76"/>
  <c r="I97" i="67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Y111" i="76" s="1"/>
  <c r="I98" i="67"/>
  <c r="C99" i="68" s="1"/>
  <c r="Z111" i="76"/>
  <c r="X111" i="76"/>
  <c r="U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V111" i="76" l="1"/>
  <c r="T111" i="76"/>
  <c r="W111" i="76"/>
  <c r="AA111" i="76"/>
  <c r="P112" i="76"/>
  <c r="T112" i="76" s="1"/>
  <c r="I99" i="67"/>
  <c r="C100" i="68" s="1"/>
  <c r="R98" i="68"/>
  <c r="Z112" i="76"/>
  <c r="W112" i="76"/>
  <c r="V112" i="76"/>
  <c r="X112" i="76"/>
  <c r="Y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U112" i="76" l="1"/>
  <c r="AA112" i="76"/>
  <c r="P113" i="76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X116" i="76" s="1"/>
  <c r="S5" i="67"/>
  <c r="B6" i="76" s="1"/>
  <c r="S6" i="67"/>
  <c r="B7" i="76" s="1"/>
  <c r="S7" i="67"/>
  <c r="B8" i="76" s="1"/>
  <c r="S11" i="67"/>
  <c r="B12" i="76" s="1"/>
  <c r="S12" i="67"/>
  <c r="B13" i="76" s="1"/>
  <c r="S13" i="67"/>
  <c r="B14" i="76" s="1"/>
  <c r="W116" i="76"/>
  <c r="V116" i="76"/>
  <c r="T116" i="76"/>
  <c r="AA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O11" i="67"/>
  <c r="O10" i="67"/>
  <c r="O9" i="67"/>
  <c r="P9" i="67" s="1"/>
  <c r="O13" i="67"/>
  <c r="O14" i="67"/>
  <c r="O12" i="67"/>
  <c r="B10" i="76"/>
  <c r="Y116" i="76" l="1"/>
  <c r="Z116" i="76"/>
  <c r="U116" i="76"/>
  <c r="D6" i="71"/>
  <c r="B47" i="71" s="1"/>
  <c r="D12" i="71"/>
  <c r="B107" i="71" s="1"/>
  <c r="D11" i="71"/>
  <c r="B97" i="71" s="1"/>
  <c r="D10" i="71"/>
  <c r="B87" i="71" s="1"/>
  <c r="D5" i="71"/>
  <c r="B32" i="71" s="1"/>
  <c r="D8" i="71"/>
  <c r="B67" i="71" s="1"/>
  <c r="D7" i="71"/>
  <c r="B57" i="71" s="1"/>
  <c r="D13" i="71"/>
  <c r="B117" i="71" s="1"/>
  <c r="D9" i="71"/>
  <c r="B77" i="71" s="1"/>
  <c r="P12" i="67"/>
  <c r="J105" i="75"/>
  <c r="C105" i="75"/>
  <c r="Q104" i="75"/>
  <c r="N104" i="75"/>
  <c r="O104" i="75"/>
  <c r="P104" i="75"/>
  <c r="N15" i="73"/>
  <c r="K15" i="73"/>
  <c r="L15" i="73"/>
  <c r="I5" i="73" s="1"/>
  <c r="P14" i="67"/>
  <c r="N14" i="73"/>
  <c r="K14" i="73"/>
  <c r="N13" i="73"/>
  <c r="K13" i="73"/>
  <c r="P10" i="67"/>
  <c r="P103" i="68"/>
  <c r="Q103" i="68" s="1"/>
  <c r="R103" i="68" s="1"/>
  <c r="G104" i="68"/>
  <c r="E104" i="68"/>
  <c r="X4" i="69" s="1"/>
  <c r="P13" i="67"/>
  <c r="P11" i="67"/>
  <c r="CE5" i="79" l="1"/>
  <c r="CE6" i="79"/>
  <c r="CE7" i="79"/>
  <c r="CE8" i="79"/>
  <c r="CE9" i="79"/>
  <c r="CE4" i="79"/>
  <c r="D12" i="69"/>
  <c r="D11" i="69"/>
  <c r="D10" i="69"/>
  <c r="X13" i="69"/>
  <c r="K5" i="73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CE37" i="79" l="1"/>
  <c r="CE34" i="79"/>
  <c r="CE33" i="79"/>
  <c r="CE35" i="79"/>
  <c r="CE36" i="79"/>
  <c r="CE31" i="79"/>
  <c r="CE32" i="79"/>
  <c r="CE29" i="79"/>
  <c r="CE28" i="79"/>
  <c r="CE30" i="79"/>
  <c r="CE17" i="79"/>
  <c r="CE14" i="79"/>
  <c r="CE13" i="79"/>
  <c r="CE15" i="79"/>
  <c r="CE16" i="79"/>
  <c r="CE25" i="79"/>
  <c r="CE26" i="79"/>
  <c r="CE27" i="79"/>
  <c r="CE24" i="79"/>
  <c r="CE23" i="79"/>
  <c r="CE39" i="79"/>
  <c r="CE38" i="79"/>
  <c r="CE40" i="79"/>
  <c r="CE41" i="79"/>
  <c r="CE42" i="79"/>
  <c r="CE19" i="79"/>
  <c r="CE18" i="79"/>
  <c r="CE20" i="79"/>
  <c r="CE21" i="79"/>
  <c r="CE22" i="79"/>
  <c r="AJ10" i="69"/>
  <c r="AJ12" i="69"/>
  <c r="AJ11" i="69"/>
  <c r="H117" i="7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DM211" i="79" l="1"/>
  <c r="DM171" i="79"/>
  <c r="DM131" i="79"/>
  <c r="DM11" i="79"/>
  <c r="DM251" i="79"/>
  <c r="DM91" i="79"/>
  <c r="DM51" i="79"/>
  <c r="DM32" i="79"/>
  <c r="DM72" i="79"/>
  <c r="DM232" i="79"/>
  <c r="DM272" i="79"/>
  <c r="DM112" i="79"/>
  <c r="DM152" i="79"/>
  <c r="DM192" i="79"/>
  <c r="DM254" i="79"/>
  <c r="DM214" i="79"/>
  <c r="DM174" i="79"/>
  <c r="DM134" i="79"/>
  <c r="DM94" i="79"/>
  <c r="DM54" i="79"/>
  <c r="DM14" i="79"/>
  <c r="DM216" i="79"/>
  <c r="DM56" i="79"/>
  <c r="DM256" i="79"/>
  <c r="DM176" i="79"/>
  <c r="DM96" i="79"/>
  <c r="DM136" i="79"/>
  <c r="DM16" i="79"/>
  <c r="DM85" i="79"/>
  <c r="DM245" i="79"/>
  <c r="DM125" i="79"/>
  <c r="DM45" i="79"/>
  <c r="DM205" i="79"/>
  <c r="DM165" i="79"/>
  <c r="DM5" i="79"/>
  <c r="DM260" i="79"/>
  <c r="DM100" i="79"/>
  <c r="DM140" i="79"/>
  <c r="DM180" i="79"/>
  <c r="DM60" i="79"/>
  <c r="DM20" i="79"/>
  <c r="DM220" i="79"/>
  <c r="DM226" i="79"/>
  <c r="DM186" i="79"/>
  <c r="DM106" i="79"/>
  <c r="DM26" i="79"/>
  <c r="DM266" i="79"/>
  <c r="DM146" i="79"/>
  <c r="DM66" i="79"/>
  <c r="DM249" i="79"/>
  <c r="DM129" i="79"/>
  <c r="DM169" i="79"/>
  <c r="DM209" i="79"/>
  <c r="DM49" i="79"/>
  <c r="DM89" i="79"/>
  <c r="DM9" i="79"/>
  <c r="DM231" i="79"/>
  <c r="DM71" i="79"/>
  <c r="DM111" i="79"/>
  <c r="DM271" i="79"/>
  <c r="DM191" i="79"/>
  <c r="DM151" i="79"/>
  <c r="DM31" i="79"/>
  <c r="DM55" i="79"/>
  <c r="DM95" i="79"/>
  <c r="DM15" i="79"/>
  <c r="DM175" i="79"/>
  <c r="DM135" i="79"/>
  <c r="DM255" i="79"/>
  <c r="DM215" i="79"/>
  <c r="DM247" i="79"/>
  <c r="DM207" i="79"/>
  <c r="DM87" i="79"/>
  <c r="DM167" i="79"/>
  <c r="DM127" i="79"/>
  <c r="DM47" i="79"/>
  <c r="DM7" i="79"/>
  <c r="DM128" i="79"/>
  <c r="DM8" i="79"/>
  <c r="DM168" i="79"/>
  <c r="DM248" i="79"/>
  <c r="DM208" i="79"/>
  <c r="DM88" i="79"/>
  <c r="DM48" i="79"/>
  <c r="DM223" i="79"/>
  <c r="DM63" i="79"/>
  <c r="DM103" i="79"/>
  <c r="DM183" i="79"/>
  <c r="DM143" i="79"/>
  <c r="DM23" i="79"/>
  <c r="DM263" i="79"/>
  <c r="DM24" i="79"/>
  <c r="DM144" i="79"/>
  <c r="DM264" i="79"/>
  <c r="DM64" i="79"/>
  <c r="DM104" i="79"/>
  <c r="DM224" i="79"/>
  <c r="DM184" i="79"/>
  <c r="DM253" i="79"/>
  <c r="DM213" i="79"/>
  <c r="DM13" i="79"/>
  <c r="DM173" i="79"/>
  <c r="DM53" i="79"/>
  <c r="DM93" i="79"/>
  <c r="DM133" i="79"/>
  <c r="DM250" i="79"/>
  <c r="DM210" i="79"/>
  <c r="DM170" i="79"/>
  <c r="DM10" i="79"/>
  <c r="DM130" i="79"/>
  <c r="DM90" i="79"/>
  <c r="DM50" i="79"/>
  <c r="DM29" i="79"/>
  <c r="DM229" i="79"/>
  <c r="DM109" i="79"/>
  <c r="DM69" i="79"/>
  <c r="DM269" i="79"/>
  <c r="DM189" i="79"/>
  <c r="DM149" i="79"/>
  <c r="DM258" i="79"/>
  <c r="DM138" i="79"/>
  <c r="DM98" i="79"/>
  <c r="DM58" i="79"/>
  <c r="DM218" i="79"/>
  <c r="DM178" i="79"/>
  <c r="DM18" i="79"/>
  <c r="DM246" i="79"/>
  <c r="DM206" i="79"/>
  <c r="DM166" i="79"/>
  <c r="DM126" i="79"/>
  <c r="DM86" i="79"/>
  <c r="DM46" i="79"/>
  <c r="DM6" i="79"/>
  <c r="DM141" i="79"/>
  <c r="DM101" i="79"/>
  <c r="DM181" i="79"/>
  <c r="DM261" i="79"/>
  <c r="DM21" i="79"/>
  <c r="DM61" i="79"/>
  <c r="DM221" i="79"/>
  <c r="DM262" i="79"/>
  <c r="DM222" i="79"/>
  <c r="DM182" i="79"/>
  <c r="DM142" i="79"/>
  <c r="DM102" i="79"/>
  <c r="DM62" i="79"/>
  <c r="DM22" i="79"/>
  <c r="DM105" i="79"/>
  <c r="DM25" i="79"/>
  <c r="DM265" i="79"/>
  <c r="DM225" i="79"/>
  <c r="DM65" i="79"/>
  <c r="DM185" i="79"/>
  <c r="DM145" i="79"/>
  <c r="DM172" i="79"/>
  <c r="DM12" i="79"/>
  <c r="DM212" i="79"/>
  <c r="DM92" i="79"/>
  <c r="DM132" i="79"/>
  <c r="DM252" i="79"/>
  <c r="DM52" i="79"/>
  <c r="DM33" i="79"/>
  <c r="DM233" i="79"/>
  <c r="DM193" i="79"/>
  <c r="DM73" i="79"/>
  <c r="DM273" i="79"/>
  <c r="DM113" i="79"/>
  <c r="DM153" i="79"/>
  <c r="DM270" i="79"/>
  <c r="DM230" i="79"/>
  <c r="DM190" i="79"/>
  <c r="DM150" i="79"/>
  <c r="DM110" i="79"/>
  <c r="DM70" i="79"/>
  <c r="DM30" i="79"/>
  <c r="DM217" i="79"/>
  <c r="DM17" i="79"/>
  <c r="DM57" i="79"/>
  <c r="DM137" i="79"/>
  <c r="DM177" i="79"/>
  <c r="DM97" i="79"/>
  <c r="DM257" i="79"/>
  <c r="DM124" i="79"/>
  <c r="DM164" i="79"/>
  <c r="DM4" i="79"/>
  <c r="DM204" i="79"/>
  <c r="DM84" i="79"/>
  <c r="DM44" i="79"/>
  <c r="DM244" i="79"/>
  <c r="DM139" i="79"/>
  <c r="DM99" i="79"/>
  <c r="DM19" i="79"/>
  <c r="DM259" i="79"/>
  <c r="DM219" i="79"/>
  <c r="DM179" i="79"/>
  <c r="DM59" i="79"/>
  <c r="DM187" i="79"/>
  <c r="DM27" i="79"/>
  <c r="DM227" i="79"/>
  <c r="DM147" i="79"/>
  <c r="DM107" i="79"/>
  <c r="DM67" i="79"/>
  <c r="DM267" i="79"/>
  <c r="DM148" i="79"/>
  <c r="DM188" i="79"/>
  <c r="DM108" i="79"/>
  <c r="DM28" i="79"/>
  <c r="DM268" i="79"/>
  <c r="DM68" i="79"/>
  <c r="DM228" i="79"/>
  <c r="CT11" i="79"/>
  <c r="CT51" i="79"/>
  <c r="CT91" i="79"/>
  <c r="CT131" i="79"/>
  <c r="CT171" i="79"/>
  <c r="CT211" i="79"/>
  <c r="CT251" i="79"/>
  <c r="CT291" i="79"/>
  <c r="CT331" i="79"/>
  <c r="CT371" i="79"/>
  <c r="CT411" i="79"/>
  <c r="CT451" i="79"/>
  <c r="CT491" i="79"/>
  <c r="CT531" i="79"/>
  <c r="CT571" i="79"/>
  <c r="CT611" i="79"/>
  <c r="CT651" i="79"/>
  <c r="CT691" i="79"/>
  <c r="CT731" i="79"/>
  <c r="CT771" i="79"/>
  <c r="CT811" i="79"/>
  <c r="CT851" i="79"/>
  <c r="CT971" i="79"/>
  <c r="CT1051" i="79"/>
  <c r="CT1091" i="79"/>
  <c r="CT1171" i="79"/>
  <c r="CT891" i="79"/>
  <c r="CT931" i="79"/>
  <c r="CT1011" i="79"/>
  <c r="CT1131" i="79"/>
  <c r="CT32" i="79"/>
  <c r="CT112" i="79"/>
  <c r="CT192" i="79"/>
  <c r="CT272" i="79"/>
  <c r="CT352" i="79"/>
  <c r="CT432" i="79"/>
  <c r="CT512" i="79"/>
  <c r="CT592" i="79"/>
  <c r="CT672" i="79"/>
  <c r="CT752" i="79"/>
  <c r="CT832" i="79"/>
  <c r="CT312" i="79"/>
  <c r="CT632" i="79"/>
  <c r="CT872" i="79"/>
  <c r="CT912" i="79"/>
  <c r="CT952" i="79"/>
  <c r="CT992" i="79"/>
  <c r="CT1032" i="79"/>
  <c r="CT1072" i="79"/>
  <c r="CT1112" i="79"/>
  <c r="CT1152" i="79"/>
  <c r="CT1192" i="79"/>
  <c r="CT232" i="79"/>
  <c r="CT152" i="79"/>
  <c r="CT472" i="79"/>
  <c r="CT552" i="79"/>
  <c r="CT792" i="79"/>
  <c r="CT392" i="79"/>
  <c r="CT712" i="79"/>
  <c r="CT72" i="79"/>
  <c r="CT54" i="79"/>
  <c r="CT134" i="79"/>
  <c r="CT214" i="79"/>
  <c r="CT294" i="79"/>
  <c r="CT374" i="79"/>
  <c r="CT454" i="79"/>
  <c r="CT534" i="79"/>
  <c r="CT614" i="79"/>
  <c r="CT694" i="79"/>
  <c r="CT774" i="79"/>
  <c r="CT854" i="79"/>
  <c r="CT894" i="79"/>
  <c r="CT934" i="79"/>
  <c r="CT974" i="79"/>
  <c r="CT1014" i="79"/>
  <c r="CT1054" i="79"/>
  <c r="CT1094" i="79"/>
  <c r="CT1134" i="79"/>
  <c r="CT1174" i="79"/>
  <c r="CT94" i="79"/>
  <c r="CT414" i="79"/>
  <c r="CT734" i="79"/>
  <c r="CT334" i="79"/>
  <c r="CT654" i="79"/>
  <c r="CT254" i="79"/>
  <c r="CT574" i="79"/>
  <c r="CT14" i="79"/>
  <c r="CT814" i="79"/>
  <c r="CT174" i="79"/>
  <c r="CT494" i="79"/>
  <c r="CT16" i="79"/>
  <c r="CT96" i="79"/>
  <c r="CT176" i="79"/>
  <c r="CT256" i="79"/>
  <c r="CT336" i="79"/>
  <c r="CT416" i="79"/>
  <c r="CT496" i="79"/>
  <c r="CT576" i="79"/>
  <c r="CT656" i="79"/>
  <c r="CT736" i="79"/>
  <c r="CT816" i="79"/>
  <c r="CT136" i="79"/>
  <c r="CT456" i="79"/>
  <c r="CT776" i="79"/>
  <c r="CT856" i="79"/>
  <c r="CT896" i="79"/>
  <c r="CT936" i="79"/>
  <c r="CT976" i="79"/>
  <c r="CT1016" i="79"/>
  <c r="CT1056" i="79"/>
  <c r="CT1096" i="79"/>
  <c r="CT1136" i="79"/>
  <c r="CT1176" i="79"/>
  <c r="CT56" i="79"/>
  <c r="CT376" i="79"/>
  <c r="CT296" i="79"/>
  <c r="CT616" i="79"/>
  <c r="CT696" i="79"/>
  <c r="CT536" i="79"/>
  <c r="CT216" i="79"/>
  <c r="CT85" i="79"/>
  <c r="CT165" i="79"/>
  <c r="CT245" i="79"/>
  <c r="CT325" i="79"/>
  <c r="CT405" i="79"/>
  <c r="CT485" i="79"/>
  <c r="CT565" i="79"/>
  <c r="CT645" i="79"/>
  <c r="CT725" i="79"/>
  <c r="CT805" i="79"/>
  <c r="CT885" i="79"/>
  <c r="CT925" i="79"/>
  <c r="CT965" i="79"/>
  <c r="CT1005" i="79"/>
  <c r="CT1045" i="79"/>
  <c r="CT1085" i="79"/>
  <c r="CT1125" i="79"/>
  <c r="CT1165" i="79"/>
  <c r="CT5" i="79"/>
  <c r="CT125" i="79"/>
  <c r="CT445" i="79"/>
  <c r="CT765" i="79"/>
  <c r="CT685" i="79"/>
  <c r="CT45" i="79"/>
  <c r="CT365" i="79"/>
  <c r="CT285" i="79"/>
  <c r="CT605" i="79"/>
  <c r="CT845" i="79"/>
  <c r="CT205" i="79"/>
  <c r="CT525" i="79"/>
  <c r="CT60" i="79"/>
  <c r="CT140" i="79"/>
  <c r="CT220" i="79"/>
  <c r="CT300" i="79"/>
  <c r="CT380" i="79"/>
  <c r="CT460" i="79"/>
  <c r="CT540" i="79"/>
  <c r="CT620" i="79"/>
  <c r="CT700" i="79"/>
  <c r="CT780" i="79"/>
  <c r="CT260" i="79"/>
  <c r="CT580" i="79"/>
  <c r="CT180" i="79"/>
  <c r="CT100" i="79"/>
  <c r="CT740" i="79"/>
  <c r="CT940" i="79"/>
  <c r="CT1060" i="79"/>
  <c r="CT500" i="79"/>
  <c r="CT820" i="79"/>
  <c r="CT420" i="79"/>
  <c r="CT860" i="79"/>
  <c r="CT900" i="79"/>
  <c r="CT980" i="79"/>
  <c r="CT1020" i="79"/>
  <c r="CT20" i="79"/>
  <c r="CT1140" i="79"/>
  <c r="CT340" i="79"/>
  <c r="CT1180" i="79"/>
  <c r="CT660" i="79"/>
  <c r="CT1100" i="79"/>
  <c r="CT26" i="79"/>
  <c r="CT106" i="79"/>
  <c r="CT186" i="79"/>
  <c r="CT266" i="79"/>
  <c r="CT346" i="79"/>
  <c r="CT426" i="79"/>
  <c r="CT506" i="79"/>
  <c r="CT586" i="79"/>
  <c r="CT666" i="79"/>
  <c r="CT746" i="79"/>
  <c r="CT826" i="79"/>
  <c r="CT866" i="79"/>
  <c r="CT906" i="79"/>
  <c r="CT946" i="79"/>
  <c r="CT986" i="79"/>
  <c r="CT1026" i="79"/>
  <c r="CT1066" i="79"/>
  <c r="CT1106" i="79"/>
  <c r="CT1146" i="79"/>
  <c r="CT1186" i="79"/>
  <c r="CT146" i="79"/>
  <c r="CT466" i="79"/>
  <c r="CT786" i="79"/>
  <c r="CT706" i="79"/>
  <c r="CT66" i="79"/>
  <c r="CT386" i="79"/>
  <c r="CT306" i="79"/>
  <c r="CT626" i="79"/>
  <c r="CT226" i="79"/>
  <c r="CT546" i="79"/>
  <c r="CT889" i="79"/>
  <c r="CT929" i="79"/>
  <c r="CT969" i="79"/>
  <c r="CT1009" i="79"/>
  <c r="CT1049" i="79"/>
  <c r="CT1089" i="79"/>
  <c r="CT1129" i="79"/>
  <c r="CT1169" i="79"/>
  <c r="CT49" i="79"/>
  <c r="CT129" i="79"/>
  <c r="CT209" i="79"/>
  <c r="CT289" i="79"/>
  <c r="CT369" i="79"/>
  <c r="CT449" i="79"/>
  <c r="CT529" i="79"/>
  <c r="CT609" i="79"/>
  <c r="CT689" i="79"/>
  <c r="CT769" i="79"/>
  <c r="CT849" i="79"/>
  <c r="CT249" i="79"/>
  <c r="CT569" i="79"/>
  <c r="CT489" i="79"/>
  <c r="CT809" i="79"/>
  <c r="CT409" i="79"/>
  <c r="CT169" i="79"/>
  <c r="CT89" i="79"/>
  <c r="CT729" i="79"/>
  <c r="CT9" i="79"/>
  <c r="CT329" i="79"/>
  <c r="CT649" i="79"/>
  <c r="CT31" i="79"/>
  <c r="CT71" i="79"/>
  <c r="CT111" i="79"/>
  <c r="CT151" i="79"/>
  <c r="CT191" i="79"/>
  <c r="CT231" i="79"/>
  <c r="CT271" i="79"/>
  <c r="CT311" i="79"/>
  <c r="CT351" i="79"/>
  <c r="CT391" i="79"/>
  <c r="CT431" i="79"/>
  <c r="CT471" i="79"/>
  <c r="CT511" i="79"/>
  <c r="CT551" i="79"/>
  <c r="CT591" i="79"/>
  <c r="CT631" i="79"/>
  <c r="CT671" i="79"/>
  <c r="CT711" i="79"/>
  <c r="CT751" i="79"/>
  <c r="CT791" i="79"/>
  <c r="CT831" i="79"/>
  <c r="CT1151" i="79"/>
  <c r="CT911" i="79"/>
  <c r="CT991" i="79"/>
  <c r="CT1071" i="79"/>
  <c r="CT1111" i="79"/>
  <c r="CT1191" i="79"/>
  <c r="CT871" i="79"/>
  <c r="CT951" i="79"/>
  <c r="CT1031" i="79"/>
  <c r="CT15" i="79"/>
  <c r="CT55" i="79"/>
  <c r="CT95" i="79"/>
  <c r="CT135" i="79"/>
  <c r="CT175" i="79"/>
  <c r="CT215" i="79"/>
  <c r="CT255" i="79"/>
  <c r="CT295" i="79"/>
  <c r="CT335" i="79"/>
  <c r="CT375" i="79"/>
  <c r="CT415" i="79"/>
  <c r="CT455" i="79"/>
  <c r="CT495" i="79"/>
  <c r="CT535" i="79"/>
  <c r="CT575" i="79"/>
  <c r="CT615" i="79"/>
  <c r="CT655" i="79"/>
  <c r="CT695" i="79"/>
  <c r="CT735" i="79"/>
  <c r="CT775" i="79"/>
  <c r="CT815" i="79"/>
  <c r="CT1135" i="79"/>
  <c r="CT855" i="79"/>
  <c r="CT935" i="79"/>
  <c r="CT1015" i="79"/>
  <c r="CT1095" i="79"/>
  <c r="CT1175" i="79"/>
  <c r="CT895" i="79"/>
  <c r="CT975" i="79"/>
  <c r="CT1055" i="79"/>
  <c r="CT7" i="79"/>
  <c r="CT47" i="79"/>
  <c r="CT87" i="79"/>
  <c r="CT127" i="79"/>
  <c r="CT167" i="79"/>
  <c r="CT207" i="79"/>
  <c r="CT247" i="79"/>
  <c r="CT287" i="79"/>
  <c r="CT327" i="79"/>
  <c r="CT367" i="79"/>
  <c r="CT407" i="79"/>
  <c r="CT447" i="79"/>
  <c r="CT487" i="79"/>
  <c r="CT527" i="79"/>
  <c r="CT567" i="79"/>
  <c r="CT607" i="79"/>
  <c r="CT647" i="79"/>
  <c r="CT687" i="79"/>
  <c r="CT727" i="79"/>
  <c r="CT767" i="79"/>
  <c r="CT807" i="79"/>
  <c r="CT847" i="79"/>
  <c r="CT927" i="79"/>
  <c r="CT1007" i="79"/>
  <c r="CT1087" i="79"/>
  <c r="CT1167" i="79"/>
  <c r="CT887" i="79"/>
  <c r="CT967" i="79"/>
  <c r="CT1047" i="79"/>
  <c r="CT1127" i="79"/>
  <c r="CT48" i="79"/>
  <c r="CT128" i="79"/>
  <c r="CT208" i="79"/>
  <c r="CT288" i="79"/>
  <c r="CT368" i="79"/>
  <c r="CT448" i="79"/>
  <c r="CT528" i="79"/>
  <c r="CT608" i="79"/>
  <c r="CT688" i="79"/>
  <c r="CT768" i="79"/>
  <c r="CT848" i="79"/>
  <c r="CT168" i="79"/>
  <c r="CT488" i="79"/>
  <c r="CT808" i="79"/>
  <c r="CT888" i="79"/>
  <c r="CT928" i="79"/>
  <c r="CT968" i="79"/>
  <c r="CT1008" i="79"/>
  <c r="CT1048" i="79"/>
  <c r="CT1088" i="79"/>
  <c r="CT1128" i="79"/>
  <c r="CT1168" i="79"/>
  <c r="CT408" i="79"/>
  <c r="CT728" i="79"/>
  <c r="CT8" i="79"/>
  <c r="CT88" i="79"/>
  <c r="CT328" i="79"/>
  <c r="CT648" i="79"/>
  <c r="CT568" i="79"/>
  <c r="CT248" i="79"/>
  <c r="CT23" i="79"/>
  <c r="CT63" i="79"/>
  <c r="CT103" i="79"/>
  <c r="CT143" i="79"/>
  <c r="CT183" i="79"/>
  <c r="CT223" i="79"/>
  <c r="CT263" i="79"/>
  <c r="CT303" i="79"/>
  <c r="CT343" i="79"/>
  <c r="CT383" i="79"/>
  <c r="CT423" i="79"/>
  <c r="CT463" i="79"/>
  <c r="CT503" i="79"/>
  <c r="CT543" i="79"/>
  <c r="CT583" i="79"/>
  <c r="CT623" i="79"/>
  <c r="CT663" i="79"/>
  <c r="CT703" i="79"/>
  <c r="CT743" i="79"/>
  <c r="CT783" i="79"/>
  <c r="CT823" i="79"/>
  <c r="CT903" i="79"/>
  <c r="CT983" i="79"/>
  <c r="CT1063" i="79"/>
  <c r="CT1103" i="79"/>
  <c r="CT1183" i="79"/>
  <c r="CT863" i="79"/>
  <c r="CT943" i="79"/>
  <c r="CT1023" i="79"/>
  <c r="CT1143" i="79"/>
  <c r="CT64" i="79"/>
  <c r="CT144" i="79"/>
  <c r="CT224" i="79"/>
  <c r="CT304" i="79"/>
  <c r="CT384" i="79"/>
  <c r="CT464" i="79"/>
  <c r="CT544" i="79"/>
  <c r="CT624" i="79"/>
  <c r="CT704" i="79"/>
  <c r="CT784" i="79"/>
  <c r="CT24" i="79"/>
  <c r="CT344" i="79"/>
  <c r="CT664" i="79"/>
  <c r="CT864" i="79"/>
  <c r="CT904" i="79"/>
  <c r="CT944" i="79"/>
  <c r="CT984" i="79"/>
  <c r="CT1024" i="79"/>
  <c r="CT1064" i="79"/>
  <c r="CT1104" i="79"/>
  <c r="CT1144" i="79"/>
  <c r="CT1184" i="79"/>
  <c r="CT584" i="79"/>
  <c r="CT824" i="79"/>
  <c r="CT264" i="79"/>
  <c r="CT184" i="79"/>
  <c r="CT504" i="79"/>
  <c r="CT424" i="79"/>
  <c r="CT744" i="79"/>
  <c r="CT104" i="79"/>
  <c r="CT53" i="79"/>
  <c r="CT133" i="79"/>
  <c r="CT213" i="79"/>
  <c r="CT293" i="79"/>
  <c r="CT373" i="79"/>
  <c r="CT453" i="79"/>
  <c r="CT533" i="79"/>
  <c r="CT613" i="79"/>
  <c r="CT693" i="79"/>
  <c r="CT773" i="79"/>
  <c r="CT853" i="79"/>
  <c r="CT893" i="79"/>
  <c r="CT933" i="79"/>
  <c r="CT973" i="79"/>
  <c r="CT1013" i="79"/>
  <c r="CT1053" i="79"/>
  <c r="CT1093" i="79"/>
  <c r="CT1133" i="79"/>
  <c r="CT1173" i="79"/>
  <c r="CT13" i="79"/>
  <c r="CT333" i="79"/>
  <c r="CT653" i="79"/>
  <c r="CT253" i="79"/>
  <c r="CT173" i="79"/>
  <c r="CT493" i="79"/>
  <c r="CT573" i="79"/>
  <c r="CT813" i="79"/>
  <c r="CT733" i="79"/>
  <c r="CT93" i="79"/>
  <c r="CT413" i="79"/>
  <c r="CT10" i="79"/>
  <c r="CT90" i="79"/>
  <c r="CT170" i="79"/>
  <c r="CT250" i="79"/>
  <c r="CT330" i="79"/>
  <c r="CT410" i="79"/>
  <c r="CT490" i="79"/>
  <c r="CT570" i="79"/>
  <c r="CT650" i="79"/>
  <c r="CT730" i="79"/>
  <c r="CT810" i="79"/>
  <c r="CT890" i="79"/>
  <c r="CT930" i="79"/>
  <c r="CT970" i="79"/>
  <c r="CT1010" i="79"/>
  <c r="CT1050" i="79"/>
  <c r="CT1090" i="79"/>
  <c r="CT1130" i="79"/>
  <c r="CT1170" i="79"/>
  <c r="CT290" i="79"/>
  <c r="CT610" i="79"/>
  <c r="CT210" i="79"/>
  <c r="CT850" i="79"/>
  <c r="CT130" i="79"/>
  <c r="CT530" i="79"/>
  <c r="CT450" i="79"/>
  <c r="CT770" i="79"/>
  <c r="CT50" i="79"/>
  <c r="CT370" i="79"/>
  <c r="CT690" i="79"/>
  <c r="CT69" i="79"/>
  <c r="CT149" i="79"/>
  <c r="CT229" i="79"/>
  <c r="CT309" i="79"/>
  <c r="CT389" i="79"/>
  <c r="CT469" i="79"/>
  <c r="CT549" i="79"/>
  <c r="CT629" i="79"/>
  <c r="CT709" i="79"/>
  <c r="CT789" i="79"/>
  <c r="CT869" i="79"/>
  <c r="CT909" i="79"/>
  <c r="CT949" i="79"/>
  <c r="CT989" i="79"/>
  <c r="CT1029" i="79"/>
  <c r="CT1069" i="79"/>
  <c r="CT1109" i="79"/>
  <c r="CT1149" i="79"/>
  <c r="CT1189" i="79"/>
  <c r="CT189" i="79"/>
  <c r="CT509" i="79"/>
  <c r="CT829" i="79"/>
  <c r="CT109" i="79"/>
  <c r="CT429" i="79"/>
  <c r="CT749" i="79"/>
  <c r="CT29" i="79"/>
  <c r="CT349" i="79"/>
  <c r="CT669" i="79"/>
  <c r="CT269" i="79"/>
  <c r="CT589" i="79"/>
  <c r="CT58" i="79"/>
  <c r="CT138" i="79"/>
  <c r="CT218" i="79"/>
  <c r="CT298" i="79"/>
  <c r="CT378" i="79"/>
  <c r="CT458" i="79"/>
  <c r="CT538" i="79"/>
  <c r="CT618" i="79"/>
  <c r="CT698" i="79"/>
  <c r="CT778" i="79"/>
  <c r="CT858" i="79"/>
  <c r="CT898" i="79"/>
  <c r="CT938" i="79"/>
  <c r="CT978" i="79"/>
  <c r="CT1018" i="79"/>
  <c r="CT1058" i="79"/>
  <c r="CT1098" i="79"/>
  <c r="CT1138" i="79"/>
  <c r="CT1178" i="79"/>
  <c r="CT178" i="79"/>
  <c r="CT498" i="79"/>
  <c r="CT818" i="79"/>
  <c r="CT98" i="79"/>
  <c r="CT338" i="79"/>
  <c r="CT658" i="79"/>
  <c r="CT418" i="79"/>
  <c r="CT738" i="79"/>
  <c r="CT18" i="79"/>
  <c r="CT258" i="79"/>
  <c r="CT578" i="79"/>
  <c r="CT6" i="79"/>
  <c r="CT86" i="79"/>
  <c r="CT166" i="79"/>
  <c r="CT246" i="79"/>
  <c r="CT326" i="79"/>
  <c r="CT406" i="79"/>
  <c r="CT486" i="79"/>
  <c r="CT566" i="79"/>
  <c r="CT646" i="79"/>
  <c r="CT726" i="79"/>
  <c r="CT806" i="79"/>
  <c r="CT886" i="79"/>
  <c r="CT926" i="79"/>
  <c r="CT966" i="79"/>
  <c r="CT1006" i="79"/>
  <c r="CT1046" i="79"/>
  <c r="CT1086" i="79"/>
  <c r="CT1126" i="79"/>
  <c r="CT1166" i="79"/>
  <c r="CT206" i="79"/>
  <c r="CT526" i="79"/>
  <c r="CT846" i="79"/>
  <c r="CT126" i="79"/>
  <c r="CT446" i="79"/>
  <c r="CT766" i="79"/>
  <c r="CT46" i="79"/>
  <c r="CT366" i="79"/>
  <c r="CT686" i="79"/>
  <c r="CT286" i="79"/>
  <c r="CT606" i="79"/>
  <c r="CT21" i="79"/>
  <c r="CT101" i="79"/>
  <c r="CT181" i="79"/>
  <c r="CT261" i="79"/>
  <c r="CT341" i="79"/>
  <c r="CT421" i="79"/>
  <c r="CT501" i="79"/>
  <c r="CT581" i="79"/>
  <c r="CT661" i="79"/>
  <c r="CT741" i="79"/>
  <c r="CT821" i="79"/>
  <c r="CT861" i="79"/>
  <c r="CT901" i="79"/>
  <c r="CT941" i="79"/>
  <c r="CT981" i="79"/>
  <c r="CT1021" i="79"/>
  <c r="CT1061" i="79"/>
  <c r="CT1101" i="79"/>
  <c r="CT1141" i="79"/>
  <c r="CT1181" i="79"/>
  <c r="CT301" i="79"/>
  <c r="CT621" i="79"/>
  <c r="CT541" i="79"/>
  <c r="CT461" i="79"/>
  <c r="CT781" i="79"/>
  <c r="CT221" i="79"/>
  <c r="CT141" i="79"/>
  <c r="CT701" i="79"/>
  <c r="CT61" i="79"/>
  <c r="CT381" i="79"/>
  <c r="CT22" i="79"/>
  <c r="CT102" i="79"/>
  <c r="CT182" i="79"/>
  <c r="CT262" i="79"/>
  <c r="CT342" i="79"/>
  <c r="CT422" i="79"/>
  <c r="CT502" i="79"/>
  <c r="CT582" i="79"/>
  <c r="CT662" i="79"/>
  <c r="CT742" i="79"/>
  <c r="CT822" i="79"/>
  <c r="CT862" i="79"/>
  <c r="CT902" i="79"/>
  <c r="CT942" i="79"/>
  <c r="CT982" i="79"/>
  <c r="CT1022" i="79"/>
  <c r="CT1062" i="79"/>
  <c r="CT1102" i="79"/>
  <c r="CT1142" i="79"/>
  <c r="CT1182" i="79"/>
  <c r="CT62" i="79"/>
  <c r="CT382" i="79"/>
  <c r="CT702" i="79"/>
  <c r="CT302" i="79"/>
  <c r="CT622" i="79"/>
  <c r="CT222" i="79"/>
  <c r="CT542" i="79"/>
  <c r="CT462" i="79"/>
  <c r="CT782" i="79"/>
  <c r="CT142" i="79"/>
  <c r="CT865" i="79"/>
  <c r="CT905" i="79"/>
  <c r="CT945" i="79"/>
  <c r="CT985" i="79"/>
  <c r="CT1025" i="79"/>
  <c r="CT1065" i="79"/>
  <c r="CT1105" i="79"/>
  <c r="CT1145" i="79"/>
  <c r="CT1185" i="79"/>
  <c r="CT65" i="79"/>
  <c r="CT145" i="79"/>
  <c r="CT225" i="79"/>
  <c r="CT305" i="79"/>
  <c r="CT385" i="79"/>
  <c r="CT465" i="79"/>
  <c r="CT545" i="79"/>
  <c r="CT625" i="79"/>
  <c r="CT705" i="79"/>
  <c r="CT785" i="79"/>
  <c r="CT105" i="79"/>
  <c r="CT425" i="79"/>
  <c r="CT745" i="79"/>
  <c r="CT25" i="79"/>
  <c r="CT345" i="79"/>
  <c r="CT665" i="79"/>
  <c r="CT265" i="79"/>
  <c r="CT585" i="79"/>
  <c r="CT505" i="79"/>
  <c r="CT825" i="79"/>
  <c r="CT185" i="79"/>
  <c r="CT12" i="79"/>
  <c r="CT92" i="79"/>
  <c r="CT172" i="79"/>
  <c r="CT252" i="79"/>
  <c r="CT332" i="79"/>
  <c r="CT412" i="79"/>
  <c r="CT492" i="79"/>
  <c r="CT572" i="79"/>
  <c r="CT652" i="79"/>
  <c r="CT732" i="79"/>
  <c r="CT812" i="79"/>
  <c r="CT52" i="79"/>
  <c r="CT372" i="79"/>
  <c r="CT692" i="79"/>
  <c r="CT852" i="79"/>
  <c r="CT892" i="79"/>
  <c r="CT972" i="79"/>
  <c r="CT1012" i="79"/>
  <c r="CT292" i="79"/>
  <c r="CT612" i="79"/>
  <c r="CT212" i="79"/>
  <c r="CT532" i="79"/>
  <c r="CT932" i="79"/>
  <c r="CT1052" i="79"/>
  <c r="CT772" i="79"/>
  <c r="CT1092" i="79"/>
  <c r="CT1172" i="79"/>
  <c r="CT132" i="79"/>
  <c r="CT452" i="79"/>
  <c r="CT1132" i="79"/>
  <c r="CT873" i="79"/>
  <c r="CT913" i="79"/>
  <c r="CT953" i="79"/>
  <c r="CT993" i="79"/>
  <c r="CT1033" i="79"/>
  <c r="CT1073" i="79"/>
  <c r="CT1113" i="79"/>
  <c r="CT1153" i="79"/>
  <c r="CT1193" i="79"/>
  <c r="CT33" i="79"/>
  <c r="CT113" i="79"/>
  <c r="CT193" i="79"/>
  <c r="CT273" i="79"/>
  <c r="CT353" i="79"/>
  <c r="CT433" i="79"/>
  <c r="CT513" i="79"/>
  <c r="CT593" i="79"/>
  <c r="CT673" i="79"/>
  <c r="CT753" i="79"/>
  <c r="CT833" i="79"/>
  <c r="CT73" i="79"/>
  <c r="CT393" i="79"/>
  <c r="CT713" i="79"/>
  <c r="CT313" i="79"/>
  <c r="CT633" i="79"/>
  <c r="CT233" i="79"/>
  <c r="CT553" i="79"/>
  <c r="CT153" i="79"/>
  <c r="CT473" i="79"/>
  <c r="CT793" i="79"/>
  <c r="CT70" i="79"/>
  <c r="CT150" i="79"/>
  <c r="CT230" i="79"/>
  <c r="CT310" i="79"/>
  <c r="CT390" i="79"/>
  <c r="CT470" i="79"/>
  <c r="CT550" i="79"/>
  <c r="CT630" i="79"/>
  <c r="CT710" i="79"/>
  <c r="CT790" i="79"/>
  <c r="CT870" i="79"/>
  <c r="CT910" i="79"/>
  <c r="CT950" i="79"/>
  <c r="CT990" i="79"/>
  <c r="CT1030" i="79"/>
  <c r="CT1070" i="79"/>
  <c r="CT1110" i="79"/>
  <c r="CT1150" i="79"/>
  <c r="CT1190" i="79"/>
  <c r="CT270" i="79"/>
  <c r="CT590" i="79"/>
  <c r="CT510" i="79"/>
  <c r="CT830" i="79"/>
  <c r="CT110" i="79"/>
  <c r="CT430" i="79"/>
  <c r="CT750" i="79"/>
  <c r="CT190" i="79"/>
  <c r="CT670" i="79"/>
  <c r="CT30" i="79"/>
  <c r="CT350" i="79"/>
  <c r="CT857" i="79"/>
  <c r="CT897" i="79"/>
  <c r="CT937" i="79"/>
  <c r="CT977" i="79"/>
  <c r="CT1017" i="79"/>
  <c r="CT1057" i="79"/>
  <c r="CT1097" i="79"/>
  <c r="CT1137" i="79"/>
  <c r="CT1177" i="79"/>
  <c r="CT17" i="79"/>
  <c r="CT97" i="79"/>
  <c r="CT177" i="79"/>
  <c r="CT257" i="79"/>
  <c r="CT337" i="79"/>
  <c r="CT417" i="79"/>
  <c r="CT497" i="79"/>
  <c r="CT577" i="79"/>
  <c r="CT657" i="79"/>
  <c r="CT737" i="79"/>
  <c r="CT817" i="79"/>
  <c r="CT217" i="79"/>
  <c r="CT537" i="79"/>
  <c r="CT57" i="79"/>
  <c r="CT377" i="79"/>
  <c r="CT697" i="79"/>
  <c r="CT137" i="79"/>
  <c r="CT457" i="79"/>
  <c r="CT777" i="79"/>
  <c r="CT297" i="79"/>
  <c r="CT617" i="79"/>
  <c r="CT19" i="79"/>
  <c r="CT59" i="79"/>
  <c r="CT99" i="79"/>
  <c r="CT139" i="79"/>
  <c r="CT179" i="79"/>
  <c r="CT219" i="79"/>
  <c r="CT259" i="79"/>
  <c r="CT299" i="79"/>
  <c r="CT339" i="79"/>
  <c r="CT379" i="79"/>
  <c r="CT419" i="79"/>
  <c r="CT459" i="79"/>
  <c r="CT499" i="79"/>
  <c r="CT539" i="79"/>
  <c r="CT579" i="79"/>
  <c r="CT619" i="79"/>
  <c r="CT659" i="79"/>
  <c r="CT699" i="79"/>
  <c r="CT739" i="79"/>
  <c r="CT779" i="79"/>
  <c r="CT819" i="79"/>
  <c r="CT899" i="79"/>
  <c r="CT939" i="79"/>
  <c r="CT1019" i="79"/>
  <c r="CT1059" i="79"/>
  <c r="CT1139" i="79"/>
  <c r="CT859" i="79"/>
  <c r="CT979" i="79"/>
  <c r="CT1099" i="79"/>
  <c r="CT1179" i="79"/>
  <c r="CT27" i="79"/>
  <c r="CT67" i="79"/>
  <c r="CT107" i="79"/>
  <c r="CT147" i="79"/>
  <c r="CT187" i="79"/>
  <c r="CT227" i="79"/>
  <c r="CT267" i="79"/>
  <c r="CT307" i="79"/>
  <c r="CT347" i="79"/>
  <c r="CT387" i="79"/>
  <c r="CT427" i="79"/>
  <c r="CT467" i="79"/>
  <c r="CT507" i="79"/>
  <c r="CT547" i="79"/>
  <c r="CT587" i="79"/>
  <c r="CT627" i="79"/>
  <c r="CT667" i="79"/>
  <c r="CT707" i="79"/>
  <c r="CT747" i="79"/>
  <c r="CT787" i="79"/>
  <c r="CT827" i="79"/>
  <c r="CT867" i="79"/>
  <c r="CT987" i="79"/>
  <c r="CT1107" i="79"/>
  <c r="CT1187" i="79"/>
  <c r="CT907" i="79"/>
  <c r="CT947" i="79"/>
  <c r="CT1027" i="79"/>
  <c r="CT1067" i="79"/>
  <c r="CT1147" i="79"/>
  <c r="CT28" i="79"/>
  <c r="CT108" i="79"/>
  <c r="CT188" i="79"/>
  <c r="CT268" i="79"/>
  <c r="CT348" i="79"/>
  <c r="CT428" i="79"/>
  <c r="CT508" i="79"/>
  <c r="CT588" i="79"/>
  <c r="CT668" i="79"/>
  <c r="CT748" i="79"/>
  <c r="CT828" i="79"/>
  <c r="CT228" i="79"/>
  <c r="CT548" i="79"/>
  <c r="CT148" i="79"/>
  <c r="CT468" i="79"/>
  <c r="CT788" i="79"/>
  <c r="CT868" i="79"/>
  <c r="CT908" i="79"/>
  <c r="CT988" i="79"/>
  <c r="CT1028" i="79"/>
  <c r="CT68" i="79"/>
  <c r="CT388" i="79"/>
  <c r="CT708" i="79"/>
  <c r="CT948" i="79"/>
  <c r="CT1068" i="79"/>
  <c r="CT1108" i="79"/>
  <c r="CT1188" i="79"/>
  <c r="CT308" i="79"/>
  <c r="CT628" i="79"/>
  <c r="CT1148" i="79"/>
  <c r="J47" i="7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<sst xmlns="http://schemas.openxmlformats.org/spreadsheetml/2006/main" count="7004" uniqueCount="1123">
  <si>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</si>
  <si>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</si>
  <si>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</si>
  <si>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</si>
  <si>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</si>
  <si>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</si>
  <si>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</si>
  <si>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</si>
  <si>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</si>
  <si>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</si>
  <si>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</si>
  <si>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</si>
  <si>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</si>
  <si>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</si>
  <si>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</si>
  <si>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</si>
  <si>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</si>
  <si>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</si>
  <si>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</si>
  <si>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</si>
  <si>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</si>
  <si>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</si>
  <si>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</si>
  <si>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</si>
  <si>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</si>
  <si>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</si>
  <si>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</si>
  <si>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</si>
  <si>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</si>
  <si>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</si>
  <si>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</si>
  <si>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</si>
  <si>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</si>
  <si>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</si>
  <si>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</si>
  <si>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</si>
  <si>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</si>
  <si>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</si>
  <si>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</si>
  <si>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</si>
  <si>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</si>
  <si>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</si>
  <si>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</si>
  <si>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</si>
  <si>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</si>
  <si>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</si>
  <si>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</si>
  <si>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</si>
  <si>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</si>
  <si>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</si>
  <si>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</si>
  <si>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</si>
  <si>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</si>
  <si>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</si>
  <si>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</si>
  <si>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</si>
  <si>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</si>
  <si>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</si>
  <si>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</si>
  <si>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</si>
  <si>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</si>
  <si>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</si>
  <si>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</si>
  <si>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</si>
  <si>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</si>
  <si>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</si>
  <si>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</si>
  <si>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</si>
  <si>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</si>
  <si>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</si>
  <si>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</si>
  <si>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</si>
  <si>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</si>
  <si>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</si>
  <si>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</si>
  <si>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</si>
  <si>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</si>
  <si>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</si>
  <si>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</si>
  <si>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</si>
  <si>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</si>
  <si>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</si>
  <si>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</si>
  <si>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</si>
  <si>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</si>
  <si>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</si>
  <si>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</si>
  <si>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</si>
  <si>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</si>
  <si>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</si>
  <si>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</si>
  <si>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</si>
  <si>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</si>
  <si>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</si>
  <si>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</si>
  <si>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</si>
  <si>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</si>
  <si>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</si>
  <si>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</si>
  <si>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</si>
  <si>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</si>
  <si>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</si>
  <si>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</si>
  <si>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</si>
  <si>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</si>
  <si>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</si>
  <si>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</si>
  <si>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</si>
  <si>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</si>
  <si>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</si>
  <si>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</si>
  <si>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</si>
  <si>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</si>
  <si>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</si>
  <si>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</si>
  <si>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</si>
  <si>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</si>
  <si>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</si>
  <si>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</si>
  <si>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</si>
  <si>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</si>
  <si>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</si>
  <si>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</si>
  <si>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</si>
  <si>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</si>
  <si>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</si>
  <si>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</si>
  <si>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</si>
  <si>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</si>
  <si>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</si>
  <si>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</si>
  <si>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</si>
  <si>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</si>
  <si>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</si>
  <si>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</si>
  <si>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</si>
  <si>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</si>
  <si>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</si>
  <si>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</si>
  <si>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</si>
  <si>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</si>
  <si>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</si>
  <si>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</si>
  <si>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</si>
  <si>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</si>
  <si>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</si>
  <si>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</si>
  <si>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</si>
  <si>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</si>
  <si>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</si>
  <si>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</si>
  <si>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</si>
  <si>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</si>
  <si>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</si>
  <si>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</si>
  <si>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</si>
  <si>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</si>
  <si>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</si>
  <si>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</si>
  <si>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</si>
  <si>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</si>
  <si>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</si>
  <si>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</si>
  <si>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</si>
  <si>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</si>
  <si>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</si>
  <si>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</si>
  <si>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</si>
  <si>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</si>
  <si>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</si>
  <si>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</si>
  <si>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</si>
  <si>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</si>
  <si>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</si>
  <si>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</si>
  <si>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</si>
  <si>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</si>
  <si>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</si>
  <si>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</si>
  <si>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</si>
  <si>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</si>
  <si>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</si>
  <si>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</si>
  <si>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</si>
  <si>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</si>
  <si>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</si>
  <si>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</si>
  <si>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</si>
  <si>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</si>
  <si>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</si>
  <si>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</si>
  <si>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</si>
  <si>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</si>
  <si>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</si>
  <si>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</si>
  <si>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</si>
  <si>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</si>
  <si>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</si>
  <si>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</si>
  <si>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</si>
  <si>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</si>
  <si>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</si>
  <si>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</si>
  <si>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</si>
  <si>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</si>
  <si>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</si>
  <si>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</si>
  <si>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</si>
  <si>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</si>
  <si>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</si>
  <si>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</si>
  <si>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</si>
  <si>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</si>
  <si>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</si>
  <si>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</si>
  <si>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</si>
  <si>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</si>
  <si>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</si>
  <si>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</si>
  <si>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</si>
  <si>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</si>
  <si>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</si>
  <si>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</si>
  <si>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</si>
  <si>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</si>
  <si>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</si>
  <si>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</si>
  <si>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</si>
  <si>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</si>
  <si>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</si>
  <si>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</si>
  <si>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</si>
  <si>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</si>
  <si>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</si>
  <si>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</si>
  <si>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</si>
  <si>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</si>
  <si>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</si>
  <si>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</si>
  <si>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</si>
  <si>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</si>
  <si>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</si>
  <si>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</si>
  <si>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</si>
  <si>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</si>
  <si>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</si>
  <si>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</si>
  <si>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</si>
  <si>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</si>
  <si>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</si>
  <si>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</si>
  <si>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</si>
  <si>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</si>
  <si>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</si>
  <si>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</si>
  <si>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</si>
  <si>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</si>
  <si>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</si>
  <si>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</si>
  <si>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</si>
  <si>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</si>
  <si>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</si>
  <si>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</si>
  <si>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</si>
  <si>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</si>
  <si>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</si>
  <si>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</si>
  <si>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</si>
  <si>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</si>
  <si>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</si>
  <si>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</si>
  <si>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</si>
  <si>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</si>
  <si>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</si>
  <si>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</si>
  <si>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</si>
  <si>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</si>
  <si>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</si>
  <si>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</si>
  <si>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</si>
  <si>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</si>
  <si>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</si>
  <si>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</si>
  <si>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</si>
  <si>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</si>
  <si>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</si>
  <si>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</si>
  <si>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</si>
  <si>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</si>
  <si>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</si>
  <si>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</si>
  <si>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</si>
  <si>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</si>
  <si>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</si>
  <si>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</si>
  <si>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</si>
  <si>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</si>
  <si>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</si>
  <si>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</si>
  <si>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</si>
  <si>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</si>
  <si>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</si>
  <si>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</si>
  <si>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</si>
  <si>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</si>
  <si>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</si>
  <si>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</si>
  <si>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</si>
  <si>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</si>
  <si>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</si>
  <si>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</si>
  <si>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</si>
  <si>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</si>
  <si>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</si>
  <si>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</si>
  <si>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</si>
  <si>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</si>
  <si>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</si>
  <si>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</si>
  <si>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</si>
  <si>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</si>
  <si>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</si>
  <si>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</si>
  <si>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</si>
  <si>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</si>
  <si>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</si>
  <si>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</si>
  <si>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</si>
  <si>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神器低级材料</t>
  </si>
  <si>
    <t>中级神器2配件2</t>
  </si>
  <si>
    <t>中级神器1配件1</t>
  </si>
  <si>
    <t>中级神器2配件1</t>
  </si>
  <si>
    <t>中级神器1配件2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</si>
  <si>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</si>
  <si>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</si>
  <si>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</si>
  <si>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</si>
  <si>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</si>
  <si>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</si>
  <si>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</si>
  <si>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</si>
  <si>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</si>
  <si>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</si>
  <si>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</si>
  <si>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</si>
  <si>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</si>
  <si>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</si>
  <si>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</si>
  <si>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</si>
  <si>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</si>
  <si>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</si>
  <si>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</si>
  <si>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</si>
  <si>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</si>
  <si>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</si>
  <si>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层数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</si>
  <si>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</si>
  <si>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</si>
  <si>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</si>
  <si>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</si>
  <si>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</si>
  <si>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</si>
  <si>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</si>
  <si>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</si>
  <si>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</si>
  <si>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</si>
  <si>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</si>
  <si>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</si>
  <si>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</si>
  <si>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</si>
  <si>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</si>
  <si>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</si>
  <si>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</si>
  <si>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</si>
  <si>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</si>
  <si>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</si>
  <si>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</si>
  <si>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</si>
  <si>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</si>
  <si>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</si>
  <si>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</si>
  <si>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</si>
  <si>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</si>
  <si>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</si>
  <si>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</si>
  <si>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</si>
  <si>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</si>
  <si>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</si>
  <si>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</si>
  <si>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</si>
  <si>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</si>
  <si>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</si>
  <si>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</si>
  <si>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</si>
  <si>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</si>
  <si>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</si>
  <si>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</si>
  <si>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</si>
  <si>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</si>
  <si>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</si>
  <si>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</si>
  <si>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</si>
  <si>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</si>
  <si>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</si>
  <si>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</si>
  <si>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</si>
  <si>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</si>
  <si>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</si>
  <si>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</si>
  <si>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</si>
  <si>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</si>
  <si>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</si>
  <si>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</si>
  <si>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</si>
  <si>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</si>
  <si>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</si>
  <si>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</si>
  <si>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</si>
  <si>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</si>
  <si>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</si>
  <si>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</si>
  <si>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</si>
  <si>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</si>
  <si>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</si>
  <si>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</si>
  <si>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</si>
  <si>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</si>
  <si>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</si>
  <si>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</si>
  <si>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</si>
  <si>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</si>
  <si>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</si>
  <si>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</si>
  <si>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</si>
  <si>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</si>
  <si>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</si>
  <si>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</si>
  <si>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</si>
  <si>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</si>
  <si>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</si>
  <si>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</si>
  <si>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</si>
  <si>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</si>
  <si>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</si>
  <si>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</si>
  <si>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</si>
  <si>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</si>
  <si>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</si>
  <si>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</si>
  <si>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</si>
  <si>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</si>
  <si>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</si>
  <si>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</si>
  <si>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</si>
  <si>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</si>
  <si>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</si>
  <si>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</si>
  <si>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</si>
  <si>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</si>
  <si>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</si>
  <si>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</si>
  <si>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</si>
  <si>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</si>
  <si>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</si>
  <si>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</si>
  <si>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</si>
  <si>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</si>
  <si>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</si>
  <si>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</si>
  <si>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</si>
  <si>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</si>
  <si>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</si>
  <si>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</si>
  <si>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</si>
  <si>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</si>
  <si>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</si>
  <si>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</si>
  <si>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</si>
  <si>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</si>
  <si>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</si>
  <si>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</si>
  <si>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</si>
  <si>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</si>
  <si>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</si>
  <si>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</si>
  <si>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</si>
  <si>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</si>
  <si>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</si>
  <si>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</si>
  <si>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</si>
  <si>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</si>
  <si>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</si>
  <si>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</si>
  <si>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</si>
  <si>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</si>
  <si>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</si>
  <si>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</si>
  <si>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</si>
  <si>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</si>
  <si>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</si>
  <si>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</si>
  <si>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</si>
  <si>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</si>
  <si>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</si>
  <si>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</si>
  <si>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</si>
  <si>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</si>
  <si>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</si>
  <si>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</si>
  <si>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</si>
  <si>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</si>
  <si>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</si>
  <si>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</si>
  <si>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</si>
  <si>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</si>
  <si>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</si>
  <si>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</si>
  <si>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</si>
  <si>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</si>
  <si>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</si>
  <si>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</si>
  <si>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</si>
  <si>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</si>
  <si>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</si>
  <si>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</si>
  <si>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</si>
  <si>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</si>
  <si>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</si>
  <si>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</si>
  <si>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</si>
  <si>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</si>
  <si>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</si>
  <si>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</si>
  <si>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</si>
  <si>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</si>
  <si>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</si>
  <si>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</si>
  <si>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</si>
  <si>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</si>
  <si>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</si>
  <si>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</si>
  <si>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</si>
  <si>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</si>
  <si>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</si>
  <si>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</si>
  <si>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</si>
  <si>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</si>
  <si>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</si>
  <si>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</si>
  <si>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</si>
  <si>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</si>
  <si>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</si>
  <si>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</si>
  <si>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</si>
  <si>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</si>
  <si>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</si>
  <si>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</si>
  <si>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</si>
  <si>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</si>
  <si>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</si>
  <si>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</si>
  <si>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</si>
  <si>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</si>
  <si>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</si>
  <si>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</si>
  <si>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时间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</si>
  <si>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</si>
  <si>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</si>
  <si>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</si>
  <si>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升级份数</t>
    <phoneticPr fontId="2" type="noConversion"/>
  </si>
  <si>
    <t>碎片份数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</si>
  <si>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</si>
  <si>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</si>
  <si>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</si>
  <si>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</si>
  <si>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</si>
  <si>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</si>
  <si>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</si>
  <si>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</si>
  <si>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</si>
  <si>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</si>
  <si>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</si>
  <si>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</si>
  <si>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</si>
  <si>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</si>
  <si>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</si>
  <si>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</si>
  <si>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</si>
  <si>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</si>
  <si>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</si>
  <si>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</si>
  <si>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</si>
  <si>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</si>
  <si>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</si>
  <si>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</si>
  <si>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</si>
  <si>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</si>
  <si>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</si>
  <si>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</si>
  <si>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</si>
  <si>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</si>
  <si>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</si>
  <si>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</si>
  <si>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</si>
  <si>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</si>
  <si>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</si>
  <si>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</si>
  <si>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</si>
  <si>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</si>
  <si>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</si>
  <si>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</si>
  <si>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</si>
  <si>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</si>
  <si>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</si>
  <si>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</si>
  <si>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</si>
  <si>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</si>
  <si>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</si>
  <si>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</si>
  <si>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</si>
  <si>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</si>
  <si>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</si>
  <si>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</si>
  <si>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</si>
  <si>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</si>
  <si>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</si>
  <si>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</si>
  <si>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</si>
  <si>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</si>
  <si>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</si>
  <si>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</si>
  <si>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</si>
  <si>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</si>
  <si>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</si>
  <si>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</si>
  <si>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</si>
  <si>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</si>
  <si>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</si>
  <si>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</si>
  <si>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</si>
  <si>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</si>
  <si>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</si>
  <si>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</si>
  <si>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</si>
  <si>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</si>
  <si>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</si>
  <si>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</si>
  <si>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</si>
  <si>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</si>
  <si>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</si>
  <si>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</si>
  <si>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</si>
  <si>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</si>
  <si>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</si>
  <si>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</si>
  <si>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</si>
  <si>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</si>
  <si>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</si>
  <si>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</si>
  <si>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</si>
  <si>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</si>
  <si>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</si>
  <si>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</si>
  <si>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</si>
  <si>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</si>
  <si>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</si>
  <si>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</si>
  <si>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</si>
  <si>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</si>
  <si>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</si>
  <si>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</si>
  <si>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</si>
  <si>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</si>
  <si>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</si>
  <si>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</si>
  <si>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</si>
  <si>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</si>
  <si>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</si>
  <si>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</si>
  <si>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</si>
  <si>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</si>
  <si>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</si>
  <si>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</si>
  <si>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</si>
  <si>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</si>
  <si>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</si>
  <si>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</si>
  <si>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</si>
  <si>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</si>
  <si>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</si>
  <si>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</si>
  <si>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</si>
  <si>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</si>
  <si>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</si>
  <si>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</si>
  <si>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</si>
  <si>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</si>
  <si>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</si>
  <si>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</si>
  <si>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</si>
  <si>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</si>
  <si>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</si>
  <si>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</si>
  <si>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</si>
  <si>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</si>
  <si>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</si>
  <si>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</si>
  <si>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</si>
  <si>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</si>
  <si>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</si>
  <si>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</si>
  <si>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</si>
  <si>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</si>
  <si>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</si>
  <si>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</si>
  <si>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</si>
  <si>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</si>
  <si>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</si>
  <si>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</si>
  <si>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</si>
  <si>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</si>
  <si>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</si>
  <si>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</si>
  <si>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</si>
  <si>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</si>
  <si>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</si>
  <si>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</si>
  <si>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</si>
  <si>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</si>
  <si>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</si>
  <si>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</si>
  <si>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</si>
  <si>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</si>
  <si>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</si>
  <si>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</si>
  <si>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</si>
  <si>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</si>
  <si>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</si>
  <si>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</si>
  <si>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</si>
  <si>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</si>
  <si>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</si>
  <si>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</si>
  <si>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</si>
  <si>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</si>
  <si>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</si>
  <si>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</si>
  <si>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</si>
  <si>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</si>
  <si>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</si>
  <si>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</si>
  <si>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</si>
  <si>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</si>
  <si>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</si>
  <si>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</si>
  <si>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</si>
  <si>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</si>
  <si>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</si>
  <si>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</si>
  <si>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</si>
  <si>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</si>
  <si>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</si>
  <si>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</si>
  <si>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</si>
  <si>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</si>
  <si>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</si>
  <si>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</si>
  <si>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</si>
  <si>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</si>
  <si>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</si>
  <si>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</si>
  <si>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</si>
  <si>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</si>
  <si>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</si>
  <si>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</si>
  <si>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</si>
  <si>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</si>
  <si>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</si>
  <si>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</si>
  <si>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</si>
  <si>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</si>
  <si>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</si>
  <si>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</si>
  <si>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</si>
  <si>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</si>
  <si>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</si>
  <si>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</si>
  <si>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</si>
  <si>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</si>
  <si>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</si>
  <si>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</si>
  <si>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</si>
  <si>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</si>
  <si>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</si>
  <si>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</si>
  <si>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</si>
  <si>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</si>
  <si>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</si>
  <si>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</si>
  <si>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</si>
  <si>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</si>
  <si>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</si>
  <si>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</si>
  <si>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</si>
  <si>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</si>
  <si>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</si>
  <si>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</si>
  <si>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</si>
  <si>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</si>
  <si>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</si>
  <si>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</si>
  <si>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</si>
  <si>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</si>
  <si>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</si>
  <si>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</si>
  <si>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</si>
  <si>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</si>
  <si>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</si>
  <si>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</si>
  <si>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</si>
  <si>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</si>
  <si>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</si>
  <si>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</si>
  <si>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</si>
  <si>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</si>
  <si>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</si>
  <si>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</si>
  <si>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</si>
  <si>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</si>
  <si>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</si>
  <si>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</si>
  <si>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</si>
  <si>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</si>
  <si>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</si>
  <si>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</si>
  <si>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</si>
  <si>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</si>
  <si>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</si>
  <si>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</si>
  <si>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</si>
  <si>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</si>
  <si>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</si>
  <si>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</si>
  <si>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</si>
  <si>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</si>
  <si>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</si>
  <si>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</si>
  <si>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</si>
  <si>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</si>
  <si>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</si>
  <si>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</si>
  <si>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</si>
  <si>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</si>
  <si>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</si>
  <si>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</si>
  <si>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</si>
  <si>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</si>
  <si>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</si>
  <si>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</si>
  <si>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</si>
  <si>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</si>
  <si>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</si>
  <si>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</si>
  <si>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</si>
  <si>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</si>
  <si>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</si>
  <si>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</si>
  <si>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</si>
  <si>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</si>
  <si>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</si>
  <si>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</si>
  <si>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</si>
  <si>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</si>
  <si>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</si>
  <si>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</si>
  <si>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</si>
  <si>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</si>
  <si>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</si>
  <si>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</si>
  <si>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</si>
  <si>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</si>
  <si>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</si>
  <si>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</si>
  <si>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</si>
  <si>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</si>
  <si>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</si>
  <si>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</si>
  <si>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</si>
  <si>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</si>
  <si>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</si>
  <si>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</si>
  <si>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</si>
  <si>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</si>
  <si>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</si>
  <si>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</si>
  <si>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</si>
  <si>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</si>
  <si>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</si>
  <si>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</si>
  <si>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</si>
  <si>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</si>
  <si>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</si>
  <si>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</si>
  <si>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</si>
  <si>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</si>
  <si>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</si>
  <si>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</si>
  <si>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</si>
  <si>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</si>
  <si>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</si>
  <si>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</si>
  <si>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</si>
  <si>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</si>
  <si>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</si>
  <si>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</si>
  <si>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</si>
  <si>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</si>
  <si>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</si>
  <si>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</si>
  <si>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</si>
  <si>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</si>
  <si>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</si>
  <si>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</si>
  <si>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</si>
  <si>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</si>
  <si>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</si>
  <si>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</si>
  <si>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</si>
  <si>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</si>
  <si>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</si>
  <si>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</si>
  <si>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</si>
  <si>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初级神器1配件2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</si>
  <si>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</si>
  <si>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</si>
  <si>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</si>
  <si>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</si>
  <si>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</si>
  <si>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</si>
  <si>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</si>
  <si>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</si>
  <si>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</si>
  <si>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</si>
  <si>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</si>
  <si>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</si>
  <si>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</si>
  <si>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高级神器2配件1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</si>
  <si>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</si>
  <si>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</si>
  <si>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</si>
  <si>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</si>
  <si>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</si>
  <si>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</si>
  <si>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</si>
  <si>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</si>
  <si>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</si>
  <si>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</si>
  <si>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</si>
  <si>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</si>
  <si>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</si>
  <si>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</si>
  <si>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</si>
  <si>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</si>
  <si>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</si>
  <si>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</si>
  <si>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</si>
  <si>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</si>
  <si>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</si>
  <si>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</si>
  <si>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</si>
  <si>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</si>
  <si>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</si>
  <si>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</si>
  <si>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</si>
  <si>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</si>
  <si>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</si>
  <si>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</si>
  <si>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</si>
  <si>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</si>
  <si>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</si>
  <si>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</si>
  <si>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</si>
  <si>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</si>
  <si>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</si>
  <si>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</si>
  <si>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</si>
  <si>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</si>
  <si>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</si>
  <si>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</si>
  <si>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</si>
  <si>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</si>
  <si>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</si>
  <si>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</si>
  <si>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</si>
  <si>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</si>
  <si>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</si>
  <si>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时间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</si>
  <si>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</si>
  <si>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</si>
  <si>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</si>
  <si>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</si>
  <si>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</si>
  <si>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</si>
  <si>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</si>
  <si>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</si>
  <si>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</si>
  <si>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</si>
  <si>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</si>
  <si>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</si>
  <si>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</si>
  <si>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</si>
  <si>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</si>
  <si>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</si>
  <si>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</si>
  <si>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</si>
  <si>
    <t>消耗道具ID2</t>
  </si>
  <si>
    <t>消耗道具数量2</t>
  </si>
  <si>
    <t>消耗道具ID3</t>
  </si>
  <si>
    <t>消耗道具数量3</t>
  </si>
  <si>
    <t>行ID</t>
    <phoneticPr fontId="2" type="noConversion"/>
  </si>
  <si>
    <t>ID</t>
    <phoneticPr fontId="2" type="noConversion"/>
  </si>
  <si>
    <t>辅助列</t>
    <phoneticPr fontId="2" type="noConversion"/>
  </si>
  <si>
    <t>等级</t>
    <phoneticPr fontId="2" type="noConversion"/>
  </si>
  <si>
    <t>消耗道具ID1</t>
    <phoneticPr fontId="2" type="noConversion"/>
  </si>
  <si>
    <t>消耗道具数量1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</si>
  <si>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</si>
  <si>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</si>
  <si>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</si>
  <si>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</si>
  <si>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Row</t>
    <phoneticPr fontId="2" type="noConversion"/>
  </si>
  <si>
    <t>Qua</t>
    <phoneticPr fontId="2" type="noConversion"/>
  </si>
  <si>
    <t>Loc</t>
    <phoneticPr fontId="2" type="noConversion"/>
  </si>
  <si>
    <t>ModuleId</t>
    <phoneticPr fontId="2" type="noConversion"/>
  </si>
  <si>
    <t>Module</t>
    <phoneticPr fontId="2" type="noConversion"/>
  </si>
  <si>
    <t>#note</t>
    <phoneticPr fontId="2" type="noConversion"/>
  </si>
  <si>
    <t>初级神器1配件1</t>
  </si>
  <si>
    <t>初级神器1配件2</t>
  </si>
  <si>
    <t>初级神器2配件1</t>
  </si>
  <si>
    <t>初级神器2配件2</t>
  </si>
  <si>
    <t>中级神器1配件3</t>
  </si>
  <si>
    <t>中级神器1配件4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</si>
  <si>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</si>
  <si>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</si>
  <si>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</si>
  <si>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</si>
  <si>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</si>
  <si>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</si>
  <si>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</si>
  <si>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</si>
  <si>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</si>
  <si>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</si>
  <si>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</si>
  <si>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</si>
  <si>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</si>
  <si>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</si>
  <si>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</si>
  <si>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</si>
  <si>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</si>
  <si>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</si>
  <si>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</si>
  <si>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</si>
  <si>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Lvs</t>
    <phoneticPr fontId="2" type="noConversion"/>
  </si>
  <si>
    <t>碎片等级</t>
    <phoneticPr fontId="2" type="noConversion"/>
  </si>
  <si>
    <t>总耗金</t>
    <phoneticPr fontId="2" type="noConversion"/>
  </si>
  <si>
    <t>核心升级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</si>
  <si>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</si>
  <si>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</si>
  <si>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</si>
  <si>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模组升级</t>
    <phoneticPr fontId="2" type="noConversion"/>
  </si>
  <si>
    <t>级别</t>
    <phoneticPr fontId="2" type="noConversion"/>
  </si>
  <si>
    <t>数量</t>
    <phoneticPr fontId="2" type="noConversion"/>
  </si>
  <si>
    <t>数量</t>
    <phoneticPr fontId="2" type="noConversion"/>
  </si>
  <si>
    <t>总额</t>
    <phoneticPr fontId="2" type="noConversion"/>
  </si>
  <si>
    <t>比例修正</t>
    <phoneticPr fontId="2" type="noConversion"/>
  </si>
  <si>
    <t>神器ID</t>
    <phoneticPr fontId="2" type="noConversion"/>
  </si>
  <si>
    <t>属性1ID</t>
    <phoneticPr fontId="2" type="noConversion"/>
  </si>
  <si>
    <t>属性1值</t>
    <phoneticPr fontId="2" type="noConversion"/>
  </si>
  <si>
    <t>属性2ID</t>
  </si>
  <si>
    <t>属性2值</t>
  </si>
  <si>
    <t>属性3ID</t>
    <phoneticPr fontId="2" type="noConversion"/>
  </si>
  <si>
    <t>属性3值</t>
    <phoneticPr fontId="2" type="noConversion"/>
  </si>
  <si>
    <t>消耗道具ID1</t>
    <phoneticPr fontId="2" type="noConversion"/>
  </si>
  <si>
    <t>消耗道具ID2</t>
    <phoneticPr fontId="2" type="noConversion"/>
  </si>
  <si>
    <t>消耗道具数量2</t>
    <phoneticPr fontId="2" type="noConversion"/>
  </si>
  <si>
    <t>消耗道具ID3</t>
    <phoneticPr fontId="2" type="noConversion"/>
  </si>
  <si>
    <t>消耗道具数量3</t>
    <phoneticPr fontId="2" type="noConversion"/>
  </si>
  <si>
    <t>卡牌</t>
    <phoneticPr fontId="2" type="noConversion"/>
  </si>
  <si>
    <t>价值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</si>
  <si>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</si>
  <si>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</si>
  <si>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</si>
  <si>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</si>
  <si>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</si>
  <si>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</si>
  <si>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</si>
  <si>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</si>
  <si>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</si>
  <si>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</si>
  <si>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</si>
  <si>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</si>
  <si>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</si>
  <si>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</si>
  <si>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</si>
  <si>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价值反比</t>
    <phoneticPr fontId="2" type="noConversion"/>
  </si>
  <si>
    <t>权重</t>
    <phoneticPr fontId="2" type="noConversion"/>
  </si>
  <si>
    <t>保底</t>
    <phoneticPr fontId="2" type="noConversion"/>
  </si>
  <si>
    <t>手填保底</t>
    <phoneticPr fontId="2" type="noConversion"/>
  </si>
  <si>
    <t>碎片</t>
    <phoneticPr fontId="2" type="noConversion"/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</si>
  <si>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</si>
  <si>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</si>
  <si>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</si>
  <si>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</si>
  <si>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</si>
  <si>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</si>
  <si>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</si>
  <si>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位置</t>
    <phoneticPr fontId="2" type="noConversion"/>
  </si>
  <si>
    <t>ID位置</t>
    <phoneticPr fontId="2" type="noConversion"/>
  </si>
  <si>
    <t>Lvs</t>
    <phoneticPr fontId="2" type="noConversion"/>
  </si>
  <si>
    <t>金币</t>
    <phoneticPr fontId="2" type="noConversion"/>
  </si>
  <si>
    <t>低级神器材料</t>
    <phoneticPr fontId="2" type="noConversion"/>
  </si>
  <si>
    <t>神器高级材料</t>
    <phoneticPr fontId="2" type="noConversion"/>
  </si>
  <si>
    <t>神器高级材料</t>
    <phoneticPr fontId="2" type="noConversion"/>
  </si>
  <si>
    <t>神器高级材料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</si>
</sst>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9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33" xfId="4" applyFont="1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  <xf numFmtId="0" fontId="7" fillId="0" borderId="4" xfId="4" applyNumberFormat="1">
      <alignment vertical="top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6" t="s">
        <v>313</v>
      </c>
      <c r="C2" s="57"/>
      <c r="D2" s="57"/>
      <c r="E2" s="58"/>
    </row>
    <row r="3" spans="2:5" ht="35.1" customHeight="1" x14ac:dyDescent="0.2">
      <c r="B3" s="2" t="s">
        <v>0</v>
      </c>
      <c r="C3" s="3" t="s">
        <v>11</v>
      </c>
      <c r="D3" s="59" t="s">
        <v>1</v>
      </c>
      <c r="E3" s="61" t="s">
        <v>314</v>
      </c>
    </row>
    <row r="4" spans="2:5" ht="35.1" customHeight="1" x14ac:dyDescent="0.2">
      <c r="B4" s="2" t="s">
        <v>2</v>
      </c>
      <c r="C4" s="3" t="s">
        <v>12</v>
      </c>
      <c r="D4" s="60"/>
      <c r="E4" s="62"/>
    </row>
    <row r="5" spans="2:5" ht="35.1" customHeight="1" x14ac:dyDescent="0.2">
      <c r="B5" s="4" t="s">
        <v>3</v>
      </c>
      <c r="C5" s="63" t="s">
        <v>315</v>
      </c>
      <c r="D5" s="64"/>
      <c r="E5" s="65"/>
    </row>
    <row r="6" spans="2:5" ht="18" x14ac:dyDescent="0.2">
      <c r="B6" s="66" t="s">
        <v>4</v>
      </c>
      <c r="C6" s="67"/>
      <c r="D6" s="67"/>
      <c r="E6" s="68"/>
    </row>
    <row r="7" spans="2:5" ht="18" x14ac:dyDescent="0.2">
      <c r="B7" s="5" t="s">
        <v>5</v>
      </c>
      <c r="C7" s="6" t="s">
        <v>6</v>
      </c>
      <c r="D7" s="54" t="s">
        <v>7</v>
      </c>
      <c r="E7" s="55"/>
    </row>
    <row r="8" spans="2:5" x14ac:dyDescent="0.2">
      <c r="B8" s="7">
        <v>43490</v>
      </c>
      <c r="C8" s="8" t="s">
        <v>10</v>
      </c>
      <c r="D8" s="49" t="s">
        <v>8</v>
      </c>
      <c r="E8" s="50"/>
    </row>
    <row r="9" spans="2:5" x14ac:dyDescent="0.2">
      <c r="B9" s="7"/>
      <c r="C9" s="8"/>
      <c r="D9" s="49"/>
      <c r="E9" s="50"/>
    </row>
    <row r="10" spans="2:5" x14ac:dyDescent="0.2">
      <c r="B10" s="9"/>
      <c r="C10" s="8"/>
      <c r="D10" s="49"/>
      <c r="E10" s="50"/>
    </row>
    <row r="11" spans="2:5" x14ac:dyDescent="0.2">
      <c r="B11" s="9"/>
      <c r="C11" s="8"/>
      <c r="D11" s="49"/>
      <c r="E11" s="50"/>
    </row>
    <row r="12" spans="2:5" x14ac:dyDescent="0.2">
      <c r="B12" s="9"/>
      <c r="C12" s="8"/>
      <c r="D12" s="49"/>
      <c r="E12" s="50"/>
    </row>
    <row r="13" spans="2:5" x14ac:dyDescent="0.2">
      <c r="B13" s="9"/>
      <c r="C13" s="8"/>
      <c r="D13" s="49"/>
      <c r="E13" s="50"/>
    </row>
    <row r="14" spans="2:5" x14ac:dyDescent="0.2">
      <c r="B14" s="9"/>
      <c r="C14" s="8"/>
      <c r="D14" s="49"/>
      <c r="E14" s="50"/>
    </row>
    <row r="15" spans="2:5" x14ac:dyDescent="0.2">
      <c r="B15" s="9"/>
      <c r="C15" s="8"/>
      <c r="D15" s="49"/>
      <c r="E15" s="50"/>
    </row>
    <row r="16" spans="2:5" x14ac:dyDescent="0.2">
      <c r="B16" s="9"/>
      <c r="C16" s="8"/>
      <c r="D16" s="49"/>
      <c r="E16" s="50"/>
    </row>
    <row r="17" spans="2:5" x14ac:dyDescent="0.2">
      <c r="B17" s="9"/>
      <c r="C17" s="8"/>
      <c r="D17" s="49"/>
      <c r="E17" s="50"/>
    </row>
    <row r="18" spans="2:5" x14ac:dyDescent="0.2">
      <c r="B18" s="9"/>
      <c r="C18" s="8"/>
      <c r="D18" s="49"/>
      <c r="E18" s="50"/>
    </row>
    <row r="19" spans="2:5" x14ac:dyDescent="0.2">
      <c r="B19" s="9"/>
      <c r="C19" s="8"/>
      <c r="D19" s="49"/>
      <c r="E19" s="50"/>
    </row>
    <row r="20" spans="2:5" x14ac:dyDescent="0.2">
      <c r="B20" s="9"/>
      <c r="C20" s="8"/>
      <c r="D20" s="49"/>
      <c r="E20" s="50"/>
    </row>
    <row r="21" spans="2:5" x14ac:dyDescent="0.2">
      <c r="B21" s="9"/>
      <c r="C21" s="8"/>
      <c r="D21" s="49"/>
      <c r="E21" s="50"/>
    </row>
    <row r="22" spans="2:5" x14ac:dyDescent="0.2">
      <c r="B22" s="9"/>
      <c r="C22" s="8"/>
      <c r="D22" s="49"/>
      <c r="E22" s="50"/>
    </row>
    <row r="23" spans="2:5" x14ac:dyDescent="0.2">
      <c r="B23" s="9"/>
      <c r="C23" s="8"/>
      <c r="D23" s="49"/>
      <c r="E23" s="50"/>
    </row>
    <row r="24" spans="2:5" x14ac:dyDescent="0.2">
      <c r="B24" s="9"/>
      <c r="C24" s="8"/>
      <c r="D24" s="49"/>
      <c r="E24" s="50"/>
    </row>
    <row r="25" spans="2:5" x14ac:dyDescent="0.2">
      <c r="B25" s="9"/>
      <c r="C25" s="8"/>
      <c r="D25" s="49"/>
      <c r="E25" s="50"/>
    </row>
    <row r="26" spans="2:5" x14ac:dyDescent="0.2">
      <c r="B26" s="9"/>
      <c r="C26" s="8"/>
      <c r="D26" s="49"/>
      <c r="E26" s="50"/>
    </row>
    <row r="27" spans="2:5" x14ac:dyDescent="0.2">
      <c r="B27" s="9"/>
      <c r="C27" s="8"/>
      <c r="D27" s="49"/>
      <c r="E27" s="50"/>
    </row>
    <row r="28" spans="2:5" ht="18" thickBot="1" x14ac:dyDescent="0.25">
      <c r="B28" s="10"/>
      <c r="C28" s="11"/>
      <c r="D28" s="51"/>
      <c r="E28" s="52"/>
    </row>
    <row r="30" spans="2:5" x14ac:dyDescent="0.2">
      <c r="B30" s="53" t="s">
        <v>9</v>
      </c>
      <c r="C30" s="53"/>
      <c r="D30" s="53"/>
      <c r="E30" s="53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J28" sqref="J28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125" customWidth="1"/>
    <col min="6" max="7" width="9.875" customWidth="1"/>
    <col min="9" max="9" width="16.75" customWidth="1"/>
    <col min="12" max="12" width="12.25" customWidth="1"/>
    <col min="13" max="13" width="8.375" customWidth="1"/>
    <col min="14" max="14" width="10.625" customWidth="1"/>
    <col min="15" max="15" width="10" customWidth="1"/>
  </cols>
  <sheetData>
    <row r="1" spans="1:17" x14ac:dyDescent="0.2">
      <c r="A1">
        <v>20</v>
      </c>
      <c r="B1">
        <v>30</v>
      </c>
      <c r="C1">
        <v>45</v>
      </c>
    </row>
    <row r="2" spans="1:17" x14ac:dyDescent="0.2">
      <c r="M2">
        <f>SUM(M4:M18)</f>
        <v>25910</v>
      </c>
      <c r="N2">
        <f>SUM(N4:N18)</f>
        <v>936.05015873015896</v>
      </c>
    </row>
    <row r="3" spans="1:17" ht="17.25" x14ac:dyDescent="0.2">
      <c r="A3" s="13" t="s">
        <v>463</v>
      </c>
      <c r="B3" s="13" t="s">
        <v>465</v>
      </c>
      <c r="C3" s="13" t="s">
        <v>464</v>
      </c>
      <c r="D3" s="13" t="s">
        <v>1107</v>
      </c>
      <c r="E3" s="13" t="s">
        <v>742</v>
      </c>
      <c r="F3" s="13" t="s">
        <v>467</v>
      </c>
      <c r="G3" s="13" t="s">
        <v>468</v>
      </c>
      <c r="H3" s="13" t="s">
        <v>492</v>
      </c>
      <c r="I3" s="13" t="s">
        <v>384</v>
      </c>
      <c r="L3" s="25" t="s">
        <v>1086</v>
      </c>
      <c r="M3" s="25" t="s">
        <v>1087</v>
      </c>
      <c r="N3" s="25" t="s">
        <v>1103</v>
      </c>
      <c r="O3" s="25" t="s">
        <v>1104</v>
      </c>
      <c r="P3" s="25" t="s">
        <v>1105</v>
      </c>
      <c r="Q3" s="25" t="s">
        <v>1106</v>
      </c>
    </row>
    <row r="4" spans="1:1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>
        <f>INDEX($A$1:$C$1,C4-1)</f>
        <v>30</v>
      </c>
      <c r="E4" s="18"/>
      <c r="F4" s="18" t="str">
        <f>H4&amp;"中级"</f>
        <v>火中级</v>
      </c>
      <c r="G4" s="18" t="str">
        <f>H4&amp;"高级"</f>
        <v>火高级</v>
      </c>
      <c r="H4" s="14" t="s">
        <v>470</v>
      </c>
      <c r="I4" s="14" t="str">
        <f>H4&amp;"修身材料"</f>
        <v>火修身材料</v>
      </c>
      <c r="L4" s="48" t="s">
        <v>1088</v>
      </c>
      <c r="M4" s="48">
        <f>INDEX(价值概述!$C$13:$C$15,卡牌!C4-1)*D4</f>
        <v>1050</v>
      </c>
      <c r="N4" s="48">
        <f>$M$2/M4</f>
        <v>24.676190476190477</v>
      </c>
      <c r="O4" s="90">
        <f>10000-SUM(O5:O18)</f>
        <v>270</v>
      </c>
      <c r="P4" s="48">
        <f>INT(10000/O4)</f>
        <v>37</v>
      </c>
      <c r="Q4" s="48">
        <v>40</v>
      </c>
    </row>
    <row r="5" spans="1:1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>
        <f t="shared" ref="D5:D39" si="0">INDEX($A$1:$C$1,C5-1)</f>
        <v>20</v>
      </c>
      <c r="E5" s="18"/>
      <c r="F5" s="18" t="str">
        <f t="shared" ref="F5:F39" si="1">H5&amp;"中级"</f>
        <v>雷中级</v>
      </c>
      <c r="G5" s="18" t="str">
        <f t="shared" ref="G5:G39" si="2">H5&amp;"高级"</f>
        <v>雷高级</v>
      </c>
      <c r="H5" s="14" t="s">
        <v>469</v>
      </c>
      <c r="I5" s="14" t="str">
        <f t="shared" ref="I5:I39" si="3">H5&amp;"修身材料"</f>
        <v>雷修身材料</v>
      </c>
      <c r="L5" s="48" t="s">
        <v>1089</v>
      </c>
      <c r="M5" s="48">
        <f>INDEX(价值概述!$C$13:$C$15,卡牌!C5-1)*D5</f>
        <v>140</v>
      </c>
      <c r="N5" s="48">
        <f t="shared" ref="N5:N18" si="4">$M$2/M5</f>
        <v>185.07142857142858</v>
      </c>
      <c r="O5" s="90">
        <f t="shared" ref="O5:O18" si="5">INT(N5/N$2*10000)</f>
        <v>1977</v>
      </c>
      <c r="P5" s="48">
        <f t="shared" ref="P5:P18" si="6">INT(10000/O5)</f>
        <v>5</v>
      </c>
      <c r="Q5" s="48">
        <v>5</v>
      </c>
    </row>
    <row r="6" spans="1:1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>
        <f t="shared" si="0"/>
        <v>30</v>
      </c>
      <c r="E6" s="18"/>
      <c r="F6" s="18" t="str">
        <f t="shared" si="1"/>
        <v>水中级</v>
      </c>
      <c r="G6" s="18" t="str">
        <f t="shared" si="2"/>
        <v>水高级</v>
      </c>
      <c r="H6" s="14" t="s">
        <v>743</v>
      </c>
      <c r="I6" s="14" t="str">
        <f t="shared" si="3"/>
        <v>水修身材料</v>
      </c>
      <c r="L6" s="48" t="s">
        <v>1090</v>
      </c>
      <c r="M6" s="48">
        <f>INDEX(价值概述!$C$13:$C$15,卡牌!C6-1)*D6</f>
        <v>1050</v>
      </c>
      <c r="N6" s="48">
        <f t="shared" si="4"/>
        <v>24.676190476190477</v>
      </c>
      <c r="O6" s="90">
        <f t="shared" si="5"/>
        <v>263</v>
      </c>
      <c r="P6" s="48">
        <f t="shared" si="6"/>
        <v>38</v>
      </c>
      <c r="Q6" s="48">
        <v>30</v>
      </c>
    </row>
    <row r="7" spans="1:1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>
        <f t="shared" si="0"/>
        <v>45</v>
      </c>
      <c r="E7" s="18"/>
      <c r="F7" s="18" t="str">
        <f t="shared" si="1"/>
        <v>土中级</v>
      </c>
      <c r="G7" s="18" t="str">
        <f t="shared" si="2"/>
        <v>土高级</v>
      </c>
      <c r="H7" s="14" t="s">
        <v>471</v>
      </c>
      <c r="I7" s="14" t="str">
        <f t="shared" si="3"/>
        <v>土修身材料</v>
      </c>
      <c r="L7" s="48" t="s">
        <v>1091</v>
      </c>
      <c r="M7" s="48">
        <f>INDEX(价值概述!$C$13:$C$15,卡牌!C7-1)*D7</f>
        <v>4500</v>
      </c>
      <c r="N7" s="48">
        <f t="shared" si="4"/>
        <v>5.7577777777777781</v>
      </c>
      <c r="O7" s="90">
        <f t="shared" si="5"/>
        <v>61</v>
      </c>
      <c r="P7" s="48">
        <f t="shared" si="6"/>
        <v>163</v>
      </c>
      <c r="Q7" s="48">
        <v>300</v>
      </c>
    </row>
    <row r="8" spans="1:1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>
        <f t="shared" si="0"/>
        <v>45</v>
      </c>
      <c r="E8" s="18"/>
      <c r="F8" s="18" t="str">
        <f t="shared" si="1"/>
        <v>水中级</v>
      </c>
      <c r="G8" s="18" t="str">
        <f t="shared" si="2"/>
        <v>水高级</v>
      </c>
      <c r="H8" s="14" t="s">
        <v>743</v>
      </c>
      <c r="I8" s="14" t="str">
        <f t="shared" si="3"/>
        <v>水修身材料</v>
      </c>
      <c r="L8" s="48" t="s">
        <v>1092</v>
      </c>
      <c r="M8" s="48">
        <f>INDEX(价值概述!$C$13:$C$15,卡牌!C8-1)*D8</f>
        <v>4500</v>
      </c>
      <c r="N8" s="48">
        <f t="shared" si="4"/>
        <v>5.7577777777777781</v>
      </c>
      <c r="O8" s="90">
        <f t="shared" si="5"/>
        <v>61</v>
      </c>
      <c r="P8" s="48">
        <f t="shared" si="6"/>
        <v>163</v>
      </c>
      <c r="Q8" s="48">
        <v>200</v>
      </c>
    </row>
    <row r="9" spans="1:1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>
        <f t="shared" si="0"/>
        <v>30</v>
      </c>
      <c r="E9" s="18"/>
      <c r="F9" s="18" t="str">
        <f t="shared" si="1"/>
        <v>火中级</v>
      </c>
      <c r="G9" s="18" t="str">
        <f t="shared" si="2"/>
        <v>火高级</v>
      </c>
      <c r="H9" s="14" t="s">
        <v>470</v>
      </c>
      <c r="I9" s="14" t="str">
        <f t="shared" si="3"/>
        <v>火修身材料</v>
      </c>
      <c r="L9" s="48" t="s">
        <v>1093</v>
      </c>
      <c r="M9" s="48">
        <f>INDEX(价值概述!$C$13:$C$15,卡牌!C9-1)*D9</f>
        <v>1050</v>
      </c>
      <c r="N9" s="48">
        <f t="shared" si="4"/>
        <v>24.676190476190477</v>
      </c>
      <c r="O9" s="90">
        <f t="shared" si="5"/>
        <v>263</v>
      </c>
      <c r="P9" s="48">
        <f t="shared" si="6"/>
        <v>38</v>
      </c>
      <c r="Q9" s="48">
        <v>70</v>
      </c>
    </row>
    <row r="10" spans="1:1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>
        <f t="shared" si="0"/>
        <v>45</v>
      </c>
      <c r="E10" s="18"/>
      <c r="F10" s="18" t="str">
        <f t="shared" si="1"/>
        <v>火中级</v>
      </c>
      <c r="G10" s="18" t="str">
        <f t="shared" si="2"/>
        <v>火高级</v>
      </c>
      <c r="H10" s="14" t="s">
        <v>472</v>
      </c>
      <c r="I10" s="14" t="str">
        <f t="shared" si="3"/>
        <v>火修身材料</v>
      </c>
      <c r="L10" s="48" t="s">
        <v>1094</v>
      </c>
      <c r="M10" s="48">
        <f>INDEX(价值概述!$C$13:$C$15,卡牌!C10-1)*D10</f>
        <v>4500</v>
      </c>
      <c r="N10" s="48">
        <f t="shared" si="4"/>
        <v>5.7577777777777781</v>
      </c>
      <c r="O10" s="90">
        <f t="shared" si="5"/>
        <v>61</v>
      </c>
      <c r="P10" s="48">
        <f t="shared" si="6"/>
        <v>163</v>
      </c>
      <c r="Q10" s="48">
        <v>150</v>
      </c>
    </row>
    <row r="11" spans="1:1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>
        <f t="shared" si="0"/>
        <v>20</v>
      </c>
      <c r="E11" s="18"/>
      <c r="F11" s="18" t="str">
        <f t="shared" si="1"/>
        <v>土中级</v>
      </c>
      <c r="G11" s="18" t="str">
        <f t="shared" si="2"/>
        <v>土高级</v>
      </c>
      <c r="H11" s="14" t="s">
        <v>471</v>
      </c>
      <c r="I11" s="14" t="str">
        <f t="shared" si="3"/>
        <v>土修身材料</v>
      </c>
      <c r="L11" s="48" t="s">
        <v>1095</v>
      </c>
      <c r="M11" s="48">
        <f>INDEX(价值概述!$C$13:$C$15,卡牌!C11-1)*D11</f>
        <v>140</v>
      </c>
      <c r="N11" s="48">
        <f t="shared" si="4"/>
        <v>185.07142857142858</v>
      </c>
      <c r="O11" s="90">
        <f t="shared" si="5"/>
        <v>1977</v>
      </c>
      <c r="P11" s="48">
        <f t="shared" si="6"/>
        <v>5</v>
      </c>
      <c r="Q11" s="48">
        <v>10</v>
      </c>
    </row>
    <row r="12" spans="1:1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>
        <f t="shared" si="0"/>
        <v>30</v>
      </c>
      <c r="E12" s="18"/>
      <c r="F12" s="18" t="str">
        <f t="shared" si="1"/>
        <v>雷中级</v>
      </c>
      <c r="G12" s="18" t="str">
        <f t="shared" si="2"/>
        <v>雷高级</v>
      </c>
      <c r="H12" s="14" t="s">
        <v>488</v>
      </c>
      <c r="I12" s="14" t="str">
        <f t="shared" si="3"/>
        <v>雷修身材料</v>
      </c>
      <c r="L12" s="48" t="s">
        <v>1096</v>
      </c>
      <c r="M12" s="48">
        <f>INDEX(价值概述!$C$13:$C$15,卡牌!C12-1)*D12</f>
        <v>1050</v>
      </c>
      <c r="N12" s="48">
        <f t="shared" si="4"/>
        <v>24.676190476190477</v>
      </c>
      <c r="O12" s="90">
        <f t="shared" si="5"/>
        <v>263</v>
      </c>
      <c r="P12" s="48">
        <f t="shared" si="6"/>
        <v>38</v>
      </c>
      <c r="Q12" s="48">
        <v>80</v>
      </c>
    </row>
    <row r="13" spans="1:1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>
        <f t="shared" si="0"/>
        <v>45</v>
      </c>
      <c r="E13" s="18"/>
      <c r="F13" s="18" t="str">
        <f t="shared" si="1"/>
        <v>雷中级</v>
      </c>
      <c r="G13" s="18" t="str">
        <f t="shared" si="2"/>
        <v>雷高级</v>
      </c>
      <c r="H13" s="14" t="s">
        <v>475</v>
      </c>
      <c r="I13" s="14" t="str">
        <f t="shared" si="3"/>
        <v>雷修身材料</v>
      </c>
      <c r="L13" s="48" t="s">
        <v>1097</v>
      </c>
      <c r="M13" s="48">
        <f>INDEX(价值概述!$C$13:$C$15,卡牌!C13-1)*D13</f>
        <v>4500</v>
      </c>
      <c r="N13" s="48">
        <f t="shared" si="4"/>
        <v>5.7577777777777781</v>
      </c>
      <c r="O13" s="90">
        <f t="shared" si="5"/>
        <v>61</v>
      </c>
      <c r="P13" s="48">
        <f t="shared" si="6"/>
        <v>163</v>
      </c>
      <c r="Q13" s="48">
        <v>100</v>
      </c>
    </row>
    <row r="14" spans="1:1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>
        <f t="shared" si="0"/>
        <v>30</v>
      </c>
      <c r="E14" s="18"/>
      <c r="F14" s="18" t="str">
        <f t="shared" si="1"/>
        <v>风中级</v>
      </c>
      <c r="G14" s="18" t="str">
        <f t="shared" si="2"/>
        <v>风高级</v>
      </c>
      <c r="H14" s="14" t="s">
        <v>474</v>
      </c>
      <c r="I14" s="14" t="str">
        <f t="shared" si="3"/>
        <v>风修身材料</v>
      </c>
      <c r="L14" s="48" t="s">
        <v>1098</v>
      </c>
      <c r="M14" s="48">
        <f>INDEX(价值概述!$C$13:$C$15,卡牌!C14-1)*D14</f>
        <v>1050</v>
      </c>
      <c r="N14" s="48">
        <f t="shared" si="4"/>
        <v>24.676190476190477</v>
      </c>
      <c r="O14" s="90">
        <f t="shared" si="5"/>
        <v>263</v>
      </c>
      <c r="P14" s="48">
        <f t="shared" si="6"/>
        <v>38</v>
      </c>
      <c r="Q14" s="48">
        <v>90</v>
      </c>
    </row>
    <row r="15" spans="1:1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>
        <f t="shared" si="0"/>
        <v>20</v>
      </c>
      <c r="E15" s="18"/>
      <c r="F15" s="18" t="str">
        <f t="shared" si="1"/>
        <v>雷中级</v>
      </c>
      <c r="G15" s="18" t="str">
        <f t="shared" si="2"/>
        <v>雷高级</v>
      </c>
      <c r="H15" s="14" t="s">
        <v>475</v>
      </c>
      <c r="I15" s="14" t="str">
        <f t="shared" si="3"/>
        <v>雷修身材料</v>
      </c>
      <c r="L15" s="48" t="s">
        <v>1099</v>
      </c>
      <c r="M15" s="48">
        <f>INDEX(价值概述!$C$13:$C$15,卡牌!C15-1)*D15</f>
        <v>140</v>
      </c>
      <c r="N15" s="48">
        <f t="shared" si="4"/>
        <v>185.07142857142858</v>
      </c>
      <c r="O15" s="90">
        <f t="shared" si="5"/>
        <v>1977</v>
      </c>
      <c r="P15" s="48">
        <f t="shared" si="6"/>
        <v>5</v>
      </c>
      <c r="Q15" s="48">
        <v>20</v>
      </c>
    </row>
    <row r="16" spans="1:1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>
        <f t="shared" si="0"/>
        <v>20</v>
      </c>
      <c r="E16" s="18"/>
      <c r="F16" s="18" t="str">
        <f t="shared" si="1"/>
        <v>水中级</v>
      </c>
      <c r="G16" s="18" t="str">
        <f t="shared" si="2"/>
        <v>水高级</v>
      </c>
      <c r="H16" s="14" t="s">
        <v>743</v>
      </c>
      <c r="I16" s="14" t="str">
        <f t="shared" si="3"/>
        <v>水修身材料</v>
      </c>
      <c r="L16" s="48" t="s">
        <v>1100</v>
      </c>
      <c r="M16" s="48">
        <f>INDEX(价值概述!$C$13:$C$15,卡牌!C16-1)*D16</f>
        <v>140</v>
      </c>
      <c r="N16" s="48">
        <f t="shared" si="4"/>
        <v>185.07142857142858</v>
      </c>
      <c r="O16" s="90">
        <f t="shared" si="5"/>
        <v>1977</v>
      </c>
      <c r="P16" s="48">
        <f t="shared" si="6"/>
        <v>5</v>
      </c>
      <c r="Q16" s="48">
        <v>15</v>
      </c>
    </row>
    <row r="17" spans="1:1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>
        <f t="shared" si="0"/>
        <v>30</v>
      </c>
      <c r="E17" s="18"/>
      <c r="F17" s="18" t="str">
        <f t="shared" si="1"/>
        <v>风中级</v>
      </c>
      <c r="G17" s="18" t="str">
        <f t="shared" si="2"/>
        <v>风高级</v>
      </c>
      <c r="H17" s="14" t="s">
        <v>476</v>
      </c>
      <c r="I17" s="14" t="str">
        <f t="shared" si="3"/>
        <v>风修身材料</v>
      </c>
      <c r="L17" s="48" t="s">
        <v>1101</v>
      </c>
      <c r="M17" s="48">
        <f>INDEX(价值概述!$C$13:$C$15,卡牌!C17-1)*D17</f>
        <v>1050</v>
      </c>
      <c r="N17" s="48">
        <f t="shared" si="4"/>
        <v>24.676190476190477</v>
      </c>
      <c r="O17" s="90">
        <f t="shared" si="5"/>
        <v>263</v>
      </c>
      <c r="P17" s="48">
        <f t="shared" si="6"/>
        <v>38</v>
      </c>
      <c r="Q17" s="48">
        <v>50</v>
      </c>
    </row>
    <row r="18" spans="1:1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>
        <f t="shared" si="0"/>
        <v>30</v>
      </c>
      <c r="E18" s="18"/>
      <c r="F18" s="18" t="str">
        <f t="shared" si="1"/>
        <v>风中级</v>
      </c>
      <c r="G18" s="18" t="str">
        <f t="shared" si="2"/>
        <v>风高级</v>
      </c>
      <c r="H18" s="14" t="s">
        <v>477</v>
      </c>
      <c r="I18" s="14" t="str">
        <f t="shared" si="3"/>
        <v>风修身材料</v>
      </c>
      <c r="L18" s="48" t="s">
        <v>1102</v>
      </c>
      <c r="M18" s="48">
        <f>INDEX(价值概述!$C$13:$C$15,卡牌!C18-1)*D18</f>
        <v>1050</v>
      </c>
      <c r="N18" s="48">
        <f t="shared" si="4"/>
        <v>24.676190476190477</v>
      </c>
      <c r="O18" s="90">
        <f t="shared" si="5"/>
        <v>263</v>
      </c>
      <c r="P18" s="48">
        <f t="shared" si="6"/>
        <v>38</v>
      </c>
      <c r="Q18" s="48">
        <v>60</v>
      </c>
    </row>
    <row r="19" spans="1:1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>
        <f t="shared" si="0"/>
        <v>45</v>
      </c>
      <c r="E19" s="18"/>
      <c r="F19" s="18" t="str">
        <f t="shared" si="1"/>
        <v>水中级</v>
      </c>
      <c r="G19" s="18" t="str">
        <f t="shared" si="2"/>
        <v>水高级</v>
      </c>
      <c r="H19" s="14" t="s">
        <v>743</v>
      </c>
      <c r="I19" s="14" t="str">
        <f t="shared" si="3"/>
        <v>水修身材料</v>
      </c>
    </row>
    <row r="20" spans="1:1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>
        <f t="shared" si="0"/>
        <v>30</v>
      </c>
      <c r="E20" s="18"/>
      <c r="F20" s="18" t="str">
        <f t="shared" si="1"/>
        <v>火中级</v>
      </c>
      <c r="G20" s="18" t="str">
        <f t="shared" si="2"/>
        <v>火高级</v>
      </c>
      <c r="H20" s="14" t="s">
        <v>478</v>
      </c>
      <c r="I20" s="14" t="str">
        <f t="shared" si="3"/>
        <v>火修身材料</v>
      </c>
    </row>
    <row r="21" spans="1:1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>
        <f t="shared" si="0"/>
        <v>30</v>
      </c>
      <c r="E21" s="18"/>
      <c r="F21" s="18" t="str">
        <f t="shared" si="1"/>
        <v>火中级</v>
      </c>
      <c r="G21" s="18" t="str">
        <f t="shared" si="2"/>
        <v>火高级</v>
      </c>
      <c r="H21" s="14" t="s">
        <v>479</v>
      </c>
      <c r="I21" s="14" t="str">
        <f t="shared" si="3"/>
        <v>火修身材料</v>
      </c>
    </row>
    <row r="22" spans="1:1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>
        <f t="shared" si="0"/>
        <v>20</v>
      </c>
      <c r="E22" s="18"/>
      <c r="F22" s="18" t="str">
        <f t="shared" si="1"/>
        <v>雷中级</v>
      </c>
      <c r="G22" s="18" t="str">
        <f t="shared" si="2"/>
        <v>雷高级</v>
      </c>
      <c r="H22" s="14" t="s">
        <v>480</v>
      </c>
      <c r="I22" s="14" t="str">
        <f t="shared" si="3"/>
        <v>雷修身材料</v>
      </c>
    </row>
    <row r="23" spans="1:1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>
        <f t="shared" si="0"/>
        <v>30</v>
      </c>
      <c r="E23" s="18"/>
      <c r="F23" s="18" t="str">
        <f t="shared" si="1"/>
        <v>水中级</v>
      </c>
      <c r="G23" s="18" t="str">
        <f t="shared" si="2"/>
        <v>水高级</v>
      </c>
      <c r="H23" s="14" t="s">
        <v>743</v>
      </c>
      <c r="I23" s="14" t="str">
        <f t="shared" si="3"/>
        <v>水修身材料</v>
      </c>
    </row>
    <row r="24" spans="1:1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>
        <f t="shared" si="0"/>
        <v>45</v>
      </c>
      <c r="E24" s="18"/>
      <c r="F24" s="18" t="str">
        <f t="shared" si="1"/>
        <v>土中级</v>
      </c>
      <c r="G24" s="18" t="str">
        <f t="shared" si="2"/>
        <v>土高级</v>
      </c>
      <c r="H24" s="14" t="s">
        <v>481</v>
      </c>
      <c r="I24" s="14" t="str">
        <f t="shared" si="3"/>
        <v>土修身材料</v>
      </c>
    </row>
    <row r="25" spans="1:1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>
        <f t="shared" si="0"/>
        <v>30</v>
      </c>
      <c r="E25" s="18"/>
      <c r="F25" s="18" t="str">
        <f t="shared" si="1"/>
        <v>火中级</v>
      </c>
      <c r="G25" s="18" t="str">
        <f t="shared" si="2"/>
        <v>火高级</v>
      </c>
      <c r="H25" s="14" t="s">
        <v>482</v>
      </c>
      <c r="I25" s="14" t="str">
        <f t="shared" si="3"/>
        <v>火修身材料</v>
      </c>
    </row>
    <row r="26" spans="1:1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>
        <f t="shared" si="0"/>
        <v>45</v>
      </c>
      <c r="E26" s="18"/>
      <c r="F26" s="18" t="str">
        <f t="shared" si="1"/>
        <v>火中级</v>
      </c>
      <c r="G26" s="18" t="str">
        <f t="shared" si="2"/>
        <v>火高级</v>
      </c>
      <c r="H26" s="14" t="s">
        <v>483</v>
      </c>
      <c r="I26" s="14" t="str">
        <f t="shared" si="3"/>
        <v>火修身材料</v>
      </c>
    </row>
    <row r="27" spans="1:1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>
        <f t="shared" si="0"/>
        <v>45</v>
      </c>
      <c r="E27" s="18"/>
      <c r="F27" s="18" t="str">
        <f t="shared" si="1"/>
        <v>雷中级</v>
      </c>
      <c r="G27" s="18" t="str">
        <f t="shared" si="2"/>
        <v>雷高级</v>
      </c>
      <c r="H27" s="14" t="s">
        <v>485</v>
      </c>
      <c r="I27" s="14" t="str">
        <f t="shared" si="3"/>
        <v>雷修身材料</v>
      </c>
    </row>
    <row r="28" spans="1:1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>
        <f t="shared" si="0"/>
        <v>45</v>
      </c>
      <c r="E28" s="18"/>
      <c r="F28" s="18" t="str">
        <f t="shared" si="1"/>
        <v>风中级</v>
      </c>
      <c r="G28" s="18" t="str">
        <f t="shared" si="2"/>
        <v>风高级</v>
      </c>
      <c r="H28" s="14" t="s">
        <v>484</v>
      </c>
      <c r="I28" s="14" t="str">
        <f t="shared" si="3"/>
        <v>风修身材料</v>
      </c>
    </row>
    <row r="29" spans="1:1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>
        <f t="shared" si="0"/>
        <v>45</v>
      </c>
      <c r="E29" s="18"/>
      <c r="F29" s="18" t="str">
        <f t="shared" si="1"/>
        <v>水中级</v>
      </c>
      <c r="G29" s="18" t="str">
        <f t="shared" si="2"/>
        <v>水高级</v>
      </c>
      <c r="H29" s="14" t="s">
        <v>743</v>
      </c>
      <c r="I29" s="14" t="str">
        <f t="shared" si="3"/>
        <v>水修身材料</v>
      </c>
    </row>
    <row r="30" spans="1:1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>
        <f t="shared" si="0"/>
        <v>45</v>
      </c>
      <c r="E30" s="18"/>
      <c r="F30" s="18" t="str">
        <f t="shared" si="1"/>
        <v>火中级</v>
      </c>
      <c r="G30" s="18" t="str">
        <f t="shared" si="2"/>
        <v>火高级</v>
      </c>
      <c r="H30" s="14" t="s">
        <v>483</v>
      </c>
      <c r="I30" s="14" t="str">
        <f t="shared" si="3"/>
        <v>火修身材料</v>
      </c>
    </row>
    <row r="31" spans="1:1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>
        <f t="shared" si="0"/>
        <v>20</v>
      </c>
      <c r="E31" s="18"/>
      <c r="F31" s="18" t="str">
        <f t="shared" si="1"/>
        <v>土中级</v>
      </c>
      <c r="G31" s="18" t="str">
        <f t="shared" si="2"/>
        <v>土高级</v>
      </c>
      <c r="H31" s="14" t="s">
        <v>486</v>
      </c>
      <c r="I31" s="14" t="str">
        <f t="shared" si="3"/>
        <v>土修身材料</v>
      </c>
    </row>
    <row r="32" spans="1:1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>
        <f t="shared" si="0"/>
        <v>30</v>
      </c>
      <c r="E32" s="18"/>
      <c r="F32" s="18" t="str">
        <f t="shared" si="1"/>
        <v>雷中级</v>
      </c>
      <c r="G32" s="18" t="str">
        <f t="shared" si="2"/>
        <v>雷高级</v>
      </c>
      <c r="H32" s="14" t="s">
        <v>487</v>
      </c>
      <c r="I32" s="14" t="str">
        <f t="shared" si="3"/>
        <v>雷修身材料</v>
      </c>
    </row>
    <row r="33" spans="1:9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>
        <f t="shared" si="0"/>
        <v>20</v>
      </c>
      <c r="E33" s="18"/>
      <c r="F33" s="18" t="str">
        <f t="shared" si="1"/>
        <v>风中级</v>
      </c>
      <c r="G33" s="18" t="str">
        <f t="shared" si="2"/>
        <v>风高级</v>
      </c>
      <c r="H33" s="14" t="s">
        <v>473</v>
      </c>
      <c r="I33" s="14" t="str">
        <f t="shared" si="3"/>
        <v>风修身材料</v>
      </c>
    </row>
    <row r="34" spans="1:9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>
        <f t="shared" si="0"/>
        <v>45</v>
      </c>
      <c r="E34" s="18"/>
      <c r="F34" s="18" t="str">
        <f t="shared" si="1"/>
        <v>土中级</v>
      </c>
      <c r="G34" s="18" t="str">
        <f t="shared" si="2"/>
        <v>土高级</v>
      </c>
      <c r="H34" s="14" t="s">
        <v>489</v>
      </c>
      <c r="I34" s="14" t="str">
        <f t="shared" si="3"/>
        <v>土修身材料</v>
      </c>
    </row>
    <row r="35" spans="1:9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>
        <f t="shared" si="0"/>
        <v>30</v>
      </c>
      <c r="E35" s="18"/>
      <c r="F35" s="18" t="str">
        <f t="shared" si="1"/>
        <v>风中级</v>
      </c>
      <c r="G35" s="18" t="str">
        <f t="shared" si="2"/>
        <v>风高级</v>
      </c>
      <c r="H35" s="14" t="s">
        <v>490</v>
      </c>
      <c r="I35" s="14" t="str">
        <f t="shared" si="3"/>
        <v>风修身材料</v>
      </c>
    </row>
    <row r="36" spans="1:9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>
        <f t="shared" si="0"/>
        <v>20</v>
      </c>
      <c r="E36" s="18"/>
      <c r="F36" s="18" t="str">
        <f t="shared" si="1"/>
        <v>火中级</v>
      </c>
      <c r="G36" s="18" t="str">
        <f t="shared" si="2"/>
        <v>火高级</v>
      </c>
      <c r="H36" s="14" t="s">
        <v>472</v>
      </c>
      <c r="I36" s="14" t="str">
        <f t="shared" si="3"/>
        <v>火修身材料</v>
      </c>
    </row>
    <row r="37" spans="1:9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>
        <f t="shared" si="0"/>
        <v>20</v>
      </c>
      <c r="E37" s="18"/>
      <c r="F37" s="18" t="str">
        <f t="shared" si="1"/>
        <v>火中级</v>
      </c>
      <c r="G37" s="18" t="str">
        <f t="shared" si="2"/>
        <v>火高级</v>
      </c>
      <c r="H37" s="14" t="s">
        <v>483</v>
      </c>
      <c r="I37" s="14" t="str">
        <f t="shared" si="3"/>
        <v>火修身材料</v>
      </c>
    </row>
    <row r="38" spans="1:9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>
        <f t="shared" si="0"/>
        <v>30</v>
      </c>
      <c r="E38" s="18"/>
      <c r="F38" s="18" t="str">
        <f t="shared" si="1"/>
        <v>雷中级</v>
      </c>
      <c r="G38" s="18" t="str">
        <f t="shared" si="2"/>
        <v>雷高级</v>
      </c>
      <c r="H38" s="14" t="s">
        <v>491</v>
      </c>
      <c r="I38" s="14" t="str">
        <f t="shared" si="3"/>
        <v>雷修身材料</v>
      </c>
    </row>
    <row r="39" spans="1:9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>
        <f t="shared" si="0"/>
        <v>20</v>
      </c>
      <c r="E39" s="18"/>
      <c r="F39" s="18" t="str">
        <f t="shared" si="1"/>
        <v>风中级</v>
      </c>
      <c r="G39" s="18" t="str">
        <f t="shared" si="2"/>
        <v>风高级</v>
      </c>
      <c r="H39" s="14" t="s">
        <v>484</v>
      </c>
      <c r="I39" s="14" t="str">
        <f t="shared" si="3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779</v>
      </c>
      <c r="B1" s="13" t="s">
        <v>780</v>
      </c>
      <c r="C1" s="13" t="s">
        <v>781</v>
      </c>
      <c r="D1" s="13" t="s">
        <v>782</v>
      </c>
      <c r="E1" s="13" t="s">
        <v>783</v>
      </c>
      <c r="F1" s="13" t="s">
        <v>784</v>
      </c>
      <c r="G1" s="13" t="s">
        <v>785</v>
      </c>
      <c r="H1" s="13" t="s">
        <v>786</v>
      </c>
      <c r="I1" s="13" t="s">
        <v>787</v>
      </c>
      <c r="J1" s="13" t="s">
        <v>788</v>
      </c>
      <c r="K1" s="13" t="s">
        <v>789</v>
      </c>
    </row>
    <row r="2" spans="1:11" ht="16.5" customHeight="1" x14ac:dyDescent="0.2">
      <c r="A2" s="86" t="s">
        <v>790</v>
      </c>
      <c r="B2" s="14" t="s">
        <v>791</v>
      </c>
      <c r="C2" s="14" t="s">
        <v>792</v>
      </c>
      <c r="D2" s="33" t="s">
        <v>793</v>
      </c>
      <c r="E2" s="14" t="s">
        <v>794</v>
      </c>
      <c r="F2" s="14" t="s">
        <v>795</v>
      </c>
      <c r="G2" s="14"/>
      <c r="H2" s="14"/>
      <c r="I2" s="33" t="s">
        <v>796</v>
      </c>
      <c r="J2" s="14"/>
      <c r="K2" s="34" t="s">
        <v>797</v>
      </c>
    </row>
    <row r="3" spans="1:11" ht="16.5" x14ac:dyDescent="0.2">
      <c r="A3" s="87"/>
      <c r="B3" s="14" t="s">
        <v>798</v>
      </c>
      <c r="C3" s="14" t="s">
        <v>799</v>
      </c>
      <c r="D3" s="14" t="s">
        <v>800</v>
      </c>
      <c r="E3" s="14" t="s">
        <v>794</v>
      </c>
      <c r="F3" s="14" t="s">
        <v>795</v>
      </c>
      <c r="G3" s="14"/>
      <c r="H3" s="14"/>
      <c r="I3" s="33" t="s">
        <v>796</v>
      </c>
      <c r="J3" s="14"/>
      <c r="K3" s="34"/>
    </row>
    <row r="4" spans="1:11" ht="18.75" customHeight="1" x14ac:dyDescent="0.2">
      <c r="A4" s="87"/>
      <c r="B4" s="14" t="s">
        <v>801</v>
      </c>
      <c r="C4" s="14" t="s">
        <v>802</v>
      </c>
      <c r="D4" s="14" t="s">
        <v>803</v>
      </c>
      <c r="E4" s="14" t="s">
        <v>804</v>
      </c>
      <c r="F4" s="14" t="s">
        <v>805</v>
      </c>
      <c r="G4" s="33" t="s">
        <v>796</v>
      </c>
      <c r="H4" s="33"/>
      <c r="I4" s="33" t="s">
        <v>796</v>
      </c>
      <c r="J4" s="33" t="s">
        <v>806</v>
      </c>
      <c r="K4" s="34"/>
    </row>
    <row r="5" spans="1:11" ht="18" customHeight="1" x14ac:dyDescent="0.2">
      <c r="A5" s="83" t="s">
        <v>807</v>
      </c>
      <c r="B5" s="33" t="s">
        <v>808</v>
      </c>
      <c r="C5" s="33" t="s">
        <v>809</v>
      </c>
      <c r="D5" s="14" t="s">
        <v>803</v>
      </c>
      <c r="E5" s="14" t="s">
        <v>804</v>
      </c>
      <c r="F5" s="14" t="s">
        <v>805</v>
      </c>
      <c r="G5" s="33"/>
      <c r="H5" s="33" t="s">
        <v>810</v>
      </c>
      <c r="I5" s="33" t="s">
        <v>811</v>
      </c>
      <c r="J5" s="33" t="s">
        <v>812</v>
      </c>
      <c r="K5" s="34"/>
    </row>
    <row r="6" spans="1:11" ht="18" customHeight="1" x14ac:dyDescent="0.2">
      <c r="A6" s="88"/>
      <c r="B6" s="33" t="s">
        <v>813</v>
      </c>
      <c r="C6" s="14" t="s">
        <v>799</v>
      </c>
      <c r="D6" s="14" t="s">
        <v>803</v>
      </c>
      <c r="E6" s="14" t="s">
        <v>804</v>
      </c>
      <c r="F6" s="14" t="s">
        <v>805</v>
      </c>
      <c r="G6" s="33" t="s">
        <v>814</v>
      </c>
      <c r="H6" s="33" t="s">
        <v>815</v>
      </c>
      <c r="I6" s="33" t="s">
        <v>816</v>
      </c>
      <c r="J6" s="33" t="s">
        <v>817</v>
      </c>
      <c r="K6" s="34"/>
    </row>
    <row r="7" spans="1:11" ht="18" customHeight="1" x14ac:dyDescent="0.2">
      <c r="A7" s="83" t="s">
        <v>818</v>
      </c>
      <c r="B7" s="33" t="s">
        <v>819</v>
      </c>
      <c r="C7" s="33" t="s">
        <v>792</v>
      </c>
      <c r="D7" s="14"/>
      <c r="E7" s="14" t="s">
        <v>804</v>
      </c>
      <c r="F7" s="14" t="s">
        <v>805</v>
      </c>
      <c r="G7" s="33"/>
      <c r="H7" s="33"/>
      <c r="I7" s="33" t="s">
        <v>816</v>
      </c>
      <c r="J7" s="33" t="s">
        <v>806</v>
      </c>
      <c r="K7" s="34"/>
    </row>
    <row r="8" spans="1:11" ht="18" customHeight="1" x14ac:dyDescent="0.2">
      <c r="A8" s="89"/>
      <c r="B8" s="33" t="s">
        <v>820</v>
      </c>
      <c r="C8" s="33" t="s">
        <v>799</v>
      </c>
      <c r="D8" s="14"/>
      <c r="E8" s="14" t="s">
        <v>804</v>
      </c>
      <c r="F8" s="14" t="s">
        <v>805</v>
      </c>
      <c r="G8" s="33"/>
      <c r="H8" s="33"/>
      <c r="I8" s="33" t="s">
        <v>821</v>
      </c>
      <c r="J8" s="33" t="s">
        <v>817</v>
      </c>
      <c r="K8" s="34"/>
    </row>
    <row r="9" spans="1:11" ht="18" customHeight="1" x14ac:dyDescent="0.2">
      <c r="A9" s="88"/>
      <c r="B9" s="33" t="s">
        <v>822</v>
      </c>
      <c r="C9" s="33" t="s">
        <v>823</v>
      </c>
      <c r="D9" s="14"/>
      <c r="E9" s="14" t="s">
        <v>804</v>
      </c>
      <c r="F9" s="14" t="s">
        <v>805</v>
      </c>
      <c r="G9" s="33"/>
      <c r="H9" s="33"/>
      <c r="I9" s="33" t="s">
        <v>824</v>
      </c>
      <c r="J9" s="33" t="s">
        <v>806</v>
      </c>
      <c r="K9" s="34"/>
    </row>
    <row r="10" spans="1:11" ht="16.5" x14ac:dyDescent="0.2">
      <c r="A10" s="86" t="s">
        <v>825</v>
      </c>
      <c r="B10" s="14" t="s">
        <v>826</v>
      </c>
      <c r="C10" s="33" t="s">
        <v>802</v>
      </c>
      <c r="D10" s="14"/>
      <c r="E10" s="14" t="s">
        <v>804</v>
      </c>
      <c r="F10" s="14" t="s">
        <v>827</v>
      </c>
      <c r="G10" s="14"/>
      <c r="H10" s="33"/>
      <c r="I10" s="83" t="s">
        <v>828</v>
      </c>
      <c r="J10" s="33" t="s">
        <v>829</v>
      </c>
      <c r="K10" s="14"/>
    </row>
    <row r="11" spans="1:11" ht="16.5" customHeight="1" x14ac:dyDescent="0.2">
      <c r="A11" s="87"/>
      <c r="B11" s="14" t="s">
        <v>830</v>
      </c>
      <c r="C11" s="33" t="s">
        <v>792</v>
      </c>
      <c r="D11" s="14"/>
      <c r="E11" s="33" t="s">
        <v>804</v>
      </c>
      <c r="F11" s="14" t="s">
        <v>805</v>
      </c>
      <c r="G11" s="14"/>
      <c r="H11" s="14"/>
      <c r="I11" s="84"/>
      <c r="J11" s="33" t="s">
        <v>831</v>
      </c>
      <c r="K11" s="35" t="s">
        <v>832</v>
      </c>
    </row>
    <row r="12" spans="1:11" ht="18" customHeight="1" x14ac:dyDescent="0.2">
      <c r="A12" s="87"/>
      <c r="B12" s="14" t="s">
        <v>833</v>
      </c>
      <c r="C12" s="14" t="s">
        <v>802</v>
      </c>
      <c r="D12" s="14"/>
      <c r="E12" s="14" t="s">
        <v>794</v>
      </c>
      <c r="F12" s="14" t="s">
        <v>795</v>
      </c>
      <c r="G12" s="14"/>
      <c r="H12" s="14"/>
      <c r="I12" s="84"/>
      <c r="J12" s="14"/>
      <c r="K12" s="34"/>
    </row>
    <row r="13" spans="1:11" ht="16.5" x14ac:dyDescent="0.2">
      <c r="A13" s="87"/>
      <c r="B13" s="33" t="s">
        <v>547</v>
      </c>
      <c r="C13" s="14" t="s">
        <v>799</v>
      </c>
      <c r="D13" s="14"/>
      <c r="E13" s="14" t="s">
        <v>804</v>
      </c>
      <c r="F13" s="14" t="s">
        <v>827</v>
      </c>
      <c r="G13" s="14"/>
      <c r="H13" s="14"/>
      <c r="I13" s="85"/>
      <c r="J13" s="33" t="s">
        <v>834</v>
      </c>
      <c r="K13" s="36"/>
    </row>
    <row r="14" spans="1:11" ht="16.5" x14ac:dyDescent="0.2">
      <c r="A14" s="14" t="s">
        <v>835</v>
      </c>
      <c r="B14" s="14" t="s">
        <v>836</v>
      </c>
      <c r="C14" s="14" t="s">
        <v>837</v>
      </c>
      <c r="D14" s="14"/>
      <c r="E14" s="33" t="s">
        <v>838</v>
      </c>
      <c r="F14" s="14" t="s">
        <v>839</v>
      </c>
      <c r="G14" s="14"/>
      <c r="H14" s="14"/>
      <c r="I14" s="35" t="s">
        <v>840</v>
      </c>
      <c r="J14" s="33" t="s">
        <v>841</v>
      </c>
      <c r="K14" s="36"/>
    </row>
    <row r="15" spans="1:11" ht="16.5" x14ac:dyDescent="0.2">
      <c r="A15" s="14" t="s">
        <v>842</v>
      </c>
      <c r="B15" s="14" t="s">
        <v>843</v>
      </c>
      <c r="C15" s="33" t="s">
        <v>792</v>
      </c>
      <c r="D15" s="14"/>
      <c r="E15" s="33" t="s">
        <v>844</v>
      </c>
      <c r="F15" s="14" t="s">
        <v>839</v>
      </c>
      <c r="G15" s="14"/>
      <c r="H15" s="14"/>
      <c r="I15" s="35" t="s">
        <v>845</v>
      </c>
      <c r="J15" s="33" t="s">
        <v>806</v>
      </c>
      <c r="K15" s="14"/>
    </row>
    <row r="16" spans="1:11" ht="16.5" x14ac:dyDescent="0.2">
      <c r="A16" s="83" t="s">
        <v>846</v>
      </c>
      <c r="B16" s="14" t="s">
        <v>847</v>
      </c>
      <c r="C16" s="14" t="s">
        <v>837</v>
      </c>
      <c r="D16" s="14"/>
      <c r="E16" s="33" t="s">
        <v>848</v>
      </c>
      <c r="F16" s="14" t="s">
        <v>849</v>
      </c>
      <c r="G16" s="14"/>
      <c r="H16" s="14"/>
      <c r="I16" s="33" t="s">
        <v>850</v>
      </c>
      <c r="J16" s="14"/>
      <c r="K16" s="14"/>
    </row>
    <row r="17" spans="1:11" ht="16.5" x14ac:dyDescent="0.2">
      <c r="A17" s="84"/>
      <c r="B17" s="14" t="s">
        <v>851</v>
      </c>
      <c r="C17" s="14" t="s">
        <v>852</v>
      </c>
      <c r="D17" s="14"/>
      <c r="E17" s="33" t="s">
        <v>848</v>
      </c>
      <c r="F17" s="14" t="s">
        <v>849</v>
      </c>
      <c r="G17" s="14"/>
      <c r="H17" s="14"/>
      <c r="I17" s="33" t="s">
        <v>850</v>
      </c>
      <c r="J17" s="33"/>
      <c r="K17" s="14"/>
    </row>
    <row r="18" spans="1:11" ht="16.5" x14ac:dyDescent="0.2">
      <c r="A18" s="85"/>
      <c r="B18" s="14" t="s">
        <v>853</v>
      </c>
      <c r="C18" s="14" t="s">
        <v>823</v>
      </c>
      <c r="D18" s="14"/>
      <c r="E18" s="33" t="s">
        <v>844</v>
      </c>
      <c r="F18" s="14" t="s">
        <v>839</v>
      </c>
      <c r="G18" s="14"/>
      <c r="H18" s="14"/>
      <c r="I18" s="33" t="s">
        <v>850</v>
      </c>
      <c r="J18" s="14"/>
      <c r="K18" s="14"/>
    </row>
    <row r="19" spans="1:11" ht="17.25" customHeight="1" x14ac:dyDescent="0.2">
      <c r="A19" s="81" t="s">
        <v>854</v>
      </c>
      <c r="B19" s="14" t="s">
        <v>855</v>
      </c>
      <c r="C19" s="14" t="s">
        <v>799</v>
      </c>
      <c r="D19" s="14"/>
      <c r="E19" s="33" t="s">
        <v>848</v>
      </c>
      <c r="F19" s="14" t="s">
        <v>849</v>
      </c>
      <c r="G19" s="33" t="s">
        <v>856</v>
      </c>
      <c r="H19" s="33"/>
      <c r="I19" s="33" t="s">
        <v>850</v>
      </c>
      <c r="J19" s="14"/>
      <c r="K19" s="37" t="s">
        <v>857</v>
      </c>
    </row>
    <row r="20" spans="1:11" ht="16.5" x14ac:dyDescent="0.2">
      <c r="A20" s="82"/>
      <c r="B20" s="14" t="s">
        <v>858</v>
      </c>
      <c r="C20" s="14" t="s">
        <v>809</v>
      </c>
      <c r="D20" s="14"/>
      <c r="E20" s="33" t="s">
        <v>848</v>
      </c>
      <c r="F20" s="14" t="s">
        <v>849</v>
      </c>
      <c r="G20" s="14"/>
      <c r="H20" s="14"/>
      <c r="I20" s="33" t="s">
        <v>859</v>
      </c>
      <c r="J20" s="14"/>
      <c r="K20" s="33" t="s">
        <v>860</v>
      </c>
    </row>
    <row r="21" spans="1:11" ht="16.5" customHeight="1" x14ac:dyDescent="0.2">
      <c r="A21" s="82"/>
      <c r="B21" s="14" t="s">
        <v>861</v>
      </c>
      <c r="C21" s="14" t="s">
        <v>862</v>
      </c>
      <c r="D21" s="14" t="s">
        <v>863</v>
      </c>
      <c r="E21" s="33" t="s">
        <v>864</v>
      </c>
      <c r="F21" s="14" t="s">
        <v>849</v>
      </c>
      <c r="G21" s="33" t="s">
        <v>865</v>
      </c>
      <c r="H21" s="14"/>
      <c r="I21" s="33" t="s">
        <v>845</v>
      </c>
      <c r="J21" s="14"/>
      <c r="K21" s="37" t="s">
        <v>866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69" t="s">
        <v>867</v>
      </c>
      <c r="B54" s="69"/>
      <c r="C54" s="69"/>
      <c r="D54" s="69"/>
      <c r="E54" s="69"/>
      <c r="F54" s="69"/>
      <c r="T54" s="69" t="s">
        <v>868</v>
      </c>
      <c r="U54" s="69"/>
      <c r="V54" s="69"/>
      <c r="W54" s="69"/>
      <c r="X54" s="69"/>
      <c r="Y54" s="69"/>
      <c r="AB54" s="69" t="s">
        <v>869</v>
      </c>
      <c r="AC54" s="69"/>
      <c r="AD54" s="69"/>
      <c r="AE54" s="69"/>
      <c r="AF54" s="69"/>
      <c r="AG54" s="69"/>
    </row>
    <row r="55" spans="1:33" ht="17.25" x14ac:dyDescent="0.2">
      <c r="A55" s="13" t="s">
        <v>870</v>
      </c>
      <c r="B55" s="13" t="s">
        <v>871</v>
      </c>
      <c r="C55" s="13" t="s">
        <v>872</v>
      </c>
      <c r="D55" s="13" t="s">
        <v>873</v>
      </c>
      <c r="E55" s="13" t="s">
        <v>874</v>
      </c>
      <c r="F55" s="13" t="s">
        <v>875</v>
      </c>
      <c r="T55" s="13" t="s">
        <v>876</v>
      </c>
      <c r="U55" s="13" t="s">
        <v>871</v>
      </c>
      <c r="V55" s="13" t="s">
        <v>877</v>
      </c>
      <c r="W55" s="13" t="s">
        <v>873</v>
      </c>
      <c r="X55" s="13" t="s">
        <v>878</v>
      </c>
      <c r="Y55" s="13" t="s">
        <v>879</v>
      </c>
      <c r="AB55" s="13" t="s">
        <v>876</v>
      </c>
      <c r="AC55" s="13" t="s">
        <v>880</v>
      </c>
      <c r="AD55" s="13" t="s">
        <v>872</v>
      </c>
      <c r="AE55" s="13" t="s">
        <v>881</v>
      </c>
      <c r="AF55" s="13" t="s">
        <v>882</v>
      </c>
      <c r="AG55" s="13" t="s">
        <v>875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69" t="s">
        <v>883</v>
      </c>
      <c r="B58" s="69"/>
      <c r="C58" s="69"/>
      <c r="D58" s="69"/>
      <c r="E58" s="69"/>
      <c r="G58" s="69" t="s">
        <v>884</v>
      </c>
      <c r="H58" s="69"/>
      <c r="I58" s="69"/>
      <c r="J58" s="69"/>
      <c r="K58" s="69"/>
      <c r="M58" s="69" t="s">
        <v>885</v>
      </c>
      <c r="N58" s="69"/>
      <c r="O58" s="69"/>
      <c r="P58" s="69"/>
      <c r="Q58" s="69"/>
      <c r="T58" s="69" t="s">
        <v>886</v>
      </c>
      <c r="U58" s="69"/>
      <c r="V58" s="69"/>
      <c r="W58" s="69"/>
      <c r="X58" s="69"/>
      <c r="AB58" s="69" t="s">
        <v>887</v>
      </c>
      <c r="AC58" s="69"/>
      <c r="AD58" s="69"/>
      <c r="AE58" s="69"/>
      <c r="AF58" s="69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888</v>
      </c>
      <c r="B60" s="13" t="s">
        <v>889</v>
      </c>
      <c r="C60" s="13" t="s">
        <v>890</v>
      </c>
      <c r="D60" s="13" t="s">
        <v>891</v>
      </c>
      <c r="E60" s="13" t="s">
        <v>892</v>
      </c>
      <c r="F60" s="22" t="s">
        <v>893</v>
      </c>
      <c r="G60" s="13" t="s">
        <v>888</v>
      </c>
      <c r="H60" s="13" t="s">
        <v>894</v>
      </c>
      <c r="I60" s="13" t="s">
        <v>895</v>
      </c>
      <c r="J60" s="13" t="s">
        <v>896</v>
      </c>
      <c r="K60" s="13" t="s">
        <v>892</v>
      </c>
      <c r="M60" s="13" t="s">
        <v>888</v>
      </c>
      <c r="N60" s="13" t="s">
        <v>889</v>
      </c>
      <c r="O60" s="13" t="s">
        <v>897</v>
      </c>
      <c r="P60" s="13" t="s">
        <v>891</v>
      </c>
      <c r="Q60" s="13" t="s">
        <v>898</v>
      </c>
      <c r="T60" s="13" t="s">
        <v>888</v>
      </c>
      <c r="U60" s="13" t="s">
        <v>894</v>
      </c>
      <c r="V60" s="13" t="s">
        <v>895</v>
      </c>
      <c r="W60" s="13" t="s">
        <v>891</v>
      </c>
      <c r="X60" s="13" t="s">
        <v>898</v>
      </c>
      <c r="AB60" s="13" t="s">
        <v>888</v>
      </c>
      <c r="AC60" s="13" t="s">
        <v>894</v>
      </c>
      <c r="AD60" s="13" t="s">
        <v>899</v>
      </c>
      <c r="AE60" s="13" t="s">
        <v>891</v>
      </c>
      <c r="AF60" s="13" t="s">
        <v>898</v>
      </c>
    </row>
    <row r="61" spans="1:33" ht="16.5" x14ac:dyDescent="0.2">
      <c r="A61" s="14" t="s">
        <v>534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534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534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534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534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543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543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543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543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543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535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535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535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535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535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548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548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548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548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548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532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542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532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532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532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542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533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542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542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542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533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545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533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533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533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545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549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545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545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545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549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546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549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549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549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546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541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546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546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546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541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547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541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541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541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547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547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547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547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537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537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537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537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538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538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538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538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540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540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540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539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539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539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544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544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544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531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531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531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536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536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536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900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900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900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2:A4"/>
    <mergeCell ref="A5:A6"/>
    <mergeCell ref="A7:A9"/>
    <mergeCell ref="A10:A13"/>
    <mergeCell ref="I10:I13"/>
    <mergeCell ref="A19:A21"/>
    <mergeCell ref="A54:F54"/>
    <mergeCell ref="T54:Y54"/>
    <mergeCell ref="AB54:AG54"/>
    <mergeCell ref="A16:A18"/>
    <mergeCell ref="A58:E58"/>
    <mergeCell ref="G58:K58"/>
    <mergeCell ref="M58:Q58"/>
    <mergeCell ref="T58:X58"/>
    <mergeCell ref="AB58:AF58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T13" sqref="T13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69" t="s">
        <v>558</v>
      </c>
      <c r="O2" s="69"/>
      <c r="P2" s="69"/>
      <c r="Q2" s="69"/>
      <c r="T2" s="17" t="s">
        <v>571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559</v>
      </c>
      <c r="O3" s="13" t="s">
        <v>563</v>
      </c>
      <c r="P3" s="13" t="s">
        <v>560</v>
      </c>
      <c r="Q3" s="13" t="s">
        <v>561</v>
      </c>
      <c r="T3" s="29" t="s">
        <v>572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562</v>
      </c>
      <c r="N4" s="26">
        <v>0.2</v>
      </c>
      <c r="O4" s="26">
        <v>0.05</v>
      </c>
      <c r="P4" s="26">
        <v>0.4</v>
      </c>
      <c r="Q4" s="26">
        <v>0.2</v>
      </c>
      <c r="T4" s="29" t="s">
        <v>573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550</v>
      </c>
      <c r="B5" s="13" t="s">
        <v>551</v>
      </c>
      <c r="C5" s="13" t="s">
        <v>565</v>
      </c>
      <c r="D5" s="13" t="s">
        <v>553</v>
      </c>
      <c r="E5" s="13" t="s">
        <v>552</v>
      </c>
      <c r="F5" s="13" t="s">
        <v>554</v>
      </c>
      <c r="G5" s="13" t="s">
        <v>556</v>
      </c>
      <c r="I5" s="13" t="s">
        <v>566</v>
      </c>
      <c r="J5" s="13" t="s">
        <v>557</v>
      </c>
      <c r="T5" s="29" t="s">
        <v>574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575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69" t="s">
        <v>218</v>
      </c>
      <c r="B2" s="69"/>
      <c r="C2" s="69"/>
      <c r="D2" s="69"/>
      <c r="E2" s="69"/>
      <c r="F2" s="69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H19" sqref="H19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766</v>
      </c>
      <c r="B2" s="13" t="s">
        <v>770</v>
      </c>
      <c r="C2" s="13" t="s">
        <v>771</v>
      </c>
    </row>
    <row r="3" spans="1:4" ht="16.5" x14ac:dyDescent="0.2">
      <c r="A3" s="14" t="s">
        <v>772</v>
      </c>
      <c r="B3" s="14">
        <v>1000</v>
      </c>
      <c r="C3" s="14"/>
    </row>
    <row r="4" spans="1:4" ht="16.5" x14ac:dyDescent="0.2">
      <c r="A4" s="14" t="s">
        <v>767</v>
      </c>
      <c r="B4" s="14">
        <v>500</v>
      </c>
      <c r="C4" s="14"/>
    </row>
    <row r="5" spans="1:4" ht="16.5" x14ac:dyDescent="0.2">
      <c r="A5" s="14" t="s">
        <v>768</v>
      </c>
      <c r="B5" s="14">
        <v>1200</v>
      </c>
      <c r="C5" s="14"/>
    </row>
    <row r="6" spans="1:4" ht="16.5" x14ac:dyDescent="0.2">
      <c r="A6" s="14" t="s">
        <v>769</v>
      </c>
      <c r="B6" s="14">
        <v>3500</v>
      </c>
      <c r="C6" s="14"/>
    </row>
    <row r="7" spans="1:4" ht="16.5" x14ac:dyDescent="0.2">
      <c r="A7" s="14" t="s">
        <v>773</v>
      </c>
      <c r="B7" s="14"/>
      <c r="C7" s="14">
        <v>10</v>
      </c>
    </row>
    <row r="8" spans="1:4" ht="16.5" x14ac:dyDescent="0.2">
      <c r="A8" s="14" t="s">
        <v>774</v>
      </c>
      <c r="B8" s="14"/>
      <c r="C8" s="14">
        <v>0.5</v>
      </c>
      <c r="D8">
        <v>0.1</v>
      </c>
    </row>
    <row r="9" spans="1:4" ht="16.5" x14ac:dyDescent="0.2">
      <c r="A9" s="14" t="s">
        <v>775</v>
      </c>
      <c r="B9" s="14">
        <v>2000</v>
      </c>
      <c r="C9" s="14"/>
    </row>
    <row r="10" spans="1:4" ht="16.5" x14ac:dyDescent="0.2">
      <c r="A10" s="14" t="s">
        <v>776</v>
      </c>
      <c r="B10" s="14"/>
      <c r="C10" s="14">
        <v>5</v>
      </c>
    </row>
    <row r="11" spans="1:4" ht="16.5" x14ac:dyDescent="0.2">
      <c r="A11" s="14" t="s">
        <v>777</v>
      </c>
      <c r="B11" s="14"/>
      <c r="C11" s="14">
        <v>40</v>
      </c>
    </row>
    <row r="12" spans="1:4" ht="16.5" x14ac:dyDescent="0.2">
      <c r="A12" s="14" t="s">
        <v>778</v>
      </c>
      <c r="B12" s="14"/>
      <c r="C12" s="14">
        <v>50</v>
      </c>
    </row>
    <row r="13" spans="1:4" ht="16.5" x14ac:dyDescent="0.2">
      <c r="A13" s="38" t="s">
        <v>912</v>
      </c>
      <c r="B13" s="38"/>
      <c r="C13" s="38">
        <v>7</v>
      </c>
    </row>
    <row r="14" spans="1:4" ht="16.5" x14ac:dyDescent="0.2">
      <c r="A14" s="38" t="s">
        <v>913</v>
      </c>
      <c r="B14" s="38"/>
      <c r="C14" s="38">
        <v>35</v>
      </c>
    </row>
    <row r="15" spans="1:4" ht="16.5" x14ac:dyDescent="0.2">
      <c r="A15" s="38" t="s">
        <v>914</v>
      </c>
      <c r="B15" s="38"/>
      <c r="C15" s="38">
        <v>100</v>
      </c>
    </row>
    <row r="16" spans="1:4" ht="16.5" x14ac:dyDescent="0.2">
      <c r="A16" s="14" t="s">
        <v>915</v>
      </c>
      <c r="B16" s="14"/>
      <c r="C16" s="14">
        <v>10</v>
      </c>
    </row>
    <row r="17" spans="1:3" ht="16.5" x14ac:dyDescent="0.2">
      <c r="A17" s="14" t="s">
        <v>916</v>
      </c>
      <c r="B17" s="14"/>
      <c r="C17" s="14">
        <v>50</v>
      </c>
    </row>
    <row r="18" spans="1:3" ht="16.5" x14ac:dyDescent="0.2">
      <c r="A18" s="14" t="s">
        <v>917</v>
      </c>
      <c r="B18" s="14"/>
      <c r="C18" s="14">
        <v>200</v>
      </c>
    </row>
    <row r="19" spans="1:3" ht="16.5" x14ac:dyDescent="0.2">
      <c r="A19" s="14" t="s">
        <v>910</v>
      </c>
      <c r="B19" s="14"/>
      <c r="C19" s="14">
        <v>350</v>
      </c>
    </row>
    <row r="20" spans="1:3" ht="16.5" x14ac:dyDescent="0.2">
      <c r="A20" s="14" t="s">
        <v>911</v>
      </c>
      <c r="B20" s="14"/>
      <c r="C20" s="14">
        <v>75</v>
      </c>
    </row>
    <row r="21" spans="1:3" ht="16.5" x14ac:dyDescent="0.2">
      <c r="A21" s="14" t="s">
        <v>907</v>
      </c>
      <c r="B21" s="14">
        <v>5000</v>
      </c>
      <c r="C21" s="14">
        <v>5</v>
      </c>
    </row>
    <row r="22" spans="1:3" ht="16.5" x14ac:dyDescent="0.2">
      <c r="A22" s="14" t="s">
        <v>908</v>
      </c>
      <c r="B22" s="14">
        <v>10000</v>
      </c>
      <c r="C22" s="14">
        <v>10</v>
      </c>
    </row>
    <row r="23" spans="1:3" ht="16.5" x14ac:dyDescent="0.2">
      <c r="A23" s="14" t="s">
        <v>909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3"/>
  <sheetViews>
    <sheetView workbookViewId="0">
      <selection activeCell="N20" sqref="N20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0" max="20" width="10.5" customWidth="1"/>
    <col min="21" max="21" width="11.625" customWidth="1"/>
    <col min="22" max="22" width="10.375" customWidth="1"/>
    <col min="23" max="23" width="11" customWidth="1"/>
  </cols>
  <sheetData>
    <row r="2" spans="1:28" ht="16.5" x14ac:dyDescent="0.2">
      <c r="A2" s="17" t="s">
        <v>394</v>
      </c>
      <c r="B2" s="18">
        <f>60*24</f>
        <v>1440</v>
      </c>
      <c r="T2" s="14">
        <v>6</v>
      </c>
      <c r="U2" s="14">
        <v>1</v>
      </c>
      <c r="V2" s="14">
        <v>1</v>
      </c>
    </row>
    <row r="3" spans="1:28" ht="17.25" x14ac:dyDescent="0.2">
      <c r="A3" s="13" t="s">
        <v>372</v>
      </c>
      <c r="B3" s="13" t="s">
        <v>371</v>
      </c>
      <c r="C3" s="13" t="s">
        <v>379</v>
      </c>
      <c r="D3" s="13" t="s">
        <v>380</v>
      </c>
      <c r="E3" s="13" t="s">
        <v>385</v>
      </c>
      <c r="F3" s="13" t="s">
        <v>373</v>
      </c>
      <c r="G3" s="13" t="s">
        <v>387</v>
      </c>
      <c r="H3" s="13" t="s">
        <v>401</v>
      </c>
      <c r="I3" s="13" t="s">
        <v>745</v>
      </c>
      <c r="J3" s="13" t="s">
        <v>746</v>
      </c>
      <c r="L3" s="13" t="s">
        <v>374</v>
      </c>
      <c r="M3" s="13" t="s">
        <v>375</v>
      </c>
      <c r="N3" s="13" t="s">
        <v>376</v>
      </c>
      <c r="O3" s="13" t="s">
        <v>377</v>
      </c>
      <c r="P3" s="13" t="s">
        <v>378</v>
      </c>
      <c r="R3" s="13" t="s">
        <v>411</v>
      </c>
      <c r="S3" s="13" t="s">
        <v>381</v>
      </c>
      <c r="T3" s="13" t="s">
        <v>386</v>
      </c>
      <c r="U3" s="13" t="s">
        <v>382</v>
      </c>
      <c r="V3" s="13" t="s">
        <v>383</v>
      </c>
      <c r="W3" s="13" t="s">
        <v>401</v>
      </c>
    </row>
    <row r="4" spans="1:28" ht="16.5" x14ac:dyDescent="0.2">
      <c r="A4" s="14">
        <v>1</v>
      </c>
      <c r="B4" s="14">
        <v>1</v>
      </c>
      <c r="C4" s="18">
        <f t="shared" ref="C4:C35" si="0">INDEX($N$4:$N$14,MATCH(A4,$L$4:$L$14,1))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INDEX($W$4:$W$13,E4)*D4</f>
        <v>10</v>
      </c>
      <c r="I4" s="18">
        <f t="shared" ref="I4:I35" si="2">INDEX($T$4:$T$13,E4)*D4*G4*24*60/$T$2</f>
        <v>12.000000000000002</v>
      </c>
      <c r="J4" s="18">
        <f t="shared" ref="J4:J35" si="3">INDEX($U$4:$U$13,E4)*G4*24*60/$U$2*D4</f>
        <v>72</v>
      </c>
      <c r="L4" s="14">
        <v>1</v>
      </c>
      <c r="M4" s="14">
        <v>0.01</v>
      </c>
      <c r="N4" s="14">
        <v>4.0000000000000001E-3</v>
      </c>
      <c r="O4" s="14">
        <v>0</v>
      </c>
      <c r="P4" s="14"/>
      <c r="R4" s="14">
        <v>1</v>
      </c>
      <c r="S4" s="18">
        <f>SUMIFS($D$4:$D$103,$E$4:$E$103,"="&amp;R4)</f>
        <v>0.28000000000000003</v>
      </c>
      <c r="T4" s="14">
        <v>5</v>
      </c>
      <c r="U4" s="14">
        <v>5</v>
      </c>
      <c r="V4" s="14">
        <v>5</v>
      </c>
      <c r="W4" s="14">
        <v>1000</v>
      </c>
      <c r="Y4" s="14">
        <f>V4*120</f>
        <v>600</v>
      </c>
      <c r="Z4" s="14">
        <f>V4*4*60</f>
        <v>1200</v>
      </c>
    </row>
    <row r="5" spans="1:28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si="2"/>
        <v>16.8</v>
      </c>
      <c r="J5" s="18">
        <f t="shared" si="3"/>
        <v>100.8</v>
      </c>
      <c r="L5" s="14">
        <v>10</v>
      </c>
      <c r="M5" s="14">
        <f>M4+N4*(L5-L4)</f>
        <v>4.6000000000000006E-2</v>
      </c>
      <c r="N5" s="14">
        <v>6.4999999999999997E-3</v>
      </c>
      <c r="O5" s="18">
        <f>SUMIFS($D$4:$D$103,$A$4:$A$103,"&lt;="&amp;L5)</f>
        <v>0.28000000000000003</v>
      </c>
      <c r="P5" s="14">
        <f>O5-O4</f>
        <v>0.28000000000000003</v>
      </c>
      <c r="R5" s="14">
        <v>2</v>
      </c>
      <c r="S5" s="18">
        <f t="shared" ref="S5:S13" si="4">SUMIFS($D$4:$D$103,$E$4:$E$103,"="&amp;R5)</f>
        <v>0.81750000000000034</v>
      </c>
      <c r="T5" s="14">
        <v>5</v>
      </c>
      <c r="U5" s="14">
        <v>6</v>
      </c>
      <c r="V5" s="14">
        <v>6</v>
      </c>
      <c r="W5" s="14">
        <v>1000</v>
      </c>
      <c r="Y5" s="14">
        <f t="shared" ref="Y5:Y13" si="5">V5*120</f>
        <v>720</v>
      </c>
      <c r="Z5" s="14">
        <f t="shared" ref="Z5:Z13" si="6">V5*4*60</f>
        <v>1440</v>
      </c>
      <c r="AB5">
        <f>V5*60</f>
        <v>360</v>
      </c>
    </row>
    <row r="6" spans="1:28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L6" s="14">
        <v>20</v>
      </c>
      <c r="M6" s="14">
        <f t="shared" ref="M6:M14" si="8">M5+N5*(L6-L5)</f>
        <v>0.11100000000000002</v>
      </c>
      <c r="N6" s="14">
        <v>1.4409999999999999E-2</v>
      </c>
      <c r="O6" s="18">
        <f t="shared" ref="O6:O14" si="9">SUMIFS($D$4:$D$103,$A$4:$A$103,"&lt;="&amp;L6)</f>
        <v>1.0975000000000004</v>
      </c>
      <c r="P6" s="14">
        <f t="shared" ref="P6:P14" si="10">O6-O5</f>
        <v>0.81750000000000034</v>
      </c>
      <c r="R6" s="14">
        <v>3</v>
      </c>
      <c r="S6" s="18">
        <f t="shared" si="4"/>
        <v>1.9025500000000006</v>
      </c>
      <c r="T6" s="14">
        <v>5</v>
      </c>
      <c r="U6" s="14">
        <v>7</v>
      </c>
      <c r="V6" s="14">
        <v>8</v>
      </c>
      <c r="W6" s="14">
        <v>1000</v>
      </c>
      <c r="Y6" s="14">
        <f t="shared" si="5"/>
        <v>960</v>
      </c>
      <c r="Z6" s="14">
        <f t="shared" si="6"/>
        <v>1920</v>
      </c>
    </row>
    <row r="7" spans="1:28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L7" s="14">
        <v>30</v>
      </c>
      <c r="M7" s="14">
        <f t="shared" si="8"/>
        <v>0.25509999999999999</v>
      </c>
      <c r="N7" s="14">
        <v>8.2000000000000007E-3</v>
      </c>
      <c r="O7" s="18">
        <f t="shared" si="9"/>
        <v>3.0000500000000017</v>
      </c>
      <c r="P7" s="14">
        <f t="shared" si="10"/>
        <v>1.9025500000000013</v>
      </c>
      <c r="R7" s="14">
        <v>4</v>
      </c>
      <c r="S7" s="18">
        <f t="shared" si="4"/>
        <v>3.0020000000000002</v>
      </c>
      <c r="T7" s="14">
        <v>5</v>
      </c>
      <c r="U7" s="14">
        <v>9</v>
      </c>
      <c r="V7" s="14">
        <v>9</v>
      </c>
      <c r="W7" s="14">
        <v>1000</v>
      </c>
      <c r="Y7" s="14">
        <f t="shared" si="5"/>
        <v>1080</v>
      </c>
      <c r="Z7" s="14">
        <f t="shared" si="6"/>
        <v>2160</v>
      </c>
      <c r="AB7">
        <f>V7*60</f>
        <v>540</v>
      </c>
    </row>
    <row r="8" spans="1:28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L8" s="14">
        <v>40</v>
      </c>
      <c r="M8" s="14">
        <f t="shared" si="8"/>
        <v>0.33710000000000001</v>
      </c>
      <c r="N8" s="14">
        <v>1.15E-2</v>
      </c>
      <c r="O8" s="18">
        <f t="shared" si="9"/>
        <v>6.0020500000000023</v>
      </c>
      <c r="P8" s="14">
        <f t="shared" si="10"/>
        <v>3.0020000000000007</v>
      </c>
      <c r="R8" s="14">
        <v>5</v>
      </c>
      <c r="S8" s="18">
        <f t="shared" si="4"/>
        <v>4.0034999999999998</v>
      </c>
      <c r="T8" s="14">
        <v>5</v>
      </c>
      <c r="U8" s="14">
        <v>11</v>
      </c>
      <c r="V8" s="14">
        <v>10</v>
      </c>
      <c r="W8" s="14">
        <v>1000</v>
      </c>
      <c r="Y8" s="14">
        <f t="shared" si="5"/>
        <v>1200</v>
      </c>
      <c r="Z8" s="14">
        <f t="shared" si="6"/>
        <v>2400</v>
      </c>
    </row>
    <row r="9" spans="1:28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L9" s="14">
        <v>50</v>
      </c>
      <c r="M9" s="14">
        <f t="shared" si="8"/>
        <v>0.4521</v>
      </c>
      <c r="N9" s="14">
        <v>0.01</v>
      </c>
      <c r="O9" s="18">
        <f t="shared" si="9"/>
        <v>10.005550000000001</v>
      </c>
      <c r="P9" s="14">
        <f t="shared" si="10"/>
        <v>4.0034999999999989</v>
      </c>
      <c r="R9" s="14">
        <v>6</v>
      </c>
      <c r="S9" s="18">
        <f t="shared" si="4"/>
        <v>5.0710000000000015</v>
      </c>
      <c r="T9" s="14">
        <v>5</v>
      </c>
      <c r="U9" s="14">
        <v>13</v>
      </c>
      <c r="V9" s="14">
        <v>12</v>
      </c>
      <c r="W9" s="14">
        <v>1000</v>
      </c>
      <c r="Y9" s="14">
        <f t="shared" si="5"/>
        <v>1440</v>
      </c>
      <c r="Z9" s="14">
        <f t="shared" si="6"/>
        <v>2880</v>
      </c>
      <c r="AB9">
        <f>V9*60</f>
        <v>720</v>
      </c>
    </row>
    <row r="10" spans="1:28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L10" s="14">
        <v>60</v>
      </c>
      <c r="M10" s="14">
        <f t="shared" si="8"/>
        <v>0.55210000000000004</v>
      </c>
      <c r="N10" s="14">
        <v>1.4999999999999999E-2</v>
      </c>
      <c r="O10" s="18">
        <f t="shared" si="9"/>
        <v>15.076550000000001</v>
      </c>
      <c r="P10" s="14">
        <f t="shared" si="10"/>
        <v>5.0709999999999997</v>
      </c>
      <c r="R10" s="14">
        <v>7</v>
      </c>
      <c r="S10" s="18">
        <f t="shared" si="4"/>
        <v>6.3460000000000019</v>
      </c>
      <c r="T10" s="14">
        <v>5</v>
      </c>
      <c r="U10" s="14">
        <v>15</v>
      </c>
      <c r="V10" s="14">
        <v>14</v>
      </c>
      <c r="W10" s="14">
        <v>1000</v>
      </c>
      <c r="Y10" s="14">
        <f t="shared" si="5"/>
        <v>1680</v>
      </c>
      <c r="Z10" s="14">
        <f t="shared" si="6"/>
        <v>3360</v>
      </c>
    </row>
    <row r="11" spans="1:28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L11" s="14">
        <v>70</v>
      </c>
      <c r="M11" s="14">
        <f t="shared" si="8"/>
        <v>0.70210000000000006</v>
      </c>
      <c r="N11" s="14">
        <v>2.8299999999999999E-2</v>
      </c>
      <c r="O11" s="18">
        <f t="shared" si="9"/>
        <v>21.422550000000005</v>
      </c>
      <c r="P11" s="14">
        <f t="shared" si="10"/>
        <v>6.3460000000000036</v>
      </c>
      <c r="R11" s="14">
        <v>8</v>
      </c>
      <c r="S11" s="18">
        <f t="shared" si="4"/>
        <v>8.5775000000000023</v>
      </c>
      <c r="T11" s="14">
        <v>5</v>
      </c>
      <c r="U11" s="14">
        <v>17</v>
      </c>
      <c r="V11" s="14">
        <v>16</v>
      </c>
      <c r="W11" s="14">
        <v>1000</v>
      </c>
      <c r="Y11" s="14">
        <f t="shared" si="5"/>
        <v>1920</v>
      </c>
      <c r="Z11" s="14">
        <f t="shared" si="6"/>
        <v>3840</v>
      </c>
      <c r="AB11">
        <f>V11*60</f>
        <v>960</v>
      </c>
    </row>
    <row r="12" spans="1:28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L12" s="14">
        <v>80</v>
      </c>
      <c r="M12" s="14">
        <f t="shared" si="8"/>
        <v>0.98510000000000009</v>
      </c>
      <c r="N12" s="14">
        <v>9.3700000000000006E-2</v>
      </c>
      <c r="O12" s="18">
        <f t="shared" si="9"/>
        <v>30.000050000000005</v>
      </c>
      <c r="P12" s="14">
        <f t="shared" si="10"/>
        <v>8.5775000000000006</v>
      </c>
      <c r="R12" s="14">
        <v>9</v>
      </c>
      <c r="S12" s="18">
        <f t="shared" si="4"/>
        <v>15.004500000000007</v>
      </c>
      <c r="T12" s="14">
        <v>5</v>
      </c>
      <c r="U12" s="14">
        <v>19</v>
      </c>
      <c r="V12" s="14">
        <v>18</v>
      </c>
      <c r="W12" s="14">
        <v>1000</v>
      </c>
      <c r="Y12" s="14">
        <f t="shared" si="5"/>
        <v>2160</v>
      </c>
      <c r="Z12" s="14">
        <f t="shared" si="6"/>
        <v>4320</v>
      </c>
    </row>
    <row r="13" spans="1:28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L13" s="14">
        <v>90</v>
      </c>
      <c r="M13" s="14">
        <f t="shared" si="8"/>
        <v>1.9221000000000001</v>
      </c>
      <c r="N13" s="14">
        <v>0.19600000000000001</v>
      </c>
      <c r="O13" s="18">
        <f t="shared" si="9"/>
        <v>45.004550000000016</v>
      </c>
      <c r="P13" s="14">
        <f t="shared" si="10"/>
        <v>15.004500000000011</v>
      </c>
      <c r="R13" s="14">
        <v>10</v>
      </c>
      <c r="S13" s="18">
        <f t="shared" si="4"/>
        <v>30.001000000000019</v>
      </c>
      <c r="T13" s="14">
        <v>5</v>
      </c>
      <c r="U13" s="14">
        <v>22</v>
      </c>
      <c r="V13" s="14">
        <v>20</v>
      </c>
      <c r="W13" s="14">
        <v>1000</v>
      </c>
      <c r="Y13" s="14">
        <f t="shared" si="5"/>
        <v>2400</v>
      </c>
      <c r="Z13" s="14">
        <f t="shared" si="6"/>
        <v>4800</v>
      </c>
      <c r="AB13">
        <f>V13*60</f>
        <v>1200</v>
      </c>
    </row>
    <row r="14" spans="1:28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L14" s="14">
        <v>100</v>
      </c>
      <c r="M14" s="14">
        <f t="shared" si="8"/>
        <v>3.8821000000000003</v>
      </c>
      <c r="N14" s="14">
        <v>0.2</v>
      </c>
      <c r="O14" s="18">
        <f t="shared" si="9"/>
        <v>75.005550000000028</v>
      </c>
      <c r="P14" s="14">
        <f t="shared" si="10"/>
        <v>30.001000000000012</v>
      </c>
      <c r="R14" s="21"/>
      <c r="S14" s="21"/>
      <c r="T14" s="21"/>
      <c r="U14" s="21"/>
      <c r="V14" s="21"/>
    </row>
    <row r="15" spans="1:28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U15" s="21"/>
      <c r="V15" s="21"/>
    </row>
    <row r="16" spans="1:28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U16" s="21"/>
      <c r="V16" s="21"/>
    </row>
    <row r="17" spans="1:22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U17" s="21"/>
      <c r="V17" s="21"/>
    </row>
    <row r="18" spans="1:22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U18" s="21"/>
      <c r="V18" s="21"/>
    </row>
    <row r="19" spans="1:22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U19" s="21"/>
      <c r="V19" s="21"/>
    </row>
    <row r="20" spans="1:22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2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2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2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2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2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2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2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2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2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2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2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2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INDEX($N$4:$N$14,MATCH(A36,$L$4:$L$14,1))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INDEX($W$4:$W$13,E36)*D36</f>
        <v>279.70000000000005</v>
      </c>
      <c r="I36" s="18">
        <f t="shared" ref="I36:I68" si="13">INDEX($T$4:$T$13,E36)*D36*G36*24*60/$T$2</f>
        <v>671.28000000000009</v>
      </c>
      <c r="J36" s="18">
        <f t="shared" ref="J36:J68" si="14">INDEX($U$4:$U$13,E36)*G36*24*60/$U$2*D36</f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13"/>
        <v>690.96</v>
      </c>
      <c r="J37" s="18">
        <f t="shared" si="14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13"/>
        <v>710.64</v>
      </c>
      <c r="J38" s="18">
        <f t="shared" si="14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13"/>
        <v>730.32000000000016</v>
      </c>
      <c r="J39" s="18">
        <f t="shared" si="14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13"/>
        <v>750</v>
      </c>
      <c r="J40" s="18">
        <f t="shared" si="14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13"/>
        <v>769.67999999999984</v>
      </c>
      <c r="J41" s="18">
        <f t="shared" si="14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13"/>
        <v>789.36</v>
      </c>
      <c r="J42" s="18">
        <f t="shared" si="14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13"/>
        <v>809.04</v>
      </c>
      <c r="J43" s="18">
        <f t="shared" si="14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13"/>
        <v>836.63999999999987</v>
      </c>
      <c r="J44" s="18">
        <f t="shared" si="14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13"/>
        <v>864.24000000000012</v>
      </c>
      <c r="J45" s="18">
        <f t="shared" si="14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13"/>
        <v>891.84</v>
      </c>
      <c r="J46" s="18">
        <f t="shared" si="14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13"/>
        <v>919.44</v>
      </c>
      <c r="J47" s="18">
        <f t="shared" si="14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13"/>
        <v>947.04000000000008</v>
      </c>
      <c r="J48" s="18">
        <f t="shared" si="14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13"/>
        <v>974.64</v>
      </c>
      <c r="J49" s="18">
        <f t="shared" si="14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13"/>
        <v>1002.2400000000001</v>
      </c>
      <c r="J50" s="18">
        <f t="shared" si="14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13"/>
        <v>1029.8400000000001</v>
      </c>
      <c r="J51" s="18">
        <f t="shared" si="14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13"/>
        <v>1057.4400000000003</v>
      </c>
      <c r="J52" s="18">
        <f t="shared" si="14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13"/>
        <v>1627.5600000000004</v>
      </c>
      <c r="J53" s="18">
        <f t="shared" si="14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13"/>
        <v>1663.5600000000002</v>
      </c>
      <c r="J54" s="18">
        <f t="shared" si="14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13"/>
        <v>1699.5600000000004</v>
      </c>
      <c r="J55" s="18">
        <f t="shared" si="14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13"/>
        <v>1735.5600000000002</v>
      </c>
      <c r="J56" s="18">
        <f t="shared" si="14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13"/>
        <v>1771.5600000000004</v>
      </c>
      <c r="J57" s="18">
        <f t="shared" si="14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13"/>
        <v>1807.5600000000004</v>
      </c>
      <c r="J58" s="18">
        <f t="shared" si="14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13"/>
        <v>1843.5600000000004</v>
      </c>
      <c r="J59" s="18">
        <f t="shared" si="14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13"/>
        <v>1879.5600000000004</v>
      </c>
      <c r="J60" s="18">
        <f t="shared" si="14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13"/>
        <v>1915.5600000000004</v>
      </c>
      <c r="J61" s="18">
        <f t="shared" si="14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13"/>
        <v>1951.5600000000006</v>
      </c>
      <c r="J62" s="18">
        <f t="shared" si="14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13"/>
        <v>2650.0800000000008</v>
      </c>
      <c r="J63" s="18">
        <f t="shared" si="14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13"/>
        <v>2722.0800000000008</v>
      </c>
      <c r="J64" s="18">
        <f t="shared" si="14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13"/>
        <v>2794.0800000000004</v>
      </c>
      <c r="J65" s="18">
        <f t="shared" si="14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13"/>
        <v>2866.0800000000004</v>
      </c>
      <c r="J66" s="18">
        <f t="shared" si="14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13"/>
        <v>2938.0800000000013</v>
      </c>
      <c r="J67" s="18">
        <f t="shared" si="14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5">INDEX($N$4:$N$14,MATCH(A68,$L$4:$L$14,1))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6">INDEX($W$4:$W$13,E68)*D68</f>
        <v>627.10000000000025</v>
      </c>
      <c r="I68" s="18">
        <f t="shared" si="13"/>
        <v>3010.0800000000017</v>
      </c>
      <c r="J68" s="18">
        <f t="shared" si="14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5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6"/>
        <v>642.10000000000025</v>
      </c>
      <c r="I69" s="18">
        <f t="shared" ref="I69:I103" si="17">INDEX($T$4:$T$13,E69)*D69*G69*24*60/$T$2</f>
        <v>3082.0800000000004</v>
      </c>
      <c r="J69" s="18">
        <f t="shared" ref="J69:J103" si="18">INDEX($U$4:$U$13,E69)*G69*24*60/$U$2*D69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5"/>
        <v>1.4999999999999999E-2</v>
      </c>
      <c r="D70" s="18">
        <f t="shared" ref="D70:D103" si="19">D69+C69</f>
        <v>0.65710000000000024</v>
      </c>
      <c r="E70" s="14">
        <v>7</v>
      </c>
      <c r="F70" s="14">
        <v>6</v>
      </c>
      <c r="G70" s="14">
        <v>4</v>
      </c>
      <c r="H70" s="18">
        <f t="shared" si="16"/>
        <v>657.10000000000025</v>
      </c>
      <c r="I70" s="18">
        <f t="shared" si="17"/>
        <v>3154.0800000000013</v>
      </c>
      <c r="J70" s="18">
        <f t="shared" si="18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5"/>
        <v>1.4999999999999999E-2</v>
      </c>
      <c r="D71" s="18">
        <f t="shared" si="19"/>
        <v>0.67210000000000025</v>
      </c>
      <c r="E71" s="14">
        <v>7</v>
      </c>
      <c r="F71" s="14">
        <v>6</v>
      </c>
      <c r="G71" s="14">
        <v>4</v>
      </c>
      <c r="H71" s="18">
        <f t="shared" si="16"/>
        <v>672.10000000000025</v>
      </c>
      <c r="I71" s="18">
        <f t="shared" si="17"/>
        <v>3226.0800000000013</v>
      </c>
      <c r="J71" s="18">
        <f t="shared" si="18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5"/>
        <v>1.4999999999999999E-2</v>
      </c>
      <c r="D72" s="18">
        <f t="shared" si="19"/>
        <v>0.68710000000000027</v>
      </c>
      <c r="E72" s="14">
        <v>7</v>
      </c>
      <c r="F72" s="14">
        <v>6</v>
      </c>
      <c r="G72" s="14">
        <v>4</v>
      </c>
      <c r="H72" s="18">
        <f t="shared" si="16"/>
        <v>687.10000000000025</v>
      </c>
      <c r="I72" s="18">
        <f t="shared" si="17"/>
        <v>3298.0800000000013</v>
      </c>
      <c r="J72" s="18">
        <f t="shared" si="18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5"/>
        <v>2.8299999999999999E-2</v>
      </c>
      <c r="D73" s="18">
        <f t="shared" si="19"/>
        <v>0.70210000000000028</v>
      </c>
      <c r="E73" s="14">
        <v>7</v>
      </c>
      <c r="F73" s="14">
        <v>6</v>
      </c>
      <c r="G73" s="14">
        <v>5</v>
      </c>
      <c r="H73" s="18">
        <f t="shared" si="16"/>
        <v>702.10000000000025</v>
      </c>
      <c r="I73" s="18">
        <f t="shared" si="17"/>
        <v>4212.6000000000013</v>
      </c>
      <c r="J73" s="18">
        <f t="shared" si="18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5"/>
        <v>2.8299999999999999E-2</v>
      </c>
      <c r="D74" s="18">
        <f t="shared" si="19"/>
        <v>0.73040000000000027</v>
      </c>
      <c r="E74" s="14">
        <v>8</v>
      </c>
      <c r="F74" s="14">
        <v>7</v>
      </c>
      <c r="G74" s="14">
        <v>5</v>
      </c>
      <c r="H74" s="18">
        <f t="shared" si="16"/>
        <v>730.40000000000032</v>
      </c>
      <c r="I74" s="18">
        <f t="shared" si="17"/>
        <v>4382.4000000000024</v>
      </c>
      <c r="J74" s="18">
        <f t="shared" si="18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5"/>
        <v>2.8299999999999999E-2</v>
      </c>
      <c r="D75" s="18">
        <f t="shared" si="19"/>
        <v>0.75870000000000026</v>
      </c>
      <c r="E75" s="14">
        <v>8</v>
      </c>
      <c r="F75" s="14">
        <v>7</v>
      </c>
      <c r="G75" s="14">
        <v>5</v>
      </c>
      <c r="H75" s="18">
        <f t="shared" si="16"/>
        <v>758.70000000000027</v>
      </c>
      <c r="I75" s="18">
        <f t="shared" si="17"/>
        <v>4552.2000000000016</v>
      </c>
      <c r="J75" s="18">
        <f t="shared" si="18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5"/>
        <v>2.8299999999999999E-2</v>
      </c>
      <c r="D76" s="18">
        <f t="shared" si="19"/>
        <v>0.78700000000000025</v>
      </c>
      <c r="E76" s="14">
        <v>8</v>
      </c>
      <c r="F76" s="14">
        <v>7</v>
      </c>
      <c r="G76" s="14">
        <v>5</v>
      </c>
      <c r="H76" s="18">
        <f t="shared" si="16"/>
        <v>787.00000000000023</v>
      </c>
      <c r="I76" s="18">
        <f t="shared" si="17"/>
        <v>4722.0000000000018</v>
      </c>
      <c r="J76" s="18">
        <f t="shared" si="18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5"/>
        <v>2.8299999999999999E-2</v>
      </c>
      <c r="D77" s="18">
        <f t="shared" si="19"/>
        <v>0.81530000000000025</v>
      </c>
      <c r="E77" s="14">
        <v>8</v>
      </c>
      <c r="F77" s="14">
        <v>7</v>
      </c>
      <c r="G77" s="14">
        <v>5</v>
      </c>
      <c r="H77" s="18">
        <f t="shared" si="16"/>
        <v>815.3000000000003</v>
      </c>
      <c r="I77" s="18">
        <f t="shared" si="17"/>
        <v>4891.800000000002</v>
      </c>
      <c r="J77" s="18">
        <f t="shared" si="18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5"/>
        <v>2.8299999999999999E-2</v>
      </c>
      <c r="D78" s="18">
        <f t="shared" si="19"/>
        <v>0.84360000000000024</v>
      </c>
      <c r="E78" s="14">
        <v>8</v>
      </c>
      <c r="F78" s="14">
        <v>7</v>
      </c>
      <c r="G78" s="14">
        <v>5</v>
      </c>
      <c r="H78" s="18">
        <f t="shared" si="16"/>
        <v>843.60000000000025</v>
      </c>
      <c r="I78" s="18">
        <f t="shared" si="17"/>
        <v>5061.6000000000013</v>
      </c>
      <c r="J78" s="18">
        <f t="shared" si="18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5"/>
        <v>2.8299999999999999E-2</v>
      </c>
      <c r="D79" s="18">
        <f t="shared" si="19"/>
        <v>0.87190000000000023</v>
      </c>
      <c r="E79" s="14">
        <v>8</v>
      </c>
      <c r="F79" s="14">
        <v>7</v>
      </c>
      <c r="G79" s="14">
        <v>5</v>
      </c>
      <c r="H79" s="18">
        <f t="shared" si="16"/>
        <v>871.9000000000002</v>
      </c>
      <c r="I79" s="18">
        <f t="shared" si="17"/>
        <v>5231.4000000000005</v>
      </c>
      <c r="J79" s="18">
        <f t="shared" si="18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5"/>
        <v>2.8299999999999999E-2</v>
      </c>
      <c r="D80" s="18">
        <f t="shared" si="19"/>
        <v>0.90020000000000022</v>
      </c>
      <c r="E80" s="14">
        <v>8</v>
      </c>
      <c r="F80" s="14">
        <v>7</v>
      </c>
      <c r="G80" s="14">
        <v>5</v>
      </c>
      <c r="H80" s="18">
        <f t="shared" si="16"/>
        <v>900.20000000000027</v>
      </c>
      <c r="I80" s="18">
        <f t="shared" si="17"/>
        <v>5401.2000000000016</v>
      </c>
      <c r="J80" s="18">
        <f t="shared" si="18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5"/>
        <v>2.8299999999999999E-2</v>
      </c>
      <c r="D81" s="18">
        <f t="shared" si="19"/>
        <v>0.92850000000000021</v>
      </c>
      <c r="E81" s="14">
        <v>8</v>
      </c>
      <c r="F81" s="14">
        <v>7</v>
      </c>
      <c r="G81" s="14">
        <v>5</v>
      </c>
      <c r="H81" s="18">
        <f t="shared" si="16"/>
        <v>928.50000000000023</v>
      </c>
      <c r="I81" s="18">
        <f t="shared" si="17"/>
        <v>5571.0000000000009</v>
      </c>
      <c r="J81" s="18">
        <f t="shared" si="18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5"/>
        <v>2.8299999999999999E-2</v>
      </c>
      <c r="D82" s="18">
        <f t="shared" si="19"/>
        <v>0.95680000000000021</v>
      </c>
      <c r="E82" s="14">
        <v>8</v>
      </c>
      <c r="F82" s="14">
        <v>7</v>
      </c>
      <c r="G82" s="14">
        <v>5</v>
      </c>
      <c r="H82" s="18">
        <f t="shared" si="16"/>
        <v>956.80000000000018</v>
      </c>
      <c r="I82" s="18">
        <f t="shared" si="17"/>
        <v>5740.8</v>
      </c>
      <c r="J82" s="18">
        <f t="shared" si="18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5"/>
        <v>9.3700000000000006E-2</v>
      </c>
      <c r="D83" s="18">
        <f t="shared" si="19"/>
        <v>0.9851000000000002</v>
      </c>
      <c r="E83" s="14">
        <v>8</v>
      </c>
      <c r="F83" s="14">
        <v>7</v>
      </c>
      <c r="G83" s="14">
        <v>5</v>
      </c>
      <c r="H83" s="18">
        <f t="shared" si="16"/>
        <v>985.10000000000025</v>
      </c>
      <c r="I83" s="18">
        <f t="shared" si="17"/>
        <v>5910.6000000000022</v>
      </c>
      <c r="J83" s="18">
        <f t="shared" si="18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5"/>
        <v>9.3700000000000006E-2</v>
      </c>
      <c r="D84" s="18">
        <f t="shared" si="19"/>
        <v>1.0788000000000002</v>
      </c>
      <c r="E84" s="14">
        <v>9</v>
      </c>
      <c r="F84" s="14">
        <v>8</v>
      </c>
      <c r="G84" s="14">
        <v>5</v>
      </c>
      <c r="H84" s="18">
        <f t="shared" si="16"/>
        <v>1078.8000000000002</v>
      </c>
      <c r="I84" s="18">
        <f t="shared" si="17"/>
        <v>6472.800000000002</v>
      </c>
      <c r="J84" s="18">
        <f t="shared" si="18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5"/>
        <v>9.3700000000000006E-2</v>
      </c>
      <c r="D85" s="18">
        <f t="shared" si="19"/>
        <v>1.1725000000000003</v>
      </c>
      <c r="E85" s="14">
        <v>9</v>
      </c>
      <c r="F85" s="14">
        <v>8</v>
      </c>
      <c r="G85" s="14">
        <v>5</v>
      </c>
      <c r="H85" s="18">
        <f t="shared" si="16"/>
        <v>1172.5000000000002</v>
      </c>
      <c r="I85" s="18">
        <f t="shared" si="17"/>
        <v>7035.0000000000027</v>
      </c>
      <c r="J85" s="18">
        <f t="shared" si="18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5"/>
        <v>9.3700000000000006E-2</v>
      </c>
      <c r="D86" s="18">
        <f t="shared" si="19"/>
        <v>1.2662000000000004</v>
      </c>
      <c r="E86" s="14">
        <v>9</v>
      </c>
      <c r="F86" s="14">
        <v>8</v>
      </c>
      <c r="G86" s="14">
        <v>5</v>
      </c>
      <c r="H86" s="18">
        <f t="shared" si="16"/>
        <v>1266.2000000000005</v>
      </c>
      <c r="I86" s="18">
        <f t="shared" si="17"/>
        <v>7597.2000000000016</v>
      </c>
      <c r="J86" s="18">
        <f t="shared" si="18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5"/>
        <v>9.3700000000000006E-2</v>
      </c>
      <c r="D87" s="18">
        <f t="shared" si="19"/>
        <v>1.3599000000000006</v>
      </c>
      <c r="E87" s="14">
        <v>9</v>
      </c>
      <c r="F87" s="14">
        <v>8</v>
      </c>
      <c r="G87" s="14">
        <v>5</v>
      </c>
      <c r="H87" s="18">
        <f t="shared" si="16"/>
        <v>1359.9000000000005</v>
      </c>
      <c r="I87" s="18">
        <f t="shared" si="17"/>
        <v>8159.4000000000042</v>
      </c>
      <c r="J87" s="18">
        <f t="shared" si="18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5"/>
        <v>9.3700000000000006E-2</v>
      </c>
      <c r="D88" s="18">
        <f t="shared" si="19"/>
        <v>1.4536000000000007</v>
      </c>
      <c r="E88" s="14">
        <v>9</v>
      </c>
      <c r="F88" s="14">
        <v>8</v>
      </c>
      <c r="G88" s="14">
        <v>5</v>
      </c>
      <c r="H88" s="18">
        <f t="shared" si="16"/>
        <v>1453.6000000000006</v>
      </c>
      <c r="I88" s="18">
        <f t="shared" si="17"/>
        <v>8721.600000000004</v>
      </c>
      <c r="J88" s="18">
        <f t="shared" si="18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5"/>
        <v>9.3700000000000006E-2</v>
      </c>
      <c r="D89" s="18">
        <f t="shared" si="19"/>
        <v>1.5473000000000008</v>
      </c>
      <c r="E89" s="14">
        <v>9</v>
      </c>
      <c r="F89" s="14">
        <v>8</v>
      </c>
      <c r="G89" s="14">
        <v>5</v>
      </c>
      <c r="H89" s="18">
        <f t="shared" si="16"/>
        <v>1547.3000000000009</v>
      </c>
      <c r="I89" s="18">
        <f t="shared" si="17"/>
        <v>9283.8000000000047</v>
      </c>
      <c r="J89" s="18">
        <f t="shared" si="18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5"/>
        <v>9.3700000000000006E-2</v>
      </c>
      <c r="D90" s="18">
        <f t="shared" si="19"/>
        <v>1.6410000000000009</v>
      </c>
      <c r="E90" s="14">
        <v>9</v>
      </c>
      <c r="F90" s="14">
        <v>8</v>
      </c>
      <c r="G90" s="14">
        <v>5</v>
      </c>
      <c r="H90" s="18">
        <f t="shared" si="16"/>
        <v>1641.0000000000009</v>
      </c>
      <c r="I90" s="18">
        <f t="shared" si="17"/>
        <v>9846.0000000000055</v>
      </c>
      <c r="J90" s="18">
        <f t="shared" si="18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5"/>
        <v>9.3700000000000006E-2</v>
      </c>
      <c r="D91" s="18">
        <f t="shared" si="19"/>
        <v>1.734700000000001</v>
      </c>
      <c r="E91" s="14">
        <v>9</v>
      </c>
      <c r="F91" s="14">
        <v>8</v>
      </c>
      <c r="G91" s="14">
        <v>5</v>
      </c>
      <c r="H91" s="18">
        <f t="shared" si="16"/>
        <v>1734.700000000001</v>
      </c>
      <c r="I91" s="18">
        <f t="shared" si="17"/>
        <v>10408.200000000006</v>
      </c>
      <c r="J91" s="18">
        <f t="shared" si="18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5"/>
        <v>9.3700000000000006E-2</v>
      </c>
      <c r="D92" s="18">
        <f t="shared" si="19"/>
        <v>1.8284000000000011</v>
      </c>
      <c r="E92" s="14">
        <v>9</v>
      </c>
      <c r="F92" s="14">
        <v>8</v>
      </c>
      <c r="G92" s="14">
        <v>5</v>
      </c>
      <c r="H92" s="18">
        <f t="shared" si="16"/>
        <v>1828.4000000000012</v>
      </c>
      <c r="I92" s="18">
        <f t="shared" si="17"/>
        <v>10970.400000000009</v>
      </c>
      <c r="J92" s="18">
        <f t="shared" si="18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5"/>
        <v>0.19600000000000001</v>
      </c>
      <c r="D93" s="18">
        <f t="shared" si="19"/>
        <v>1.9221000000000013</v>
      </c>
      <c r="E93" s="14">
        <v>9</v>
      </c>
      <c r="F93" s="14">
        <v>8</v>
      </c>
      <c r="G93" s="14">
        <v>5</v>
      </c>
      <c r="H93" s="18">
        <f t="shared" si="16"/>
        <v>1922.1000000000013</v>
      </c>
      <c r="I93" s="18">
        <f t="shared" si="17"/>
        <v>11532.600000000006</v>
      </c>
      <c r="J93" s="18">
        <f t="shared" si="18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5"/>
        <v>0.19600000000000001</v>
      </c>
      <c r="D94" s="18">
        <f t="shared" si="19"/>
        <v>2.1181000000000014</v>
      </c>
      <c r="E94" s="14">
        <v>10</v>
      </c>
      <c r="F94" s="14">
        <v>9</v>
      </c>
      <c r="G94" s="14">
        <v>5</v>
      </c>
      <c r="H94" s="18">
        <f t="shared" si="16"/>
        <v>2118.1000000000013</v>
      </c>
      <c r="I94" s="18">
        <f t="shared" si="17"/>
        <v>12708.600000000008</v>
      </c>
      <c r="J94" s="18">
        <f t="shared" si="18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5"/>
        <v>0.19600000000000001</v>
      </c>
      <c r="D95" s="18">
        <f t="shared" si="19"/>
        <v>2.3141000000000016</v>
      </c>
      <c r="E95" s="14">
        <v>10</v>
      </c>
      <c r="F95" s="14">
        <v>9</v>
      </c>
      <c r="G95" s="14">
        <v>5</v>
      </c>
      <c r="H95" s="18">
        <f t="shared" si="16"/>
        <v>2314.1000000000017</v>
      </c>
      <c r="I95" s="18">
        <f t="shared" si="17"/>
        <v>13884.600000000011</v>
      </c>
      <c r="J95" s="18">
        <f t="shared" si="18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5"/>
        <v>0.19600000000000001</v>
      </c>
      <c r="D96" s="18">
        <f t="shared" si="19"/>
        <v>2.5101000000000018</v>
      </c>
      <c r="E96" s="14">
        <v>10</v>
      </c>
      <c r="F96" s="14">
        <v>9</v>
      </c>
      <c r="G96" s="14">
        <v>5</v>
      </c>
      <c r="H96" s="18">
        <f t="shared" si="16"/>
        <v>2510.1000000000017</v>
      </c>
      <c r="I96" s="18">
        <f t="shared" si="17"/>
        <v>15060.600000000008</v>
      </c>
      <c r="J96" s="18">
        <f t="shared" si="18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5"/>
        <v>0.19600000000000001</v>
      </c>
      <c r="D97" s="18">
        <f t="shared" si="19"/>
        <v>2.7061000000000019</v>
      </c>
      <c r="E97" s="14">
        <v>10</v>
      </c>
      <c r="F97" s="14">
        <v>9</v>
      </c>
      <c r="G97" s="14">
        <v>5</v>
      </c>
      <c r="H97" s="18">
        <f t="shared" si="16"/>
        <v>2706.1000000000017</v>
      </c>
      <c r="I97" s="18">
        <f t="shared" si="17"/>
        <v>16236.600000000015</v>
      </c>
      <c r="J97" s="18">
        <f t="shared" si="18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5"/>
        <v>0.19600000000000001</v>
      </c>
      <c r="D98" s="18">
        <f t="shared" si="19"/>
        <v>2.9021000000000021</v>
      </c>
      <c r="E98" s="14">
        <v>10</v>
      </c>
      <c r="F98" s="14">
        <v>9</v>
      </c>
      <c r="G98" s="14">
        <v>5</v>
      </c>
      <c r="H98" s="18">
        <f t="shared" si="16"/>
        <v>2902.1000000000022</v>
      </c>
      <c r="I98" s="18">
        <f t="shared" si="17"/>
        <v>17412.600000000009</v>
      </c>
      <c r="J98" s="18">
        <f t="shared" si="18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5"/>
        <v>0.19600000000000001</v>
      </c>
      <c r="D99" s="18">
        <f t="shared" si="19"/>
        <v>3.0981000000000023</v>
      </c>
      <c r="E99" s="14">
        <v>10</v>
      </c>
      <c r="F99" s="14">
        <v>9</v>
      </c>
      <c r="G99" s="14">
        <v>5</v>
      </c>
      <c r="H99" s="18">
        <f t="shared" si="16"/>
        <v>3098.1000000000022</v>
      </c>
      <c r="I99" s="18">
        <f t="shared" si="17"/>
        <v>18588.600000000017</v>
      </c>
      <c r="J99" s="18">
        <f t="shared" si="18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5"/>
        <v>0.19600000000000001</v>
      </c>
      <c r="D100" s="18">
        <f t="shared" si="19"/>
        <v>3.2941000000000025</v>
      </c>
      <c r="E100" s="14">
        <v>10</v>
      </c>
      <c r="F100" s="14">
        <v>9</v>
      </c>
      <c r="G100" s="14">
        <v>5</v>
      </c>
      <c r="H100" s="18">
        <f t="shared" si="16"/>
        <v>3294.1000000000026</v>
      </c>
      <c r="I100" s="18">
        <f t="shared" si="17"/>
        <v>19764.600000000013</v>
      </c>
      <c r="J100" s="18">
        <f t="shared" si="18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5"/>
        <v>0.19600000000000001</v>
      </c>
      <c r="D101" s="18">
        <f t="shared" si="19"/>
        <v>3.4901000000000026</v>
      </c>
      <c r="E101" s="14">
        <v>10</v>
      </c>
      <c r="F101" s="14">
        <v>9</v>
      </c>
      <c r="G101" s="14">
        <v>5</v>
      </c>
      <c r="H101" s="18">
        <f t="shared" si="16"/>
        <v>3490.1000000000026</v>
      </c>
      <c r="I101" s="18">
        <f t="shared" si="17"/>
        <v>20940.600000000013</v>
      </c>
      <c r="J101" s="18">
        <f t="shared" si="18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5"/>
        <v>0.19600000000000001</v>
      </c>
      <c r="D102" s="18">
        <f t="shared" si="19"/>
        <v>3.6861000000000028</v>
      </c>
      <c r="E102" s="14">
        <v>10</v>
      </c>
      <c r="F102" s="14">
        <v>9</v>
      </c>
      <c r="G102" s="14">
        <v>5</v>
      </c>
      <c r="H102" s="18">
        <f t="shared" si="16"/>
        <v>3686.1000000000026</v>
      </c>
      <c r="I102" s="18">
        <f t="shared" si="17"/>
        <v>22116.600000000017</v>
      </c>
      <c r="J102" s="18">
        <f t="shared" si="18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5"/>
        <v>0.2</v>
      </c>
      <c r="D103" s="18">
        <f t="shared" si="19"/>
        <v>3.882100000000003</v>
      </c>
      <c r="E103" s="14">
        <v>10</v>
      </c>
      <c r="F103" s="14">
        <v>9</v>
      </c>
      <c r="G103" s="14">
        <v>5</v>
      </c>
      <c r="H103" s="18">
        <f t="shared" si="16"/>
        <v>3882.1000000000031</v>
      </c>
      <c r="I103" s="18">
        <f t="shared" si="17"/>
        <v>23292.600000000017</v>
      </c>
      <c r="J103" s="18">
        <f t="shared" si="18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workbookViewId="0">
      <selection activeCell="V15" sqref="V15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69" t="s">
        <v>439</v>
      </c>
      <c r="G2" s="69"/>
      <c r="H2" s="69"/>
      <c r="I2" s="69"/>
      <c r="J2" s="69"/>
      <c r="K2" s="69"/>
      <c r="L2" s="69" t="s">
        <v>438</v>
      </c>
      <c r="M2" s="69"/>
      <c r="N2" s="69"/>
      <c r="O2" s="69"/>
      <c r="P2" s="69"/>
      <c r="Q2" s="69"/>
      <c r="R2" s="69"/>
      <c r="S2" s="69"/>
    </row>
    <row r="3" spans="1:28" ht="17.25" x14ac:dyDescent="0.2">
      <c r="A3" s="13" t="s">
        <v>435</v>
      </c>
      <c r="B3" s="13" t="s">
        <v>436</v>
      </c>
      <c r="C3" s="13" t="s">
        <v>440</v>
      </c>
      <c r="D3" s="13" t="s">
        <v>437</v>
      </c>
      <c r="E3" s="13" t="s">
        <v>316</v>
      </c>
      <c r="F3" s="13" t="s">
        <v>388</v>
      </c>
      <c r="G3" s="13" t="s">
        <v>389</v>
      </c>
      <c r="H3" s="13" t="s">
        <v>390</v>
      </c>
      <c r="I3" s="13" t="s">
        <v>391</v>
      </c>
      <c r="J3" s="13" t="s">
        <v>392</v>
      </c>
      <c r="K3" s="13" t="s">
        <v>393</v>
      </c>
      <c r="L3" s="13" t="s">
        <v>388</v>
      </c>
      <c r="M3" s="13" t="s">
        <v>389</v>
      </c>
      <c r="N3" s="13" t="s">
        <v>390</v>
      </c>
      <c r="O3" s="13" t="s">
        <v>391</v>
      </c>
      <c r="P3" s="13" t="s">
        <v>392</v>
      </c>
      <c r="Q3" s="13" t="s">
        <v>393</v>
      </c>
      <c r="R3" s="13" t="s">
        <v>466</v>
      </c>
      <c r="S3" s="13"/>
      <c r="V3" s="13" t="s">
        <v>461</v>
      </c>
      <c r="W3" s="13" t="s">
        <v>462</v>
      </c>
      <c r="X3" s="13" t="s">
        <v>902</v>
      </c>
      <c r="Y3" s="13" t="s">
        <v>903</v>
      </c>
      <c r="Z3" s="13" t="s">
        <v>904</v>
      </c>
      <c r="AA3" s="13" t="s">
        <v>905</v>
      </c>
      <c r="AB3" s="13" t="s">
        <v>906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69" t="s">
        <v>442</v>
      </c>
      <c r="B16" s="69"/>
      <c r="C16" s="69"/>
      <c r="D16" s="69"/>
      <c r="E16" s="69"/>
      <c r="F16" s="69"/>
      <c r="G16" s="69"/>
      <c r="H16" s="69"/>
      <c r="I16" s="69"/>
      <c r="X16">
        <v>36</v>
      </c>
    </row>
    <row r="17" spans="1:29" ht="17.25" x14ac:dyDescent="0.2">
      <c r="A17" s="13" t="s">
        <v>441</v>
      </c>
      <c r="B17" s="13" t="s">
        <v>445</v>
      </c>
      <c r="C17" s="13" t="s">
        <v>446</v>
      </c>
      <c r="D17" s="13" t="s">
        <v>443</v>
      </c>
      <c r="E17" s="13" t="s">
        <v>444</v>
      </c>
      <c r="F17" s="13" t="s">
        <v>447</v>
      </c>
      <c r="G17" s="13" t="s">
        <v>448</v>
      </c>
      <c r="H17" s="13" t="s">
        <v>449</v>
      </c>
      <c r="I17" s="13" t="s">
        <v>450</v>
      </c>
      <c r="J17" s="13" t="s">
        <v>493</v>
      </c>
      <c r="L17" s="13" t="s">
        <v>451</v>
      </c>
      <c r="M17" s="13" t="s">
        <v>452</v>
      </c>
      <c r="N17" s="13" t="s">
        <v>453</v>
      </c>
      <c r="O17" s="13" t="s">
        <v>454</v>
      </c>
      <c r="P17" s="13" t="s">
        <v>455</v>
      </c>
      <c r="Q17" s="13" t="s">
        <v>458</v>
      </c>
      <c r="R17" s="13" t="s">
        <v>456</v>
      </c>
      <c r="S17" s="13" t="s">
        <v>459</v>
      </c>
      <c r="T17" s="13" t="s">
        <v>457</v>
      </c>
      <c r="U17" s="13" t="s">
        <v>460</v>
      </c>
      <c r="V17" s="13" t="s">
        <v>564</v>
      </c>
      <c r="X17" s="20" t="s">
        <v>577</v>
      </c>
      <c r="Y17" s="25" t="s">
        <v>452</v>
      </c>
      <c r="Z17" s="25" t="s">
        <v>453</v>
      </c>
      <c r="AA17" s="25" t="s">
        <v>576</v>
      </c>
      <c r="AB17" s="13" t="s">
        <v>564</v>
      </c>
      <c r="AC17" s="13" t="s">
        <v>901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695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695</v>
      </c>
      <c r="Q20" s="18">
        <f>ROUND(INDEX(挂机派遣!$AW$3:$BD$10,卡牌值!O20-1,1)*INDEX($W$4:$W$7,N20)/10,0)*10</f>
        <v>150</v>
      </c>
      <c r="R20" s="14" t="s">
        <v>738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733</v>
      </c>
      <c r="Q21" s="18">
        <f>ROUND(INDEX(挂机派遣!$AW$3:$BD$10,卡牌值!O21-1,2)*INDEX($W$4:$W$7,N21)/10,0)*10</f>
        <v>90</v>
      </c>
      <c r="R21" s="14" t="s">
        <v>738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696</v>
      </c>
      <c r="Q22" s="18">
        <f>ROUND(INDEX(挂机派遣!$AW$3:$BD$10,卡牌值!O22-1,2)*INDEX($W$4:$W$7,N22)/10,0)*10</f>
        <v>210</v>
      </c>
      <c r="R22" s="14" t="s">
        <v>739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734</v>
      </c>
      <c r="Q23" s="18">
        <f>ROUND(INDEX(挂机派遣!$AW$3:$BD$10,卡牌值!O23-1,3)*INDEX($W$4:$W$7,N23)/10,0)*10</f>
        <v>130</v>
      </c>
      <c r="R23" s="14" t="s">
        <v>740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735</v>
      </c>
      <c r="Q24" s="18">
        <f>ROUND(INDEX(挂机派遣!$AW$3:$BD$10,卡牌值!O24-1,3)*INDEX($W$4:$W$7,N24)/10,0)*10</f>
        <v>310</v>
      </c>
      <c r="R24" s="14" t="s">
        <v>741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736</v>
      </c>
      <c r="Q25" s="18">
        <f>ROUND(INDEX(挂机派遣!$AW$3:$BD$10,卡牌值!O25-1,4)*INDEX($W$4:$W$7,N25)/10,0)*10</f>
        <v>110</v>
      </c>
      <c r="R25" s="14" t="s">
        <v>741</v>
      </c>
      <c r="S25" s="18">
        <f>ROUND(INDEX(挂机派遣!$BA$3:$BC$10,O25-1,3) * INDEX($W$4:$W$7,N25)  /5,0)*5</f>
        <v>80</v>
      </c>
      <c r="T25" s="18" t="str">
        <f>INDEX(卡牌!$I$4:$I$39,MATCH(卡牌值!M25,卡牌!$A$4:$A$39,0))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737</v>
      </c>
      <c r="Q26" s="18">
        <f>ROUND(INDEX(挂机派遣!$AW$3:$BD$10,卡牌值!O26-1,4)*INDEX($W$4:$W$7,N26)/10,0)*10</f>
        <v>240</v>
      </c>
      <c r="R26" s="14" t="s">
        <v>741</v>
      </c>
      <c r="S26" s="18">
        <f>ROUND(INDEX(挂机派遣!$BA$3:$BC$10,O26-1,3) * INDEX($W$4:$W$7,N26)  /5,0)*5</f>
        <v>105</v>
      </c>
      <c r="T26" s="18" t="str">
        <f>INDEX(卡牌!$I$4:$I$39,MATCH(卡牌值!M26,卡牌!$A$4:$A$39,0))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695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695</v>
      </c>
      <c r="Q29" s="18">
        <f>ROUND(INDEX(挂机派遣!$AW$3:$BD$10,卡牌值!O29-1,1)*INDEX($W$4:$W$7,N29)/10,0)*10</f>
        <v>120</v>
      </c>
      <c r="R29" s="14" t="s">
        <v>738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733</v>
      </c>
      <c r="Q30" s="18">
        <f>ROUND(INDEX(挂机派遣!$AW$3:$BD$10,卡牌值!O30-1,2)*INDEX($W$4:$W$7,N30)/10,0)*10</f>
        <v>70</v>
      </c>
      <c r="R30" s="14" t="s">
        <v>738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696</v>
      </c>
      <c r="Q31" s="18">
        <f>ROUND(INDEX(挂机派遣!$AW$3:$BD$10,卡牌值!O31-1,2)*INDEX($W$4:$W$7,N31)/10,0)*10</f>
        <v>160</v>
      </c>
      <c r="R31" s="14" t="s">
        <v>739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734</v>
      </c>
      <c r="Q32" s="18">
        <f>ROUND(INDEX(挂机派遣!$AW$3:$BD$10,卡牌值!O32-1,3)*INDEX($W$4:$W$7,N32)/10,0)*10</f>
        <v>100</v>
      </c>
      <c r="R32" s="14" t="s">
        <v>740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735</v>
      </c>
      <c r="Q33" s="18">
        <f>ROUND(INDEX(挂机派遣!$AW$3:$BD$10,卡牌值!O33-1,3)*INDEX($W$4:$W$7,N33)/10,0)*10</f>
        <v>240</v>
      </c>
      <c r="R33" s="14" t="s">
        <v>741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736</v>
      </c>
      <c r="Q34" s="18">
        <f>ROUND(INDEX(挂机派遣!$AW$3:$BD$10,卡牌值!O34-1,4)*INDEX($W$4:$W$7,N34)/10,0)*10</f>
        <v>80</v>
      </c>
      <c r="R34" s="14" t="s">
        <v>741</v>
      </c>
      <c r="S34" s="18">
        <f>ROUND(INDEX(挂机派遣!$BA$3:$BC$10,O34-1,3) * INDEX($W$4:$W$7,N34)  /5,0)*5</f>
        <v>65</v>
      </c>
      <c r="T34" s="18" t="str">
        <f>INDEX(卡牌!$I$4:$I$39,MATCH(卡牌值!M34,卡牌!$A$4:$A$39,0))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737</v>
      </c>
      <c r="Q35" s="18">
        <f>ROUND(INDEX(挂机派遣!$AW$3:$BD$10,卡牌值!O35-1,4)*INDEX($W$4:$W$7,N35)/10,0)*10</f>
        <v>190</v>
      </c>
      <c r="R35" s="14" t="s">
        <v>741</v>
      </c>
      <c r="S35" s="18">
        <f>ROUND(INDEX(挂机派遣!$BA$3:$BC$10,O35-1,3) * INDEX($W$4:$W$7,N35)  /5,0)*5</f>
        <v>85</v>
      </c>
      <c r="T35" s="18" t="str">
        <f>INDEX(卡牌!$I$4:$I$39,MATCH(卡牌值!M35,卡牌!$A$4:$A$39,0))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695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695</v>
      </c>
      <c r="Q38" s="18">
        <f>ROUND(INDEX(挂机派遣!$AW$3:$BD$10,卡牌值!O38-1,1)*INDEX($W$4:$W$7,N38)/10,0)*10</f>
        <v>150</v>
      </c>
      <c r="R38" s="14" t="s">
        <v>738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733</v>
      </c>
      <c r="Q39" s="18">
        <f>ROUND(INDEX(挂机派遣!$AW$3:$BD$10,卡牌值!O39-1,2)*INDEX($W$4:$W$7,N39)/10,0)*10</f>
        <v>90</v>
      </c>
      <c r="R39" s="14" t="s">
        <v>738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696</v>
      </c>
      <c r="Q40" s="18">
        <f>ROUND(INDEX(挂机派遣!$AW$3:$BD$10,卡牌值!O40-1,2)*INDEX($W$4:$W$7,N40)/10,0)*10</f>
        <v>210</v>
      </c>
      <c r="R40" s="14" t="s">
        <v>739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734</v>
      </c>
      <c r="Q41" s="18">
        <f>ROUND(INDEX(挂机派遣!$AW$3:$BD$10,卡牌值!O41-1,3)*INDEX($W$4:$W$7,N41)/10,0)*10</f>
        <v>130</v>
      </c>
      <c r="R41" s="14" t="s">
        <v>740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735</v>
      </c>
      <c r="Q42" s="18">
        <f>ROUND(INDEX(挂机派遣!$AW$3:$BD$10,卡牌值!O42-1,3)*INDEX($W$4:$W$7,N42)/10,0)*10</f>
        <v>310</v>
      </c>
      <c r="R42" s="14" t="s">
        <v>741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736</v>
      </c>
      <c r="Q43" s="18">
        <f>ROUND(INDEX(挂机派遣!$AW$3:$BD$10,卡牌值!O43-1,4)*INDEX($W$4:$W$7,N43)/10,0)*10</f>
        <v>110</v>
      </c>
      <c r="R43" s="14" t="s">
        <v>741</v>
      </c>
      <c r="S43" s="18">
        <f>ROUND(INDEX(挂机派遣!$BA$3:$BC$10,O43-1,3) * INDEX($W$4:$W$7,N43)  /5,0)*5</f>
        <v>80</v>
      </c>
      <c r="T43" s="18" t="str">
        <f>INDEX(卡牌!$I$4:$I$39,MATCH(卡牌值!M43,卡牌!$A$4:$A$39,0))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737</v>
      </c>
      <c r="Q44" s="18">
        <f>ROUND(INDEX(挂机派遣!$AW$3:$BD$10,卡牌值!O44-1,4)*INDEX($W$4:$W$7,N44)/10,0)*10</f>
        <v>240</v>
      </c>
      <c r="R44" s="14" t="s">
        <v>741</v>
      </c>
      <c r="S44" s="18">
        <f>ROUND(INDEX(挂机派遣!$BA$3:$BC$10,O44-1,3) * INDEX($W$4:$W$7,N44)  /5,0)*5</f>
        <v>105</v>
      </c>
      <c r="T44" s="18" t="str">
        <f>INDEX(卡牌!$I$4:$I$39,MATCH(卡牌值!M44,卡牌!$A$4:$A$39,0))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695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695</v>
      </c>
      <c r="Q47" s="18">
        <f>ROUND(INDEX(挂机派遣!$AW$3:$BD$10,卡牌值!O47-1,1)*INDEX($W$4:$W$7,N47)/10,0)*10</f>
        <v>180</v>
      </c>
      <c r="R47" s="14" t="s">
        <v>738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733</v>
      </c>
      <c r="Q48" s="18">
        <f>ROUND(INDEX(挂机派遣!$AW$3:$BD$10,卡牌值!O48-1,2)*INDEX($W$4:$W$7,N48)/10,0)*10</f>
        <v>110</v>
      </c>
      <c r="R48" s="14" t="s">
        <v>738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696</v>
      </c>
      <c r="Q49" s="18">
        <f>ROUND(INDEX(挂机派遣!$AW$3:$BD$10,卡牌值!O49-1,2)*INDEX($W$4:$W$7,N49)/10,0)*10</f>
        <v>260</v>
      </c>
      <c r="R49" s="14" t="s">
        <v>739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734</v>
      </c>
      <c r="Q50" s="18">
        <f>ROUND(INDEX(挂机派遣!$AW$3:$BD$10,卡牌值!O50-1,3)*INDEX($W$4:$W$7,N50)/10,0)*10</f>
        <v>160</v>
      </c>
      <c r="R50" s="14" t="s">
        <v>740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735</v>
      </c>
      <c r="Q51" s="18">
        <f>ROUND(INDEX(挂机派遣!$AW$3:$BD$10,卡牌值!O51-1,3)*INDEX($W$4:$W$7,N51)/10,0)*10</f>
        <v>380</v>
      </c>
      <c r="R51" s="14" t="s">
        <v>741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736</v>
      </c>
      <c r="Q52" s="18">
        <f>ROUND(INDEX(挂机派遣!$AW$3:$BD$10,卡牌值!O52-1,4)*INDEX($W$4:$W$7,N52)/10,0)*10</f>
        <v>130</v>
      </c>
      <c r="R52" s="14" t="s">
        <v>741</v>
      </c>
      <c r="S52" s="18">
        <f>ROUND(INDEX(挂机派遣!$BA$3:$BC$10,O52-1,3) * INDEX($W$4:$W$7,N52)  /5,0)*5</f>
        <v>100</v>
      </c>
      <c r="T52" s="18" t="str">
        <f>INDEX(卡牌!$I$4:$I$39,MATCH(卡牌值!M52,卡牌!$A$4:$A$39,0))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737</v>
      </c>
      <c r="Q53" s="18">
        <f>ROUND(INDEX(挂机派遣!$AW$3:$BD$10,卡牌值!O53-1,4)*INDEX($W$4:$W$7,N53)/10,0)*10</f>
        <v>300</v>
      </c>
      <c r="R53" s="14" t="s">
        <v>741</v>
      </c>
      <c r="S53" s="18">
        <f>ROUND(INDEX(挂机派遣!$BA$3:$BC$10,O53-1,3) * INDEX($W$4:$W$7,N53)  /5,0)*5</f>
        <v>130</v>
      </c>
      <c r="T53" s="18" t="str">
        <f>INDEX(卡牌!$I$4:$I$39,MATCH(卡牌值!M53,卡牌!$A$4:$A$39,0))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695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695</v>
      </c>
      <c r="Q56" s="18">
        <f>ROUND(INDEX(挂机派遣!$AW$3:$BD$10,卡牌值!O56-1,1)*INDEX($W$4:$W$7,N56)/10,0)*10</f>
        <v>180</v>
      </c>
      <c r="R56" s="14" t="s">
        <v>738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733</v>
      </c>
      <c r="Q57" s="18">
        <f>ROUND(INDEX(挂机派遣!$AW$3:$BD$10,卡牌值!O57-1,2)*INDEX($W$4:$W$7,N57)/10,0)*10</f>
        <v>110</v>
      </c>
      <c r="R57" s="14" t="s">
        <v>738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696</v>
      </c>
      <c r="Q58" s="18">
        <f>ROUND(INDEX(挂机派遣!$AW$3:$BD$10,卡牌值!O58-1,2)*INDEX($W$4:$W$7,N58)/10,0)*10</f>
        <v>260</v>
      </c>
      <c r="R58" s="14" t="s">
        <v>739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734</v>
      </c>
      <c r="Q59" s="18">
        <f>ROUND(INDEX(挂机派遣!$AW$3:$BD$10,卡牌值!O59-1,3)*INDEX($W$4:$W$7,N59)/10,0)*10</f>
        <v>160</v>
      </c>
      <c r="R59" s="14" t="s">
        <v>740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735</v>
      </c>
      <c r="Q60" s="18">
        <f>ROUND(INDEX(挂机派遣!$AW$3:$BD$10,卡牌值!O60-1,3)*INDEX($W$4:$W$7,N60)/10,0)*10</f>
        <v>380</v>
      </c>
      <c r="R60" s="14" t="s">
        <v>741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736</v>
      </c>
      <c r="Q61" s="18">
        <f>ROUND(INDEX(挂机派遣!$AW$3:$BD$10,卡牌值!O61-1,4)*INDEX($W$4:$W$7,N61)/10,0)*10</f>
        <v>130</v>
      </c>
      <c r="R61" s="14" t="s">
        <v>741</v>
      </c>
      <c r="S61" s="18">
        <f>ROUND(INDEX(挂机派遣!$BA$3:$BC$10,O61-1,3) * INDEX($W$4:$W$7,N61)  /5,0)*5</f>
        <v>100</v>
      </c>
      <c r="T61" s="18" t="str">
        <f>INDEX(卡牌!$I$4:$I$39,MATCH(卡牌值!M61,卡牌!$A$4:$A$39,0))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737</v>
      </c>
      <c r="Q62" s="18">
        <f>ROUND(INDEX(挂机派遣!$AW$3:$BD$10,卡牌值!O62-1,4)*INDEX($W$4:$W$7,N62)/10,0)*10</f>
        <v>300</v>
      </c>
      <c r="R62" s="14" t="s">
        <v>741</v>
      </c>
      <c r="S62" s="18">
        <f>ROUND(INDEX(挂机派遣!$BA$3:$BC$10,O62-1,3) * INDEX($W$4:$W$7,N62)  /5,0)*5</f>
        <v>130</v>
      </c>
      <c r="T62" s="18" t="str">
        <f>INDEX(卡牌!$I$4:$I$39,MATCH(卡牌值!M62,卡牌!$A$4:$A$39,0))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695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695</v>
      </c>
      <c r="Q65" s="18">
        <f>ROUND(INDEX(挂机派遣!$AW$3:$BD$10,卡牌值!O65-1,1)*INDEX($W$4:$W$7,N65)/10,0)*10</f>
        <v>150</v>
      </c>
      <c r="R65" s="14" t="s">
        <v>738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733</v>
      </c>
      <c r="Q66" s="18">
        <f>ROUND(INDEX(挂机派遣!$AW$3:$BD$10,卡牌值!O66-1,2)*INDEX($W$4:$W$7,N66)/10,0)*10</f>
        <v>90</v>
      </c>
      <c r="R66" s="14" t="s">
        <v>738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696</v>
      </c>
      <c r="Q67" s="18">
        <f>ROUND(INDEX(挂机派遣!$AW$3:$BD$10,卡牌值!O67-1,2)*INDEX($W$4:$W$7,N67)/10,0)*10</f>
        <v>210</v>
      </c>
      <c r="R67" s="14" t="s">
        <v>739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734</v>
      </c>
      <c r="Q68" s="18">
        <f>ROUND(INDEX(挂机派遣!$AW$3:$BD$10,卡牌值!O68-1,3)*INDEX($W$4:$W$7,N68)/10,0)*10</f>
        <v>130</v>
      </c>
      <c r="R68" s="14" t="s">
        <v>740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735</v>
      </c>
      <c r="Q69" s="18">
        <f>ROUND(INDEX(挂机派遣!$AW$3:$BD$10,卡牌值!O69-1,3)*INDEX($W$4:$W$7,N69)/10,0)*10</f>
        <v>310</v>
      </c>
      <c r="R69" s="14" t="s">
        <v>741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736</v>
      </c>
      <c r="Q70" s="18">
        <f>ROUND(INDEX(挂机派遣!$AW$3:$BD$10,卡牌值!O70-1,4)*INDEX($W$4:$W$7,N70)/10,0)*10</f>
        <v>110</v>
      </c>
      <c r="R70" s="14" t="s">
        <v>741</v>
      </c>
      <c r="S70" s="18">
        <f>ROUND(INDEX(挂机派遣!$BA$3:$BC$10,O70-1,3) * INDEX($W$4:$W$7,N70)  /5,0)*5</f>
        <v>80</v>
      </c>
      <c r="T70" s="18" t="str">
        <f>INDEX(卡牌!$I$4:$I$39,MATCH(卡牌值!M70,卡牌!$A$4:$A$39,0))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737</v>
      </c>
      <c r="Q71" s="18">
        <f>ROUND(INDEX(挂机派遣!$AW$3:$BD$10,卡牌值!O71-1,4)*INDEX($W$4:$W$7,N71)/10,0)*10</f>
        <v>240</v>
      </c>
      <c r="R71" s="14" t="s">
        <v>741</v>
      </c>
      <c r="S71" s="18">
        <f>ROUND(INDEX(挂机派遣!$BA$3:$BC$10,O71-1,3) * INDEX($W$4:$W$7,N71)  /5,0)*5</f>
        <v>105</v>
      </c>
      <c r="T71" s="18" t="str">
        <f>INDEX(卡牌!$I$4:$I$39,MATCH(卡牌值!M71,卡牌!$A$4:$A$39,0))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695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695</v>
      </c>
      <c r="Q74" s="18">
        <f>ROUND(INDEX(挂机派遣!$AW$3:$BD$10,卡牌值!O74-1,1)*INDEX($W$4:$W$7,N74)/10,0)*10</f>
        <v>180</v>
      </c>
      <c r="R74" s="14" t="s">
        <v>738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733</v>
      </c>
      <c r="Q75" s="18">
        <f>ROUND(INDEX(挂机派遣!$AW$3:$BD$10,卡牌值!O75-1,2)*INDEX($W$4:$W$7,N75)/10,0)*10</f>
        <v>110</v>
      </c>
      <c r="R75" s="14" t="s">
        <v>738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696</v>
      </c>
      <c r="Q76" s="18">
        <f>ROUND(INDEX(挂机派遣!$AW$3:$BD$10,卡牌值!O76-1,2)*INDEX($W$4:$W$7,N76)/10,0)*10</f>
        <v>260</v>
      </c>
      <c r="R76" s="14" t="s">
        <v>739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734</v>
      </c>
      <c r="Q77" s="18">
        <f>ROUND(INDEX(挂机派遣!$AW$3:$BD$10,卡牌值!O77-1,3)*INDEX($W$4:$W$7,N77)/10,0)*10</f>
        <v>160</v>
      </c>
      <c r="R77" s="14" t="s">
        <v>740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735</v>
      </c>
      <c r="Q78" s="18">
        <f>ROUND(INDEX(挂机派遣!$AW$3:$BD$10,卡牌值!O78-1,3)*INDEX($W$4:$W$7,N78)/10,0)*10</f>
        <v>380</v>
      </c>
      <c r="R78" s="14" t="s">
        <v>741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736</v>
      </c>
      <c r="Q79" s="18">
        <f>ROUND(INDEX(挂机派遣!$AW$3:$BD$10,卡牌值!O79-1,4)*INDEX($W$4:$W$7,N79)/10,0)*10</f>
        <v>130</v>
      </c>
      <c r="R79" s="14" t="s">
        <v>741</v>
      </c>
      <c r="S79" s="18">
        <f>ROUND(INDEX(挂机派遣!$BA$3:$BC$10,O79-1,3) * INDEX($W$4:$W$7,N79)  /5,0)*5</f>
        <v>100</v>
      </c>
      <c r="T79" s="18" t="str">
        <f>INDEX(卡牌!$I$4:$I$39,MATCH(卡牌值!M79,卡牌!$A$4:$A$39,0))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737</v>
      </c>
      <c r="Q80" s="18">
        <f>ROUND(INDEX(挂机派遣!$AW$3:$BD$10,卡牌值!O80-1,4)*INDEX($W$4:$W$7,N80)/10,0)*10</f>
        <v>300</v>
      </c>
      <c r="R80" s="14" t="s">
        <v>741</v>
      </c>
      <c r="S80" s="18">
        <f>ROUND(INDEX(挂机派遣!$BA$3:$BC$10,O80-1,3) * INDEX($W$4:$W$7,N80)  /5,0)*5</f>
        <v>130</v>
      </c>
      <c r="T80" s="18" t="str">
        <f>INDEX(卡牌!$I$4:$I$39,MATCH(卡牌值!M80,卡牌!$A$4:$A$39,0))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695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695</v>
      </c>
      <c r="Q83" s="18">
        <f>ROUND(INDEX(挂机派遣!$AW$3:$BD$10,卡牌值!O83-1,1)*INDEX($W$4:$W$7,N83)/10,0)*10</f>
        <v>120</v>
      </c>
      <c r="R83" s="14" t="s">
        <v>738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733</v>
      </c>
      <c r="Q84" s="18">
        <f>ROUND(INDEX(挂机派遣!$AW$3:$BD$10,卡牌值!O84-1,2)*INDEX($W$4:$W$7,N84)/10,0)*10</f>
        <v>70</v>
      </c>
      <c r="R84" s="14" t="s">
        <v>738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696</v>
      </c>
      <c r="Q85" s="18">
        <f>ROUND(INDEX(挂机派遣!$AW$3:$BD$10,卡牌值!O85-1,2)*INDEX($W$4:$W$7,N85)/10,0)*10</f>
        <v>160</v>
      </c>
      <c r="R85" s="14" t="s">
        <v>739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734</v>
      </c>
      <c r="Q86" s="18">
        <f>ROUND(INDEX(挂机派遣!$AW$3:$BD$10,卡牌值!O86-1,3)*INDEX($W$4:$W$7,N86)/10,0)*10</f>
        <v>100</v>
      </c>
      <c r="R86" s="14" t="s">
        <v>740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735</v>
      </c>
      <c r="Q87" s="18">
        <f>ROUND(INDEX(挂机派遣!$AW$3:$BD$10,卡牌值!O87-1,3)*INDEX($W$4:$W$7,N87)/10,0)*10</f>
        <v>240</v>
      </c>
      <c r="R87" s="14" t="s">
        <v>741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736</v>
      </c>
      <c r="Q88" s="18">
        <f>ROUND(INDEX(挂机派遣!$AW$3:$BD$10,卡牌值!O88-1,4)*INDEX($W$4:$W$7,N88)/10,0)*10</f>
        <v>80</v>
      </c>
      <c r="R88" s="14" t="s">
        <v>741</v>
      </c>
      <c r="S88" s="18">
        <f>ROUND(INDEX(挂机派遣!$BA$3:$BC$10,O88-1,3) * INDEX($W$4:$W$7,N88)  /5,0)*5</f>
        <v>65</v>
      </c>
      <c r="T88" s="18" t="str">
        <f>INDEX(卡牌!$I$4:$I$39,MATCH(卡牌值!M88,卡牌!$A$4:$A$39,0))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737</v>
      </c>
      <c r="Q89" s="18">
        <f>ROUND(INDEX(挂机派遣!$AW$3:$BD$10,卡牌值!O89-1,4)*INDEX($W$4:$W$7,N89)/10,0)*10</f>
        <v>190</v>
      </c>
      <c r="R89" s="14" t="s">
        <v>741</v>
      </c>
      <c r="S89" s="18">
        <f>ROUND(INDEX(挂机派遣!$BA$3:$BC$10,O89-1,3) * INDEX($W$4:$W$7,N89)  /5,0)*5</f>
        <v>85</v>
      </c>
      <c r="T89" s="18" t="str">
        <f>INDEX(卡牌!$I$4:$I$39,MATCH(卡牌值!M89,卡牌!$A$4:$A$39,0))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695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695</v>
      </c>
      <c r="Q92" s="18">
        <f>ROUND(INDEX(挂机派遣!$AW$3:$BD$10,卡牌值!O92-1,1)*INDEX($W$4:$W$7,N92)/10,0)*10</f>
        <v>150</v>
      </c>
      <c r="R92" s="14" t="s">
        <v>738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733</v>
      </c>
      <c r="Q93" s="18">
        <f>ROUND(INDEX(挂机派遣!$AW$3:$BD$10,卡牌值!O93-1,2)*INDEX($W$4:$W$7,N93)/10,0)*10</f>
        <v>90</v>
      </c>
      <c r="R93" s="14" t="s">
        <v>738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696</v>
      </c>
      <c r="Q94" s="18">
        <f>ROUND(INDEX(挂机派遣!$AW$3:$BD$10,卡牌值!O94-1,2)*INDEX($W$4:$W$7,N94)/10,0)*10</f>
        <v>210</v>
      </c>
      <c r="R94" s="14" t="s">
        <v>739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734</v>
      </c>
      <c r="Q95" s="18">
        <f>ROUND(INDEX(挂机派遣!$AW$3:$BD$10,卡牌值!O95-1,3)*INDEX($W$4:$W$7,N95)/10,0)*10</f>
        <v>130</v>
      </c>
      <c r="R95" s="14" t="s">
        <v>740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735</v>
      </c>
      <c r="Q96" s="18">
        <f>ROUND(INDEX(挂机派遣!$AW$3:$BD$10,卡牌值!O96-1,3)*INDEX($W$4:$W$7,N96)/10,0)*10</f>
        <v>310</v>
      </c>
      <c r="R96" s="14" t="s">
        <v>741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736</v>
      </c>
      <c r="Q97" s="18">
        <f>ROUND(INDEX(挂机派遣!$AW$3:$BD$10,卡牌值!O97-1,4)*INDEX($W$4:$W$7,N97)/10,0)*10</f>
        <v>110</v>
      </c>
      <c r="R97" s="14" t="s">
        <v>741</v>
      </c>
      <c r="S97" s="18">
        <f>ROUND(INDEX(挂机派遣!$BA$3:$BC$10,O97-1,3) * INDEX($W$4:$W$7,N97)  /5,0)*5</f>
        <v>80</v>
      </c>
      <c r="T97" s="18" t="str">
        <f>INDEX(卡牌!$I$4:$I$39,MATCH(卡牌值!M97,卡牌!$A$4:$A$39,0))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737</v>
      </c>
      <c r="Q98" s="18">
        <f>ROUND(INDEX(挂机派遣!$AW$3:$BD$10,卡牌值!O98-1,4)*INDEX($W$4:$W$7,N98)/10,0)*10</f>
        <v>240</v>
      </c>
      <c r="R98" s="14" t="s">
        <v>741</v>
      </c>
      <c r="S98" s="18">
        <f>ROUND(INDEX(挂机派遣!$BA$3:$BC$10,O98-1,3) * INDEX($W$4:$W$7,N98)  /5,0)*5</f>
        <v>105</v>
      </c>
      <c r="T98" s="18" t="str">
        <f>INDEX(卡牌!$I$4:$I$39,MATCH(卡牌值!M98,卡牌!$A$4:$A$39,0))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695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695</v>
      </c>
      <c r="Q101" s="18">
        <f>ROUND(INDEX(挂机派遣!$AW$3:$BD$10,卡牌值!O101-1,1)*INDEX($W$4:$W$7,N101)/10,0)*10</f>
        <v>180</v>
      </c>
      <c r="R101" s="14" t="s">
        <v>738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733</v>
      </c>
      <c r="Q102" s="18">
        <f>ROUND(INDEX(挂机派遣!$AW$3:$BD$10,卡牌值!O102-1,2)*INDEX($W$4:$W$7,N102)/10,0)*10</f>
        <v>110</v>
      </c>
      <c r="R102" s="14" t="s">
        <v>738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696</v>
      </c>
      <c r="Q103" s="18">
        <f>ROUND(INDEX(挂机派遣!$AW$3:$BD$10,卡牌值!O103-1,2)*INDEX($W$4:$W$7,N103)/10,0)*10</f>
        <v>260</v>
      </c>
      <c r="R103" s="14" t="s">
        <v>739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734</v>
      </c>
      <c r="Q104" s="18">
        <f>ROUND(INDEX(挂机派遣!$AW$3:$BD$10,卡牌值!O104-1,3)*INDEX($W$4:$W$7,N104)/10,0)*10</f>
        <v>160</v>
      </c>
      <c r="R104" s="14" t="s">
        <v>740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735</v>
      </c>
      <c r="Q105" s="18">
        <f>ROUND(INDEX(挂机派遣!$AW$3:$BD$10,卡牌值!O105-1,3)*INDEX($W$4:$W$7,N105)/10,0)*10</f>
        <v>380</v>
      </c>
      <c r="R105" s="14" t="s">
        <v>741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736</v>
      </c>
      <c r="Q106" s="18">
        <f>ROUND(INDEX(挂机派遣!$AW$3:$BD$10,卡牌值!O106-1,4)*INDEX($W$4:$W$7,N106)/10,0)*10</f>
        <v>130</v>
      </c>
      <c r="R106" s="14" t="s">
        <v>741</v>
      </c>
      <c r="S106" s="18">
        <f>ROUND(INDEX(挂机派遣!$BA$3:$BC$10,O106-1,3) * INDEX($W$4:$W$7,N106)  /5,0)*5</f>
        <v>100</v>
      </c>
      <c r="T106" s="18" t="str">
        <f>INDEX(卡牌!$I$4:$I$39,MATCH(卡牌值!M106,卡牌!$A$4:$A$39,0))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737</v>
      </c>
      <c r="Q107" s="18">
        <f>ROUND(INDEX(挂机派遣!$AW$3:$BD$10,卡牌值!O107-1,4)*INDEX($W$4:$W$7,N107)/10,0)*10</f>
        <v>300</v>
      </c>
      <c r="R107" s="14" t="s">
        <v>741</v>
      </c>
      <c r="S107" s="18">
        <f>ROUND(INDEX(挂机派遣!$BA$3:$BC$10,O107-1,3) * INDEX($W$4:$W$7,N107)  /5,0)*5</f>
        <v>130</v>
      </c>
      <c r="T107" s="18" t="str">
        <f>INDEX(卡牌!$I$4:$I$39,MATCH(卡牌值!M107,卡牌!$A$4:$A$39,0))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695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695</v>
      </c>
      <c r="Q110" s="18">
        <f>ROUND(INDEX(挂机派遣!$AW$3:$BD$10,卡牌值!O110-1,1)*INDEX($W$4:$W$7,N110)/10,0)*10</f>
        <v>150</v>
      </c>
      <c r="R110" s="14" t="s">
        <v>738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733</v>
      </c>
      <c r="Q111" s="18">
        <f>ROUND(INDEX(挂机派遣!$AW$3:$BD$10,卡牌值!O111-1,2)*INDEX($W$4:$W$7,N111)/10,0)*10</f>
        <v>90</v>
      </c>
      <c r="R111" s="14" t="s">
        <v>738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696</v>
      </c>
      <c r="Q112" s="18">
        <f>ROUND(INDEX(挂机派遣!$AW$3:$BD$10,卡牌值!O112-1,2)*INDEX($W$4:$W$7,N112)/10,0)*10</f>
        <v>210</v>
      </c>
      <c r="R112" s="14" t="s">
        <v>739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734</v>
      </c>
      <c r="Q113" s="18">
        <f>ROUND(INDEX(挂机派遣!$AW$3:$BD$10,卡牌值!O113-1,3)*INDEX($W$4:$W$7,N113)/10,0)*10</f>
        <v>130</v>
      </c>
      <c r="R113" s="14" t="s">
        <v>740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735</v>
      </c>
      <c r="Q114" s="18">
        <f>ROUND(INDEX(挂机派遣!$AW$3:$BD$10,卡牌值!O114-1,3)*INDEX($W$4:$W$7,N114)/10,0)*10</f>
        <v>310</v>
      </c>
      <c r="R114" s="14" t="s">
        <v>741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736</v>
      </c>
      <c r="Q115" s="18">
        <f>ROUND(INDEX(挂机派遣!$AW$3:$BD$10,卡牌值!O115-1,4)*INDEX($W$4:$W$7,N115)/10,0)*10</f>
        <v>110</v>
      </c>
      <c r="R115" s="14" t="s">
        <v>741</v>
      </c>
      <c r="S115" s="18">
        <f>ROUND(INDEX(挂机派遣!$BA$3:$BC$10,O115-1,3) * INDEX($W$4:$W$7,N115)  /5,0)*5</f>
        <v>80</v>
      </c>
      <c r="T115" s="18" t="str">
        <f>INDEX(卡牌!$I$4:$I$39,MATCH(卡牌值!M115,卡牌!$A$4:$A$39,0))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737</v>
      </c>
      <c r="Q116" s="18">
        <f>ROUND(INDEX(挂机派遣!$AW$3:$BD$10,卡牌值!O116-1,4)*INDEX($W$4:$W$7,N116)/10,0)*10</f>
        <v>240</v>
      </c>
      <c r="R116" s="14" t="s">
        <v>741</v>
      </c>
      <c r="S116" s="18">
        <f>ROUND(INDEX(挂机派遣!$BA$3:$BC$10,O116-1,3) * INDEX($W$4:$W$7,N116)  /5,0)*5</f>
        <v>105</v>
      </c>
      <c r="T116" s="18" t="str">
        <f>INDEX(卡牌!$I$4:$I$39,MATCH(卡牌值!M116,卡牌!$A$4:$A$39,0))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695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695</v>
      </c>
      <c r="Q119" s="18">
        <f>ROUND(INDEX(挂机派遣!$AW$3:$BD$10,卡牌值!O119-1,1)*INDEX($W$4:$W$7,N119)/10,0)*10</f>
        <v>120</v>
      </c>
      <c r="R119" s="14" t="s">
        <v>738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733</v>
      </c>
      <c r="Q120" s="18">
        <f>ROUND(INDEX(挂机派遣!$AW$3:$BD$10,卡牌值!O120-1,2)*INDEX($W$4:$W$7,N120)/10,0)*10</f>
        <v>70</v>
      </c>
      <c r="R120" s="14" t="s">
        <v>738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696</v>
      </c>
      <c r="Q121" s="18">
        <f>ROUND(INDEX(挂机派遣!$AW$3:$BD$10,卡牌值!O121-1,2)*INDEX($W$4:$W$7,N121)/10,0)*10</f>
        <v>160</v>
      </c>
      <c r="R121" s="14" t="s">
        <v>739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734</v>
      </c>
      <c r="Q122" s="18">
        <f>ROUND(INDEX(挂机派遣!$AW$3:$BD$10,卡牌值!O122-1,3)*INDEX($W$4:$W$7,N122)/10,0)*10</f>
        <v>100</v>
      </c>
      <c r="R122" s="14" t="s">
        <v>740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735</v>
      </c>
      <c r="Q123" s="18">
        <f>ROUND(INDEX(挂机派遣!$AW$3:$BD$10,卡牌值!O123-1,3)*INDEX($W$4:$W$7,N123)/10,0)*10</f>
        <v>240</v>
      </c>
      <c r="R123" s="14" t="s">
        <v>741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736</v>
      </c>
      <c r="Q124" s="18">
        <f>ROUND(INDEX(挂机派遣!$AW$3:$BD$10,卡牌值!O124-1,4)*INDEX($W$4:$W$7,N124)/10,0)*10</f>
        <v>80</v>
      </c>
      <c r="R124" s="14" t="s">
        <v>741</v>
      </c>
      <c r="S124" s="18">
        <f>ROUND(INDEX(挂机派遣!$BA$3:$BC$10,O124-1,3) * INDEX($W$4:$W$7,N124)  /5,0)*5</f>
        <v>65</v>
      </c>
      <c r="T124" s="18" t="str">
        <f>INDEX(卡牌!$I$4:$I$39,MATCH(卡牌值!M124,卡牌!$A$4:$A$39,0))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737</v>
      </c>
      <c r="Q125" s="18">
        <f>ROUND(INDEX(挂机派遣!$AW$3:$BD$10,卡牌值!O125-1,4)*INDEX($W$4:$W$7,N125)/10,0)*10</f>
        <v>190</v>
      </c>
      <c r="R125" s="14" t="s">
        <v>741</v>
      </c>
      <c r="S125" s="18">
        <f>ROUND(INDEX(挂机派遣!$BA$3:$BC$10,O125-1,3) * INDEX($W$4:$W$7,N125)  /5,0)*5</f>
        <v>85</v>
      </c>
      <c r="T125" s="18" t="str">
        <f>INDEX(卡牌!$I$4:$I$39,MATCH(卡牌值!M125,卡牌!$A$4:$A$39,0))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695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695</v>
      </c>
      <c r="Q128" s="18">
        <f>ROUND(INDEX(挂机派遣!$AW$3:$BD$10,卡牌值!O128-1,1)*INDEX($W$4:$W$7,N128)/10,0)*10</f>
        <v>120</v>
      </c>
      <c r="R128" s="14" t="s">
        <v>738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733</v>
      </c>
      <c r="Q129" s="18">
        <f>ROUND(INDEX(挂机派遣!$AW$3:$BD$10,卡牌值!O129-1,2)*INDEX($W$4:$W$7,N129)/10,0)*10</f>
        <v>70</v>
      </c>
      <c r="R129" s="14" t="s">
        <v>738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696</v>
      </c>
      <c r="Q130" s="18">
        <f>ROUND(INDEX(挂机派遣!$AW$3:$BD$10,卡牌值!O130-1,2)*INDEX($W$4:$W$7,N130)/10,0)*10</f>
        <v>160</v>
      </c>
      <c r="R130" s="14" t="s">
        <v>739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734</v>
      </c>
      <c r="Q131" s="18">
        <f>ROUND(INDEX(挂机派遣!$AW$3:$BD$10,卡牌值!O131-1,3)*INDEX($W$4:$W$7,N131)/10,0)*10</f>
        <v>100</v>
      </c>
      <c r="R131" s="14" t="s">
        <v>740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735</v>
      </c>
      <c r="Q132" s="18">
        <f>ROUND(INDEX(挂机派遣!$AW$3:$BD$10,卡牌值!O132-1,3)*INDEX($W$4:$W$7,N132)/10,0)*10</f>
        <v>240</v>
      </c>
      <c r="R132" s="14" t="s">
        <v>741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736</v>
      </c>
      <c r="Q133" s="18">
        <f>ROUND(INDEX(挂机派遣!$AW$3:$BD$10,卡牌值!O133-1,4)*INDEX($W$4:$W$7,N133)/10,0)*10</f>
        <v>80</v>
      </c>
      <c r="R133" s="14" t="s">
        <v>741</v>
      </c>
      <c r="S133" s="18">
        <f>ROUND(INDEX(挂机派遣!$BA$3:$BC$10,O133-1,3) * INDEX($W$4:$W$7,N133)  /5,0)*5</f>
        <v>65</v>
      </c>
      <c r="T133" s="18" t="str">
        <f>INDEX(卡牌!$I$4:$I$39,MATCH(卡牌值!M133,卡牌!$A$4:$A$39,0))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737</v>
      </c>
      <c r="Q134" s="18">
        <f>ROUND(INDEX(挂机派遣!$AW$3:$BD$10,卡牌值!O134-1,4)*INDEX($W$4:$W$7,N134)/10,0)*10</f>
        <v>190</v>
      </c>
      <c r="R134" s="14" t="s">
        <v>741</v>
      </c>
      <c r="S134" s="18">
        <f>ROUND(INDEX(挂机派遣!$BA$3:$BC$10,O134-1,3) * INDEX($W$4:$W$7,N134)  /5,0)*5</f>
        <v>85</v>
      </c>
      <c r="T134" s="18" t="str">
        <f>INDEX(卡牌!$I$4:$I$39,MATCH(卡牌值!M134,卡牌!$A$4:$A$39,0))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695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695</v>
      </c>
      <c r="Q137" s="18">
        <f>ROUND(INDEX(挂机派遣!$AW$3:$BD$10,卡牌值!O137-1,1)*INDEX($W$4:$W$7,N137)/10,0)*10</f>
        <v>150</v>
      </c>
      <c r="R137" s="14" t="s">
        <v>738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733</v>
      </c>
      <c r="Q138" s="18">
        <f>ROUND(INDEX(挂机派遣!$AW$3:$BD$10,卡牌值!O138-1,2)*INDEX($W$4:$W$7,N138)/10,0)*10</f>
        <v>90</v>
      </c>
      <c r="R138" s="14" t="s">
        <v>738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696</v>
      </c>
      <c r="Q139" s="18">
        <f>ROUND(INDEX(挂机派遣!$AW$3:$BD$10,卡牌值!O139-1,2)*INDEX($W$4:$W$7,N139)/10,0)*10</f>
        <v>210</v>
      </c>
      <c r="R139" s="14" t="s">
        <v>739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734</v>
      </c>
      <c r="Q140" s="18">
        <f>ROUND(INDEX(挂机派遣!$AW$3:$BD$10,卡牌值!O140-1,3)*INDEX($W$4:$W$7,N140)/10,0)*10</f>
        <v>130</v>
      </c>
      <c r="R140" s="14" t="s">
        <v>740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735</v>
      </c>
      <c r="Q141" s="18">
        <f>ROUND(INDEX(挂机派遣!$AW$3:$BD$10,卡牌值!O141-1,3)*INDEX($W$4:$W$7,N141)/10,0)*10</f>
        <v>310</v>
      </c>
      <c r="R141" s="14" t="s">
        <v>741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736</v>
      </c>
      <c r="Q142" s="18">
        <f>ROUND(INDEX(挂机派遣!$AW$3:$BD$10,卡牌值!O142-1,4)*INDEX($W$4:$W$7,N142)/10,0)*10</f>
        <v>110</v>
      </c>
      <c r="R142" s="14" t="s">
        <v>741</v>
      </c>
      <c r="S142" s="18">
        <f>ROUND(INDEX(挂机派遣!$BA$3:$BC$10,O142-1,3) * INDEX($W$4:$W$7,N142)  /5,0)*5</f>
        <v>80</v>
      </c>
      <c r="T142" s="18" t="str">
        <f>INDEX(卡牌!$I$4:$I$39,MATCH(卡牌值!M142,卡牌!$A$4:$A$39,0))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737</v>
      </c>
      <c r="Q143" s="18">
        <f>ROUND(INDEX(挂机派遣!$AW$3:$BD$10,卡牌值!O143-1,4)*INDEX($W$4:$W$7,N143)/10,0)*10</f>
        <v>240</v>
      </c>
      <c r="R143" s="14" t="s">
        <v>741</v>
      </c>
      <c r="S143" s="18">
        <f>ROUND(INDEX(挂机派遣!$BA$3:$BC$10,O143-1,3) * INDEX($W$4:$W$7,N143)  /5,0)*5</f>
        <v>105</v>
      </c>
      <c r="T143" s="18" t="str">
        <f>INDEX(卡牌!$I$4:$I$39,MATCH(卡牌值!M143,卡牌!$A$4:$A$39,0))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695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695</v>
      </c>
      <c r="Q146" s="18">
        <f>ROUND(INDEX(挂机派遣!$AW$3:$BD$10,卡牌值!O146-1,1)*INDEX($W$4:$W$7,N146)/10,0)*10</f>
        <v>150</v>
      </c>
      <c r="R146" s="14" t="s">
        <v>738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733</v>
      </c>
      <c r="Q147" s="18">
        <f>ROUND(INDEX(挂机派遣!$AW$3:$BD$10,卡牌值!O147-1,2)*INDEX($W$4:$W$7,N147)/10,0)*10</f>
        <v>90</v>
      </c>
      <c r="R147" s="14" t="s">
        <v>738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696</v>
      </c>
      <c r="Q148" s="18">
        <f>ROUND(INDEX(挂机派遣!$AW$3:$BD$10,卡牌值!O148-1,2)*INDEX($W$4:$W$7,N148)/10,0)*10</f>
        <v>210</v>
      </c>
      <c r="R148" s="14" t="s">
        <v>739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734</v>
      </c>
      <c r="Q149" s="18">
        <f>ROUND(INDEX(挂机派遣!$AW$3:$BD$10,卡牌值!O149-1,3)*INDEX($W$4:$W$7,N149)/10,0)*10</f>
        <v>130</v>
      </c>
      <c r="R149" s="14" t="s">
        <v>740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735</v>
      </c>
      <c r="Q150" s="18">
        <f>ROUND(INDEX(挂机派遣!$AW$3:$BD$10,卡牌值!O150-1,3)*INDEX($W$4:$W$7,N150)/10,0)*10</f>
        <v>310</v>
      </c>
      <c r="R150" s="14" t="s">
        <v>741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736</v>
      </c>
      <c r="Q151" s="18">
        <f>ROUND(INDEX(挂机派遣!$AW$3:$BD$10,卡牌值!O151-1,4)*INDEX($W$4:$W$7,N151)/10,0)*10</f>
        <v>110</v>
      </c>
      <c r="R151" s="14" t="s">
        <v>741</v>
      </c>
      <c r="S151" s="18">
        <f>ROUND(INDEX(挂机派遣!$BA$3:$BC$10,O151-1,3) * INDEX($W$4:$W$7,N151)  /5,0)*5</f>
        <v>80</v>
      </c>
      <c r="T151" s="18" t="str">
        <f>INDEX(卡牌!$I$4:$I$39,MATCH(卡牌值!M151,卡牌!$A$4:$A$39,0))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737</v>
      </c>
      <c r="Q152" s="18">
        <f>ROUND(INDEX(挂机派遣!$AW$3:$BD$10,卡牌值!O152-1,4)*INDEX($W$4:$W$7,N152)/10,0)*10</f>
        <v>240</v>
      </c>
      <c r="R152" s="14" t="s">
        <v>741</v>
      </c>
      <c r="S152" s="18">
        <f>ROUND(INDEX(挂机派遣!$BA$3:$BC$10,O152-1,3) * INDEX($W$4:$W$7,N152)  /5,0)*5</f>
        <v>105</v>
      </c>
      <c r="T152" s="18" t="str">
        <f>INDEX(卡牌!$I$4:$I$39,MATCH(卡牌值!M152,卡牌!$A$4:$A$39,0))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695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695</v>
      </c>
      <c r="Q155" s="18">
        <f>ROUND(INDEX(挂机派遣!$AW$3:$BD$10,卡牌值!O155-1,1)*INDEX($W$4:$W$7,N155)/10,0)*10</f>
        <v>180</v>
      </c>
      <c r="R155" s="14" t="s">
        <v>738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733</v>
      </c>
      <c r="Q156" s="18">
        <f>ROUND(INDEX(挂机派遣!$AW$3:$BD$10,卡牌值!O156-1,2)*INDEX($W$4:$W$7,N156)/10,0)*10</f>
        <v>110</v>
      </c>
      <c r="R156" s="14" t="s">
        <v>738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696</v>
      </c>
      <c r="Q157" s="18">
        <f>ROUND(INDEX(挂机派遣!$AW$3:$BD$10,卡牌值!O157-1,2)*INDEX($W$4:$W$7,N157)/10,0)*10</f>
        <v>260</v>
      </c>
      <c r="R157" s="14" t="s">
        <v>739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734</v>
      </c>
      <c r="Q158" s="18">
        <f>ROUND(INDEX(挂机派遣!$AW$3:$BD$10,卡牌值!O158-1,3)*INDEX($W$4:$W$7,N158)/10,0)*10</f>
        <v>160</v>
      </c>
      <c r="R158" s="14" t="s">
        <v>740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735</v>
      </c>
      <c r="Q159" s="18">
        <f>ROUND(INDEX(挂机派遣!$AW$3:$BD$10,卡牌值!O159-1,3)*INDEX($W$4:$W$7,N159)/10,0)*10</f>
        <v>380</v>
      </c>
      <c r="R159" s="14" t="s">
        <v>741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736</v>
      </c>
      <c r="Q160" s="18">
        <f>ROUND(INDEX(挂机派遣!$AW$3:$BD$10,卡牌值!O160-1,4)*INDEX($W$4:$W$7,N160)/10,0)*10</f>
        <v>130</v>
      </c>
      <c r="R160" s="14" t="s">
        <v>741</v>
      </c>
      <c r="S160" s="18">
        <f>ROUND(INDEX(挂机派遣!$BA$3:$BC$10,O160-1,3) * INDEX($W$4:$W$7,N160)  /5,0)*5</f>
        <v>100</v>
      </c>
      <c r="T160" s="18" t="str">
        <f>INDEX(卡牌!$I$4:$I$39,MATCH(卡牌值!M160,卡牌!$A$4:$A$39,0))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737</v>
      </c>
      <c r="Q161" s="18">
        <f>ROUND(INDEX(挂机派遣!$AW$3:$BD$10,卡牌值!O161-1,4)*INDEX($W$4:$W$7,N161)/10,0)*10</f>
        <v>300</v>
      </c>
      <c r="R161" s="14" t="s">
        <v>741</v>
      </c>
      <c r="S161" s="18">
        <f>ROUND(INDEX(挂机派遣!$BA$3:$BC$10,O161-1,3) * INDEX($W$4:$W$7,N161)  /5,0)*5</f>
        <v>130</v>
      </c>
      <c r="T161" s="18" t="str">
        <f>INDEX(卡牌!$I$4:$I$39,MATCH(卡牌值!M161,卡牌!$A$4:$A$39,0))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695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695</v>
      </c>
      <c r="Q164" s="18">
        <f>ROUND(INDEX(挂机派遣!$AW$3:$BD$10,卡牌值!O164-1,1)*INDEX($W$4:$W$7,N164)/10,0)*10</f>
        <v>150</v>
      </c>
      <c r="R164" s="14" t="s">
        <v>738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733</v>
      </c>
      <c r="Q165" s="18">
        <f>ROUND(INDEX(挂机派遣!$AW$3:$BD$10,卡牌值!O165-1,2)*INDEX($W$4:$W$7,N165)/10,0)*10</f>
        <v>90</v>
      </c>
      <c r="R165" s="14" t="s">
        <v>738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696</v>
      </c>
      <c r="Q166" s="18">
        <f>ROUND(INDEX(挂机派遣!$AW$3:$BD$10,卡牌值!O166-1,2)*INDEX($W$4:$W$7,N166)/10,0)*10</f>
        <v>210</v>
      </c>
      <c r="R166" s="14" t="s">
        <v>739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734</v>
      </c>
      <c r="Q167" s="18">
        <f>ROUND(INDEX(挂机派遣!$AW$3:$BD$10,卡牌值!O167-1,3)*INDEX($W$4:$W$7,N167)/10,0)*10</f>
        <v>130</v>
      </c>
      <c r="R167" s="14" t="s">
        <v>740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735</v>
      </c>
      <c r="Q168" s="18">
        <f>ROUND(INDEX(挂机派遣!$AW$3:$BD$10,卡牌值!O168-1,3)*INDEX($W$4:$W$7,N168)/10,0)*10</f>
        <v>310</v>
      </c>
      <c r="R168" s="14" t="s">
        <v>741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736</v>
      </c>
      <c r="Q169" s="18">
        <f>ROUND(INDEX(挂机派遣!$AW$3:$BD$10,卡牌值!O169-1,4)*INDEX($W$4:$W$7,N169)/10,0)*10</f>
        <v>110</v>
      </c>
      <c r="R169" s="14" t="s">
        <v>741</v>
      </c>
      <c r="S169" s="18">
        <f>ROUND(INDEX(挂机派遣!$BA$3:$BC$10,O169-1,3) * INDEX($W$4:$W$7,N169)  /5,0)*5</f>
        <v>80</v>
      </c>
      <c r="T169" s="18" t="str">
        <f>INDEX(卡牌!$I$4:$I$39,MATCH(卡牌值!M169,卡牌!$A$4:$A$39,0))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737</v>
      </c>
      <c r="Q170" s="18">
        <f>ROUND(INDEX(挂机派遣!$AW$3:$BD$10,卡牌值!O170-1,4)*INDEX($W$4:$W$7,N170)/10,0)*10</f>
        <v>240</v>
      </c>
      <c r="R170" s="14" t="s">
        <v>741</v>
      </c>
      <c r="S170" s="18">
        <f>ROUND(INDEX(挂机派遣!$BA$3:$BC$10,O170-1,3) * INDEX($W$4:$W$7,N170)  /5,0)*5</f>
        <v>105</v>
      </c>
      <c r="T170" s="18" t="str">
        <f>INDEX(卡牌!$I$4:$I$39,MATCH(卡牌值!M170,卡牌!$A$4:$A$39,0))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695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695</v>
      </c>
      <c r="Q173" s="18">
        <f>ROUND(INDEX(挂机派遣!$AW$3:$BD$10,卡牌值!O173-1,1)*INDEX($W$4:$W$7,N173)/10,0)*10</f>
        <v>150</v>
      </c>
      <c r="R173" s="14" t="s">
        <v>738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733</v>
      </c>
      <c r="Q174" s="18">
        <f>ROUND(INDEX(挂机派遣!$AW$3:$BD$10,卡牌值!O174-1,2)*INDEX($W$4:$W$7,N174)/10,0)*10</f>
        <v>90</v>
      </c>
      <c r="R174" s="14" t="s">
        <v>738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696</v>
      </c>
      <c r="Q175" s="18">
        <f>ROUND(INDEX(挂机派遣!$AW$3:$BD$10,卡牌值!O175-1,2)*INDEX($W$4:$W$7,N175)/10,0)*10</f>
        <v>210</v>
      </c>
      <c r="R175" s="14" t="s">
        <v>739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734</v>
      </c>
      <c r="Q176" s="18">
        <f>ROUND(INDEX(挂机派遣!$AW$3:$BD$10,卡牌值!O176-1,3)*INDEX($W$4:$W$7,N176)/10,0)*10</f>
        <v>130</v>
      </c>
      <c r="R176" s="14" t="s">
        <v>740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735</v>
      </c>
      <c r="Q177" s="18">
        <f>ROUND(INDEX(挂机派遣!$AW$3:$BD$10,卡牌值!O177-1,3)*INDEX($W$4:$W$7,N177)/10,0)*10</f>
        <v>310</v>
      </c>
      <c r="R177" s="14" t="s">
        <v>741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736</v>
      </c>
      <c r="Q178" s="18">
        <f>ROUND(INDEX(挂机派遣!$AW$3:$BD$10,卡牌值!O178-1,4)*INDEX($W$4:$W$7,N178)/10,0)*10</f>
        <v>110</v>
      </c>
      <c r="R178" s="14" t="s">
        <v>741</v>
      </c>
      <c r="S178" s="18">
        <f>ROUND(INDEX(挂机派遣!$BA$3:$BC$10,O178-1,3) * INDEX($W$4:$W$7,N178)  /5,0)*5</f>
        <v>80</v>
      </c>
      <c r="T178" s="18" t="str">
        <f>INDEX(卡牌!$I$4:$I$39,MATCH(卡牌值!M178,卡牌!$A$4:$A$39,0))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737</v>
      </c>
      <c r="Q179" s="18">
        <f>ROUND(INDEX(挂机派遣!$AW$3:$BD$10,卡牌值!O179-1,4)*INDEX($W$4:$W$7,N179)/10,0)*10</f>
        <v>240</v>
      </c>
      <c r="R179" s="14" t="s">
        <v>741</v>
      </c>
      <c r="S179" s="18">
        <f>ROUND(INDEX(挂机派遣!$BA$3:$BC$10,O179-1,3) * INDEX($W$4:$W$7,N179)  /5,0)*5</f>
        <v>105</v>
      </c>
      <c r="T179" s="18" t="str">
        <f>INDEX(卡牌!$I$4:$I$39,MATCH(卡牌值!M179,卡牌!$A$4:$A$39,0))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695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695</v>
      </c>
      <c r="Q182" s="18">
        <f>ROUND(INDEX(挂机派遣!$AW$3:$BD$10,卡牌值!O182-1,1)*INDEX($W$4:$W$7,N182)/10,0)*10</f>
        <v>120</v>
      </c>
      <c r="R182" s="14" t="s">
        <v>738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733</v>
      </c>
      <c r="Q183" s="18">
        <f>ROUND(INDEX(挂机派遣!$AW$3:$BD$10,卡牌值!O183-1,2)*INDEX($W$4:$W$7,N183)/10,0)*10</f>
        <v>70</v>
      </c>
      <c r="R183" s="14" t="s">
        <v>738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696</v>
      </c>
      <c r="Q184" s="18">
        <f>ROUND(INDEX(挂机派遣!$AW$3:$BD$10,卡牌值!O184-1,2)*INDEX($W$4:$W$7,N184)/10,0)*10</f>
        <v>160</v>
      </c>
      <c r="R184" s="14" t="s">
        <v>739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734</v>
      </c>
      <c r="Q185" s="18">
        <f>ROUND(INDEX(挂机派遣!$AW$3:$BD$10,卡牌值!O185-1,3)*INDEX($W$4:$W$7,N185)/10,0)*10</f>
        <v>100</v>
      </c>
      <c r="R185" s="14" t="s">
        <v>740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735</v>
      </c>
      <c r="Q186" s="18">
        <f>ROUND(INDEX(挂机派遣!$AW$3:$BD$10,卡牌值!O186-1,3)*INDEX($W$4:$W$7,N186)/10,0)*10</f>
        <v>240</v>
      </c>
      <c r="R186" s="14" t="s">
        <v>741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736</v>
      </c>
      <c r="Q187" s="18">
        <f>ROUND(INDEX(挂机派遣!$AW$3:$BD$10,卡牌值!O187-1,4)*INDEX($W$4:$W$7,N187)/10,0)*10</f>
        <v>80</v>
      </c>
      <c r="R187" s="14" t="s">
        <v>741</v>
      </c>
      <c r="S187" s="18">
        <f>ROUND(INDEX(挂机派遣!$BA$3:$BC$10,O187-1,3) * INDEX($W$4:$W$7,N187)  /5,0)*5</f>
        <v>65</v>
      </c>
      <c r="T187" s="18" t="str">
        <f>INDEX(卡牌!$I$4:$I$39,MATCH(卡牌值!M187,卡牌!$A$4:$A$39,0))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737</v>
      </c>
      <c r="Q188" s="18">
        <f>ROUND(INDEX(挂机派遣!$AW$3:$BD$10,卡牌值!O188-1,4)*INDEX($W$4:$W$7,N188)/10,0)*10</f>
        <v>190</v>
      </c>
      <c r="R188" s="14" t="s">
        <v>741</v>
      </c>
      <c r="S188" s="18">
        <f>ROUND(INDEX(挂机派遣!$BA$3:$BC$10,O188-1,3) * INDEX($W$4:$W$7,N188)  /5,0)*5</f>
        <v>85</v>
      </c>
      <c r="T188" s="18" t="str">
        <f>INDEX(卡牌!$I$4:$I$39,MATCH(卡牌值!M188,卡牌!$A$4:$A$39,0))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695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695</v>
      </c>
      <c r="Q191" s="18">
        <f>ROUND(INDEX(挂机派遣!$AW$3:$BD$10,卡牌值!O191-1,1)*INDEX($W$4:$W$7,N191)/10,0)*10</f>
        <v>150</v>
      </c>
      <c r="R191" s="14" t="s">
        <v>738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733</v>
      </c>
      <c r="Q192" s="18">
        <f>ROUND(INDEX(挂机派遣!$AW$3:$BD$10,卡牌值!O192-1,2)*INDEX($W$4:$W$7,N192)/10,0)*10</f>
        <v>90</v>
      </c>
      <c r="R192" s="14" t="s">
        <v>738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696</v>
      </c>
      <c r="Q193" s="18">
        <f>ROUND(INDEX(挂机派遣!$AW$3:$BD$10,卡牌值!O193-1,2)*INDEX($W$4:$W$7,N193)/10,0)*10</f>
        <v>210</v>
      </c>
      <c r="R193" s="14" t="s">
        <v>739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734</v>
      </c>
      <c r="Q194" s="18">
        <f>ROUND(INDEX(挂机派遣!$AW$3:$BD$10,卡牌值!O194-1,3)*INDEX($W$4:$W$7,N194)/10,0)*10</f>
        <v>130</v>
      </c>
      <c r="R194" s="14" t="s">
        <v>740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735</v>
      </c>
      <c r="Q195" s="18">
        <f>ROUND(INDEX(挂机派遣!$AW$3:$BD$10,卡牌值!O195-1,3)*INDEX($W$4:$W$7,N195)/10,0)*10</f>
        <v>310</v>
      </c>
      <c r="R195" s="14" t="s">
        <v>741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736</v>
      </c>
      <c r="Q196" s="18">
        <f>ROUND(INDEX(挂机派遣!$AW$3:$BD$10,卡牌值!O196-1,4)*INDEX($W$4:$W$7,N196)/10,0)*10</f>
        <v>110</v>
      </c>
      <c r="R196" s="14" t="s">
        <v>741</v>
      </c>
      <c r="S196" s="18">
        <f>ROUND(INDEX(挂机派遣!$BA$3:$BC$10,O196-1,3) * INDEX($W$4:$W$7,N196)  /5,0)*5</f>
        <v>80</v>
      </c>
      <c r="T196" s="18" t="str">
        <f>INDEX(卡牌!$I$4:$I$39,MATCH(卡牌值!M196,卡牌!$A$4:$A$39,0))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737</v>
      </c>
      <c r="Q197" s="18">
        <f>ROUND(INDEX(挂机派遣!$AW$3:$BD$10,卡牌值!O197-1,4)*INDEX($W$4:$W$7,N197)/10,0)*10</f>
        <v>240</v>
      </c>
      <c r="R197" s="14" t="s">
        <v>741</v>
      </c>
      <c r="S197" s="18">
        <f>ROUND(INDEX(挂机派遣!$BA$3:$BC$10,O197-1,3) * INDEX($W$4:$W$7,N197)  /5,0)*5</f>
        <v>105</v>
      </c>
      <c r="T197" s="18" t="str">
        <f>INDEX(卡牌!$I$4:$I$39,MATCH(卡牌值!M197,卡牌!$A$4:$A$39,0))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695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695</v>
      </c>
      <c r="Q200" s="18">
        <f>ROUND(INDEX(挂机派遣!$AW$3:$BD$10,卡牌值!O200-1,1)*INDEX($W$4:$W$7,N200)/10,0)*10</f>
        <v>180</v>
      </c>
      <c r="R200" s="14" t="s">
        <v>738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733</v>
      </c>
      <c r="Q201" s="18">
        <f>ROUND(INDEX(挂机派遣!$AW$3:$BD$10,卡牌值!O201-1,2)*INDEX($W$4:$W$7,N201)/10,0)*10</f>
        <v>110</v>
      </c>
      <c r="R201" s="14" t="s">
        <v>738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696</v>
      </c>
      <c r="Q202" s="18">
        <f>ROUND(INDEX(挂机派遣!$AW$3:$BD$10,卡牌值!O202-1,2)*INDEX($W$4:$W$7,N202)/10,0)*10</f>
        <v>260</v>
      </c>
      <c r="R202" s="14" t="s">
        <v>739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734</v>
      </c>
      <c r="Q203" s="18">
        <f>ROUND(INDEX(挂机派遣!$AW$3:$BD$10,卡牌值!O203-1,3)*INDEX($W$4:$W$7,N203)/10,0)*10</f>
        <v>160</v>
      </c>
      <c r="R203" s="14" t="s">
        <v>740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735</v>
      </c>
      <c r="Q204" s="18">
        <f>ROUND(INDEX(挂机派遣!$AW$3:$BD$10,卡牌值!O204-1,3)*INDEX($W$4:$W$7,N204)/10,0)*10</f>
        <v>380</v>
      </c>
      <c r="R204" s="14" t="s">
        <v>741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736</v>
      </c>
      <c r="Q205" s="18">
        <f>ROUND(INDEX(挂机派遣!$AW$3:$BD$10,卡牌值!O205-1,4)*INDEX($W$4:$W$7,N205)/10,0)*10</f>
        <v>130</v>
      </c>
      <c r="R205" s="14" t="s">
        <v>741</v>
      </c>
      <c r="S205" s="18">
        <f>ROUND(INDEX(挂机派遣!$BA$3:$BC$10,O205-1,3) * INDEX($W$4:$W$7,N205)  /5,0)*5</f>
        <v>100</v>
      </c>
      <c r="T205" s="18" t="str">
        <f>INDEX(卡牌!$I$4:$I$39,MATCH(卡牌值!M205,卡牌!$A$4:$A$39,0))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737</v>
      </c>
      <c r="Q206" s="18">
        <f>ROUND(INDEX(挂机派遣!$AW$3:$BD$10,卡牌值!O206-1,4)*INDEX($W$4:$W$7,N206)/10,0)*10</f>
        <v>300</v>
      </c>
      <c r="R206" s="14" t="s">
        <v>741</v>
      </c>
      <c r="S206" s="18">
        <f>ROUND(INDEX(挂机派遣!$BA$3:$BC$10,O206-1,3) * INDEX($W$4:$W$7,N206)  /5,0)*5</f>
        <v>130</v>
      </c>
      <c r="T206" s="18" t="str">
        <f>INDEX(卡牌!$I$4:$I$39,MATCH(卡牌值!M206,卡牌!$A$4:$A$39,0))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695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695</v>
      </c>
      <c r="Q209" s="18">
        <f>ROUND(INDEX(挂机派遣!$AW$3:$BD$10,卡牌值!O209-1,1)*INDEX($W$4:$W$7,N209)/10,0)*10</f>
        <v>150</v>
      </c>
      <c r="R209" s="14" t="s">
        <v>738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733</v>
      </c>
      <c r="Q210" s="18">
        <f>ROUND(INDEX(挂机派遣!$AW$3:$BD$10,卡牌值!O210-1,2)*INDEX($W$4:$W$7,N210)/10,0)*10</f>
        <v>90</v>
      </c>
      <c r="R210" s="14" t="s">
        <v>738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696</v>
      </c>
      <c r="Q211" s="18">
        <f>ROUND(INDEX(挂机派遣!$AW$3:$BD$10,卡牌值!O211-1,2)*INDEX($W$4:$W$7,N211)/10,0)*10</f>
        <v>210</v>
      </c>
      <c r="R211" s="14" t="s">
        <v>739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734</v>
      </c>
      <c r="Q212" s="18">
        <f>ROUND(INDEX(挂机派遣!$AW$3:$BD$10,卡牌值!O212-1,3)*INDEX($W$4:$W$7,N212)/10,0)*10</f>
        <v>130</v>
      </c>
      <c r="R212" s="14" t="s">
        <v>740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735</v>
      </c>
      <c r="Q213" s="18">
        <f>ROUND(INDEX(挂机派遣!$AW$3:$BD$10,卡牌值!O213-1,3)*INDEX($W$4:$W$7,N213)/10,0)*10</f>
        <v>310</v>
      </c>
      <c r="R213" s="14" t="s">
        <v>741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736</v>
      </c>
      <c r="Q214" s="18">
        <f>ROUND(INDEX(挂机派遣!$AW$3:$BD$10,卡牌值!O214-1,4)*INDEX($W$4:$W$7,N214)/10,0)*10</f>
        <v>110</v>
      </c>
      <c r="R214" s="14" t="s">
        <v>741</v>
      </c>
      <c r="S214" s="18">
        <f>ROUND(INDEX(挂机派遣!$BA$3:$BC$10,O214-1,3) * INDEX($W$4:$W$7,N214)  /5,0)*5</f>
        <v>80</v>
      </c>
      <c r="T214" s="18" t="str">
        <f>INDEX(卡牌!$I$4:$I$39,MATCH(卡牌值!M214,卡牌!$A$4:$A$39,0))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737</v>
      </c>
      <c r="Q215" s="18">
        <f>ROUND(INDEX(挂机派遣!$AW$3:$BD$10,卡牌值!O215-1,4)*INDEX($W$4:$W$7,N215)/10,0)*10</f>
        <v>240</v>
      </c>
      <c r="R215" s="14" t="s">
        <v>741</v>
      </c>
      <c r="S215" s="18">
        <f>ROUND(INDEX(挂机派遣!$BA$3:$BC$10,O215-1,3) * INDEX($W$4:$W$7,N215)  /5,0)*5</f>
        <v>105</v>
      </c>
      <c r="T215" s="18" t="str">
        <f>INDEX(卡牌!$I$4:$I$39,MATCH(卡牌值!M215,卡牌!$A$4:$A$39,0))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695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695</v>
      </c>
      <c r="Q218" s="18">
        <f>ROUND(INDEX(挂机派遣!$AW$3:$BD$10,卡牌值!O218-1,1)*INDEX($W$4:$W$7,N218)/10,0)*10</f>
        <v>180</v>
      </c>
      <c r="R218" s="14" t="s">
        <v>738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733</v>
      </c>
      <c r="Q219" s="18">
        <f>ROUND(INDEX(挂机派遣!$AW$3:$BD$10,卡牌值!O219-1,2)*INDEX($W$4:$W$7,N219)/10,0)*10</f>
        <v>110</v>
      </c>
      <c r="R219" s="14" t="s">
        <v>738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696</v>
      </c>
      <c r="Q220" s="18">
        <f>ROUND(INDEX(挂机派遣!$AW$3:$BD$10,卡牌值!O220-1,2)*INDEX($W$4:$W$7,N220)/10,0)*10</f>
        <v>260</v>
      </c>
      <c r="R220" s="14" t="s">
        <v>739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734</v>
      </c>
      <c r="Q221" s="18">
        <f>ROUND(INDEX(挂机派遣!$AW$3:$BD$10,卡牌值!O221-1,3)*INDEX($W$4:$W$7,N221)/10,0)*10</f>
        <v>160</v>
      </c>
      <c r="R221" s="14" t="s">
        <v>740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735</v>
      </c>
      <c r="Q222" s="18">
        <f>ROUND(INDEX(挂机派遣!$AW$3:$BD$10,卡牌值!O222-1,3)*INDEX($W$4:$W$7,N222)/10,0)*10</f>
        <v>380</v>
      </c>
      <c r="R222" s="14" t="s">
        <v>741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736</v>
      </c>
      <c r="Q223" s="18">
        <f>ROUND(INDEX(挂机派遣!$AW$3:$BD$10,卡牌值!O223-1,4)*INDEX($W$4:$W$7,N223)/10,0)*10</f>
        <v>130</v>
      </c>
      <c r="R223" s="14" t="s">
        <v>741</v>
      </c>
      <c r="S223" s="18">
        <f>ROUND(INDEX(挂机派遣!$BA$3:$BC$10,O223-1,3) * INDEX($W$4:$W$7,N223)  /5,0)*5</f>
        <v>100</v>
      </c>
      <c r="T223" s="18" t="str">
        <f>INDEX(卡牌!$I$4:$I$39,MATCH(卡牌值!M223,卡牌!$A$4:$A$39,0))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737</v>
      </c>
      <c r="Q224" s="18">
        <f>ROUND(INDEX(挂机派遣!$AW$3:$BD$10,卡牌值!O224-1,4)*INDEX($W$4:$W$7,N224)/10,0)*10</f>
        <v>300</v>
      </c>
      <c r="R224" s="14" t="s">
        <v>741</v>
      </c>
      <c r="S224" s="18">
        <f>ROUND(INDEX(挂机派遣!$BA$3:$BC$10,O224-1,3) * INDEX($W$4:$W$7,N224)  /5,0)*5</f>
        <v>130</v>
      </c>
      <c r="T224" s="18" t="str">
        <f>INDEX(卡牌!$I$4:$I$39,MATCH(卡牌值!M224,卡牌!$A$4:$A$39,0))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695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695</v>
      </c>
      <c r="Q227" s="18">
        <f>ROUND(INDEX(挂机派遣!$AW$3:$BD$10,卡牌值!O227-1,1)*INDEX($W$4:$W$7,N227)/10,0)*10</f>
        <v>180</v>
      </c>
      <c r="R227" s="14" t="s">
        <v>738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733</v>
      </c>
      <c r="Q228" s="18">
        <f>ROUND(INDEX(挂机派遣!$AW$3:$BD$10,卡牌值!O228-1,2)*INDEX($W$4:$W$7,N228)/10,0)*10</f>
        <v>110</v>
      </c>
      <c r="R228" s="14" t="s">
        <v>738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696</v>
      </c>
      <c r="Q229" s="18">
        <f>ROUND(INDEX(挂机派遣!$AW$3:$BD$10,卡牌值!O229-1,2)*INDEX($W$4:$W$7,N229)/10,0)*10</f>
        <v>260</v>
      </c>
      <c r="R229" s="14" t="s">
        <v>739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734</v>
      </c>
      <c r="Q230" s="18">
        <f>ROUND(INDEX(挂机派遣!$AW$3:$BD$10,卡牌值!O230-1,3)*INDEX($W$4:$W$7,N230)/10,0)*10</f>
        <v>160</v>
      </c>
      <c r="R230" s="14" t="s">
        <v>740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735</v>
      </c>
      <c r="Q231" s="18">
        <f>ROUND(INDEX(挂机派遣!$AW$3:$BD$10,卡牌值!O231-1,3)*INDEX($W$4:$W$7,N231)/10,0)*10</f>
        <v>380</v>
      </c>
      <c r="R231" s="14" t="s">
        <v>741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736</v>
      </c>
      <c r="Q232" s="18">
        <f>ROUND(INDEX(挂机派遣!$AW$3:$BD$10,卡牌值!O232-1,4)*INDEX($W$4:$W$7,N232)/10,0)*10</f>
        <v>130</v>
      </c>
      <c r="R232" s="14" t="s">
        <v>741</v>
      </c>
      <c r="S232" s="18">
        <f>ROUND(INDEX(挂机派遣!$BA$3:$BC$10,O232-1,3) * INDEX($W$4:$W$7,N232)  /5,0)*5</f>
        <v>100</v>
      </c>
      <c r="T232" s="18" t="str">
        <f>INDEX(卡牌!$I$4:$I$39,MATCH(卡牌值!M232,卡牌!$A$4:$A$39,0))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737</v>
      </c>
      <c r="Q233" s="18">
        <f>ROUND(INDEX(挂机派遣!$AW$3:$BD$10,卡牌值!O233-1,4)*INDEX($W$4:$W$7,N233)/10,0)*10</f>
        <v>300</v>
      </c>
      <c r="R233" s="14" t="s">
        <v>741</v>
      </c>
      <c r="S233" s="18">
        <f>ROUND(INDEX(挂机派遣!$BA$3:$BC$10,O233-1,3) * INDEX($W$4:$W$7,N233)  /5,0)*5</f>
        <v>130</v>
      </c>
      <c r="T233" s="18" t="str">
        <f>INDEX(卡牌!$I$4:$I$39,MATCH(卡牌值!M233,卡牌!$A$4:$A$39,0))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695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695</v>
      </c>
      <c r="Q236" s="18">
        <f>ROUND(INDEX(挂机派遣!$AW$3:$BD$10,卡牌值!O236-1,1)*INDEX($W$4:$W$7,N236)/10,0)*10</f>
        <v>180</v>
      </c>
      <c r="R236" s="14" t="s">
        <v>738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733</v>
      </c>
      <c r="Q237" s="18">
        <f>ROUND(INDEX(挂机派遣!$AW$3:$BD$10,卡牌值!O237-1,2)*INDEX($W$4:$W$7,N237)/10,0)*10</f>
        <v>110</v>
      </c>
      <c r="R237" s="14" t="s">
        <v>738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696</v>
      </c>
      <c r="Q238" s="18">
        <f>ROUND(INDEX(挂机派遣!$AW$3:$BD$10,卡牌值!O238-1,2)*INDEX($W$4:$W$7,N238)/10,0)*10</f>
        <v>260</v>
      </c>
      <c r="R238" s="14" t="s">
        <v>739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734</v>
      </c>
      <c r="Q239" s="18">
        <f>ROUND(INDEX(挂机派遣!$AW$3:$BD$10,卡牌值!O239-1,3)*INDEX($W$4:$W$7,N239)/10,0)*10</f>
        <v>160</v>
      </c>
      <c r="R239" s="14" t="s">
        <v>740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735</v>
      </c>
      <c r="Q240" s="18">
        <f>ROUND(INDEX(挂机派遣!$AW$3:$BD$10,卡牌值!O240-1,3)*INDEX($W$4:$W$7,N240)/10,0)*10</f>
        <v>380</v>
      </c>
      <c r="R240" s="14" t="s">
        <v>741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736</v>
      </c>
      <c r="Q241" s="18">
        <f>ROUND(INDEX(挂机派遣!$AW$3:$BD$10,卡牌值!O241-1,4)*INDEX($W$4:$W$7,N241)/10,0)*10</f>
        <v>130</v>
      </c>
      <c r="R241" s="14" t="s">
        <v>741</v>
      </c>
      <c r="S241" s="18">
        <f>ROUND(INDEX(挂机派遣!$BA$3:$BC$10,O241-1,3) * INDEX($W$4:$W$7,N241)  /5,0)*5</f>
        <v>100</v>
      </c>
      <c r="T241" s="18" t="str">
        <f>INDEX(卡牌!$I$4:$I$39,MATCH(卡牌值!M241,卡牌!$A$4:$A$39,0))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737</v>
      </c>
      <c r="Q242" s="18">
        <f>ROUND(INDEX(挂机派遣!$AW$3:$BD$10,卡牌值!O242-1,4)*INDEX($W$4:$W$7,N242)/10,0)*10</f>
        <v>300</v>
      </c>
      <c r="R242" s="14" t="s">
        <v>741</v>
      </c>
      <c r="S242" s="18">
        <f>ROUND(INDEX(挂机派遣!$BA$3:$BC$10,O242-1,3) * INDEX($W$4:$W$7,N242)  /5,0)*5</f>
        <v>130</v>
      </c>
      <c r="T242" s="18" t="str">
        <f>INDEX(卡牌!$I$4:$I$39,MATCH(卡牌值!M242,卡牌!$A$4:$A$39,0))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695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695</v>
      </c>
      <c r="Q245" s="18">
        <f>ROUND(INDEX(挂机派遣!$AW$3:$BD$10,卡牌值!O245-1,1)*INDEX($W$4:$W$7,N245)/10,0)*10</f>
        <v>180</v>
      </c>
      <c r="R245" s="14" t="s">
        <v>738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733</v>
      </c>
      <c r="Q246" s="18">
        <f>ROUND(INDEX(挂机派遣!$AW$3:$BD$10,卡牌值!O246-1,2)*INDEX($W$4:$W$7,N246)/10,0)*10</f>
        <v>110</v>
      </c>
      <c r="R246" s="14" t="s">
        <v>738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696</v>
      </c>
      <c r="Q247" s="18">
        <f>ROUND(INDEX(挂机派遣!$AW$3:$BD$10,卡牌值!O247-1,2)*INDEX($W$4:$W$7,N247)/10,0)*10</f>
        <v>260</v>
      </c>
      <c r="R247" s="14" t="s">
        <v>739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734</v>
      </c>
      <c r="Q248" s="18">
        <f>ROUND(INDEX(挂机派遣!$AW$3:$BD$10,卡牌值!O248-1,3)*INDEX($W$4:$W$7,N248)/10,0)*10</f>
        <v>160</v>
      </c>
      <c r="R248" s="14" t="s">
        <v>740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735</v>
      </c>
      <c r="Q249" s="18">
        <f>ROUND(INDEX(挂机派遣!$AW$3:$BD$10,卡牌值!O249-1,3)*INDEX($W$4:$W$7,N249)/10,0)*10</f>
        <v>380</v>
      </c>
      <c r="R249" s="14" t="s">
        <v>741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736</v>
      </c>
      <c r="Q250" s="18">
        <f>ROUND(INDEX(挂机派遣!$AW$3:$BD$10,卡牌值!O250-1,4)*INDEX($W$4:$W$7,N250)/10,0)*10</f>
        <v>130</v>
      </c>
      <c r="R250" s="14" t="s">
        <v>741</v>
      </c>
      <c r="S250" s="18">
        <f>ROUND(INDEX(挂机派遣!$BA$3:$BC$10,O250-1,3) * INDEX($W$4:$W$7,N250)  /5,0)*5</f>
        <v>100</v>
      </c>
      <c r="T250" s="18" t="str">
        <f>INDEX(卡牌!$I$4:$I$39,MATCH(卡牌值!M250,卡牌!$A$4:$A$39,0))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737</v>
      </c>
      <c r="Q251" s="18">
        <f>ROUND(INDEX(挂机派遣!$AW$3:$BD$10,卡牌值!O251-1,4)*INDEX($W$4:$W$7,N251)/10,0)*10</f>
        <v>300</v>
      </c>
      <c r="R251" s="14" t="s">
        <v>741</v>
      </c>
      <c r="S251" s="18">
        <f>ROUND(INDEX(挂机派遣!$BA$3:$BC$10,O251-1,3) * INDEX($W$4:$W$7,N251)  /5,0)*5</f>
        <v>130</v>
      </c>
      <c r="T251" s="18" t="str">
        <f>INDEX(卡牌!$I$4:$I$39,MATCH(卡牌值!M251,卡牌!$A$4:$A$39,0))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695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695</v>
      </c>
      <c r="Q254" s="18">
        <f>ROUND(INDEX(挂机派遣!$AW$3:$BD$10,卡牌值!O254-1,1)*INDEX($W$4:$W$7,N254)/10,0)*10</f>
        <v>180</v>
      </c>
      <c r="R254" s="14" t="s">
        <v>738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733</v>
      </c>
      <c r="Q255" s="18">
        <f>ROUND(INDEX(挂机派遣!$AW$3:$BD$10,卡牌值!O255-1,2)*INDEX($W$4:$W$7,N255)/10,0)*10</f>
        <v>110</v>
      </c>
      <c r="R255" s="14" t="s">
        <v>738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696</v>
      </c>
      <c r="Q256" s="18">
        <f>ROUND(INDEX(挂机派遣!$AW$3:$BD$10,卡牌值!O256-1,2)*INDEX($W$4:$W$7,N256)/10,0)*10</f>
        <v>260</v>
      </c>
      <c r="R256" s="14" t="s">
        <v>739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734</v>
      </c>
      <c r="Q257" s="18">
        <f>ROUND(INDEX(挂机派遣!$AW$3:$BD$10,卡牌值!O257-1,3)*INDEX($W$4:$W$7,N257)/10,0)*10</f>
        <v>160</v>
      </c>
      <c r="R257" s="14" t="s">
        <v>740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735</v>
      </c>
      <c r="Q258" s="18">
        <f>ROUND(INDEX(挂机派遣!$AW$3:$BD$10,卡牌值!O258-1,3)*INDEX($W$4:$W$7,N258)/10,0)*10</f>
        <v>380</v>
      </c>
      <c r="R258" s="14" t="s">
        <v>741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736</v>
      </c>
      <c r="Q259" s="18">
        <f>ROUND(INDEX(挂机派遣!$AW$3:$BD$10,卡牌值!O259-1,4)*INDEX($W$4:$W$7,N259)/10,0)*10</f>
        <v>130</v>
      </c>
      <c r="R259" s="14" t="s">
        <v>741</v>
      </c>
      <c r="S259" s="18">
        <f>ROUND(INDEX(挂机派遣!$BA$3:$BC$10,O259-1,3) * INDEX($W$4:$W$7,N259)  /5,0)*5</f>
        <v>100</v>
      </c>
      <c r="T259" s="18" t="str">
        <f>INDEX(卡牌!$I$4:$I$39,MATCH(卡牌值!M259,卡牌!$A$4:$A$39,0))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737</v>
      </c>
      <c r="Q260" s="18">
        <f>ROUND(INDEX(挂机派遣!$AW$3:$BD$10,卡牌值!O260-1,4)*INDEX($W$4:$W$7,N260)/10,0)*10</f>
        <v>300</v>
      </c>
      <c r="R260" s="14" t="s">
        <v>741</v>
      </c>
      <c r="S260" s="18">
        <f>ROUND(INDEX(挂机派遣!$BA$3:$BC$10,O260-1,3) * INDEX($W$4:$W$7,N260)  /5,0)*5</f>
        <v>130</v>
      </c>
      <c r="T260" s="18" t="str">
        <f>INDEX(卡牌!$I$4:$I$39,MATCH(卡牌值!M260,卡牌!$A$4:$A$39,0))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695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695</v>
      </c>
      <c r="Q263" s="18">
        <f>ROUND(INDEX(挂机派遣!$AW$3:$BD$10,卡牌值!O263-1,1)*INDEX($W$4:$W$7,N263)/10,0)*10</f>
        <v>120</v>
      </c>
      <c r="R263" s="14" t="s">
        <v>738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733</v>
      </c>
      <c r="Q264" s="18">
        <f>ROUND(INDEX(挂机派遣!$AW$3:$BD$10,卡牌值!O264-1,2)*INDEX($W$4:$W$7,N264)/10,0)*10</f>
        <v>70</v>
      </c>
      <c r="R264" s="14" t="s">
        <v>738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696</v>
      </c>
      <c r="Q265" s="18">
        <f>ROUND(INDEX(挂机派遣!$AW$3:$BD$10,卡牌值!O265-1,2)*INDEX($W$4:$W$7,N265)/10,0)*10</f>
        <v>160</v>
      </c>
      <c r="R265" s="14" t="s">
        <v>739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734</v>
      </c>
      <c r="Q266" s="18">
        <f>ROUND(INDEX(挂机派遣!$AW$3:$BD$10,卡牌值!O266-1,3)*INDEX($W$4:$W$7,N266)/10,0)*10</f>
        <v>100</v>
      </c>
      <c r="R266" s="14" t="s">
        <v>740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735</v>
      </c>
      <c r="Q267" s="18">
        <f>ROUND(INDEX(挂机派遣!$AW$3:$BD$10,卡牌值!O267-1,3)*INDEX($W$4:$W$7,N267)/10,0)*10</f>
        <v>240</v>
      </c>
      <c r="R267" s="14" t="s">
        <v>741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736</v>
      </c>
      <c r="Q268" s="18">
        <f>ROUND(INDEX(挂机派遣!$AW$3:$BD$10,卡牌值!O268-1,4)*INDEX($W$4:$W$7,N268)/10,0)*10</f>
        <v>80</v>
      </c>
      <c r="R268" s="14" t="s">
        <v>741</v>
      </c>
      <c r="S268" s="18">
        <f>ROUND(INDEX(挂机派遣!$BA$3:$BC$10,O268-1,3) * INDEX($W$4:$W$7,N268)  /5,0)*5</f>
        <v>65</v>
      </c>
      <c r="T268" s="18" t="str">
        <f>INDEX(卡牌!$I$4:$I$39,MATCH(卡牌值!M268,卡牌!$A$4:$A$39,0))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737</v>
      </c>
      <c r="Q269" s="18">
        <f>ROUND(INDEX(挂机派遣!$AW$3:$BD$10,卡牌值!O269-1,4)*INDEX($W$4:$W$7,N269)/10,0)*10</f>
        <v>190</v>
      </c>
      <c r="R269" s="14" t="s">
        <v>741</v>
      </c>
      <c r="S269" s="18">
        <f>ROUND(INDEX(挂机派遣!$BA$3:$BC$10,O269-1,3) * INDEX($W$4:$W$7,N269)  /5,0)*5</f>
        <v>85</v>
      </c>
      <c r="T269" s="18" t="str">
        <f>INDEX(卡牌!$I$4:$I$39,MATCH(卡牌值!M269,卡牌!$A$4:$A$39,0))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695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695</v>
      </c>
      <c r="Q272" s="18">
        <f>ROUND(INDEX(挂机派遣!$AW$3:$BD$10,卡牌值!O272-1,1)*INDEX($W$4:$W$7,N272)/10,0)*10</f>
        <v>150</v>
      </c>
      <c r="R272" s="14" t="s">
        <v>738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733</v>
      </c>
      <c r="Q273" s="18">
        <f>ROUND(INDEX(挂机派遣!$AW$3:$BD$10,卡牌值!O273-1,2)*INDEX($W$4:$W$7,N273)/10,0)*10</f>
        <v>90</v>
      </c>
      <c r="R273" s="14" t="s">
        <v>738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696</v>
      </c>
      <c r="Q274" s="18">
        <f>ROUND(INDEX(挂机派遣!$AW$3:$BD$10,卡牌值!O274-1,2)*INDEX($W$4:$W$7,N274)/10,0)*10</f>
        <v>210</v>
      </c>
      <c r="R274" s="14" t="s">
        <v>739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734</v>
      </c>
      <c r="Q275" s="18">
        <f>ROUND(INDEX(挂机派遣!$AW$3:$BD$10,卡牌值!O275-1,3)*INDEX($W$4:$W$7,N275)/10,0)*10</f>
        <v>130</v>
      </c>
      <c r="R275" s="14" t="s">
        <v>740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735</v>
      </c>
      <c r="Q276" s="18">
        <f>ROUND(INDEX(挂机派遣!$AW$3:$BD$10,卡牌值!O276-1,3)*INDEX($W$4:$W$7,N276)/10,0)*10</f>
        <v>310</v>
      </c>
      <c r="R276" s="14" t="s">
        <v>741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736</v>
      </c>
      <c r="Q277" s="18">
        <f>ROUND(INDEX(挂机派遣!$AW$3:$BD$10,卡牌值!O277-1,4)*INDEX($W$4:$W$7,N277)/10,0)*10</f>
        <v>110</v>
      </c>
      <c r="R277" s="14" t="s">
        <v>741</v>
      </c>
      <c r="S277" s="18">
        <f>ROUND(INDEX(挂机派遣!$BA$3:$BC$10,O277-1,3) * INDEX($W$4:$W$7,N277)  /5,0)*5</f>
        <v>80</v>
      </c>
      <c r="T277" s="18" t="str">
        <f>INDEX(卡牌!$I$4:$I$39,MATCH(卡牌值!M277,卡牌!$A$4:$A$39,0))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737</v>
      </c>
      <c r="Q278" s="18">
        <f>ROUND(INDEX(挂机派遣!$AW$3:$BD$10,卡牌值!O278-1,4)*INDEX($W$4:$W$7,N278)/10,0)*10</f>
        <v>240</v>
      </c>
      <c r="R278" s="14" t="s">
        <v>741</v>
      </c>
      <c r="S278" s="18">
        <f>ROUND(INDEX(挂机派遣!$BA$3:$BC$10,O278-1,3) * INDEX($W$4:$W$7,N278)  /5,0)*5</f>
        <v>105</v>
      </c>
      <c r="T278" s="18" t="str">
        <f>INDEX(卡牌!$I$4:$I$39,MATCH(卡牌值!M278,卡牌!$A$4:$A$39,0))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695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695</v>
      </c>
      <c r="Q281" s="18">
        <f>ROUND(INDEX(挂机派遣!$AW$3:$BD$10,卡牌值!O281-1,1)*INDEX($W$4:$W$7,N281)/10,0)*10</f>
        <v>120</v>
      </c>
      <c r="R281" s="14" t="s">
        <v>738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733</v>
      </c>
      <c r="Q282" s="18">
        <f>ROUND(INDEX(挂机派遣!$AW$3:$BD$10,卡牌值!O282-1,2)*INDEX($W$4:$W$7,N282)/10,0)*10</f>
        <v>70</v>
      </c>
      <c r="R282" s="14" t="s">
        <v>738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696</v>
      </c>
      <c r="Q283" s="18">
        <f>ROUND(INDEX(挂机派遣!$AW$3:$BD$10,卡牌值!O283-1,2)*INDEX($W$4:$W$7,N283)/10,0)*10</f>
        <v>160</v>
      </c>
      <c r="R283" s="14" t="s">
        <v>739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734</v>
      </c>
      <c r="Q284" s="18">
        <f>ROUND(INDEX(挂机派遣!$AW$3:$BD$10,卡牌值!O284-1,3)*INDEX($W$4:$W$7,N284)/10,0)*10</f>
        <v>100</v>
      </c>
      <c r="R284" s="14" t="s">
        <v>740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735</v>
      </c>
      <c r="Q285" s="18">
        <f>ROUND(INDEX(挂机派遣!$AW$3:$BD$10,卡牌值!O285-1,3)*INDEX($W$4:$W$7,N285)/10,0)*10</f>
        <v>240</v>
      </c>
      <c r="R285" s="14" t="s">
        <v>741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736</v>
      </c>
      <c r="Q286" s="18">
        <f>ROUND(INDEX(挂机派遣!$AW$3:$BD$10,卡牌值!O286-1,4)*INDEX($W$4:$W$7,N286)/10,0)*10</f>
        <v>80</v>
      </c>
      <c r="R286" s="14" t="s">
        <v>741</v>
      </c>
      <c r="S286" s="18">
        <f>ROUND(INDEX(挂机派遣!$BA$3:$BC$10,O286-1,3) * INDEX($W$4:$W$7,N286)  /5,0)*5</f>
        <v>65</v>
      </c>
      <c r="T286" s="18" t="str">
        <f>INDEX(卡牌!$I$4:$I$39,MATCH(卡牌值!M286,卡牌!$A$4:$A$39,0))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737</v>
      </c>
      <c r="Q287" s="18">
        <f>ROUND(INDEX(挂机派遣!$AW$3:$BD$10,卡牌值!O287-1,4)*INDEX($W$4:$W$7,N287)/10,0)*10</f>
        <v>190</v>
      </c>
      <c r="R287" s="14" t="s">
        <v>741</v>
      </c>
      <c r="S287" s="18">
        <f>ROUND(INDEX(挂机派遣!$BA$3:$BC$10,O287-1,3) * INDEX($W$4:$W$7,N287)  /5,0)*5</f>
        <v>85</v>
      </c>
      <c r="T287" s="18" t="str">
        <f>INDEX(卡牌!$I$4:$I$39,MATCH(卡牌值!M287,卡牌!$A$4:$A$39,0))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695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695</v>
      </c>
      <c r="Q290" s="18">
        <f>ROUND(INDEX(挂机派遣!$AW$3:$BD$10,卡牌值!O290-1,1)*INDEX($W$4:$W$7,N290)/10,0)*10</f>
        <v>180</v>
      </c>
      <c r="R290" s="14" t="s">
        <v>738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733</v>
      </c>
      <c r="Q291" s="18">
        <f>ROUND(INDEX(挂机派遣!$AW$3:$BD$10,卡牌值!O291-1,2)*INDEX($W$4:$W$7,N291)/10,0)*10</f>
        <v>110</v>
      </c>
      <c r="R291" s="14" t="s">
        <v>738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696</v>
      </c>
      <c r="Q292" s="18">
        <f>ROUND(INDEX(挂机派遣!$AW$3:$BD$10,卡牌值!O292-1,2)*INDEX($W$4:$W$7,N292)/10,0)*10</f>
        <v>260</v>
      </c>
      <c r="R292" s="14" t="s">
        <v>739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734</v>
      </c>
      <c r="Q293" s="18">
        <f>ROUND(INDEX(挂机派遣!$AW$3:$BD$10,卡牌值!O293-1,3)*INDEX($W$4:$W$7,N293)/10,0)*10</f>
        <v>160</v>
      </c>
      <c r="R293" s="14" t="s">
        <v>740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735</v>
      </c>
      <c r="Q294" s="18">
        <f>ROUND(INDEX(挂机派遣!$AW$3:$BD$10,卡牌值!O294-1,3)*INDEX($W$4:$W$7,N294)/10,0)*10</f>
        <v>380</v>
      </c>
      <c r="R294" s="14" t="s">
        <v>741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736</v>
      </c>
      <c r="Q295" s="18">
        <f>ROUND(INDEX(挂机派遣!$AW$3:$BD$10,卡牌值!O295-1,4)*INDEX($W$4:$W$7,N295)/10,0)*10</f>
        <v>130</v>
      </c>
      <c r="R295" s="14" t="s">
        <v>741</v>
      </c>
      <c r="S295" s="18">
        <f>ROUND(INDEX(挂机派遣!$BA$3:$BC$10,O295-1,3) * INDEX($W$4:$W$7,N295)  /5,0)*5</f>
        <v>100</v>
      </c>
      <c r="T295" s="18" t="str">
        <f>INDEX(卡牌!$I$4:$I$39,MATCH(卡牌值!M295,卡牌!$A$4:$A$39,0))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737</v>
      </c>
      <c r="Q296" s="18">
        <f>ROUND(INDEX(挂机派遣!$AW$3:$BD$10,卡牌值!O296-1,4)*INDEX($W$4:$W$7,N296)/10,0)*10</f>
        <v>300</v>
      </c>
      <c r="R296" s="14" t="s">
        <v>741</v>
      </c>
      <c r="S296" s="18">
        <f>ROUND(INDEX(挂机派遣!$BA$3:$BC$10,O296-1,3) * INDEX($W$4:$W$7,N296)  /5,0)*5</f>
        <v>130</v>
      </c>
      <c r="T296" s="18" t="str">
        <f>INDEX(卡牌!$I$4:$I$39,MATCH(卡牌值!M296,卡牌!$A$4:$A$39,0))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695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695</v>
      </c>
      <c r="Q299" s="18">
        <f>ROUND(INDEX(挂机派遣!$AW$3:$BD$10,卡牌值!O299-1,1)*INDEX($W$4:$W$7,N299)/10,0)*10</f>
        <v>150</v>
      </c>
      <c r="R299" s="14" t="s">
        <v>738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733</v>
      </c>
      <c r="Q300" s="18">
        <f>ROUND(INDEX(挂机派遣!$AW$3:$BD$10,卡牌值!O300-1,2)*INDEX($W$4:$W$7,N300)/10,0)*10</f>
        <v>90</v>
      </c>
      <c r="R300" s="14" t="s">
        <v>738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696</v>
      </c>
      <c r="Q301" s="18">
        <f>ROUND(INDEX(挂机派遣!$AW$3:$BD$10,卡牌值!O301-1,2)*INDEX($W$4:$W$7,N301)/10,0)*10</f>
        <v>210</v>
      </c>
      <c r="R301" s="14" t="s">
        <v>739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734</v>
      </c>
      <c r="Q302" s="18">
        <f>ROUND(INDEX(挂机派遣!$AW$3:$BD$10,卡牌值!O302-1,3)*INDEX($W$4:$W$7,N302)/10,0)*10</f>
        <v>130</v>
      </c>
      <c r="R302" s="14" t="s">
        <v>740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735</v>
      </c>
      <c r="Q303" s="18">
        <f>ROUND(INDEX(挂机派遣!$AW$3:$BD$10,卡牌值!O303-1,3)*INDEX($W$4:$W$7,N303)/10,0)*10</f>
        <v>310</v>
      </c>
      <c r="R303" s="14" t="s">
        <v>741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736</v>
      </c>
      <c r="Q304" s="18">
        <f>ROUND(INDEX(挂机派遣!$AW$3:$BD$10,卡牌值!O304-1,4)*INDEX($W$4:$W$7,N304)/10,0)*10</f>
        <v>110</v>
      </c>
      <c r="R304" s="14" t="s">
        <v>741</v>
      </c>
      <c r="S304" s="18">
        <f>ROUND(INDEX(挂机派遣!$BA$3:$BC$10,O304-1,3) * INDEX($W$4:$W$7,N304)  /5,0)*5</f>
        <v>80</v>
      </c>
      <c r="T304" s="18" t="str">
        <f>INDEX(卡牌!$I$4:$I$39,MATCH(卡牌值!M304,卡牌!$A$4:$A$39,0))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737</v>
      </c>
      <c r="Q305" s="18">
        <f>ROUND(INDEX(挂机派遣!$AW$3:$BD$10,卡牌值!O305-1,4)*INDEX($W$4:$W$7,N305)/10,0)*10</f>
        <v>240</v>
      </c>
      <c r="R305" s="14" t="s">
        <v>741</v>
      </c>
      <c r="S305" s="18">
        <f>ROUND(INDEX(挂机派遣!$BA$3:$BC$10,O305-1,3) * INDEX($W$4:$W$7,N305)  /5,0)*5</f>
        <v>105</v>
      </c>
      <c r="T305" s="18" t="str">
        <f>INDEX(卡牌!$I$4:$I$39,MATCH(卡牌值!M305,卡牌!$A$4:$A$39,0))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695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695</v>
      </c>
      <c r="Q308" s="18">
        <f>ROUND(INDEX(挂机派遣!$AW$3:$BD$10,卡牌值!O308-1,1)*INDEX($W$4:$W$7,N308)/10,0)*10</f>
        <v>120</v>
      </c>
      <c r="R308" s="14" t="s">
        <v>738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733</v>
      </c>
      <c r="Q309" s="18">
        <f>ROUND(INDEX(挂机派遣!$AW$3:$BD$10,卡牌值!O309-1,2)*INDEX($W$4:$W$7,N309)/10,0)*10</f>
        <v>70</v>
      </c>
      <c r="R309" s="14" t="s">
        <v>738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696</v>
      </c>
      <c r="Q310" s="18">
        <f>ROUND(INDEX(挂机派遣!$AW$3:$BD$10,卡牌值!O310-1,2)*INDEX($W$4:$W$7,N310)/10,0)*10</f>
        <v>160</v>
      </c>
      <c r="R310" s="14" t="s">
        <v>739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734</v>
      </c>
      <c r="Q311" s="18">
        <f>ROUND(INDEX(挂机派遣!$AW$3:$BD$10,卡牌值!O311-1,3)*INDEX($W$4:$W$7,N311)/10,0)*10</f>
        <v>100</v>
      </c>
      <c r="R311" s="14" t="s">
        <v>740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735</v>
      </c>
      <c r="Q312" s="18">
        <f>ROUND(INDEX(挂机派遣!$AW$3:$BD$10,卡牌值!O312-1,3)*INDEX($W$4:$W$7,N312)/10,0)*10</f>
        <v>240</v>
      </c>
      <c r="R312" s="14" t="s">
        <v>741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736</v>
      </c>
      <c r="Q313" s="18">
        <f>ROUND(INDEX(挂机派遣!$AW$3:$BD$10,卡牌值!O313-1,4)*INDEX($W$4:$W$7,N313)/10,0)*10</f>
        <v>80</v>
      </c>
      <c r="R313" s="14" t="s">
        <v>741</v>
      </c>
      <c r="S313" s="18">
        <f>ROUND(INDEX(挂机派遣!$BA$3:$BC$10,O313-1,3) * INDEX($W$4:$W$7,N313)  /5,0)*5</f>
        <v>65</v>
      </c>
      <c r="T313" s="18" t="str">
        <f>INDEX(卡牌!$I$4:$I$39,MATCH(卡牌值!M313,卡牌!$A$4:$A$39,0))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737</v>
      </c>
      <c r="Q314" s="18">
        <f>ROUND(INDEX(挂机派遣!$AW$3:$BD$10,卡牌值!O314-1,4)*INDEX($W$4:$W$7,N314)/10,0)*10</f>
        <v>190</v>
      </c>
      <c r="R314" s="14" t="s">
        <v>741</v>
      </c>
      <c r="S314" s="18">
        <f>ROUND(INDEX(挂机派遣!$BA$3:$BC$10,O314-1,3) * INDEX($W$4:$W$7,N314)  /5,0)*5</f>
        <v>85</v>
      </c>
      <c r="T314" s="18" t="str">
        <f>INDEX(卡牌!$I$4:$I$39,MATCH(卡牌值!M314,卡牌!$A$4:$A$39,0))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695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695</v>
      </c>
      <c r="Q317" s="18">
        <f>ROUND(INDEX(挂机派遣!$AW$3:$BD$10,卡牌值!O317-1,1)*INDEX($W$4:$W$7,N317)/10,0)*10</f>
        <v>120</v>
      </c>
      <c r="R317" s="14" t="s">
        <v>738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733</v>
      </c>
      <c r="Q318" s="18">
        <f>ROUND(INDEX(挂机派遣!$AW$3:$BD$10,卡牌值!O318-1,2)*INDEX($W$4:$W$7,N318)/10,0)*10</f>
        <v>70</v>
      </c>
      <c r="R318" s="14" t="s">
        <v>738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696</v>
      </c>
      <c r="Q319" s="18">
        <f>ROUND(INDEX(挂机派遣!$AW$3:$BD$10,卡牌值!O319-1,2)*INDEX($W$4:$W$7,N319)/10,0)*10</f>
        <v>160</v>
      </c>
      <c r="R319" s="14" t="s">
        <v>739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734</v>
      </c>
      <c r="Q320" s="18">
        <f>ROUND(INDEX(挂机派遣!$AW$3:$BD$10,卡牌值!O320-1,3)*INDEX($W$4:$W$7,N320)/10,0)*10</f>
        <v>100</v>
      </c>
      <c r="R320" s="14" t="s">
        <v>740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735</v>
      </c>
      <c r="Q321" s="18">
        <f>ROUND(INDEX(挂机派遣!$AW$3:$BD$10,卡牌值!O321-1,3)*INDEX($W$4:$W$7,N321)/10,0)*10</f>
        <v>240</v>
      </c>
      <c r="R321" s="14" t="s">
        <v>741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736</v>
      </c>
      <c r="Q322" s="18">
        <f>ROUND(INDEX(挂机派遣!$AW$3:$BD$10,卡牌值!O322-1,4)*INDEX($W$4:$W$7,N322)/10,0)*10</f>
        <v>80</v>
      </c>
      <c r="R322" s="14" t="s">
        <v>741</v>
      </c>
      <c r="S322" s="18">
        <f>ROUND(INDEX(挂机派遣!$BA$3:$BC$10,O322-1,3) * INDEX($W$4:$W$7,N322)  /5,0)*5</f>
        <v>65</v>
      </c>
      <c r="T322" s="18" t="str">
        <f>INDEX(卡牌!$I$4:$I$39,MATCH(卡牌值!M322,卡牌!$A$4:$A$39,0))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737</v>
      </c>
      <c r="Q323" s="18">
        <f>ROUND(INDEX(挂机派遣!$AW$3:$BD$10,卡牌值!O323-1,4)*INDEX($W$4:$W$7,N323)/10,0)*10</f>
        <v>190</v>
      </c>
      <c r="R323" s="14" t="s">
        <v>741</v>
      </c>
      <c r="S323" s="18">
        <f>ROUND(INDEX(挂机派遣!$BA$3:$BC$10,O323-1,3) * INDEX($W$4:$W$7,N323)  /5,0)*5</f>
        <v>85</v>
      </c>
      <c r="T323" s="18" t="str">
        <f>INDEX(卡牌!$I$4:$I$39,MATCH(卡牌值!M323,卡牌!$A$4:$A$39,0))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695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695</v>
      </c>
      <c r="Q326" s="18">
        <f>ROUND(INDEX(挂机派遣!$AW$3:$BD$10,卡牌值!O326-1,1)*INDEX($W$4:$W$7,N326)/10,0)*10</f>
        <v>150</v>
      </c>
      <c r="R326" s="14" t="s">
        <v>738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733</v>
      </c>
      <c r="Q327" s="18">
        <f>ROUND(INDEX(挂机派遣!$AW$3:$BD$10,卡牌值!O327-1,2)*INDEX($W$4:$W$7,N327)/10,0)*10</f>
        <v>90</v>
      </c>
      <c r="R327" s="14" t="s">
        <v>738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696</v>
      </c>
      <c r="Q328" s="18">
        <f>ROUND(INDEX(挂机派遣!$AW$3:$BD$10,卡牌值!O328-1,2)*INDEX($W$4:$W$7,N328)/10,0)*10</f>
        <v>210</v>
      </c>
      <c r="R328" s="14" t="s">
        <v>739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734</v>
      </c>
      <c r="Q329" s="18">
        <f>ROUND(INDEX(挂机派遣!$AW$3:$BD$10,卡牌值!O329-1,3)*INDEX($W$4:$W$7,N329)/10,0)*10</f>
        <v>130</v>
      </c>
      <c r="R329" s="14" t="s">
        <v>740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735</v>
      </c>
      <c r="Q330" s="18">
        <f>ROUND(INDEX(挂机派遣!$AW$3:$BD$10,卡牌值!O330-1,3)*INDEX($W$4:$W$7,N330)/10,0)*10</f>
        <v>310</v>
      </c>
      <c r="R330" s="14" t="s">
        <v>741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736</v>
      </c>
      <c r="Q331" s="18">
        <f>ROUND(INDEX(挂机派遣!$AW$3:$BD$10,卡牌值!O331-1,4)*INDEX($W$4:$W$7,N331)/10,0)*10</f>
        <v>110</v>
      </c>
      <c r="R331" s="14" t="s">
        <v>741</v>
      </c>
      <c r="S331" s="18">
        <f>ROUND(INDEX(挂机派遣!$BA$3:$BC$10,O331-1,3) * INDEX($W$4:$W$7,N331)  /5,0)*5</f>
        <v>80</v>
      </c>
      <c r="T331" s="18" t="str">
        <f>INDEX(卡牌!$I$4:$I$39,MATCH(卡牌值!M331,卡牌!$A$4:$A$39,0))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737</v>
      </c>
      <c r="Q332" s="18">
        <f>ROUND(INDEX(挂机派遣!$AW$3:$BD$10,卡牌值!O332-1,4)*INDEX($W$4:$W$7,N332)/10,0)*10</f>
        <v>240</v>
      </c>
      <c r="R332" s="14" t="s">
        <v>741</v>
      </c>
      <c r="S332" s="18">
        <f>ROUND(INDEX(挂机派遣!$BA$3:$BC$10,O332-1,3) * INDEX($W$4:$W$7,N332)  /5,0)*5</f>
        <v>105</v>
      </c>
      <c r="T332" s="18" t="str">
        <f>INDEX(卡牌!$I$4:$I$39,MATCH(卡牌值!M332,卡牌!$A$4:$A$39,0))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695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695</v>
      </c>
      <c r="Q335" s="18">
        <f>ROUND(INDEX(挂机派遣!$AW$3:$BD$10,卡牌值!O335-1,1)*INDEX($W$4:$W$7,N335)/10,0)*10</f>
        <v>120</v>
      </c>
      <c r="R335" s="14" t="s">
        <v>738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733</v>
      </c>
      <c r="Q336" s="18">
        <f>ROUND(INDEX(挂机派遣!$AW$3:$BD$10,卡牌值!O336-1,2)*INDEX($W$4:$W$7,N336)/10,0)*10</f>
        <v>70</v>
      </c>
      <c r="R336" s="14" t="s">
        <v>738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696</v>
      </c>
      <c r="Q337" s="18">
        <f>ROUND(INDEX(挂机派遣!$AW$3:$BD$10,卡牌值!O337-1,2)*INDEX($W$4:$W$7,N337)/10,0)*10</f>
        <v>160</v>
      </c>
      <c r="R337" s="14" t="s">
        <v>739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734</v>
      </c>
      <c r="Q338" s="18">
        <f>ROUND(INDEX(挂机派遣!$AW$3:$BD$10,卡牌值!O338-1,3)*INDEX($W$4:$W$7,N338)/10,0)*10</f>
        <v>100</v>
      </c>
      <c r="R338" s="14" t="s">
        <v>740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735</v>
      </c>
      <c r="Q339" s="18">
        <f>ROUND(INDEX(挂机派遣!$AW$3:$BD$10,卡牌值!O339-1,3)*INDEX($W$4:$W$7,N339)/10,0)*10</f>
        <v>240</v>
      </c>
      <c r="R339" s="14" t="s">
        <v>741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736</v>
      </c>
      <c r="Q340" s="18">
        <f>ROUND(INDEX(挂机派遣!$AW$3:$BD$10,卡牌值!O340-1,4)*INDEX($W$4:$W$7,N340)/10,0)*10</f>
        <v>80</v>
      </c>
      <c r="R340" s="14" t="s">
        <v>741</v>
      </c>
      <c r="S340" s="18">
        <f>ROUND(INDEX(挂机派遣!$BA$3:$BC$10,O340-1,3) * INDEX($W$4:$W$7,N340)  /5,0)*5</f>
        <v>65</v>
      </c>
      <c r="T340" s="18" t="str">
        <f>INDEX(卡牌!$I$4:$I$39,MATCH(卡牌值!M340,卡牌!$A$4:$A$39,0))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737</v>
      </c>
      <c r="Q341" s="18">
        <f>ROUND(INDEX(挂机派遣!$AW$3:$BD$10,卡牌值!O341-1,4)*INDEX($W$4:$W$7,N341)/10,0)*10</f>
        <v>190</v>
      </c>
      <c r="R341" s="14" t="s">
        <v>741</v>
      </c>
      <c r="S341" s="18">
        <f>ROUND(INDEX(挂机派遣!$BA$3:$BC$10,O341-1,3) * INDEX($W$4:$W$7,N341)  /5,0)*5</f>
        <v>85</v>
      </c>
      <c r="T341" s="18" t="str">
        <f>INDEX(卡牌!$I$4:$I$39,MATCH(卡牌值!M341,卡牌!$A$4:$A$39,0))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V14" sqref="V14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69" t="s">
        <v>402</v>
      </c>
      <c r="B3" s="69"/>
      <c r="C3" s="69"/>
      <c r="D3" s="69"/>
      <c r="E3" s="69"/>
      <c r="F3" s="69"/>
      <c r="G3" s="69"/>
      <c r="H3" s="69"/>
    </row>
    <row r="4" spans="1:18" ht="17.25" x14ac:dyDescent="0.2">
      <c r="A4" s="13" t="s">
        <v>395</v>
      </c>
      <c r="B4" s="13" t="s">
        <v>416</v>
      </c>
      <c r="C4" s="13" t="s">
        <v>397</v>
      </c>
      <c r="D4" s="13" t="s">
        <v>400</v>
      </c>
      <c r="E4" s="13" t="s">
        <v>398</v>
      </c>
      <c r="F4" s="13" t="s">
        <v>399</v>
      </c>
      <c r="G4" s="13" t="s">
        <v>405</v>
      </c>
      <c r="H4" s="13" t="s">
        <v>396</v>
      </c>
      <c r="J4" s="13" t="s">
        <v>403</v>
      </c>
      <c r="K4" s="13" t="s">
        <v>404</v>
      </c>
      <c r="L4" s="13" t="s">
        <v>407</v>
      </c>
      <c r="M4" s="13" t="s">
        <v>406</v>
      </c>
      <c r="N4" s="13" t="s">
        <v>409</v>
      </c>
      <c r="P4" s="13" t="s">
        <v>408</v>
      </c>
      <c r="Q4" s="22" t="s">
        <v>410</v>
      </c>
      <c r="R4" s="22" t="s">
        <v>494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44"/>
  <sheetViews>
    <sheetView tabSelected="1" topLeftCell="CZ251" workbookViewId="0">
      <selection activeCell="DG4" sqref="DG4:DQ283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5.875" customWidth="1"/>
    <col min="14" max="14" width="15.5" customWidth="1"/>
    <col min="15" max="15" width="16.3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8" max="58" width="10.625" customWidth="1"/>
    <col min="60" max="60" width="11.875" customWidth="1"/>
    <col min="61" max="61" width="10.875" customWidth="1"/>
    <col min="62" max="62" width="11" customWidth="1"/>
    <col min="63" max="63" width="10.75" customWidth="1"/>
    <col min="64" max="64" width="11.25" customWidth="1"/>
    <col min="65" max="65" width="12.5" customWidth="1"/>
    <col min="69" max="69" width="11.5" customWidth="1"/>
    <col min="70" max="70" width="12.375" customWidth="1"/>
    <col min="71" max="71" width="17.875" customWidth="1"/>
    <col min="76" max="76" width="10.125" customWidth="1"/>
    <col min="77" max="77" width="11.125" customWidth="1"/>
    <col min="78" max="78" width="7.75" customWidth="1"/>
    <col min="81" max="81" width="9.625" customWidth="1"/>
    <col min="83" max="83" width="10.375" customWidth="1"/>
    <col min="86" max="86" width="7.375" customWidth="1"/>
    <col min="88" max="88" width="7.875" customWidth="1"/>
    <col min="93" max="93" width="9.625" bestFit="1" customWidth="1"/>
    <col min="94" max="94" width="24" customWidth="1"/>
    <col min="97" max="97" width="21.375" customWidth="1"/>
    <col min="98" max="99" width="14.375" customWidth="1"/>
    <col min="100" max="100" width="10" customWidth="1"/>
    <col min="101" max="101" width="16.75" customWidth="1"/>
    <col min="102" max="102" width="10" customWidth="1"/>
    <col min="103" max="103" width="11.5" customWidth="1"/>
    <col min="104" max="105" width="10.75" customWidth="1"/>
    <col min="106" max="106" width="10.625" customWidth="1"/>
    <col min="111" max="111" width="11.25" customWidth="1"/>
    <col min="112" max="112" width="17.25" customWidth="1"/>
    <col min="116" max="116" width="14.75" customWidth="1"/>
    <col min="117" max="117" width="14.375" customWidth="1"/>
    <col min="118" max="118" width="13" customWidth="1"/>
    <col min="119" max="119" width="14" customWidth="1"/>
    <col min="120" max="120" width="16.875" customWidth="1"/>
    <col min="121" max="121" width="16.5" customWidth="1"/>
  </cols>
  <sheetData>
    <row r="1" spans="1:127" ht="15" x14ac:dyDescent="0.2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338</v>
      </c>
      <c r="K1" s="15" t="s">
        <v>339</v>
      </c>
      <c r="L1" s="15" t="s">
        <v>340</v>
      </c>
      <c r="M1" s="15" t="s">
        <v>341</v>
      </c>
      <c r="N1" s="15" t="s">
        <v>342</v>
      </c>
      <c r="O1" s="15" t="s">
        <v>343</v>
      </c>
      <c r="DG1" s="15"/>
      <c r="DH1" s="15"/>
      <c r="DI1" s="15"/>
      <c r="DJ1" s="15"/>
      <c r="DK1" s="15"/>
    </row>
    <row r="2" spans="1:127" ht="16.5" x14ac:dyDescent="0.2">
      <c r="A2" t="s">
        <v>344</v>
      </c>
      <c r="B2" t="s">
        <v>344</v>
      </c>
      <c r="C2" t="s">
        <v>344</v>
      </c>
      <c r="D2" t="s">
        <v>345</v>
      </c>
      <c r="E2" t="s">
        <v>344</v>
      </c>
      <c r="F2" t="s">
        <v>345</v>
      </c>
      <c r="G2" t="s">
        <v>344</v>
      </c>
      <c r="H2" t="s">
        <v>345</v>
      </c>
      <c r="I2" t="s">
        <v>344</v>
      </c>
      <c r="J2" t="s">
        <v>345</v>
      </c>
      <c r="K2" t="s">
        <v>344</v>
      </c>
      <c r="L2" t="s">
        <v>345</v>
      </c>
      <c r="M2" t="s">
        <v>344</v>
      </c>
      <c r="N2" t="s">
        <v>345</v>
      </c>
      <c r="O2" t="s">
        <v>344</v>
      </c>
      <c r="R2" s="70" t="s">
        <v>992</v>
      </c>
      <c r="S2" s="71"/>
      <c r="U2" s="70" t="s">
        <v>993</v>
      </c>
      <c r="V2" s="71"/>
      <c r="X2" s="70" t="s">
        <v>994</v>
      </c>
      <c r="Y2" s="71"/>
      <c r="AA2" s="70" t="s">
        <v>995</v>
      </c>
      <c r="AB2" s="71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H2">
        <v>0.5</v>
      </c>
      <c r="BI2">
        <v>0.35</v>
      </c>
      <c r="BJ2">
        <v>0.25</v>
      </c>
      <c r="CG2" s="17" t="s">
        <v>1072</v>
      </c>
      <c r="CH2" s="18">
        <f>SUMPRODUCT(CH4:CH6,CI4:CI6)+SUMPRODUCT(CH4:CH6,CJ4:CJ6,CK4:CK6)</f>
        <v>90</v>
      </c>
    </row>
    <row r="3" spans="1:127" ht="30" x14ac:dyDescent="0.2">
      <c r="A3" s="16" t="s">
        <v>346</v>
      </c>
      <c r="B3" s="16" t="s">
        <v>347</v>
      </c>
      <c r="C3" s="16" t="s">
        <v>348</v>
      </c>
      <c r="D3" s="16" t="s">
        <v>349</v>
      </c>
      <c r="E3" s="16" t="s">
        <v>350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351</v>
      </c>
      <c r="K3" s="16" t="s">
        <v>352</v>
      </c>
      <c r="L3" s="16" t="s">
        <v>325</v>
      </c>
      <c r="M3" s="16" t="s">
        <v>326</v>
      </c>
      <c r="N3" s="16" t="s">
        <v>353</v>
      </c>
      <c r="O3" s="16" t="s">
        <v>354</v>
      </c>
      <c r="R3" s="13" t="s">
        <v>355</v>
      </c>
      <c r="S3" s="13" t="s">
        <v>356</v>
      </c>
      <c r="U3" s="13" t="s">
        <v>355</v>
      </c>
      <c r="V3" s="13" t="s">
        <v>356</v>
      </c>
      <c r="X3" s="13" t="s">
        <v>355</v>
      </c>
      <c r="Y3" s="13" t="s">
        <v>356</v>
      </c>
      <c r="AA3" s="13" t="s">
        <v>355</v>
      </c>
      <c r="AB3" s="13" t="s">
        <v>356</v>
      </c>
      <c r="AE3" s="13" t="s">
        <v>996</v>
      </c>
      <c r="AF3" s="13" t="s">
        <v>1002</v>
      </c>
      <c r="AG3" s="13" t="s">
        <v>998</v>
      </c>
      <c r="AH3" s="13" t="s">
        <v>1000</v>
      </c>
      <c r="AI3" s="13" t="s">
        <v>999</v>
      </c>
      <c r="AJ3" s="13" t="s">
        <v>1001</v>
      </c>
      <c r="AK3" s="13" t="s">
        <v>997</v>
      </c>
      <c r="AL3" s="13" t="s">
        <v>999</v>
      </c>
      <c r="AM3" s="13" t="s">
        <v>1001</v>
      </c>
      <c r="AN3" s="13" t="s">
        <v>997</v>
      </c>
      <c r="AQ3" s="18">
        <f>SUMPRODUCT(AR4:AT4,AR6:AT6,AR7:AT7)</f>
        <v>52</v>
      </c>
      <c r="AR3" s="13" t="s">
        <v>357</v>
      </c>
      <c r="AS3" s="13" t="s">
        <v>358</v>
      </c>
      <c r="AT3" s="13" t="s">
        <v>359</v>
      </c>
      <c r="AW3" s="20" t="s">
        <v>365</v>
      </c>
      <c r="AX3" s="20" t="s">
        <v>1003</v>
      </c>
      <c r="BA3" s="13" t="s">
        <v>363</v>
      </c>
      <c r="BB3" s="13" t="s">
        <v>567</v>
      </c>
      <c r="BC3" s="13" t="s">
        <v>901</v>
      </c>
      <c r="BD3" s="13" t="s">
        <v>1073</v>
      </c>
      <c r="BE3" s="13" t="s">
        <v>356</v>
      </c>
      <c r="BF3" s="13" t="s">
        <v>1006</v>
      </c>
      <c r="BG3" s="13" t="s">
        <v>1008</v>
      </c>
      <c r="BH3" s="13" t="s">
        <v>1009</v>
      </c>
      <c r="BI3" s="13" t="s">
        <v>1010</v>
      </c>
      <c r="BJ3" s="13" t="s">
        <v>1011</v>
      </c>
      <c r="BK3" s="13" t="s">
        <v>1012</v>
      </c>
      <c r="BL3" s="13" t="s">
        <v>1013</v>
      </c>
      <c r="BM3" s="13" t="s">
        <v>1014</v>
      </c>
      <c r="BP3" s="25" t="s">
        <v>1029</v>
      </c>
      <c r="BQ3" s="25" t="s">
        <v>1033</v>
      </c>
      <c r="BR3" s="25" t="s">
        <v>1032</v>
      </c>
      <c r="BS3" s="25" t="s">
        <v>1034</v>
      </c>
      <c r="BT3" s="25" t="s">
        <v>1030</v>
      </c>
      <c r="BW3" s="25" t="s">
        <v>1029</v>
      </c>
      <c r="BX3" s="25" t="s">
        <v>1033</v>
      </c>
      <c r="BY3" s="25" t="s">
        <v>1034</v>
      </c>
      <c r="BZ3" s="25" t="s">
        <v>1030</v>
      </c>
      <c r="CC3" s="25" t="s">
        <v>1062</v>
      </c>
      <c r="CD3" s="25" t="s">
        <v>363</v>
      </c>
      <c r="CE3" s="25" t="s">
        <v>1063</v>
      </c>
      <c r="CG3" s="25" t="s">
        <v>1069</v>
      </c>
      <c r="CH3" s="25" t="s">
        <v>1070</v>
      </c>
      <c r="CI3" s="25" t="s">
        <v>1064</v>
      </c>
      <c r="CJ3" s="25" t="s">
        <v>1071</v>
      </c>
      <c r="CK3" s="25" t="s">
        <v>1068</v>
      </c>
      <c r="CM3" s="46" t="s">
        <v>1019</v>
      </c>
      <c r="CN3" s="46" t="s">
        <v>1031</v>
      </c>
      <c r="CO3" s="46" t="s">
        <v>1020</v>
      </c>
      <c r="CP3" s="46" t="s">
        <v>785</v>
      </c>
      <c r="CQ3" s="46" t="s">
        <v>1021</v>
      </c>
      <c r="CR3" s="46" t="s">
        <v>1022</v>
      </c>
      <c r="CS3" s="46" t="s">
        <v>1023</v>
      </c>
      <c r="CT3" s="46" t="s">
        <v>1024</v>
      </c>
      <c r="CU3" s="46" t="s">
        <v>1015</v>
      </c>
      <c r="CV3" s="46" t="s">
        <v>1016</v>
      </c>
      <c r="CW3" s="46" t="s">
        <v>1017</v>
      </c>
      <c r="CX3" s="46" t="s">
        <v>1018</v>
      </c>
      <c r="CY3" s="46" t="s">
        <v>1025</v>
      </c>
      <c r="CZ3" s="46" t="s">
        <v>1026</v>
      </c>
      <c r="DA3" s="46" t="s">
        <v>1027</v>
      </c>
      <c r="DB3" s="46" t="s">
        <v>1028</v>
      </c>
      <c r="DE3" s="46" t="s">
        <v>1019</v>
      </c>
      <c r="DF3" s="46" t="s">
        <v>1116</v>
      </c>
      <c r="DG3" s="46" t="s">
        <v>1074</v>
      </c>
      <c r="DH3" s="46" t="s">
        <v>785</v>
      </c>
      <c r="DI3" s="46" t="s">
        <v>1021</v>
      </c>
      <c r="DJ3" s="46" t="s">
        <v>1115</v>
      </c>
      <c r="DK3" s="46" t="s">
        <v>363</v>
      </c>
      <c r="DL3" s="46" t="s">
        <v>1081</v>
      </c>
      <c r="DM3" s="46" t="s">
        <v>1024</v>
      </c>
      <c r="DN3" s="46" t="s">
        <v>1082</v>
      </c>
      <c r="DO3" s="46" t="s">
        <v>1083</v>
      </c>
      <c r="DP3" s="46" t="s">
        <v>1084</v>
      </c>
      <c r="DQ3" s="46" t="s">
        <v>1085</v>
      </c>
      <c r="DR3" s="46" t="s">
        <v>1075</v>
      </c>
      <c r="DS3" s="46" t="s">
        <v>1076</v>
      </c>
      <c r="DT3" s="46" t="s">
        <v>1077</v>
      </c>
      <c r="DU3" s="46" t="s">
        <v>1078</v>
      </c>
      <c r="DV3" s="46" t="s">
        <v>1079</v>
      </c>
      <c r="DW3" s="46" t="s">
        <v>1080</v>
      </c>
    </row>
    <row r="4" spans="1:127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360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23">
        <v>1</v>
      </c>
      <c r="BE4" s="18">
        <f>SUM(BB$4:BB4)</f>
        <v>1</v>
      </c>
      <c r="BF4" s="18">
        <f t="shared" ref="BF4:BF43" si="0">SUMIFS($AN$4:$AN$404,$AE$4:$AE$404,"&lt;="&amp;BE4)</f>
        <v>1000</v>
      </c>
      <c r="BG4" s="18">
        <f>BF4*BD4</f>
        <v>1000</v>
      </c>
      <c r="BH4" s="18">
        <f t="shared" ref="BH4:BH43" si="1">ROUND($BG4/$AQ$3*(AR$4*AR$7)*BH$2/5,0)*5</f>
        <v>20</v>
      </c>
      <c r="BI4" s="18">
        <f>ROUND($BG4/$AQ$3*(AS$4*AS$7)*BI$2/5,0)*5</f>
        <v>20</v>
      </c>
      <c r="BJ4" s="18">
        <f>ROUND($BG4/$AQ$3*(AT$4*AT$7)*BJ$2/5,0)*5</f>
        <v>30</v>
      </c>
      <c r="BK4" s="18">
        <f t="shared" ref="BK4:BK43" si="2">ROUND($BG4/$AQ$3*AR$4*(1-BH$2)/5,0)*5</f>
        <v>10</v>
      </c>
      <c r="BL4" s="18">
        <f>ROUND($BG4/$AQ$3*AS$4*(1-BI$2)/5,0)*5</f>
        <v>20</v>
      </c>
      <c r="BM4" s="18">
        <f>ROUND($BG4/$AQ$3*AT$4*(1-BJ$2)/5,0)*5</f>
        <v>30</v>
      </c>
      <c r="BP4" s="44">
        <v>1</v>
      </c>
      <c r="BQ4" s="44">
        <v>101</v>
      </c>
      <c r="BR4" s="44">
        <v>1606003</v>
      </c>
      <c r="BS4" s="44" t="s">
        <v>1035</v>
      </c>
      <c r="BT4" s="44">
        <v>1</v>
      </c>
      <c r="BW4" s="48">
        <v>1</v>
      </c>
      <c r="BX4" s="48">
        <v>101</v>
      </c>
      <c r="BY4" s="48" t="s">
        <v>1108</v>
      </c>
      <c r="BZ4" s="48">
        <v>1</v>
      </c>
      <c r="CC4" s="45">
        <v>5</v>
      </c>
      <c r="CD4" s="45">
        <v>35</v>
      </c>
      <c r="CE4" s="45">
        <f>SUMIFS(金币汇总!$P$6:$P$105,金币汇总!$A$6:$A$105,"&lt;="&amp;新神器与芦花古楼!CD4)</f>
        <v>91447.6</v>
      </c>
      <c r="CG4" s="48" t="s">
        <v>1065</v>
      </c>
      <c r="CH4" s="48">
        <v>2</v>
      </c>
      <c r="CI4" s="48">
        <v>1.5</v>
      </c>
      <c r="CJ4" s="48">
        <v>2</v>
      </c>
      <c r="CK4" s="48">
        <v>1</v>
      </c>
      <c r="CM4" s="44">
        <v>1</v>
      </c>
      <c r="CN4" s="18">
        <f>INT((CM4-1)/40)+1</f>
        <v>1</v>
      </c>
      <c r="CO4" s="18">
        <f>INDEX($BR$4:$BR$33,CN4)</f>
        <v>1606003</v>
      </c>
      <c r="CP4" s="44" t="str">
        <f>INDEX($BS$4:$BS$33,CN4)&amp;"-"&amp;CR4&amp;"级"</f>
        <v>初级神器1配件1-1级</v>
      </c>
      <c r="CQ4" s="43" t="s">
        <v>1061</v>
      </c>
      <c r="CR4" s="18">
        <f>MOD(CM4-1,40)+1</f>
        <v>1</v>
      </c>
      <c r="CS4" s="18" t="str">
        <f>IF(CR4=1,INDEX($BS$4:$BS$33,CN4)&amp;"激活","金币")</f>
        <v>初级神器1配件1激活</v>
      </c>
      <c r="CT4" s="18">
        <f>IF(CR4=1,1,INT(INDEX($CE$13:$CE$52,CR4)/$CH$2*INDEX($CI$4:$CI$6,INDEX($BT$4:$BT$33,CN4))/5)*5)</f>
        <v>1</v>
      </c>
      <c r="CU4" s="18" t="str">
        <f>IF(CR4=1,"","初级神器材料")</f>
        <v/>
      </c>
      <c r="CV4" s="18" t="str">
        <f>IF(CR4=1,"",INDEX($BK$4:$BM$43,CR4,INDEX($BT$4:$BT$33,CN4)))</f>
        <v/>
      </c>
      <c r="CW4" s="18" t="str">
        <f>IF(CR4=1,"",INDEX($BS$4:$BS$33,CN4))</f>
        <v/>
      </c>
      <c r="CX4" s="18" t="str">
        <f>IF(CR4=1,"",INDEX($AW$4:$AW$43,CR4))</f>
        <v/>
      </c>
      <c r="CY4" s="44"/>
      <c r="CZ4" s="44"/>
      <c r="DA4" s="44"/>
      <c r="DB4" s="44"/>
      <c r="DE4" s="48">
        <v>1</v>
      </c>
      <c r="DF4" s="48">
        <f>INT((DE4-1)/40)+1</f>
        <v>1</v>
      </c>
      <c r="DG4" s="48">
        <f>INDEX($BX$4:$BX$10,DF4)</f>
        <v>101</v>
      </c>
      <c r="DH4" s="18" t="str">
        <f>INDEX($BY$4:$BY$10,DF4)&amp;"-"&amp;DK4&amp;"级"</f>
        <v>两仪剑-1级</v>
      </c>
      <c r="DI4" s="18" t="s">
        <v>1117</v>
      </c>
      <c r="DJ4" s="48">
        <f>INT((DE4-1)/40)+1</f>
        <v>1</v>
      </c>
      <c r="DK4" s="48">
        <f>MOD(DE4-1,40)+1</f>
        <v>1</v>
      </c>
      <c r="DL4" s="48" t="s">
        <v>1118</v>
      </c>
      <c r="DM4" s="18">
        <f>INT(INDEX($CE$13:$CE$52,DK4)/$CH$2*INDEX($CI$4:$CI$6,INDEX($BZ$4:$BZ$10,DF4))/5)*5</f>
        <v>195</v>
      </c>
      <c r="DN4" s="48" t="s">
        <v>1119</v>
      </c>
      <c r="DO4" s="18">
        <f>INDEX($BH$4:$BJ$43,DK4,INDEX($BZ$4:$BZ$10,DF4))</f>
        <v>20</v>
      </c>
      <c r="DP4" s="47" t="s">
        <v>1120</v>
      </c>
      <c r="DQ4" s="48">
        <v>1</v>
      </c>
      <c r="DR4" s="48"/>
      <c r="DS4" s="48"/>
      <c r="DT4" s="48"/>
      <c r="DU4" s="48"/>
      <c r="DV4" s="48"/>
      <c r="DW4" s="48"/>
    </row>
    <row r="5" spans="1:127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 t="shared" ref="AG5:AG36" si="3">SUMIFS($E$5:$E$74,$S$5:$S$74,"="&amp;AE5)+SUMIFS($E$76:$E$145,$V$5:$V$74,"="&amp;AE5)+SUMIFS($E$147:$E$216,$Y$5:$Y$74,"="&amp;AE5)+SUMIFS($E$218:$E$287,$AB$5:$AB$74,"="&amp;AE5)</f>
        <v>9100</v>
      </c>
      <c r="AH5" s="41">
        <f t="shared" ref="AH5:AH36" si="4"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364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23">
        <v>1</v>
      </c>
      <c r="BE5" s="18">
        <f>SUM(BB$4:BB5)</f>
        <v>2</v>
      </c>
      <c r="BF5" s="18">
        <f t="shared" si="0"/>
        <v>2512</v>
      </c>
      <c r="BG5" s="18">
        <f>(BF5-BF4)*BD5</f>
        <v>1512</v>
      </c>
      <c r="BH5" s="18">
        <f t="shared" si="1"/>
        <v>30</v>
      </c>
      <c r="BI5" s="18">
        <f t="shared" ref="BI5:BI43" si="5">ROUND($BG5/$AQ$3*(AS$4*AS$7)*BI$2/5,0)*5</f>
        <v>30</v>
      </c>
      <c r="BJ5" s="18">
        <f t="shared" ref="BJ5:BJ43" si="6">ROUND($BG5/$AQ$3*(AT$4*AT$7)*BJ$2/5,0)*5</f>
        <v>45</v>
      </c>
      <c r="BK5" s="18">
        <f t="shared" si="2"/>
        <v>15</v>
      </c>
      <c r="BL5" s="18">
        <f t="shared" ref="BL5:BL43" si="7">ROUND($BG5/$AQ$3*AS$4*(1-BI$2)/5,0)*5</f>
        <v>30</v>
      </c>
      <c r="BM5" s="18">
        <f t="shared" ref="BM5:BM43" si="8">ROUND($BG5/$AQ$3*AT$4*(1-BJ$2)/5,0)*5</f>
        <v>45</v>
      </c>
      <c r="BP5" s="44">
        <v>2</v>
      </c>
      <c r="BQ5" s="44">
        <v>101</v>
      </c>
      <c r="BR5" s="44">
        <v>1606004</v>
      </c>
      <c r="BS5" s="44" t="s">
        <v>1036</v>
      </c>
      <c r="BT5" s="44">
        <v>1</v>
      </c>
      <c r="BW5" s="48">
        <v>2</v>
      </c>
      <c r="BX5" s="48">
        <v>102</v>
      </c>
      <c r="BY5" s="48" t="s">
        <v>1109</v>
      </c>
      <c r="BZ5" s="48">
        <v>1</v>
      </c>
      <c r="CC5" s="45">
        <v>10</v>
      </c>
      <c r="CD5" s="45">
        <v>50</v>
      </c>
      <c r="CE5" s="45">
        <f>SUMIFS(金币汇总!$P$6:$P$105,金币汇总!$A$6:$A$105,"&lt;="&amp;新神器与芦花古楼!CD5,金币汇总!$A$6:$A$105,"&gt;"&amp;CD4)</f>
        <v>251117.60000000003</v>
      </c>
      <c r="CG5" s="48" t="s">
        <v>1066</v>
      </c>
      <c r="CH5" s="48">
        <v>2</v>
      </c>
      <c r="CI5" s="48">
        <v>4</v>
      </c>
      <c r="CJ5" s="48">
        <v>4</v>
      </c>
      <c r="CK5" s="48">
        <v>1.5</v>
      </c>
      <c r="CM5" s="44">
        <v>2</v>
      </c>
      <c r="CN5" s="18">
        <f t="shared" ref="CN5:CN68" si="9">INT((CM5-1)/40)+1</f>
        <v>1</v>
      </c>
      <c r="CO5" s="18">
        <f t="shared" ref="CO5:CO68" si="10">INDEX($BR$4:$BR$33,CN5)</f>
        <v>1606003</v>
      </c>
      <c r="CP5" s="44" t="str">
        <f t="shared" ref="CP5:CP68" si="11">INDEX($BS$4:$BS$33,CN5)&amp;"-"&amp;CR5&amp;"级"</f>
        <v>初级神器1配件1-2级</v>
      </c>
      <c r="CQ5" s="43" t="s">
        <v>1061</v>
      </c>
      <c r="CR5" s="18">
        <f t="shared" ref="CR5:CR68" si="12">MOD(CM5-1,40)+1</f>
        <v>2</v>
      </c>
      <c r="CS5" s="18" t="str">
        <f t="shared" ref="CS5:CS68" si="13">IF(CR5=1,INDEX($BS$4:$BS$33,CN5)&amp;"激活","金币")</f>
        <v>金币</v>
      </c>
      <c r="CT5" s="18">
        <f>IF(CR5=1,1,INT(INDEX($CE$13:$CE$52,CR5)/$CH$2*INDEX($CI$4:$CI$6,INDEX($BT$4:$BT$33,CN5))/5)*5)</f>
        <v>250</v>
      </c>
      <c r="CU5" s="18" t="str">
        <f t="shared" ref="CU5:CU68" si="14">IF(CR5=1,"","初级神器材料")</f>
        <v>初级神器材料</v>
      </c>
      <c r="CV5" s="18">
        <f t="shared" ref="CV5:CV68" si="15">IF(CR5=1,"",INDEX($BK$4:$BM$43,CR5,INDEX($BT$4:$BT$33,CN5)))</f>
        <v>15</v>
      </c>
      <c r="CW5" s="18" t="str">
        <f t="shared" ref="CW5:CW68" si="16">IF(CR5=1,"",INDEX($BS$4:$BS$33,CN5))</f>
        <v>初级神器1配件1</v>
      </c>
      <c r="CX5" s="18">
        <f t="shared" ref="CX5:CX68" si="17">IF(CR5=1,"",INDEX($AW$4:$AW$43,CR5))</f>
        <v>1</v>
      </c>
      <c r="CY5" s="44"/>
      <c r="CZ5" s="44"/>
      <c r="DA5" s="44"/>
      <c r="DB5" s="44"/>
      <c r="DE5" s="48">
        <v>2</v>
      </c>
      <c r="DF5" s="48">
        <f t="shared" ref="DF5:DF68" si="18">INT((DE5-1)/40)+1</f>
        <v>1</v>
      </c>
      <c r="DG5" s="48">
        <f t="shared" ref="DG5:DG68" si="19">INDEX($BX$4:$BX$10,DF5)</f>
        <v>101</v>
      </c>
      <c r="DH5" s="18" t="str">
        <f t="shared" ref="DH5:DH68" si="20">INDEX($BY$4:$BY$10,DF5)&amp;"-"&amp;DK5&amp;"级"</f>
        <v>两仪剑-2级</v>
      </c>
      <c r="DI5" s="18" t="s">
        <v>1117</v>
      </c>
      <c r="DJ5" s="48">
        <f t="shared" ref="DJ5:DJ68" si="21">INT((DE5-1)/40)+1</f>
        <v>1</v>
      </c>
      <c r="DK5" s="48">
        <f t="shared" ref="DK5:DK68" si="22">MOD(DE5-1,40)+1</f>
        <v>2</v>
      </c>
      <c r="DL5" s="48" t="s">
        <v>1118</v>
      </c>
      <c r="DM5" s="18">
        <f t="shared" ref="DM5:DM68" si="23">INT(INDEX($CE$13:$CE$52,DK5)/$CH$2*INDEX($CI$4:$CI$6,INDEX($BZ$4:$BZ$10,DF5))/5)*5</f>
        <v>250</v>
      </c>
      <c r="DN5" s="48" t="s">
        <v>1119</v>
      </c>
      <c r="DO5" s="18">
        <f t="shared" ref="DO5:DO68" si="24">INDEX($BH$4:$BJ$43,DK5,INDEX($BZ$4:$BZ$10,DF5))</f>
        <v>30</v>
      </c>
      <c r="DP5" s="48"/>
      <c r="DQ5" s="48"/>
      <c r="DR5" s="48"/>
      <c r="DS5" s="48"/>
      <c r="DT5" s="48"/>
      <c r="DU5" s="48"/>
      <c r="DV5" s="48"/>
      <c r="DW5" s="48"/>
    </row>
    <row r="6" spans="1:127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 t="shared" si="3"/>
        <v>9950</v>
      </c>
      <c r="AH6" s="41">
        <f t="shared" si="4"/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 t="shared" ref="AL6:AL37" si="25">INT(AI6/AI$2*AG$2+AI6)</f>
        <v>3676</v>
      </c>
      <c r="AM6" s="41">
        <f t="shared" ref="AM6:AM37" si="26">INT(AJ6/AJ$2*AH$2+AJ6)</f>
        <v>71</v>
      </c>
      <c r="AN6" s="41">
        <f t="shared" ref="AN6:AN37" si="27">INT(AK6/AK$2*AI$2+AK6)</f>
        <v>1512</v>
      </c>
      <c r="AQ6" s="17" t="s">
        <v>361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23">
        <v>1</v>
      </c>
      <c r="BE6" s="18">
        <f>SUM(BB$4:BB6)</f>
        <v>3</v>
      </c>
      <c r="BF6" s="18">
        <f t="shared" si="0"/>
        <v>5536</v>
      </c>
      <c r="BG6" s="18">
        <f t="shared" ref="BG6:BG43" si="28">(BF6-BF5)*BD6</f>
        <v>3024</v>
      </c>
      <c r="BH6" s="18">
        <f t="shared" si="1"/>
        <v>60</v>
      </c>
      <c r="BI6" s="18">
        <f t="shared" si="5"/>
        <v>60</v>
      </c>
      <c r="BJ6" s="18">
        <f t="shared" si="6"/>
        <v>85</v>
      </c>
      <c r="BK6" s="18">
        <f t="shared" si="2"/>
        <v>30</v>
      </c>
      <c r="BL6" s="18">
        <f t="shared" si="7"/>
        <v>55</v>
      </c>
      <c r="BM6" s="18">
        <f t="shared" si="8"/>
        <v>85</v>
      </c>
      <c r="BP6" s="44">
        <v>3</v>
      </c>
      <c r="BQ6" s="44">
        <v>102</v>
      </c>
      <c r="BR6" s="44">
        <v>1606005</v>
      </c>
      <c r="BS6" s="44" t="s">
        <v>1037</v>
      </c>
      <c r="BT6" s="44">
        <v>1</v>
      </c>
      <c r="BW6" s="48">
        <v>3</v>
      </c>
      <c r="BX6" s="48">
        <v>201</v>
      </c>
      <c r="BY6" s="48" t="s">
        <v>1110</v>
      </c>
      <c r="BZ6" s="48">
        <v>2</v>
      </c>
      <c r="CC6" s="45">
        <v>15</v>
      </c>
      <c r="CD6" s="45">
        <v>65</v>
      </c>
      <c r="CE6" s="45">
        <f>SUMIFS(金币汇总!$P$6:$P$105,金币汇总!$A$6:$A$105,"&lt;="&amp;新神器与芦花古楼!CD6,金币汇总!$A$6:$A$105,"&gt;"&amp;CD5)</f>
        <v>576154.80000000005</v>
      </c>
      <c r="CG6" s="48" t="s">
        <v>1067</v>
      </c>
      <c r="CH6" s="48">
        <v>3</v>
      </c>
      <c r="CI6" s="48">
        <v>9</v>
      </c>
      <c r="CJ6" s="48">
        <v>6</v>
      </c>
      <c r="CK6" s="48">
        <v>2</v>
      </c>
      <c r="CM6" s="44">
        <v>3</v>
      </c>
      <c r="CN6" s="18">
        <f t="shared" si="9"/>
        <v>1</v>
      </c>
      <c r="CO6" s="18">
        <f t="shared" si="10"/>
        <v>1606003</v>
      </c>
      <c r="CP6" s="44" t="str">
        <f t="shared" si="11"/>
        <v>初级神器1配件1-3级</v>
      </c>
      <c r="CQ6" s="43" t="s">
        <v>1061</v>
      </c>
      <c r="CR6" s="18">
        <f t="shared" si="12"/>
        <v>3</v>
      </c>
      <c r="CS6" s="18" t="str">
        <f t="shared" si="13"/>
        <v>金币</v>
      </c>
      <c r="CT6" s="18">
        <f>IF(CR6=1,1,INT(INDEX($CE$13:$CE$52,CR6)/$CH$2*INDEX($CI$4:$CI$6,INDEX($BT$4:$BT$33,CN6))/5)*5)</f>
        <v>300</v>
      </c>
      <c r="CU6" s="18" t="str">
        <f t="shared" si="14"/>
        <v>初级神器材料</v>
      </c>
      <c r="CV6" s="18">
        <f t="shared" si="15"/>
        <v>30</v>
      </c>
      <c r="CW6" s="18" t="str">
        <f t="shared" si="16"/>
        <v>初级神器1配件1</v>
      </c>
      <c r="CX6" s="18">
        <f t="shared" si="17"/>
        <v>1</v>
      </c>
      <c r="CY6" s="44"/>
      <c r="CZ6" s="44"/>
      <c r="DA6" s="44"/>
      <c r="DB6" s="44"/>
      <c r="DE6" s="48">
        <v>3</v>
      </c>
      <c r="DF6" s="48">
        <f t="shared" si="18"/>
        <v>1</v>
      </c>
      <c r="DG6" s="48">
        <f t="shared" si="19"/>
        <v>101</v>
      </c>
      <c r="DH6" s="18" t="str">
        <f t="shared" si="20"/>
        <v>两仪剑-3级</v>
      </c>
      <c r="DI6" s="18" t="s">
        <v>1117</v>
      </c>
      <c r="DJ6" s="48">
        <f t="shared" si="21"/>
        <v>1</v>
      </c>
      <c r="DK6" s="48">
        <f t="shared" si="22"/>
        <v>3</v>
      </c>
      <c r="DL6" s="48" t="s">
        <v>1118</v>
      </c>
      <c r="DM6" s="18">
        <f t="shared" si="23"/>
        <v>300</v>
      </c>
      <c r="DN6" s="48" t="s">
        <v>1119</v>
      </c>
      <c r="DO6" s="18">
        <f t="shared" si="24"/>
        <v>60</v>
      </c>
      <c r="DP6" s="48"/>
      <c r="DQ6" s="48"/>
      <c r="DR6" s="48"/>
      <c r="DS6" s="48"/>
      <c r="DT6" s="48"/>
      <c r="DU6" s="48"/>
      <c r="DV6" s="48"/>
      <c r="DW6" s="48"/>
    </row>
    <row r="7" spans="1:127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927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 t="shared" si="3"/>
        <v>19800</v>
      </c>
      <c r="AH7" s="41">
        <f t="shared" si="4"/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 t="shared" si="25"/>
        <v>4493</v>
      </c>
      <c r="AM7" s="41">
        <f t="shared" si="26"/>
        <v>143</v>
      </c>
      <c r="AN7" s="41">
        <f t="shared" si="27"/>
        <v>3024</v>
      </c>
      <c r="AQ7" s="17" t="s">
        <v>362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23">
        <v>1</v>
      </c>
      <c r="BE7" s="18">
        <f>SUM(BB$4:BB7)</f>
        <v>4</v>
      </c>
      <c r="BF7" s="18">
        <f t="shared" si="0"/>
        <v>10073</v>
      </c>
      <c r="BG7" s="18">
        <f t="shared" si="28"/>
        <v>4537</v>
      </c>
      <c r="BH7" s="18">
        <f t="shared" si="1"/>
        <v>85</v>
      </c>
      <c r="BI7" s="18">
        <f t="shared" si="5"/>
        <v>90</v>
      </c>
      <c r="BJ7" s="18">
        <f t="shared" si="6"/>
        <v>130</v>
      </c>
      <c r="BK7" s="18">
        <f t="shared" si="2"/>
        <v>45</v>
      </c>
      <c r="BL7" s="18">
        <f t="shared" si="7"/>
        <v>85</v>
      </c>
      <c r="BM7" s="18">
        <f t="shared" si="8"/>
        <v>130</v>
      </c>
      <c r="BP7" s="44">
        <v>4</v>
      </c>
      <c r="BQ7" s="44">
        <v>102</v>
      </c>
      <c r="BR7" s="44">
        <v>1606006</v>
      </c>
      <c r="BS7" s="44" t="s">
        <v>1038</v>
      </c>
      <c r="BT7" s="44">
        <v>1</v>
      </c>
      <c r="BW7" s="48">
        <v>4</v>
      </c>
      <c r="BX7" s="48">
        <v>202</v>
      </c>
      <c r="BY7" s="48" t="s">
        <v>1111</v>
      </c>
      <c r="BZ7" s="48">
        <v>2</v>
      </c>
      <c r="CC7" s="45">
        <v>20</v>
      </c>
      <c r="CD7" s="45">
        <v>80</v>
      </c>
      <c r="CE7" s="45">
        <f>SUMIFS(金币汇总!$P$6:$P$105,金币汇总!$A$6:$A$105,"&lt;="&amp;新神器与芦花古楼!CD7,金币汇总!$A$6:$A$105,"&gt;"&amp;CD6)</f>
        <v>1154683.2000000002</v>
      </c>
      <c r="CM7" s="44">
        <v>4</v>
      </c>
      <c r="CN7" s="18">
        <f t="shared" si="9"/>
        <v>1</v>
      </c>
      <c r="CO7" s="18">
        <f t="shared" si="10"/>
        <v>1606003</v>
      </c>
      <c r="CP7" s="44" t="str">
        <f t="shared" si="11"/>
        <v>初级神器1配件1-4级</v>
      </c>
      <c r="CQ7" s="43" t="s">
        <v>1061</v>
      </c>
      <c r="CR7" s="18">
        <f t="shared" si="12"/>
        <v>4</v>
      </c>
      <c r="CS7" s="18" t="str">
        <f t="shared" si="13"/>
        <v>金币</v>
      </c>
      <c r="CT7" s="18">
        <f>IF(CR7=1,1,INT(INDEX($CE$13:$CE$52,CR7)/$CH$2*INDEX($CI$4:$CI$6,INDEX($BT$4:$BT$33,CN7))/5)*5)</f>
        <v>355</v>
      </c>
      <c r="CU7" s="18" t="str">
        <f t="shared" si="14"/>
        <v>初级神器材料</v>
      </c>
      <c r="CV7" s="18">
        <f t="shared" si="15"/>
        <v>45</v>
      </c>
      <c r="CW7" s="18" t="str">
        <f t="shared" si="16"/>
        <v>初级神器1配件1</v>
      </c>
      <c r="CX7" s="18">
        <f t="shared" si="17"/>
        <v>1</v>
      </c>
      <c r="CY7" s="44"/>
      <c r="CZ7" s="44"/>
      <c r="DA7" s="44"/>
      <c r="DB7" s="44"/>
      <c r="DE7" s="48">
        <v>4</v>
      </c>
      <c r="DF7" s="48">
        <f t="shared" si="18"/>
        <v>1</v>
      </c>
      <c r="DG7" s="48">
        <f t="shared" si="19"/>
        <v>101</v>
      </c>
      <c r="DH7" s="18" t="str">
        <f t="shared" si="20"/>
        <v>两仪剑-4级</v>
      </c>
      <c r="DI7" s="18" t="s">
        <v>1117</v>
      </c>
      <c r="DJ7" s="48">
        <f t="shared" si="21"/>
        <v>1</v>
      </c>
      <c r="DK7" s="48">
        <f t="shared" si="22"/>
        <v>4</v>
      </c>
      <c r="DL7" s="48" t="s">
        <v>1118</v>
      </c>
      <c r="DM7" s="18">
        <f t="shared" si="23"/>
        <v>355</v>
      </c>
      <c r="DN7" s="48" t="s">
        <v>1119</v>
      </c>
      <c r="DO7" s="18">
        <f t="shared" si="24"/>
        <v>85</v>
      </c>
      <c r="DP7" s="48"/>
      <c r="DQ7" s="48"/>
      <c r="DR7" s="48"/>
      <c r="DS7" s="48"/>
      <c r="DT7" s="48"/>
      <c r="DU7" s="48"/>
      <c r="DV7" s="48"/>
      <c r="DW7" s="48"/>
    </row>
    <row r="8" spans="1:127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 t="shared" si="3"/>
        <v>23050</v>
      </c>
      <c r="AH8" s="41">
        <f t="shared" si="4"/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 t="shared" si="25"/>
        <v>10349</v>
      </c>
      <c r="AM8" s="41">
        <f t="shared" si="26"/>
        <v>214</v>
      </c>
      <c r="AN8" s="41">
        <f t="shared" si="27"/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1</v>
      </c>
      <c r="BC8" s="41">
        <v>2</v>
      </c>
      <c r="BD8" s="23">
        <v>1</v>
      </c>
      <c r="BE8" s="18">
        <f>SUM(BB$4:BB8)</f>
        <v>5</v>
      </c>
      <c r="BF8" s="18">
        <f t="shared" si="0"/>
        <v>17635</v>
      </c>
      <c r="BG8" s="18">
        <f t="shared" si="28"/>
        <v>7562</v>
      </c>
      <c r="BH8" s="18">
        <f t="shared" si="1"/>
        <v>145</v>
      </c>
      <c r="BI8" s="18">
        <f t="shared" si="5"/>
        <v>155</v>
      </c>
      <c r="BJ8" s="18">
        <f t="shared" si="6"/>
        <v>220</v>
      </c>
      <c r="BK8" s="18">
        <f t="shared" si="2"/>
        <v>75</v>
      </c>
      <c r="BL8" s="18">
        <f t="shared" si="7"/>
        <v>140</v>
      </c>
      <c r="BM8" s="18">
        <f t="shared" si="8"/>
        <v>220</v>
      </c>
      <c r="BP8" s="44">
        <v>5</v>
      </c>
      <c r="BQ8" s="44">
        <v>201</v>
      </c>
      <c r="BR8" s="44">
        <v>1606007</v>
      </c>
      <c r="BS8" s="44" t="s">
        <v>330</v>
      </c>
      <c r="BT8" s="44">
        <v>2</v>
      </c>
      <c r="BW8" s="48">
        <v>5</v>
      </c>
      <c r="BX8" s="48">
        <v>301</v>
      </c>
      <c r="BY8" s="48" t="s">
        <v>1112</v>
      </c>
      <c r="BZ8" s="48">
        <v>3</v>
      </c>
      <c r="CC8" s="45">
        <v>25</v>
      </c>
      <c r="CD8" s="45">
        <v>90</v>
      </c>
      <c r="CE8" s="45">
        <f>SUMIFS(金币汇总!$P$6:$P$105,金币汇总!$A$6:$A$105,"&lt;="&amp;新神器与芦花古楼!CD8,金币汇总!$A$6:$A$105,"&gt;"&amp;CD7)</f>
        <v>1751891.2000000002</v>
      </c>
      <c r="CM8" s="44">
        <v>5</v>
      </c>
      <c r="CN8" s="18">
        <f t="shared" si="9"/>
        <v>1</v>
      </c>
      <c r="CO8" s="18">
        <f t="shared" si="10"/>
        <v>1606003</v>
      </c>
      <c r="CP8" s="44" t="str">
        <f t="shared" si="11"/>
        <v>初级神器1配件1-5级</v>
      </c>
      <c r="CQ8" s="43" t="s">
        <v>1061</v>
      </c>
      <c r="CR8" s="18">
        <f t="shared" si="12"/>
        <v>5</v>
      </c>
      <c r="CS8" s="18" t="str">
        <f t="shared" si="13"/>
        <v>金币</v>
      </c>
      <c r="CT8" s="18">
        <f>IF(CR8=1,1,INT(INDEX($CE$13:$CE$52,CR8)/$CH$2*INDEX($CI$4:$CI$6,INDEX($BT$4:$BT$33,CN8))/5)*5)</f>
        <v>410</v>
      </c>
      <c r="CU8" s="18" t="str">
        <f t="shared" si="14"/>
        <v>初级神器材料</v>
      </c>
      <c r="CV8" s="18">
        <f t="shared" si="15"/>
        <v>75</v>
      </c>
      <c r="CW8" s="18" t="str">
        <f t="shared" si="16"/>
        <v>初级神器1配件1</v>
      </c>
      <c r="CX8" s="18">
        <f t="shared" si="17"/>
        <v>2</v>
      </c>
      <c r="CY8" s="44"/>
      <c r="CZ8" s="44"/>
      <c r="DA8" s="44"/>
      <c r="DB8" s="44"/>
      <c r="DE8" s="48">
        <v>5</v>
      </c>
      <c r="DF8" s="48">
        <f t="shared" si="18"/>
        <v>1</v>
      </c>
      <c r="DG8" s="48">
        <f t="shared" si="19"/>
        <v>101</v>
      </c>
      <c r="DH8" s="18" t="str">
        <f t="shared" si="20"/>
        <v>两仪剑-5级</v>
      </c>
      <c r="DI8" s="18" t="s">
        <v>1117</v>
      </c>
      <c r="DJ8" s="48">
        <f t="shared" si="21"/>
        <v>1</v>
      </c>
      <c r="DK8" s="48">
        <f t="shared" si="22"/>
        <v>5</v>
      </c>
      <c r="DL8" s="48" t="s">
        <v>1118</v>
      </c>
      <c r="DM8" s="18">
        <f t="shared" si="23"/>
        <v>410</v>
      </c>
      <c r="DN8" s="48" t="s">
        <v>1119</v>
      </c>
      <c r="DO8" s="18">
        <f t="shared" si="24"/>
        <v>145</v>
      </c>
      <c r="DP8" s="47" t="s">
        <v>1120</v>
      </c>
      <c r="DQ8" s="48">
        <v>1</v>
      </c>
      <c r="DR8" s="48"/>
      <c r="DS8" s="48"/>
      <c r="DT8" s="48"/>
      <c r="DU8" s="48"/>
      <c r="DV8" s="48"/>
      <c r="DW8" s="48"/>
    </row>
    <row r="9" spans="1:127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928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328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 t="shared" si="3"/>
        <v>31200</v>
      </c>
      <c r="AH9" s="41">
        <f t="shared" si="4"/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 t="shared" si="25"/>
        <v>11983</v>
      </c>
      <c r="AM9" s="41">
        <f t="shared" si="26"/>
        <v>357</v>
      </c>
      <c r="AN9" s="41">
        <f t="shared" si="27"/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23">
        <v>1</v>
      </c>
      <c r="BE9" s="18">
        <f>SUM(BB$4:BB9)</f>
        <v>7</v>
      </c>
      <c r="BF9" s="18">
        <f t="shared" si="0"/>
        <v>38808</v>
      </c>
      <c r="BG9" s="18">
        <f t="shared" si="28"/>
        <v>21173</v>
      </c>
      <c r="BH9" s="18">
        <f t="shared" si="1"/>
        <v>405</v>
      </c>
      <c r="BI9" s="18">
        <f t="shared" si="5"/>
        <v>430</v>
      </c>
      <c r="BJ9" s="18">
        <f t="shared" si="6"/>
        <v>610</v>
      </c>
      <c r="BK9" s="18">
        <f t="shared" si="2"/>
        <v>205</v>
      </c>
      <c r="BL9" s="18">
        <f t="shared" si="7"/>
        <v>395</v>
      </c>
      <c r="BM9" s="18">
        <f t="shared" si="8"/>
        <v>610</v>
      </c>
      <c r="BP9" s="44">
        <v>6</v>
      </c>
      <c r="BQ9" s="44">
        <v>201</v>
      </c>
      <c r="BR9" s="44">
        <v>1606008</v>
      </c>
      <c r="BS9" s="44" t="s">
        <v>332</v>
      </c>
      <c r="BT9" s="44">
        <v>2</v>
      </c>
      <c r="BW9" s="48">
        <v>6</v>
      </c>
      <c r="BX9" s="48">
        <v>302</v>
      </c>
      <c r="BY9" s="48" t="s">
        <v>1113</v>
      </c>
      <c r="BZ9" s="48">
        <v>3</v>
      </c>
      <c r="CC9" s="45">
        <v>30</v>
      </c>
      <c r="CD9" s="45">
        <v>100</v>
      </c>
      <c r="CE9" s="45">
        <f>SUMIFS(金币汇总!$P$6:$P$105,金币汇总!$A$6:$A$105,"&lt;="&amp;新神器与芦花古楼!CD9,金币汇总!$A$6:$A$105,"&gt;"&amp;CD8)</f>
        <v>3739283.6</v>
      </c>
      <c r="CM9" s="44">
        <v>6</v>
      </c>
      <c r="CN9" s="18">
        <f t="shared" si="9"/>
        <v>1</v>
      </c>
      <c r="CO9" s="18">
        <f t="shared" si="10"/>
        <v>1606003</v>
      </c>
      <c r="CP9" s="44" t="str">
        <f t="shared" si="11"/>
        <v>初级神器1配件1-6级</v>
      </c>
      <c r="CQ9" s="43" t="s">
        <v>1061</v>
      </c>
      <c r="CR9" s="18">
        <f t="shared" si="12"/>
        <v>6</v>
      </c>
      <c r="CS9" s="18" t="str">
        <f t="shared" si="13"/>
        <v>金币</v>
      </c>
      <c r="CT9" s="18">
        <f>IF(CR9=1,1,INT(INDEX($CE$13:$CE$52,CR9)/$CH$2*INDEX($CI$4:$CI$6,INDEX($BT$4:$BT$33,CN9))/5)*5)</f>
        <v>540</v>
      </c>
      <c r="CU9" s="18" t="str">
        <f t="shared" si="14"/>
        <v>初级神器材料</v>
      </c>
      <c r="CV9" s="18">
        <f t="shared" si="15"/>
        <v>205</v>
      </c>
      <c r="CW9" s="18" t="str">
        <f t="shared" si="16"/>
        <v>初级神器1配件1</v>
      </c>
      <c r="CX9" s="18">
        <f t="shared" si="17"/>
        <v>2</v>
      </c>
      <c r="CY9" s="44"/>
      <c r="CZ9" s="44"/>
      <c r="DA9" s="44"/>
      <c r="DB9" s="44"/>
      <c r="DE9" s="48">
        <v>6</v>
      </c>
      <c r="DF9" s="48">
        <f t="shared" si="18"/>
        <v>1</v>
      </c>
      <c r="DG9" s="48">
        <f t="shared" si="19"/>
        <v>101</v>
      </c>
      <c r="DH9" s="18" t="str">
        <f t="shared" si="20"/>
        <v>两仪剑-6级</v>
      </c>
      <c r="DI9" s="18" t="s">
        <v>1117</v>
      </c>
      <c r="DJ9" s="48">
        <f t="shared" si="21"/>
        <v>1</v>
      </c>
      <c r="DK9" s="48">
        <f t="shared" si="22"/>
        <v>6</v>
      </c>
      <c r="DL9" s="48" t="s">
        <v>1118</v>
      </c>
      <c r="DM9" s="18">
        <f t="shared" si="23"/>
        <v>540</v>
      </c>
      <c r="DN9" s="48" t="s">
        <v>1119</v>
      </c>
      <c r="DO9" s="18">
        <f t="shared" si="24"/>
        <v>405</v>
      </c>
      <c r="DP9" s="48"/>
      <c r="DQ9" s="48"/>
      <c r="DR9" s="48"/>
      <c r="DS9" s="48"/>
      <c r="DT9" s="48"/>
      <c r="DU9" s="48"/>
      <c r="DV9" s="48"/>
      <c r="DW9" s="48"/>
    </row>
    <row r="10" spans="1:127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328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 t="shared" si="3"/>
        <v>35800</v>
      </c>
      <c r="AH10" s="41">
        <f t="shared" si="4"/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 t="shared" si="25"/>
        <v>19814</v>
      </c>
      <c r="AM10" s="41">
        <f t="shared" si="26"/>
        <v>429</v>
      </c>
      <c r="AN10" s="41">
        <f t="shared" si="27"/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23">
        <v>1</v>
      </c>
      <c r="BE10" s="18">
        <f>SUM(BB$4:BB10)</f>
        <v>9</v>
      </c>
      <c r="BF10" s="18">
        <f t="shared" si="0"/>
        <v>70569</v>
      </c>
      <c r="BG10" s="18">
        <f t="shared" si="28"/>
        <v>31761</v>
      </c>
      <c r="BH10" s="18">
        <f t="shared" si="1"/>
        <v>610</v>
      </c>
      <c r="BI10" s="18">
        <f t="shared" si="5"/>
        <v>640</v>
      </c>
      <c r="BJ10" s="18">
        <f t="shared" si="6"/>
        <v>915</v>
      </c>
      <c r="BK10" s="18">
        <f t="shared" si="2"/>
        <v>305</v>
      </c>
      <c r="BL10" s="18">
        <f t="shared" si="7"/>
        <v>595</v>
      </c>
      <c r="BM10" s="18">
        <f t="shared" si="8"/>
        <v>915</v>
      </c>
      <c r="BP10" s="44">
        <v>7</v>
      </c>
      <c r="BQ10" s="44">
        <v>201</v>
      </c>
      <c r="BR10" s="44">
        <v>1606009</v>
      </c>
      <c r="BS10" s="44" t="s">
        <v>1039</v>
      </c>
      <c r="BT10" s="44">
        <v>2</v>
      </c>
      <c r="BW10" s="48">
        <v>7</v>
      </c>
      <c r="BX10" s="48">
        <v>303</v>
      </c>
      <c r="BY10" s="48" t="s">
        <v>1114</v>
      </c>
      <c r="BZ10" s="48">
        <v>3</v>
      </c>
      <c r="CC10" s="45">
        <v>35</v>
      </c>
      <c r="CD10" s="45"/>
      <c r="CE10" s="45">
        <f>金币汇总!$I$105*金币汇总!$P$4*80</f>
        <v>10734432</v>
      </c>
      <c r="CM10" s="44">
        <v>7</v>
      </c>
      <c r="CN10" s="18">
        <f t="shared" si="9"/>
        <v>1</v>
      </c>
      <c r="CO10" s="18">
        <f t="shared" si="10"/>
        <v>1606003</v>
      </c>
      <c r="CP10" s="44" t="str">
        <f t="shared" si="11"/>
        <v>初级神器1配件1-7级</v>
      </c>
      <c r="CQ10" s="43" t="s">
        <v>1061</v>
      </c>
      <c r="CR10" s="18">
        <f t="shared" si="12"/>
        <v>7</v>
      </c>
      <c r="CS10" s="18" t="str">
        <f t="shared" si="13"/>
        <v>金币</v>
      </c>
      <c r="CT10" s="18">
        <f>IF(CR10=1,1,INT(INDEX($CE$13:$CE$52,CR10)/$CH$2*INDEX($CI$4:$CI$6,INDEX($BT$4:$BT$33,CN10))/5)*5)</f>
        <v>690</v>
      </c>
      <c r="CU10" s="18" t="str">
        <f t="shared" si="14"/>
        <v>初级神器材料</v>
      </c>
      <c r="CV10" s="18">
        <f t="shared" si="15"/>
        <v>305</v>
      </c>
      <c r="CW10" s="18" t="str">
        <f t="shared" si="16"/>
        <v>初级神器1配件1</v>
      </c>
      <c r="CX10" s="18">
        <f t="shared" si="17"/>
        <v>2</v>
      </c>
      <c r="CY10" s="44"/>
      <c r="CZ10" s="44"/>
      <c r="DA10" s="44"/>
      <c r="DB10" s="44"/>
      <c r="DE10" s="48">
        <v>7</v>
      </c>
      <c r="DF10" s="48">
        <f t="shared" si="18"/>
        <v>1</v>
      </c>
      <c r="DG10" s="48">
        <f t="shared" si="19"/>
        <v>101</v>
      </c>
      <c r="DH10" s="18" t="str">
        <f t="shared" si="20"/>
        <v>两仪剑-7级</v>
      </c>
      <c r="DI10" s="18" t="s">
        <v>1117</v>
      </c>
      <c r="DJ10" s="48">
        <f t="shared" si="21"/>
        <v>1</v>
      </c>
      <c r="DK10" s="48">
        <f t="shared" si="22"/>
        <v>7</v>
      </c>
      <c r="DL10" s="48" t="s">
        <v>1118</v>
      </c>
      <c r="DM10" s="18">
        <f t="shared" si="23"/>
        <v>690</v>
      </c>
      <c r="DN10" s="48" t="s">
        <v>1119</v>
      </c>
      <c r="DO10" s="18">
        <f t="shared" si="24"/>
        <v>610</v>
      </c>
      <c r="DP10" s="48"/>
      <c r="DQ10" s="48"/>
      <c r="DR10" s="48"/>
      <c r="DS10" s="48"/>
      <c r="DT10" s="48"/>
      <c r="DU10" s="48"/>
      <c r="DV10" s="48"/>
      <c r="DW10" s="48"/>
    </row>
    <row r="11" spans="1:127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330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328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 t="shared" si="3"/>
        <v>45300</v>
      </c>
      <c r="AH11" s="41">
        <f t="shared" si="4"/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 t="shared" si="25"/>
        <v>22061</v>
      </c>
      <c r="AM11" s="41">
        <f t="shared" si="26"/>
        <v>572</v>
      </c>
      <c r="AN11" s="41">
        <f t="shared" si="27"/>
        <v>12099</v>
      </c>
      <c r="AQ11" s="17" t="s">
        <v>367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23">
        <v>1</v>
      </c>
      <c r="BE11" s="18">
        <f>SUM(BB$4:BB11)</f>
        <v>11</v>
      </c>
      <c r="BF11" s="18">
        <f t="shared" si="0"/>
        <v>111405</v>
      </c>
      <c r="BG11" s="18">
        <f t="shared" si="28"/>
        <v>40836</v>
      </c>
      <c r="BH11" s="18">
        <f t="shared" si="1"/>
        <v>785</v>
      </c>
      <c r="BI11" s="18">
        <f t="shared" si="5"/>
        <v>825</v>
      </c>
      <c r="BJ11" s="18">
        <f t="shared" si="6"/>
        <v>1180</v>
      </c>
      <c r="BK11" s="18">
        <f t="shared" si="2"/>
        <v>395</v>
      </c>
      <c r="BL11" s="18">
        <f t="shared" si="7"/>
        <v>765</v>
      </c>
      <c r="BM11" s="18">
        <f t="shared" si="8"/>
        <v>1180</v>
      </c>
      <c r="BP11" s="44">
        <v>8</v>
      </c>
      <c r="BQ11" s="44">
        <v>201</v>
      </c>
      <c r="BR11" s="44">
        <v>1606010</v>
      </c>
      <c r="BS11" s="44" t="s">
        <v>1040</v>
      </c>
      <c r="BT11" s="44">
        <v>2</v>
      </c>
      <c r="CC11" s="45">
        <v>40</v>
      </c>
      <c r="CD11" s="45"/>
      <c r="CE11" s="45">
        <f>金币汇总!$I$105*金币汇总!$P$4*250</f>
        <v>33545100</v>
      </c>
      <c r="CM11" s="44">
        <v>8</v>
      </c>
      <c r="CN11" s="18">
        <f t="shared" si="9"/>
        <v>1</v>
      </c>
      <c r="CO11" s="18">
        <f t="shared" si="10"/>
        <v>1606003</v>
      </c>
      <c r="CP11" s="44" t="str">
        <f t="shared" si="11"/>
        <v>初级神器1配件1-8级</v>
      </c>
      <c r="CQ11" s="43" t="s">
        <v>1061</v>
      </c>
      <c r="CR11" s="18">
        <f t="shared" si="12"/>
        <v>8</v>
      </c>
      <c r="CS11" s="18" t="str">
        <f t="shared" si="13"/>
        <v>金币</v>
      </c>
      <c r="CT11" s="18">
        <f>IF(CR11=1,1,INT(INDEX($CE$13:$CE$52,CR11)/$CH$2*INDEX($CI$4:$CI$6,INDEX($BT$4:$BT$33,CN11))/5)*5)</f>
        <v>835</v>
      </c>
      <c r="CU11" s="18" t="str">
        <f t="shared" si="14"/>
        <v>初级神器材料</v>
      </c>
      <c r="CV11" s="18">
        <f t="shared" si="15"/>
        <v>395</v>
      </c>
      <c r="CW11" s="18" t="str">
        <f t="shared" si="16"/>
        <v>初级神器1配件1</v>
      </c>
      <c r="CX11" s="18">
        <f t="shared" si="17"/>
        <v>2</v>
      </c>
      <c r="CY11" s="44"/>
      <c r="CZ11" s="44"/>
      <c r="DA11" s="44"/>
      <c r="DB11" s="44"/>
      <c r="DE11" s="48">
        <v>8</v>
      </c>
      <c r="DF11" s="48">
        <f t="shared" si="18"/>
        <v>1</v>
      </c>
      <c r="DG11" s="48">
        <f t="shared" si="19"/>
        <v>101</v>
      </c>
      <c r="DH11" s="18" t="str">
        <f t="shared" si="20"/>
        <v>两仪剑-8级</v>
      </c>
      <c r="DI11" s="18" t="s">
        <v>1117</v>
      </c>
      <c r="DJ11" s="48">
        <f t="shared" si="21"/>
        <v>1</v>
      </c>
      <c r="DK11" s="48">
        <f t="shared" si="22"/>
        <v>8</v>
      </c>
      <c r="DL11" s="48" t="s">
        <v>1118</v>
      </c>
      <c r="DM11" s="18">
        <f t="shared" si="23"/>
        <v>835</v>
      </c>
      <c r="DN11" s="48" t="s">
        <v>1119</v>
      </c>
      <c r="DO11" s="18">
        <f t="shared" si="24"/>
        <v>785</v>
      </c>
      <c r="DP11" s="48"/>
      <c r="DQ11" s="48"/>
      <c r="DR11" s="48"/>
      <c r="DS11" s="48"/>
      <c r="DT11" s="48"/>
      <c r="DU11" s="48"/>
      <c r="DV11" s="48"/>
      <c r="DW11" s="48"/>
    </row>
    <row r="12" spans="1:127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328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 t="shared" si="3"/>
        <v>45950</v>
      </c>
      <c r="AH12" s="41">
        <f t="shared" si="4"/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 t="shared" si="25"/>
        <v>30504</v>
      </c>
      <c r="AM12" s="41">
        <f t="shared" si="26"/>
        <v>644</v>
      </c>
      <c r="AN12" s="41">
        <f t="shared" si="27"/>
        <v>13612</v>
      </c>
      <c r="AQ12" s="17" t="s">
        <v>366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23">
        <v>1</v>
      </c>
      <c r="BE12" s="18">
        <f>SUM(BB$4:BB12)</f>
        <v>13</v>
      </c>
      <c r="BF12" s="18">
        <f t="shared" si="0"/>
        <v>159804</v>
      </c>
      <c r="BG12" s="18">
        <f t="shared" si="28"/>
        <v>48399</v>
      </c>
      <c r="BH12" s="18">
        <f t="shared" si="1"/>
        <v>930</v>
      </c>
      <c r="BI12" s="18">
        <f t="shared" si="5"/>
        <v>975</v>
      </c>
      <c r="BJ12" s="18">
        <f t="shared" si="6"/>
        <v>1395</v>
      </c>
      <c r="BK12" s="18">
        <f t="shared" si="2"/>
        <v>465</v>
      </c>
      <c r="BL12" s="18">
        <f t="shared" si="7"/>
        <v>905</v>
      </c>
      <c r="BM12" s="18">
        <f t="shared" si="8"/>
        <v>1395</v>
      </c>
      <c r="BP12" s="44">
        <v>9</v>
      </c>
      <c r="BQ12" s="44">
        <v>202</v>
      </c>
      <c r="BR12" s="44">
        <v>1606011</v>
      </c>
      <c r="BS12" s="44" t="s">
        <v>331</v>
      </c>
      <c r="BT12" s="44">
        <v>2</v>
      </c>
      <c r="CC12" s="21"/>
      <c r="CD12" s="21"/>
      <c r="CE12" s="21"/>
      <c r="CM12" s="44">
        <v>9</v>
      </c>
      <c r="CN12" s="18">
        <f t="shared" si="9"/>
        <v>1</v>
      </c>
      <c r="CO12" s="18">
        <f t="shared" si="10"/>
        <v>1606003</v>
      </c>
      <c r="CP12" s="44" t="str">
        <f t="shared" si="11"/>
        <v>初级神器1配件1-9级</v>
      </c>
      <c r="CQ12" s="43" t="s">
        <v>1061</v>
      </c>
      <c r="CR12" s="18">
        <f t="shared" si="12"/>
        <v>9</v>
      </c>
      <c r="CS12" s="18" t="str">
        <f t="shared" si="13"/>
        <v>金币</v>
      </c>
      <c r="CT12" s="18">
        <f>IF(CR12=1,1,INT(INDEX($CE$13:$CE$52,CR12)/$CH$2*INDEX($CI$4:$CI$6,INDEX($BT$4:$BT$33,CN12))/5)*5)</f>
        <v>980</v>
      </c>
      <c r="CU12" s="18" t="str">
        <f t="shared" si="14"/>
        <v>初级神器材料</v>
      </c>
      <c r="CV12" s="18">
        <f t="shared" si="15"/>
        <v>465</v>
      </c>
      <c r="CW12" s="18" t="str">
        <f t="shared" si="16"/>
        <v>初级神器1配件1</v>
      </c>
      <c r="CX12" s="18">
        <f t="shared" si="17"/>
        <v>2</v>
      </c>
      <c r="CY12" s="44"/>
      <c r="CZ12" s="44"/>
      <c r="DA12" s="44"/>
      <c r="DB12" s="44"/>
      <c r="DE12" s="48">
        <v>9</v>
      </c>
      <c r="DF12" s="48">
        <f t="shared" si="18"/>
        <v>1</v>
      </c>
      <c r="DG12" s="48">
        <f t="shared" si="19"/>
        <v>101</v>
      </c>
      <c r="DH12" s="18" t="str">
        <f t="shared" si="20"/>
        <v>两仪剑-9级</v>
      </c>
      <c r="DI12" s="18" t="s">
        <v>1117</v>
      </c>
      <c r="DJ12" s="48">
        <f t="shared" si="21"/>
        <v>1</v>
      </c>
      <c r="DK12" s="48">
        <f t="shared" si="22"/>
        <v>9</v>
      </c>
      <c r="DL12" s="48" t="s">
        <v>1118</v>
      </c>
      <c r="DM12" s="18">
        <f t="shared" si="23"/>
        <v>980</v>
      </c>
      <c r="DN12" s="48" t="s">
        <v>1119</v>
      </c>
      <c r="DO12" s="18">
        <f t="shared" si="24"/>
        <v>930</v>
      </c>
      <c r="DP12" s="48"/>
      <c r="DQ12" s="48"/>
      <c r="DR12" s="48"/>
      <c r="DS12" s="48"/>
      <c r="DT12" s="48"/>
      <c r="DU12" s="48"/>
      <c r="DV12" s="48"/>
      <c r="DW12" s="48"/>
    </row>
    <row r="13" spans="1:127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929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328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 t="shared" si="3"/>
        <v>46950</v>
      </c>
      <c r="AH13" s="41">
        <f t="shared" si="4"/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 t="shared" si="25"/>
        <v>33159</v>
      </c>
      <c r="AM13" s="41">
        <f t="shared" si="26"/>
        <v>858</v>
      </c>
      <c r="AN13" s="41">
        <f t="shared" si="27"/>
        <v>18149</v>
      </c>
      <c r="AQ13" s="17" t="s">
        <v>368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4">
        <v>2</v>
      </c>
      <c r="BC13" s="41">
        <v>3</v>
      </c>
      <c r="BD13" s="23">
        <v>1</v>
      </c>
      <c r="BE13" s="18">
        <f>SUM(BB$4:BB13)</f>
        <v>15</v>
      </c>
      <c r="BF13" s="18">
        <f t="shared" si="0"/>
        <v>217277</v>
      </c>
      <c r="BG13" s="18">
        <f t="shared" si="28"/>
        <v>57473</v>
      </c>
      <c r="BH13" s="18">
        <f t="shared" si="1"/>
        <v>1105</v>
      </c>
      <c r="BI13" s="18">
        <f t="shared" si="5"/>
        <v>1160</v>
      </c>
      <c r="BJ13" s="18">
        <f t="shared" si="6"/>
        <v>1660</v>
      </c>
      <c r="BK13" s="18">
        <f t="shared" si="2"/>
        <v>555</v>
      </c>
      <c r="BL13" s="18">
        <f t="shared" si="7"/>
        <v>1080</v>
      </c>
      <c r="BM13" s="18">
        <f t="shared" si="8"/>
        <v>1660</v>
      </c>
      <c r="BP13" s="44">
        <v>10</v>
      </c>
      <c r="BQ13" s="44">
        <v>202</v>
      </c>
      <c r="BR13" s="44">
        <v>1606012</v>
      </c>
      <c r="BS13" s="44" t="s">
        <v>329</v>
      </c>
      <c r="BT13" s="44">
        <v>2</v>
      </c>
      <c r="CC13" s="45">
        <v>1</v>
      </c>
      <c r="CD13" s="24">
        <v>0.13</v>
      </c>
      <c r="CE13" s="45">
        <f>$CE$4*CD13</f>
        <v>11888.188000000002</v>
      </c>
      <c r="CM13" s="44">
        <v>10</v>
      </c>
      <c r="CN13" s="18">
        <f t="shared" si="9"/>
        <v>1</v>
      </c>
      <c r="CO13" s="18">
        <f t="shared" si="10"/>
        <v>1606003</v>
      </c>
      <c r="CP13" s="44" t="str">
        <f t="shared" si="11"/>
        <v>初级神器1配件1-10级</v>
      </c>
      <c r="CQ13" s="43" t="s">
        <v>1061</v>
      </c>
      <c r="CR13" s="18">
        <f t="shared" si="12"/>
        <v>10</v>
      </c>
      <c r="CS13" s="18" t="str">
        <f t="shared" si="13"/>
        <v>金币</v>
      </c>
      <c r="CT13" s="18">
        <f>IF(CR13=1,1,INT(INDEX($CE$13:$CE$52,CR13)/$CH$2*INDEX($CI$4:$CI$6,INDEX($BT$4:$BT$33,CN13))/5)*5)</f>
        <v>1130</v>
      </c>
      <c r="CU13" s="18" t="str">
        <f t="shared" si="14"/>
        <v>初级神器材料</v>
      </c>
      <c r="CV13" s="18">
        <f t="shared" si="15"/>
        <v>555</v>
      </c>
      <c r="CW13" s="18" t="str">
        <f t="shared" si="16"/>
        <v>初级神器1配件1</v>
      </c>
      <c r="CX13" s="18">
        <f t="shared" si="17"/>
        <v>3</v>
      </c>
      <c r="CY13" s="44"/>
      <c r="CZ13" s="44"/>
      <c r="DA13" s="44"/>
      <c r="DB13" s="44"/>
      <c r="DE13" s="48">
        <v>10</v>
      </c>
      <c r="DF13" s="48">
        <f t="shared" si="18"/>
        <v>1</v>
      </c>
      <c r="DG13" s="48">
        <f t="shared" si="19"/>
        <v>101</v>
      </c>
      <c r="DH13" s="18" t="str">
        <f t="shared" si="20"/>
        <v>两仪剑-10级</v>
      </c>
      <c r="DI13" s="18" t="s">
        <v>1117</v>
      </c>
      <c r="DJ13" s="48">
        <f t="shared" si="21"/>
        <v>1</v>
      </c>
      <c r="DK13" s="48">
        <f t="shared" si="22"/>
        <v>10</v>
      </c>
      <c r="DL13" s="48" t="s">
        <v>1118</v>
      </c>
      <c r="DM13" s="18">
        <f t="shared" si="23"/>
        <v>1130</v>
      </c>
      <c r="DN13" s="48" t="s">
        <v>1119</v>
      </c>
      <c r="DO13" s="18">
        <f t="shared" si="24"/>
        <v>1105</v>
      </c>
      <c r="DP13" s="47" t="s">
        <v>1121</v>
      </c>
      <c r="DQ13" s="48">
        <v>2</v>
      </c>
      <c r="DR13" s="48"/>
      <c r="DS13" s="48"/>
      <c r="DT13" s="48"/>
      <c r="DU13" s="48"/>
      <c r="DV13" s="48"/>
      <c r="DW13" s="48"/>
    </row>
    <row r="14" spans="1:127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328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 t="shared" si="3"/>
        <v>47350</v>
      </c>
      <c r="AH14" s="41">
        <f t="shared" si="4"/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 t="shared" si="25"/>
        <v>35611</v>
      </c>
      <c r="AM14" s="41">
        <f t="shared" si="26"/>
        <v>858</v>
      </c>
      <c r="AN14" s="41">
        <f t="shared" si="27"/>
        <v>18149</v>
      </c>
      <c r="AQ14" s="17" t="s">
        <v>369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23">
        <v>1</v>
      </c>
      <c r="BE14" s="18">
        <f>SUM(BB$4:BB14)</f>
        <v>18</v>
      </c>
      <c r="BF14" s="18">
        <f t="shared" si="0"/>
        <v>317100</v>
      </c>
      <c r="BG14" s="18">
        <f t="shared" si="28"/>
        <v>99823</v>
      </c>
      <c r="BH14" s="18">
        <f t="shared" si="1"/>
        <v>1920</v>
      </c>
      <c r="BI14" s="18">
        <f t="shared" si="5"/>
        <v>2015</v>
      </c>
      <c r="BJ14" s="18">
        <f t="shared" si="6"/>
        <v>2880</v>
      </c>
      <c r="BK14" s="18">
        <f t="shared" si="2"/>
        <v>960</v>
      </c>
      <c r="BL14" s="18">
        <f t="shared" si="7"/>
        <v>1870</v>
      </c>
      <c r="BM14" s="18">
        <f t="shared" si="8"/>
        <v>2880</v>
      </c>
      <c r="BP14" s="44">
        <v>11</v>
      </c>
      <c r="BQ14" s="44">
        <v>202</v>
      </c>
      <c r="BR14" s="44">
        <v>1606013</v>
      </c>
      <c r="BS14" s="44" t="s">
        <v>1041</v>
      </c>
      <c r="BT14" s="44">
        <v>2</v>
      </c>
      <c r="CC14" s="45">
        <v>2</v>
      </c>
      <c r="CD14" s="24">
        <v>0.16500000000000001</v>
      </c>
      <c r="CE14" s="45">
        <f t="shared" ref="CE14:CE17" si="29">$CE$4*CD14</f>
        <v>15088.854000000001</v>
      </c>
      <c r="CM14" s="44">
        <v>11</v>
      </c>
      <c r="CN14" s="18">
        <f t="shared" si="9"/>
        <v>1</v>
      </c>
      <c r="CO14" s="18">
        <f t="shared" si="10"/>
        <v>1606003</v>
      </c>
      <c r="CP14" s="44" t="str">
        <f t="shared" si="11"/>
        <v>初级神器1配件1-11级</v>
      </c>
      <c r="CQ14" s="43" t="s">
        <v>1061</v>
      </c>
      <c r="CR14" s="18">
        <f t="shared" si="12"/>
        <v>11</v>
      </c>
      <c r="CS14" s="18" t="str">
        <f t="shared" si="13"/>
        <v>金币</v>
      </c>
      <c r="CT14" s="18">
        <f>IF(CR14=1,1,INT(INDEX($CE$13:$CE$52,CR14)/$CH$2*INDEX($CI$4:$CI$6,INDEX($BT$4:$BT$33,CN14))/5)*5)</f>
        <v>1340</v>
      </c>
      <c r="CU14" s="18" t="str">
        <f t="shared" si="14"/>
        <v>初级神器材料</v>
      </c>
      <c r="CV14" s="18">
        <f t="shared" si="15"/>
        <v>960</v>
      </c>
      <c r="CW14" s="18" t="str">
        <f t="shared" si="16"/>
        <v>初级神器1配件1</v>
      </c>
      <c r="CX14" s="18">
        <f t="shared" si="17"/>
        <v>3</v>
      </c>
      <c r="CY14" s="44"/>
      <c r="CZ14" s="44"/>
      <c r="DA14" s="44"/>
      <c r="DB14" s="44"/>
      <c r="DE14" s="48">
        <v>11</v>
      </c>
      <c r="DF14" s="48">
        <f t="shared" si="18"/>
        <v>1</v>
      </c>
      <c r="DG14" s="48">
        <f t="shared" si="19"/>
        <v>101</v>
      </c>
      <c r="DH14" s="18" t="str">
        <f t="shared" si="20"/>
        <v>两仪剑-11级</v>
      </c>
      <c r="DI14" s="18" t="s">
        <v>1117</v>
      </c>
      <c r="DJ14" s="48">
        <f t="shared" si="21"/>
        <v>1</v>
      </c>
      <c r="DK14" s="48">
        <f t="shared" si="22"/>
        <v>11</v>
      </c>
      <c r="DL14" s="48" t="s">
        <v>1118</v>
      </c>
      <c r="DM14" s="18">
        <f t="shared" si="23"/>
        <v>1340</v>
      </c>
      <c r="DN14" s="48" t="s">
        <v>1119</v>
      </c>
      <c r="DO14" s="18">
        <f t="shared" si="24"/>
        <v>1920</v>
      </c>
      <c r="DP14" s="48"/>
      <c r="DQ14" s="48"/>
      <c r="DR14" s="48"/>
      <c r="DS14" s="48"/>
      <c r="DT14" s="48"/>
      <c r="DU14" s="48"/>
      <c r="DV14" s="48"/>
      <c r="DW14" s="48"/>
    </row>
    <row r="15" spans="1:127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930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328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 t="shared" si="3"/>
        <v>48200</v>
      </c>
      <c r="AH15" s="41">
        <f t="shared" si="4"/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 t="shared" si="25"/>
        <v>37858</v>
      </c>
      <c r="AM15" s="41">
        <f t="shared" si="26"/>
        <v>1073</v>
      </c>
      <c r="AN15" s="41">
        <f t="shared" si="27"/>
        <v>22687</v>
      </c>
      <c r="AQ15" s="17" t="s">
        <v>370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23">
        <v>1</v>
      </c>
      <c r="BE15" s="18">
        <f>SUM(BB$4:BB15)</f>
        <v>21</v>
      </c>
      <c r="BF15" s="18">
        <f t="shared" si="0"/>
        <v>425998</v>
      </c>
      <c r="BG15" s="18">
        <f t="shared" si="28"/>
        <v>108898</v>
      </c>
      <c r="BH15" s="18">
        <f t="shared" si="1"/>
        <v>2095</v>
      </c>
      <c r="BI15" s="18">
        <f t="shared" si="5"/>
        <v>2200</v>
      </c>
      <c r="BJ15" s="18">
        <f t="shared" si="6"/>
        <v>3140</v>
      </c>
      <c r="BK15" s="18">
        <f t="shared" si="2"/>
        <v>1045</v>
      </c>
      <c r="BL15" s="18">
        <f t="shared" si="7"/>
        <v>2040</v>
      </c>
      <c r="BM15" s="18">
        <f t="shared" si="8"/>
        <v>3140</v>
      </c>
      <c r="BP15" s="44">
        <v>12</v>
      </c>
      <c r="BQ15" s="44">
        <v>202</v>
      </c>
      <c r="BR15" s="44">
        <v>1606014</v>
      </c>
      <c r="BS15" s="44" t="s">
        <v>1042</v>
      </c>
      <c r="BT15" s="44">
        <v>2</v>
      </c>
      <c r="CC15" s="45">
        <v>3</v>
      </c>
      <c r="CD15" s="24">
        <v>0.2</v>
      </c>
      <c r="CE15" s="45">
        <f t="shared" si="29"/>
        <v>18289.52</v>
      </c>
      <c r="CM15" s="44">
        <v>12</v>
      </c>
      <c r="CN15" s="18">
        <f t="shared" si="9"/>
        <v>1</v>
      </c>
      <c r="CO15" s="18">
        <f t="shared" si="10"/>
        <v>1606003</v>
      </c>
      <c r="CP15" s="44" t="str">
        <f t="shared" si="11"/>
        <v>初级神器1配件1-12级</v>
      </c>
      <c r="CQ15" s="43" t="s">
        <v>1061</v>
      </c>
      <c r="CR15" s="18">
        <f t="shared" si="12"/>
        <v>12</v>
      </c>
      <c r="CS15" s="18" t="str">
        <f t="shared" si="13"/>
        <v>金币</v>
      </c>
      <c r="CT15" s="18">
        <f>IF(CR15=1,1,INT(INDEX($CE$13:$CE$52,CR15)/$CH$2*INDEX($CI$4:$CI$6,INDEX($BT$4:$BT$33,CN15))/5)*5)</f>
        <v>1630</v>
      </c>
      <c r="CU15" s="18" t="str">
        <f t="shared" si="14"/>
        <v>初级神器材料</v>
      </c>
      <c r="CV15" s="18">
        <f t="shared" si="15"/>
        <v>1045</v>
      </c>
      <c r="CW15" s="18" t="str">
        <f t="shared" si="16"/>
        <v>初级神器1配件1</v>
      </c>
      <c r="CX15" s="18">
        <f t="shared" si="17"/>
        <v>3</v>
      </c>
      <c r="CY15" s="44"/>
      <c r="CZ15" s="44"/>
      <c r="DA15" s="44"/>
      <c r="DB15" s="44"/>
      <c r="DE15" s="48">
        <v>12</v>
      </c>
      <c r="DF15" s="48">
        <f t="shared" si="18"/>
        <v>1</v>
      </c>
      <c r="DG15" s="48">
        <f t="shared" si="19"/>
        <v>101</v>
      </c>
      <c r="DH15" s="18" t="str">
        <f t="shared" si="20"/>
        <v>两仪剑-12级</v>
      </c>
      <c r="DI15" s="18" t="s">
        <v>1117</v>
      </c>
      <c r="DJ15" s="48">
        <f t="shared" si="21"/>
        <v>1</v>
      </c>
      <c r="DK15" s="48">
        <f t="shared" si="22"/>
        <v>12</v>
      </c>
      <c r="DL15" s="48" t="s">
        <v>1118</v>
      </c>
      <c r="DM15" s="18">
        <f t="shared" si="23"/>
        <v>1630</v>
      </c>
      <c r="DN15" s="48" t="s">
        <v>1119</v>
      </c>
      <c r="DO15" s="18">
        <f t="shared" si="24"/>
        <v>2095</v>
      </c>
      <c r="DP15" s="48"/>
      <c r="DQ15" s="48"/>
      <c r="DR15" s="48"/>
      <c r="DS15" s="48"/>
      <c r="DT15" s="48"/>
      <c r="DU15" s="48"/>
      <c r="DV15" s="48"/>
      <c r="DW15" s="48"/>
    </row>
    <row r="16" spans="1:127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328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 t="shared" si="3"/>
        <v>46800</v>
      </c>
      <c r="AH16" s="41">
        <f t="shared" si="4"/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 t="shared" si="25"/>
        <v>39900</v>
      </c>
      <c r="AM16" s="41">
        <f t="shared" si="26"/>
        <v>1073</v>
      </c>
      <c r="AN16" s="41">
        <f t="shared" si="27"/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23">
        <v>1</v>
      </c>
      <c r="BE16" s="18">
        <f>SUM(BB$4:BB16)</f>
        <v>24</v>
      </c>
      <c r="BF16" s="18">
        <f t="shared" si="0"/>
        <v>542458</v>
      </c>
      <c r="BG16" s="18">
        <f t="shared" si="28"/>
        <v>116460</v>
      </c>
      <c r="BH16" s="18">
        <f t="shared" si="1"/>
        <v>2240</v>
      </c>
      <c r="BI16" s="18">
        <f t="shared" si="5"/>
        <v>2350</v>
      </c>
      <c r="BJ16" s="18">
        <f t="shared" si="6"/>
        <v>3360</v>
      </c>
      <c r="BK16" s="18">
        <f t="shared" si="2"/>
        <v>1120</v>
      </c>
      <c r="BL16" s="18">
        <f t="shared" si="7"/>
        <v>2185</v>
      </c>
      <c r="BM16" s="18">
        <f t="shared" si="8"/>
        <v>3360</v>
      </c>
      <c r="BP16" s="44">
        <v>13</v>
      </c>
      <c r="BQ16" s="44">
        <v>301</v>
      </c>
      <c r="BR16" s="44">
        <v>1606015</v>
      </c>
      <c r="BS16" s="44" t="s">
        <v>1043</v>
      </c>
      <c r="BT16" s="44">
        <v>3</v>
      </c>
      <c r="CC16" s="45">
        <v>4</v>
      </c>
      <c r="CD16" s="24">
        <v>0.23499999999999999</v>
      </c>
      <c r="CE16" s="45">
        <f t="shared" si="29"/>
        <v>21490.186000000002</v>
      </c>
      <c r="CM16" s="44">
        <v>13</v>
      </c>
      <c r="CN16" s="18">
        <f t="shared" si="9"/>
        <v>1</v>
      </c>
      <c r="CO16" s="18">
        <f t="shared" si="10"/>
        <v>1606003</v>
      </c>
      <c r="CP16" s="44" t="str">
        <f t="shared" si="11"/>
        <v>初级神器1配件1-13级</v>
      </c>
      <c r="CQ16" s="43" t="s">
        <v>1061</v>
      </c>
      <c r="CR16" s="18">
        <f t="shared" si="12"/>
        <v>13</v>
      </c>
      <c r="CS16" s="18" t="str">
        <f t="shared" si="13"/>
        <v>金币</v>
      </c>
      <c r="CT16" s="18">
        <f>IF(CR16=1,1,INT(INDEX($CE$13:$CE$52,CR16)/$CH$2*INDEX($CI$4:$CI$6,INDEX($BT$4:$BT$33,CN16))/5)*5)</f>
        <v>1920</v>
      </c>
      <c r="CU16" s="18" t="str">
        <f t="shared" si="14"/>
        <v>初级神器材料</v>
      </c>
      <c r="CV16" s="18">
        <f t="shared" si="15"/>
        <v>1120</v>
      </c>
      <c r="CW16" s="18" t="str">
        <f t="shared" si="16"/>
        <v>初级神器1配件1</v>
      </c>
      <c r="CX16" s="18">
        <f t="shared" si="17"/>
        <v>3</v>
      </c>
      <c r="CY16" s="44"/>
      <c r="CZ16" s="44"/>
      <c r="DA16" s="44"/>
      <c r="DB16" s="44"/>
      <c r="DE16" s="48">
        <v>13</v>
      </c>
      <c r="DF16" s="48">
        <f t="shared" si="18"/>
        <v>1</v>
      </c>
      <c r="DG16" s="48">
        <f t="shared" si="19"/>
        <v>101</v>
      </c>
      <c r="DH16" s="18" t="str">
        <f t="shared" si="20"/>
        <v>两仪剑-13级</v>
      </c>
      <c r="DI16" s="18" t="s">
        <v>1117</v>
      </c>
      <c r="DJ16" s="48">
        <f t="shared" si="21"/>
        <v>1</v>
      </c>
      <c r="DK16" s="48">
        <f t="shared" si="22"/>
        <v>13</v>
      </c>
      <c r="DL16" s="48" t="s">
        <v>1118</v>
      </c>
      <c r="DM16" s="18">
        <f t="shared" si="23"/>
        <v>1920</v>
      </c>
      <c r="DN16" s="48" t="s">
        <v>1119</v>
      </c>
      <c r="DO16" s="18">
        <f t="shared" si="24"/>
        <v>2240</v>
      </c>
      <c r="DP16" s="48"/>
      <c r="DQ16" s="48"/>
      <c r="DR16" s="48"/>
      <c r="DS16" s="48"/>
      <c r="DT16" s="48"/>
      <c r="DU16" s="48"/>
      <c r="DV16" s="48"/>
      <c r="DW16" s="48"/>
    </row>
    <row r="17" spans="1:127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330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328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 t="shared" si="3"/>
        <v>49950</v>
      </c>
      <c r="AH17" s="41">
        <f t="shared" si="4"/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 t="shared" si="25"/>
        <v>41739</v>
      </c>
      <c r="AM17" s="41">
        <f t="shared" si="26"/>
        <v>1216</v>
      </c>
      <c r="AN17" s="41">
        <f t="shared" si="27"/>
        <v>25712</v>
      </c>
      <c r="AR17" s="13" t="s">
        <v>357</v>
      </c>
      <c r="AS17" s="13" t="s">
        <v>358</v>
      </c>
      <c r="AT17" s="13" t="s">
        <v>359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23">
        <v>1</v>
      </c>
      <c r="BE17" s="18">
        <f>SUM(BB$4:BB17)</f>
        <v>27</v>
      </c>
      <c r="BF17" s="18">
        <f t="shared" si="0"/>
        <v>666481</v>
      </c>
      <c r="BG17" s="18">
        <f t="shared" si="28"/>
        <v>124023</v>
      </c>
      <c r="BH17" s="18">
        <f t="shared" si="1"/>
        <v>2385</v>
      </c>
      <c r="BI17" s="18">
        <f t="shared" si="5"/>
        <v>2505</v>
      </c>
      <c r="BJ17" s="18">
        <f t="shared" si="6"/>
        <v>3580</v>
      </c>
      <c r="BK17" s="18">
        <f t="shared" si="2"/>
        <v>1195</v>
      </c>
      <c r="BL17" s="18">
        <f t="shared" si="7"/>
        <v>2325</v>
      </c>
      <c r="BM17" s="18">
        <f t="shared" si="8"/>
        <v>3580</v>
      </c>
      <c r="BP17" s="44">
        <v>14</v>
      </c>
      <c r="BQ17" s="44">
        <v>301</v>
      </c>
      <c r="BR17" s="44">
        <v>1606016</v>
      </c>
      <c r="BS17" s="44" t="s">
        <v>1044</v>
      </c>
      <c r="BT17" s="44">
        <v>3</v>
      </c>
      <c r="CC17" s="45">
        <v>5</v>
      </c>
      <c r="CD17" s="24">
        <v>0.27</v>
      </c>
      <c r="CE17" s="45">
        <f t="shared" si="29"/>
        <v>24690.852000000003</v>
      </c>
      <c r="CM17" s="44">
        <v>14</v>
      </c>
      <c r="CN17" s="18">
        <f t="shared" si="9"/>
        <v>1</v>
      </c>
      <c r="CO17" s="18">
        <f t="shared" si="10"/>
        <v>1606003</v>
      </c>
      <c r="CP17" s="44" t="str">
        <f t="shared" si="11"/>
        <v>初级神器1配件1-14级</v>
      </c>
      <c r="CQ17" s="43" t="s">
        <v>1061</v>
      </c>
      <c r="CR17" s="18">
        <f t="shared" si="12"/>
        <v>14</v>
      </c>
      <c r="CS17" s="18" t="str">
        <f t="shared" si="13"/>
        <v>金币</v>
      </c>
      <c r="CT17" s="18">
        <f>IF(CR17=1,1,INT(INDEX($CE$13:$CE$52,CR17)/$CH$2*INDEX($CI$4:$CI$6,INDEX($BT$4:$BT$33,CN17))/5)*5)</f>
        <v>2205</v>
      </c>
      <c r="CU17" s="18" t="str">
        <f t="shared" si="14"/>
        <v>初级神器材料</v>
      </c>
      <c r="CV17" s="18">
        <f t="shared" si="15"/>
        <v>1195</v>
      </c>
      <c r="CW17" s="18" t="str">
        <f t="shared" si="16"/>
        <v>初级神器1配件1</v>
      </c>
      <c r="CX17" s="18">
        <f t="shared" si="17"/>
        <v>3</v>
      </c>
      <c r="CY17" s="44"/>
      <c r="CZ17" s="44"/>
      <c r="DA17" s="44"/>
      <c r="DB17" s="44"/>
      <c r="DE17" s="48">
        <v>14</v>
      </c>
      <c r="DF17" s="48">
        <f t="shared" si="18"/>
        <v>1</v>
      </c>
      <c r="DG17" s="48">
        <f t="shared" si="19"/>
        <v>101</v>
      </c>
      <c r="DH17" s="18" t="str">
        <f t="shared" si="20"/>
        <v>两仪剑-14级</v>
      </c>
      <c r="DI17" s="18" t="s">
        <v>1117</v>
      </c>
      <c r="DJ17" s="48">
        <f t="shared" si="21"/>
        <v>1</v>
      </c>
      <c r="DK17" s="48">
        <f t="shared" si="22"/>
        <v>14</v>
      </c>
      <c r="DL17" s="48" t="s">
        <v>1118</v>
      </c>
      <c r="DM17" s="18">
        <f t="shared" si="23"/>
        <v>2205</v>
      </c>
      <c r="DN17" s="48" t="s">
        <v>1119</v>
      </c>
      <c r="DO17" s="18">
        <f t="shared" si="24"/>
        <v>2385</v>
      </c>
      <c r="DP17" s="48"/>
      <c r="DQ17" s="48"/>
      <c r="DR17" s="48"/>
      <c r="DS17" s="48"/>
      <c r="DT17" s="48"/>
      <c r="DU17" s="48"/>
      <c r="DV17" s="48"/>
      <c r="DW17" s="48"/>
    </row>
    <row r="18" spans="1:127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328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 t="shared" si="3"/>
        <v>47800</v>
      </c>
      <c r="AH18" s="41">
        <f t="shared" si="4"/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 t="shared" si="25"/>
        <v>43577</v>
      </c>
      <c r="AM18" s="41">
        <f t="shared" si="26"/>
        <v>1288</v>
      </c>
      <c r="AN18" s="41">
        <f t="shared" si="27"/>
        <v>27224</v>
      </c>
      <c r="AQ18" s="17" t="s">
        <v>568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4">
        <v>3</v>
      </c>
      <c r="BC18" s="41">
        <v>5</v>
      </c>
      <c r="BD18" s="23">
        <v>1</v>
      </c>
      <c r="BE18" s="18">
        <f>SUM(BB$4:BB18)</f>
        <v>30</v>
      </c>
      <c r="BF18" s="18">
        <f t="shared" si="0"/>
        <v>795041</v>
      </c>
      <c r="BG18" s="18">
        <f t="shared" si="28"/>
        <v>128560</v>
      </c>
      <c r="BH18" s="18">
        <f t="shared" si="1"/>
        <v>2470</v>
      </c>
      <c r="BI18" s="18">
        <f t="shared" si="5"/>
        <v>2595</v>
      </c>
      <c r="BJ18" s="18">
        <f t="shared" si="6"/>
        <v>3710</v>
      </c>
      <c r="BK18" s="18">
        <f t="shared" si="2"/>
        <v>1235</v>
      </c>
      <c r="BL18" s="18">
        <f t="shared" si="7"/>
        <v>2410</v>
      </c>
      <c r="BM18" s="18">
        <f t="shared" si="8"/>
        <v>3710</v>
      </c>
      <c r="BP18" s="44">
        <v>15</v>
      </c>
      <c r="BQ18" s="44">
        <v>301</v>
      </c>
      <c r="BR18" s="44">
        <v>1606017</v>
      </c>
      <c r="BS18" s="44" t="s">
        <v>1045</v>
      </c>
      <c r="BT18" s="44">
        <v>3</v>
      </c>
      <c r="CC18" s="45">
        <v>6</v>
      </c>
      <c r="CD18" s="24">
        <v>0.13</v>
      </c>
      <c r="CE18" s="45">
        <f>$CE$5*CD18</f>
        <v>32645.288000000004</v>
      </c>
      <c r="CM18" s="44">
        <v>15</v>
      </c>
      <c r="CN18" s="18">
        <f t="shared" si="9"/>
        <v>1</v>
      </c>
      <c r="CO18" s="18">
        <f t="shared" si="10"/>
        <v>1606003</v>
      </c>
      <c r="CP18" s="44" t="str">
        <f t="shared" si="11"/>
        <v>初级神器1配件1-15级</v>
      </c>
      <c r="CQ18" s="43" t="s">
        <v>1061</v>
      </c>
      <c r="CR18" s="18">
        <f t="shared" si="12"/>
        <v>15</v>
      </c>
      <c r="CS18" s="18" t="str">
        <f t="shared" si="13"/>
        <v>金币</v>
      </c>
      <c r="CT18" s="18">
        <f>IF(CR18=1,1,INT(INDEX($CE$13:$CE$52,CR18)/$CH$2*INDEX($CI$4:$CI$6,INDEX($BT$4:$BT$33,CN18))/5)*5)</f>
        <v>2495</v>
      </c>
      <c r="CU18" s="18" t="str">
        <f t="shared" si="14"/>
        <v>初级神器材料</v>
      </c>
      <c r="CV18" s="18">
        <f t="shared" si="15"/>
        <v>1235</v>
      </c>
      <c r="CW18" s="18" t="str">
        <f t="shared" si="16"/>
        <v>初级神器1配件1</v>
      </c>
      <c r="CX18" s="18">
        <f t="shared" si="17"/>
        <v>5</v>
      </c>
      <c r="CY18" s="44"/>
      <c r="CZ18" s="44"/>
      <c r="DA18" s="44"/>
      <c r="DB18" s="44"/>
      <c r="DE18" s="48">
        <v>15</v>
      </c>
      <c r="DF18" s="48">
        <f t="shared" si="18"/>
        <v>1</v>
      </c>
      <c r="DG18" s="48">
        <f t="shared" si="19"/>
        <v>101</v>
      </c>
      <c r="DH18" s="18" t="str">
        <f t="shared" si="20"/>
        <v>两仪剑-15级</v>
      </c>
      <c r="DI18" s="18" t="s">
        <v>1117</v>
      </c>
      <c r="DJ18" s="48">
        <f t="shared" si="21"/>
        <v>1</v>
      </c>
      <c r="DK18" s="48">
        <f t="shared" si="22"/>
        <v>15</v>
      </c>
      <c r="DL18" s="48" t="s">
        <v>1118</v>
      </c>
      <c r="DM18" s="18">
        <f t="shared" si="23"/>
        <v>2495</v>
      </c>
      <c r="DN18" s="48" t="s">
        <v>1119</v>
      </c>
      <c r="DO18" s="18">
        <f t="shared" si="24"/>
        <v>2470</v>
      </c>
      <c r="DP18" s="47" t="s">
        <v>1120</v>
      </c>
      <c r="DQ18" s="48">
        <v>3</v>
      </c>
      <c r="DR18" s="48"/>
      <c r="DS18" s="48"/>
      <c r="DT18" s="48"/>
      <c r="DU18" s="48"/>
      <c r="DV18" s="48"/>
      <c r="DW18" s="48"/>
    </row>
    <row r="19" spans="1:127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931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328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 t="shared" si="3"/>
        <v>50200</v>
      </c>
      <c r="AH19" s="41">
        <f t="shared" si="4"/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 t="shared" si="25"/>
        <v>45211</v>
      </c>
      <c r="AM19" s="41">
        <f t="shared" si="26"/>
        <v>1431</v>
      </c>
      <c r="AN19" s="41">
        <f t="shared" si="27"/>
        <v>30249</v>
      </c>
      <c r="AQ19" s="17" t="s">
        <v>360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23">
        <v>1</v>
      </c>
      <c r="BE19" s="18">
        <f>SUM(BB$4:BB19)</f>
        <v>35</v>
      </c>
      <c r="BF19" s="18">
        <f t="shared" si="0"/>
        <v>1023425</v>
      </c>
      <c r="BG19" s="18">
        <f t="shared" si="28"/>
        <v>228384</v>
      </c>
      <c r="BH19" s="18">
        <f t="shared" si="1"/>
        <v>4390</v>
      </c>
      <c r="BI19" s="18">
        <f t="shared" si="5"/>
        <v>4610</v>
      </c>
      <c r="BJ19" s="18">
        <f t="shared" si="6"/>
        <v>6590</v>
      </c>
      <c r="BK19" s="18">
        <f t="shared" si="2"/>
        <v>2195</v>
      </c>
      <c r="BL19" s="18">
        <f t="shared" si="7"/>
        <v>4280</v>
      </c>
      <c r="BM19" s="18">
        <f t="shared" si="8"/>
        <v>6590</v>
      </c>
      <c r="BP19" s="44">
        <v>16</v>
      </c>
      <c r="BQ19" s="44">
        <v>301</v>
      </c>
      <c r="BR19" s="44">
        <v>1606018</v>
      </c>
      <c r="BS19" s="44" t="s">
        <v>1046</v>
      </c>
      <c r="BT19" s="44">
        <v>3</v>
      </c>
      <c r="CC19" s="45">
        <v>7</v>
      </c>
      <c r="CD19" s="24">
        <v>0.16500000000000001</v>
      </c>
      <c r="CE19" s="45">
        <f t="shared" ref="CE19:CE22" si="30">$CE$5*CD19</f>
        <v>41434.40400000001</v>
      </c>
      <c r="CM19" s="44">
        <v>16</v>
      </c>
      <c r="CN19" s="18">
        <f t="shared" si="9"/>
        <v>1</v>
      </c>
      <c r="CO19" s="18">
        <f t="shared" si="10"/>
        <v>1606003</v>
      </c>
      <c r="CP19" s="44" t="str">
        <f t="shared" si="11"/>
        <v>初级神器1配件1-16级</v>
      </c>
      <c r="CQ19" s="43" t="s">
        <v>1061</v>
      </c>
      <c r="CR19" s="18">
        <f t="shared" si="12"/>
        <v>16</v>
      </c>
      <c r="CS19" s="18" t="str">
        <f t="shared" si="13"/>
        <v>金币</v>
      </c>
      <c r="CT19" s="18">
        <f>IF(CR19=1,1,INT(INDEX($CE$13:$CE$52,CR19)/$CH$2*INDEX($CI$4:$CI$6,INDEX($BT$4:$BT$33,CN19))/5)*5)</f>
        <v>2690</v>
      </c>
      <c r="CU19" s="18" t="str">
        <f t="shared" si="14"/>
        <v>初级神器材料</v>
      </c>
      <c r="CV19" s="18">
        <f t="shared" si="15"/>
        <v>2195</v>
      </c>
      <c r="CW19" s="18" t="str">
        <f t="shared" si="16"/>
        <v>初级神器1配件1</v>
      </c>
      <c r="CX19" s="18">
        <f t="shared" si="17"/>
        <v>5</v>
      </c>
      <c r="CY19" s="44"/>
      <c r="CZ19" s="44"/>
      <c r="DA19" s="44"/>
      <c r="DB19" s="44"/>
      <c r="DE19" s="48">
        <v>16</v>
      </c>
      <c r="DF19" s="48">
        <f t="shared" si="18"/>
        <v>1</v>
      </c>
      <c r="DG19" s="48">
        <f t="shared" si="19"/>
        <v>101</v>
      </c>
      <c r="DH19" s="18" t="str">
        <f t="shared" si="20"/>
        <v>两仪剑-16级</v>
      </c>
      <c r="DI19" s="18" t="s">
        <v>1117</v>
      </c>
      <c r="DJ19" s="48">
        <f t="shared" si="21"/>
        <v>1</v>
      </c>
      <c r="DK19" s="48">
        <f t="shared" si="22"/>
        <v>16</v>
      </c>
      <c r="DL19" s="48" t="s">
        <v>1118</v>
      </c>
      <c r="DM19" s="18">
        <f t="shared" si="23"/>
        <v>2690</v>
      </c>
      <c r="DN19" s="48" t="s">
        <v>1119</v>
      </c>
      <c r="DO19" s="18">
        <f t="shared" si="24"/>
        <v>4390</v>
      </c>
      <c r="DP19" s="48"/>
      <c r="DQ19" s="48"/>
      <c r="DR19" s="48"/>
      <c r="DS19" s="48"/>
      <c r="DT19" s="48"/>
      <c r="DU19" s="48"/>
      <c r="DV19" s="48"/>
      <c r="DW19" s="48"/>
    </row>
    <row r="20" spans="1:127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328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 t="shared" si="3"/>
        <v>45050</v>
      </c>
      <c r="AH20" s="41">
        <f t="shared" si="4"/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 t="shared" si="25"/>
        <v>46845</v>
      </c>
      <c r="AM20" s="41">
        <f t="shared" si="26"/>
        <v>1502</v>
      </c>
      <c r="AN20" s="41">
        <f t="shared" si="27"/>
        <v>31762</v>
      </c>
      <c r="AQ20" s="17" t="s">
        <v>569</v>
      </c>
      <c r="AR20" s="18">
        <f>SUMPRODUCT(AR7:AT7,AR19:AT19)</f>
        <v>21</v>
      </c>
      <c r="AS20" s="17" t="s">
        <v>570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23">
        <v>1</v>
      </c>
      <c r="BE20" s="18">
        <f>SUM(BB$4:BB20)</f>
        <v>40</v>
      </c>
      <c r="BF20" s="18">
        <f t="shared" si="0"/>
        <v>1265420</v>
      </c>
      <c r="BG20" s="18">
        <f t="shared" si="28"/>
        <v>241995</v>
      </c>
      <c r="BH20" s="18">
        <f t="shared" si="1"/>
        <v>4655</v>
      </c>
      <c r="BI20" s="18">
        <f t="shared" si="5"/>
        <v>4885</v>
      </c>
      <c r="BJ20" s="18">
        <f t="shared" si="6"/>
        <v>6980</v>
      </c>
      <c r="BK20" s="18">
        <f t="shared" si="2"/>
        <v>2325</v>
      </c>
      <c r="BL20" s="18">
        <f t="shared" si="7"/>
        <v>4535</v>
      </c>
      <c r="BM20" s="18">
        <f t="shared" si="8"/>
        <v>6980</v>
      </c>
      <c r="BP20" s="44">
        <v>17</v>
      </c>
      <c r="BQ20" s="44">
        <v>301</v>
      </c>
      <c r="BR20" s="44">
        <v>1606019</v>
      </c>
      <c r="BS20" s="44" t="s">
        <v>1047</v>
      </c>
      <c r="BT20" s="44">
        <v>3</v>
      </c>
      <c r="CC20" s="45">
        <v>8</v>
      </c>
      <c r="CD20" s="24">
        <v>0.2</v>
      </c>
      <c r="CE20" s="45">
        <f t="shared" si="30"/>
        <v>50223.520000000011</v>
      </c>
      <c r="CM20" s="44">
        <v>17</v>
      </c>
      <c r="CN20" s="18">
        <f t="shared" si="9"/>
        <v>1</v>
      </c>
      <c r="CO20" s="18">
        <f t="shared" si="10"/>
        <v>1606003</v>
      </c>
      <c r="CP20" s="44" t="str">
        <f t="shared" si="11"/>
        <v>初级神器1配件1-17级</v>
      </c>
      <c r="CQ20" s="43" t="s">
        <v>1061</v>
      </c>
      <c r="CR20" s="18">
        <f t="shared" si="12"/>
        <v>17</v>
      </c>
      <c r="CS20" s="18" t="str">
        <f t="shared" si="13"/>
        <v>金币</v>
      </c>
      <c r="CT20" s="18">
        <f>IF(CR20=1,1,INT(INDEX($CE$13:$CE$52,CR20)/$CH$2*INDEX($CI$4:$CI$6,INDEX($BT$4:$BT$33,CN20))/5)*5)</f>
        <v>3270</v>
      </c>
      <c r="CU20" s="18" t="str">
        <f t="shared" si="14"/>
        <v>初级神器材料</v>
      </c>
      <c r="CV20" s="18">
        <f t="shared" si="15"/>
        <v>2325</v>
      </c>
      <c r="CW20" s="18" t="str">
        <f t="shared" si="16"/>
        <v>初级神器1配件1</v>
      </c>
      <c r="CX20" s="18">
        <f t="shared" si="17"/>
        <v>5</v>
      </c>
      <c r="CY20" s="44"/>
      <c r="CZ20" s="44"/>
      <c r="DA20" s="44"/>
      <c r="DB20" s="44"/>
      <c r="DE20" s="48">
        <v>17</v>
      </c>
      <c r="DF20" s="48">
        <f t="shared" si="18"/>
        <v>1</v>
      </c>
      <c r="DG20" s="48">
        <f t="shared" si="19"/>
        <v>101</v>
      </c>
      <c r="DH20" s="18" t="str">
        <f t="shared" si="20"/>
        <v>两仪剑-17级</v>
      </c>
      <c r="DI20" s="18" t="s">
        <v>1117</v>
      </c>
      <c r="DJ20" s="48">
        <f t="shared" si="21"/>
        <v>1</v>
      </c>
      <c r="DK20" s="48">
        <f t="shared" si="22"/>
        <v>17</v>
      </c>
      <c r="DL20" s="48" t="s">
        <v>1118</v>
      </c>
      <c r="DM20" s="18">
        <f t="shared" si="23"/>
        <v>3270</v>
      </c>
      <c r="DN20" s="48" t="s">
        <v>1119</v>
      </c>
      <c r="DO20" s="18">
        <f t="shared" si="24"/>
        <v>4655</v>
      </c>
      <c r="DP20" s="48"/>
      <c r="DQ20" s="48"/>
      <c r="DR20" s="48"/>
      <c r="DS20" s="48"/>
      <c r="DT20" s="48"/>
      <c r="DU20" s="48"/>
      <c r="DV20" s="48"/>
      <c r="DW20" s="48"/>
    </row>
    <row r="21" spans="1:127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931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328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 t="shared" si="3"/>
        <v>47000</v>
      </c>
      <c r="AH21" s="41">
        <f t="shared" si="4"/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 t="shared" si="25"/>
        <v>48275</v>
      </c>
      <c r="AM21" s="41">
        <f t="shared" si="26"/>
        <v>1574</v>
      </c>
      <c r="AN21" s="41">
        <f t="shared" si="27"/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23">
        <v>1</v>
      </c>
      <c r="BE21" s="18">
        <f>SUM(BB$4:BB21)</f>
        <v>45</v>
      </c>
      <c r="BF21" s="18">
        <f t="shared" si="0"/>
        <v>1521026</v>
      </c>
      <c r="BG21" s="18">
        <f t="shared" si="28"/>
        <v>255606</v>
      </c>
      <c r="BH21" s="18">
        <f t="shared" si="1"/>
        <v>4915</v>
      </c>
      <c r="BI21" s="18">
        <f t="shared" si="5"/>
        <v>5160</v>
      </c>
      <c r="BJ21" s="18">
        <f t="shared" si="6"/>
        <v>7375</v>
      </c>
      <c r="BK21" s="18">
        <f t="shared" si="2"/>
        <v>2460</v>
      </c>
      <c r="BL21" s="18">
        <f t="shared" si="7"/>
        <v>4795</v>
      </c>
      <c r="BM21" s="18">
        <f t="shared" si="8"/>
        <v>7375</v>
      </c>
      <c r="BP21" s="44">
        <v>18</v>
      </c>
      <c r="BQ21" s="44">
        <v>301</v>
      </c>
      <c r="BR21" s="44">
        <v>1606020</v>
      </c>
      <c r="BS21" s="44" t="s">
        <v>1048</v>
      </c>
      <c r="BT21" s="44">
        <v>3</v>
      </c>
      <c r="CC21" s="45">
        <v>9</v>
      </c>
      <c r="CD21" s="24">
        <v>0.23499999999999999</v>
      </c>
      <c r="CE21" s="45">
        <f t="shared" si="30"/>
        <v>59012.636000000006</v>
      </c>
      <c r="CM21" s="44">
        <v>18</v>
      </c>
      <c r="CN21" s="18">
        <f t="shared" si="9"/>
        <v>1</v>
      </c>
      <c r="CO21" s="18">
        <f t="shared" si="10"/>
        <v>1606003</v>
      </c>
      <c r="CP21" s="44" t="str">
        <f t="shared" si="11"/>
        <v>初级神器1配件1-18级</v>
      </c>
      <c r="CQ21" s="43" t="s">
        <v>1061</v>
      </c>
      <c r="CR21" s="18">
        <f t="shared" si="12"/>
        <v>18</v>
      </c>
      <c r="CS21" s="18" t="str">
        <f t="shared" si="13"/>
        <v>金币</v>
      </c>
      <c r="CT21" s="18">
        <f>IF(CR21=1,1,INT(INDEX($CE$13:$CE$52,CR21)/$CH$2*INDEX($CI$4:$CI$6,INDEX($BT$4:$BT$33,CN21))/5)*5)</f>
        <v>3845</v>
      </c>
      <c r="CU21" s="18" t="str">
        <f t="shared" si="14"/>
        <v>初级神器材料</v>
      </c>
      <c r="CV21" s="18">
        <f t="shared" si="15"/>
        <v>2460</v>
      </c>
      <c r="CW21" s="18" t="str">
        <f t="shared" si="16"/>
        <v>初级神器1配件1</v>
      </c>
      <c r="CX21" s="18">
        <f t="shared" si="17"/>
        <v>5</v>
      </c>
      <c r="CY21" s="44"/>
      <c r="CZ21" s="44"/>
      <c r="DA21" s="44"/>
      <c r="DB21" s="44"/>
      <c r="DE21" s="48">
        <v>18</v>
      </c>
      <c r="DF21" s="48">
        <f t="shared" si="18"/>
        <v>1</v>
      </c>
      <c r="DG21" s="48">
        <f t="shared" si="19"/>
        <v>101</v>
      </c>
      <c r="DH21" s="18" t="str">
        <f t="shared" si="20"/>
        <v>两仪剑-18级</v>
      </c>
      <c r="DI21" s="18" t="s">
        <v>1117</v>
      </c>
      <c r="DJ21" s="48">
        <f t="shared" si="21"/>
        <v>1</v>
      </c>
      <c r="DK21" s="48">
        <f t="shared" si="22"/>
        <v>18</v>
      </c>
      <c r="DL21" s="48" t="s">
        <v>1118</v>
      </c>
      <c r="DM21" s="18">
        <f t="shared" si="23"/>
        <v>3845</v>
      </c>
      <c r="DN21" s="48" t="s">
        <v>1119</v>
      </c>
      <c r="DO21" s="18">
        <f t="shared" si="24"/>
        <v>4915</v>
      </c>
      <c r="DP21" s="48"/>
      <c r="DQ21" s="48"/>
      <c r="DR21" s="48"/>
      <c r="DS21" s="48"/>
      <c r="DT21" s="48"/>
      <c r="DU21" s="48"/>
      <c r="DV21" s="48"/>
      <c r="DW21" s="48"/>
    </row>
    <row r="22" spans="1:127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328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 t="shared" si="3"/>
        <v>41400</v>
      </c>
      <c r="AH22" s="41">
        <f t="shared" si="4"/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 t="shared" si="25"/>
        <v>49705</v>
      </c>
      <c r="AM22" s="41">
        <f t="shared" si="26"/>
        <v>1645</v>
      </c>
      <c r="AN22" s="41">
        <f t="shared" si="27"/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23">
        <v>1</v>
      </c>
      <c r="BE22" s="18">
        <f>SUM(BB$4:BB22)</f>
        <v>50</v>
      </c>
      <c r="BF22" s="18">
        <f t="shared" si="0"/>
        <v>1791758</v>
      </c>
      <c r="BG22" s="18">
        <f t="shared" si="28"/>
        <v>270732</v>
      </c>
      <c r="BH22" s="18">
        <f t="shared" si="1"/>
        <v>5205</v>
      </c>
      <c r="BI22" s="18">
        <f t="shared" si="5"/>
        <v>5465</v>
      </c>
      <c r="BJ22" s="18">
        <f t="shared" si="6"/>
        <v>7810</v>
      </c>
      <c r="BK22" s="18">
        <f t="shared" si="2"/>
        <v>2605</v>
      </c>
      <c r="BL22" s="18">
        <f t="shared" si="7"/>
        <v>5075</v>
      </c>
      <c r="BM22" s="18">
        <f t="shared" si="8"/>
        <v>7810</v>
      </c>
      <c r="BP22" s="44">
        <v>19</v>
      </c>
      <c r="BQ22" s="44">
        <v>302</v>
      </c>
      <c r="BR22" s="44">
        <v>1606021</v>
      </c>
      <c r="BS22" s="44" t="s">
        <v>1049</v>
      </c>
      <c r="BT22" s="44">
        <v>3</v>
      </c>
      <c r="CC22" s="45">
        <v>10</v>
      </c>
      <c r="CD22" s="24">
        <v>0.27</v>
      </c>
      <c r="CE22" s="45">
        <f t="shared" si="30"/>
        <v>67801.752000000008</v>
      </c>
      <c r="CM22" s="44">
        <v>19</v>
      </c>
      <c r="CN22" s="18">
        <f t="shared" si="9"/>
        <v>1</v>
      </c>
      <c r="CO22" s="18">
        <f t="shared" si="10"/>
        <v>1606003</v>
      </c>
      <c r="CP22" s="44" t="str">
        <f t="shared" si="11"/>
        <v>初级神器1配件1-19级</v>
      </c>
      <c r="CQ22" s="43" t="s">
        <v>1061</v>
      </c>
      <c r="CR22" s="18">
        <f t="shared" si="12"/>
        <v>19</v>
      </c>
      <c r="CS22" s="18" t="str">
        <f t="shared" si="13"/>
        <v>金币</v>
      </c>
      <c r="CT22" s="18">
        <f>IF(CR22=1,1,INT(INDEX($CE$13:$CE$52,CR22)/$CH$2*INDEX($CI$4:$CI$6,INDEX($BT$4:$BT$33,CN22))/5)*5)</f>
        <v>4425</v>
      </c>
      <c r="CU22" s="18" t="str">
        <f t="shared" si="14"/>
        <v>初级神器材料</v>
      </c>
      <c r="CV22" s="18">
        <f t="shared" si="15"/>
        <v>2605</v>
      </c>
      <c r="CW22" s="18" t="str">
        <f t="shared" si="16"/>
        <v>初级神器1配件1</v>
      </c>
      <c r="CX22" s="18">
        <f t="shared" si="17"/>
        <v>5</v>
      </c>
      <c r="CY22" s="44"/>
      <c r="CZ22" s="44"/>
      <c r="DA22" s="44"/>
      <c r="DB22" s="44"/>
      <c r="DE22" s="48">
        <v>19</v>
      </c>
      <c r="DF22" s="48">
        <f t="shared" si="18"/>
        <v>1</v>
      </c>
      <c r="DG22" s="48">
        <f t="shared" si="19"/>
        <v>101</v>
      </c>
      <c r="DH22" s="18" t="str">
        <f t="shared" si="20"/>
        <v>两仪剑-19级</v>
      </c>
      <c r="DI22" s="18" t="s">
        <v>1117</v>
      </c>
      <c r="DJ22" s="48">
        <f t="shared" si="21"/>
        <v>1</v>
      </c>
      <c r="DK22" s="48">
        <f t="shared" si="22"/>
        <v>19</v>
      </c>
      <c r="DL22" s="48" t="s">
        <v>1118</v>
      </c>
      <c r="DM22" s="18">
        <f t="shared" si="23"/>
        <v>4425</v>
      </c>
      <c r="DN22" s="48" t="s">
        <v>1119</v>
      </c>
      <c r="DO22" s="18">
        <f t="shared" si="24"/>
        <v>5205</v>
      </c>
      <c r="DP22" s="48"/>
      <c r="DQ22" s="48"/>
      <c r="DR22" s="48"/>
      <c r="DS22" s="48"/>
      <c r="DT22" s="48"/>
      <c r="DU22" s="48"/>
      <c r="DV22" s="48"/>
      <c r="DW22" s="48"/>
    </row>
    <row r="23" spans="1:127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332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328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 t="shared" si="3"/>
        <v>42900</v>
      </c>
      <c r="AH23" s="41">
        <f t="shared" si="4"/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 t="shared" si="25"/>
        <v>50931</v>
      </c>
      <c r="AM23" s="41">
        <f t="shared" si="26"/>
        <v>1645</v>
      </c>
      <c r="AN23" s="41">
        <f t="shared" si="27"/>
        <v>34787</v>
      </c>
      <c r="AQ23" s="13" t="s">
        <v>1004</v>
      </c>
      <c r="AR23" s="13" t="s">
        <v>1005</v>
      </c>
      <c r="AS23" s="13" t="s">
        <v>1007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23">
        <v>1</v>
      </c>
      <c r="BE23" s="18">
        <f>SUM(BB$4:BB23)</f>
        <v>55</v>
      </c>
      <c r="BF23" s="18">
        <f t="shared" si="0"/>
        <v>2077614</v>
      </c>
      <c r="BG23" s="18">
        <f t="shared" si="28"/>
        <v>285856</v>
      </c>
      <c r="BH23" s="18">
        <f t="shared" si="1"/>
        <v>5495</v>
      </c>
      <c r="BI23" s="18">
        <f t="shared" si="5"/>
        <v>5770</v>
      </c>
      <c r="BJ23" s="18">
        <f t="shared" si="6"/>
        <v>8245</v>
      </c>
      <c r="BK23" s="18">
        <f t="shared" si="2"/>
        <v>2750</v>
      </c>
      <c r="BL23" s="18">
        <f t="shared" si="7"/>
        <v>5360</v>
      </c>
      <c r="BM23" s="18">
        <f t="shared" si="8"/>
        <v>8245</v>
      </c>
      <c r="BP23" s="44">
        <v>20</v>
      </c>
      <c r="BQ23" s="44">
        <v>302</v>
      </c>
      <c r="BR23" s="44">
        <v>1606022</v>
      </c>
      <c r="BS23" s="44" t="s">
        <v>1050</v>
      </c>
      <c r="BT23" s="44">
        <v>3</v>
      </c>
      <c r="CC23" s="45">
        <v>11</v>
      </c>
      <c r="CD23" s="24">
        <v>0.14000000000000001</v>
      </c>
      <c r="CE23" s="45">
        <f>$CE$6*CD23</f>
        <v>80661.67200000002</v>
      </c>
      <c r="CM23" s="44">
        <v>20</v>
      </c>
      <c r="CN23" s="18">
        <f t="shared" si="9"/>
        <v>1</v>
      </c>
      <c r="CO23" s="18">
        <f t="shared" si="10"/>
        <v>1606003</v>
      </c>
      <c r="CP23" s="44" t="str">
        <f t="shared" si="11"/>
        <v>初级神器1配件1-20级</v>
      </c>
      <c r="CQ23" s="43" t="s">
        <v>1061</v>
      </c>
      <c r="CR23" s="18">
        <f t="shared" si="12"/>
        <v>20</v>
      </c>
      <c r="CS23" s="18" t="str">
        <f t="shared" si="13"/>
        <v>金币</v>
      </c>
      <c r="CT23" s="18">
        <f>IF(CR23=1,1,INT(INDEX($CE$13:$CE$52,CR23)/$CH$2*INDEX($CI$4:$CI$6,INDEX($BT$4:$BT$33,CN23))/5)*5)</f>
        <v>5000</v>
      </c>
      <c r="CU23" s="18" t="str">
        <f t="shared" si="14"/>
        <v>初级神器材料</v>
      </c>
      <c r="CV23" s="18">
        <f t="shared" si="15"/>
        <v>2750</v>
      </c>
      <c r="CW23" s="18" t="str">
        <f t="shared" si="16"/>
        <v>初级神器1配件1</v>
      </c>
      <c r="CX23" s="18">
        <f t="shared" si="17"/>
        <v>10</v>
      </c>
      <c r="CY23" s="44"/>
      <c r="CZ23" s="44"/>
      <c r="DA23" s="44"/>
      <c r="DB23" s="44"/>
      <c r="DE23" s="48">
        <v>20</v>
      </c>
      <c r="DF23" s="48">
        <f t="shared" si="18"/>
        <v>1</v>
      </c>
      <c r="DG23" s="48">
        <f t="shared" si="19"/>
        <v>101</v>
      </c>
      <c r="DH23" s="18" t="str">
        <f t="shared" si="20"/>
        <v>两仪剑-20级</v>
      </c>
      <c r="DI23" s="18" t="s">
        <v>1117</v>
      </c>
      <c r="DJ23" s="48">
        <f t="shared" si="21"/>
        <v>1</v>
      </c>
      <c r="DK23" s="48">
        <f t="shared" si="22"/>
        <v>20</v>
      </c>
      <c r="DL23" s="48" t="s">
        <v>1118</v>
      </c>
      <c r="DM23" s="18">
        <f t="shared" si="23"/>
        <v>5000</v>
      </c>
      <c r="DN23" s="48" t="s">
        <v>1119</v>
      </c>
      <c r="DO23" s="18">
        <f t="shared" si="24"/>
        <v>5495</v>
      </c>
      <c r="DP23" s="47" t="s">
        <v>1120</v>
      </c>
      <c r="DQ23" s="48">
        <v>5</v>
      </c>
      <c r="DR23" s="48"/>
      <c r="DS23" s="48"/>
      <c r="DT23" s="48"/>
      <c r="DU23" s="48"/>
      <c r="DV23" s="48"/>
      <c r="DW23" s="48"/>
    </row>
    <row r="24" spans="1:127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328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 t="shared" si="3"/>
        <v>36850</v>
      </c>
      <c r="AH24" s="41">
        <f t="shared" si="4"/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 t="shared" si="25"/>
        <v>52157</v>
      </c>
      <c r="AM24" s="41">
        <f t="shared" si="26"/>
        <v>1717</v>
      </c>
      <c r="AN24" s="41">
        <f t="shared" si="27"/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23">
        <v>0.75</v>
      </c>
      <c r="BE24" s="18">
        <f>SUM(BB$4:BB24)</f>
        <v>62</v>
      </c>
      <c r="BF24" s="18">
        <f t="shared" si="0"/>
        <v>2499594</v>
      </c>
      <c r="BG24" s="18">
        <f t="shared" si="28"/>
        <v>316485</v>
      </c>
      <c r="BH24" s="18">
        <f t="shared" si="1"/>
        <v>6085</v>
      </c>
      <c r="BI24" s="18">
        <f t="shared" si="5"/>
        <v>6390</v>
      </c>
      <c r="BJ24" s="18">
        <f t="shared" si="6"/>
        <v>9130</v>
      </c>
      <c r="BK24" s="18">
        <f t="shared" si="2"/>
        <v>3045</v>
      </c>
      <c r="BL24" s="18">
        <f t="shared" si="7"/>
        <v>5935</v>
      </c>
      <c r="BM24" s="18">
        <f t="shared" si="8"/>
        <v>9130</v>
      </c>
      <c r="BP24" s="44">
        <v>21</v>
      </c>
      <c r="BQ24" s="44">
        <v>302</v>
      </c>
      <c r="BR24" s="44">
        <v>1606023</v>
      </c>
      <c r="BS24" s="44" t="s">
        <v>1051</v>
      </c>
      <c r="BT24" s="44">
        <v>3</v>
      </c>
      <c r="CC24" s="45">
        <v>12</v>
      </c>
      <c r="CD24" s="24">
        <v>0.17</v>
      </c>
      <c r="CE24" s="45">
        <f t="shared" ref="CE24:CE27" si="31">$CE$6*CD24</f>
        <v>97946.316000000021</v>
      </c>
      <c r="CM24" s="44">
        <v>21</v>
      </c>
      <c r="CN24" s="18">
        <f t="shared" si="9"/>
        <v>1</v>
      </c>
      <c r="CO24" s="18">
        <f t="shared" si="10"/>
        <v>1606003</v>
      </c>
      <c r="CP24" s="44" t="str">
        <f t="shared" si="11"/>
        <v>初级神器1配件1-21级</v>
      </c>
      <c r="CQ24" s="43" t="s">
        <v>1061</v>
      </c>
      <c r="CR24" s="18">
        <f t="shared" si="12"/>
        <v>21</v>
      </c>
      <c r="CS24" s="18" t="str">
        <f t="shared" si="13"/>
        <v>金币</v>
      </c>
      <c r="CT24" s="18">
        <f>IF(CR24=1,1,INT(INDEX($CE$13:$CE$52,CR24)/$CH$2*INDEX($CI$4:$CI$6,INDEX($BT$4:$BT$33,CN24))/5)*5)</f>
        <v>5255</v>
      </c>
      <c r="CU24" s="18" t="str">
        <f t="shared" si="14"/>
        <v>初级神器材料</v>
      </c>
      <c r="CV24" s="18">
        <f t="shared" si="15"/>
        <v>3045</v>
      </c>
      <c r="CW24" s="18" t="str">
        <f t="shared" si="16"/>
        <v>初级神器1配件1</v>
      </c>
      <c r="CX24" s="18">
        <f t="shared" si="17"/>
        <v>10</v>
      </c>
      <c r="CY24" s="44"/>
      <c r="CZ24" s="44"/>
      <c r="DA24" s="44"/>
      <c r="DB24" s="44"/>
      <c r="DE24" s="48">
        <v>21</v>
      </c>
      <c r="DF24" s="48">
        <f t="shared" si="18"/>
        <v>1</v>
      </c>
      <c r="DG24" s="48">
        <f t="shared" si="19"/>
        <v>101</v>
      </c>
      <c r="DH24" s="18" t="str">
        <f t="shared" si="20"/>
        <v>两仪剑-21级</v>
      </c>
      <c r="DI24" s="18" t="s">
        <v>1117</v>
      </c>
      <c r="DJ24" s="48">
        <f t="shared" si="21"/>
        <v>1</v>
      </c>
      <c r="DK24" s="48">
        <f t="shared" si="22"/>
        <v>21</v>
      </c>
      <c r="DL24" s="48" t="s">
        <v>1118</v>
      </c>
      <c r="DM24" s="18">
        <f t="shared" si="23"/>
        <v>5255</v>
      </c>
      <c r="DN24" s="48" t="s">
        <v>1119</v>
      </c>
      <c r="DO24" s="18">
        <f t="shared" si="24"/>
        <v>6085</v>
      </c>
      <c r="DP24" s="48"/>
      <c r="DQ24" s="48"/>
      <c r="DR24" s="48"/>
      <c r="DS24" s="48"/>
      <c r="DT24" s="48"/>
      <c r="DU24" s="48"/>
      <c r="DV24" s="48"/>
      <c r="DW24" s="48"/>
    </row>
    <row r="25" spans="1:127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931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328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 t="shared" si="3"/>
        <v>37950</v>
      </c>
      <c r="AH25" s="41">
        <f t="shared" si="4"/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 t="shared" si="25"/>
        <v>53178</v>
      </c>
      <c r="AM25" s="41">
        <f t="shared" si="26"/>
        <v>1789</v>
      </c>
      <c r="AN25" s="41">
        <f t="shared" si="27"/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23">
        <v>0.8</v>
      </c>
      <c r="BE25" s="18">
        <f>SUM(BB$4:BB25)</f>
        <v>69</v>
      </c>
      <c r="BF25" s="18">
        <f t="shared" si="0"/>
        <v>2923087</v>
      </c>
      <c r="BG25" s="18">
        <f t="shared" si="28"/>
        <v>338794.4</v>
      </c>
      <c r="BH25" s="18">
        <f t="shared" si="1"/>
        <v>6515</v>
      </c>
      <c r="BI25" s="18">
        <f t="shared" si="5"/>
        <v>6840</v>
      </c>
      <c r="BJ25" s="18">
        <f t="shared" si="6"/>
        <v>9775</v>
      </c>
      <c r="BK25" s="18">
        <f t="shared" si="2"/>
        <v>3260</v>
      </c>
      <c r="BL25" s="18">
        <f t="shared" si="7"/>
        <v>6350</v>
      </c>
      <c r="BM25" s="18">
        <f t="shared" si="8"/>
        <v>9775</v>
      </c>
      <c r="BP25" s="44">
        <v>22</v>
      </c>
      <c r="BQ25" s="44">
        <v>302</v>
      </c>
      <c r="BR25" s="44">
        <v>1606024</v>
      </c>
      <c r="BS25" s="44" t="s">
        <v>1052</v>
      </c>
      <c r="BT25" s="44">
        <v>3</v>
      </c>
      <c r="CC25" s="45">
        <v>13</v>
      </c>
      <c r="CD25" s="24">
        <v>0.2</v>
      </c>
      <c r="CE25" s="45">
        <f t="shared" si="31"/>
        <v>115230.96000000002</v>
      </c>
      <c r="CM25" s="44">
        <v>22</v>
      </c>
      <c r="CN25" s="18">
        <f t="shared" si="9"/>
        <v>1</v>
      </c>
      <c r="CO25" s="18">
        <f t="shared" si="10"/>
        <v>1606003</v>
      </c>
      <c r="CP25" s="44" t="str">
        <f t="shared" si="11"/>
        <v>初级神器1配件1-22级</v>
      </c>
      <c r="CQ25" s="43" t="s">
        <v>1061</v>
      </c>
      <c r="CR25" s="18">
        <f t="shared" si="12"/>
        <v>22</v>
      </c>
      <c r="CS25" s="18" t="str">
        <f t="shared" si="13"/>
        <v>金币</v>
      </c>
      <c r="CT25" s="18">
        <f>IF(CR25=1,1,INT(INDEX($CE$13:$CE$52,CR25)/$CH$2*INDEX($CI$4:$CI$6,INDEX($BT$4:$BT$33,CN25))/5)*5)</f>
        <v>5545</v>
      </c>
      <c r="CU25" s="18" t="str">
        <f t="shared" si="14"/>
        <v>初级神器材料</v>
      </c>
      <c r="CV25" s="18">
        <f t="shared" si="15"/>
        <v>3260</v>
      </c>
      <c r="CW25" s="18" t="str">
        <f t="shared" si="16"/>
        <v>初级神器1配件1</v>
      </c>
      <c r="CX25" s="18">
        <f t="shared" si="17"/>
        <v>10</v>
      </c>
      <c r="CY25" s="44"/>
      <c r="CZ25" s="44"/>
      <c r="DA25" s="44"/>
      <c r="DB25" s="44"/>
      <c r="DE25" s="48">
        <v>22</v>
      </c>
      <c r="DF25" s="48">
        <f t="shared" si="18"/>
        <v>1</v>
      </c>
      <c r="DG25" s="48">
        <f t="shared" si="19"/>
        <v>101</v>
      </c>
      <c r="DH25" s="18" t="str">
        <f t="shared" si="20"/>
        <v>两仪剑-22级</v>
      </c>
      <c r="DI25" s="18" t="s">
        <v>1117</v>
      </c>
      <c r="DJ25" s="48">
        <f t="shared" si="21"/>
        <v>1</v>
      </c>
      <c r="DK25" s="48">
        <f t="shared" si="22"/>
        <v>22</v>
      </c>
      <c r="DL25" s="48" t="s">
        <v>1118</v>
      </c>
      <c r="DM25" s="18">
        <f t="shared" si="23"/>
        <v>5545</v>
      </c>
      <c r="DN25" s="48" t="s">
        <v>1119</v>
      </c>
      <c r="DO25" s="18">
        <f t="shared" si="24"/>
        <v>6515</v>
      </c>
      <c r="DP25" s="48"/>
      <c r="DQ25" s="48"/>
      <c r="DR25" s="48"/>
      <c r="DS25" s="48"/>
      <c r="DT25" s="48"/>
      <c r="DU25" s="48"/>
      <c r="DV25" s="48"/>
      <c r="DW25" s="48"/>
    </row>
    <row r="26" spans="1:127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328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 t="shared" si="3"/>
        <v>23100</v>
      </c>
      <c r="AH26" s="41">
        <f t="shared" si="4"/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 t="shared" si="25"/>
        <v>54267</v>
      </c>
      <c r="AM26" s="41">
        <f t="shared" si="26"/>
        <v>1789</v>
      </c>
      <c r="AN26" s="41">
        <f t="shared" si="27"/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23">
        <v>0.85</v>
      </c>
      <c r="BE26" s="18">
        <f>SUM(BB$4:BB26)</f>
        <v>76</v>
      </c>
      <c r="BF26" s="18">
        <f t="shared" si="0"/>
        <v>3346580</v>
      </c>
      <c r="BG26" s="18">
        <f t="shared" si="28"/>
        <v>359969.05</v>
      </c>
      <c r="BH26" s="18">
        <f t="shared" si="1"/>
        <v>6920</v>
      </c>
      <c r="BI26" s="18">
        <f t="shared" si="5"/>
        <v>7270</v>
      </c>
      <c r="BJ26" s="18">
        <f t="shared" si="6"/>
        <v>10385</v>
      </c>
      <c r="BK26" s="18">
        <f t="shared" si="2"/>
        <v>3460</v>
      </c>
      <c r="BL26" s="18">
        <f t="shared" si="7"/>
        <v>6750</v>
      </c>
      <c r="BM26" s="18">
        <f t="shared" si="8"/>
        <v>10385</v>
      </c>
      <c r="BP26" s="44">
        <v>23</v>
      </c>
      <c r="BQ26" s="44">
        <v>302</v>
      </c>
      <c r="BR26" s="44">
        <v>1606025</v>
      </c>
      <c r="BS26" s="44" t="s">
        <v>1053</v>
      </c>
      <c r="BT26" s="44">
        <v>3</v>
      </c>
      <c r="CC26" s="45">
        <v>14</v>
      </c>
      <c r="CD26" s="24">
        <v>0.23</v>
      </c>
      <c r="CE26" s="45">
        <f t="shared" si="31"/>
        <v>132515.60400000002</v>
      </c>
      <c r="CM26" s="44">
        <v>23</v>
      </c>
      <c r="CN26" s="18">
        <f t="shared" si="9"/>
        <v>1</v>
      </c>
      <c r="CO26" s="18">
        <f t="shared" si="10"/>
        <v>1606003</v>
      </c>
      <c r="CP26" s="44" t="str">
        <f t="shared" si="11"/>
        <v>初级神器1配件1-23级</v>
      </c>
      <c r="CQ26" s="43" t="s">
        <v>1061</v>
      </c>
      <c r="CR26" s="18">
        <f t="shared" si="12"/>
        <v>23</v>
      </c>
      <c r="CS26" s="18" t="str">
        <f t="shared" si="13"/>
        <v>金币</v>
      </c>
      <c r="CT26" s="18">
        <f>IF(CR26=1,1,INT(INDEX($CE$13:$CE$52,CR26)/$CH$2*INDEX($CI$4:$CI$6,INDEX($BT$4:$BT$33,CN26))/5)*5)</f>
        <v>5835</v>
      </c>
      <c r="CU26" s="18" t="str">
        <f t="shared" si="14"/>
        <v>初级神器材料</v>
      </c>
      <c r="CV26" s="18">
        <f t="shared" si="15"/>
        <v>3460</v>
      </c>
      <c r="CW26" s="18" t="str">
        <f t="shared" si="16"/>
        <v>初级神器1配件1</v>
      </c>
      <c r="CX26" s="18">
        <f t="shared" si="17"/>
        <v>10</v>
      </c>
      <c r="CY26" s="44"/>
      <c r="CZ26" s="44"/>
      <c r="DA26" s="44"/>
      <c r="DB26" s="44"/>
      <c r="DE26" s="48">
        <v>23</v>
      </c>
      <c r="DF26" s="48">
        <f t="shared" si="18"/>
        <v>1</v>
      </c>
      <c r="DG26" s="48">
        <f t="shared" si="19"/>
        <v>101</v>
      </c>
      <c r="DH26" s="18" t="str">
        <f t="shared" si="20"/>
        <v>两仪剑-23级</v>
      </c>
      <c r="DI26" s="18" t="s">
        <v>1117</v>
      </c>
      <c r="DJ26" s="48">
        <f t="shared" si="21"/>
        <v>1</v>
      </c>
      <c r="DK26" s="48">
        <f t="shared" si="22"/>
        <v>23</v>
      </c>
      <c r="DL26" s="48" t="s">
        <v>1118</v>
      </c>
      <c r="DM26" s="18">
        <f t="shared" si="23"/>
        <v>5835</v>
      </c>
      <c r="DN26" s="48" t="s">
        <v>1119</v>
      </c>
      <c r="DO26" s="18">
        <f t="shared" si="24"/>
        <v>6920</v>
      </c>
      <c r="DP26" s="48"/>
      <c r="DQ26" s="48"/>
      <c r="DR26" s="48"/>
      <c r="DS26" s="48"/>
      <c r="DT26" s="48"/>
      <c r="DU26" s="48"/>
      <c r="DV26" s="48"/>
      <c r="DW26" s="48"/>
    </row>
    <row r="27" spans="1:127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932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328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 t="shared" si="3"/>
        <v>32000</v>
      </c>
      <c r="AH27" s="41">
        <f t="shared" si="4"/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 t="shared" si="25"/>
        <v>54880</v>
      </c>
      <c r="AM27" s="41">
        <f t="shared" si="26"/>
        <v>1860</v>
      </c>
      <c r="AN27" s="41">
        <f t="shared" si="27"/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23">
        <v>0.9</v>
      </c>
      <c r="BE27" s="18">
        <f>SUM(BB$4:BB27)</f>
        <v>83</v>
      </c>
      <c r="BF27" s="18">
        <f t="shared" si="0"/>
        <v>3770073</v>
      </c>
      <c r="BG27" s="18">
        <f t="shared" si="28"/>
        <v>381143.7</v>
      </c>
      <c r="BH27" s="18">
        <f t="shared" si="1"/>
        <v>7330</v>
      </c>
      <c r="BI27" s="18">
        <f t="shared" si="5"/>
        <v>7695</v>
      </c>
      <c r="BJ27" s="18">
        <f t="shared" si="6"/>
        <v>10995</v>
      </c>
      <c r="BK27" s="18">
        <f t="shared" si="2"/>
        <v>3665</v>
      </c>
      <c r="BL27" s="18">
        <f t="shared" si="7"/>
        <v>7145</v>
      </c>
      <c r="BM27" s="18">
        <f t="shared" si="8"/>
        <v>10995</v>
      </c>
      <c r="BP27" s="44">
        <v>24</v>
      </c>
      <c r="BQ27" s="44">
        <v>302</v>
      </c>
      <c r="BR27" s="44">
        <v>1606026</v>
      </c>
      <c r="BS27" s="44" t="s">
        <v>1054</v>
      </c>
      <c r="BT27" s="44">
        <v>3</v>
      </c>
      <c r="CC27" s="45">
        <v>15</v>
      </c>
      <c r="CD27" s="24">
        <v>0.26</v>
      </c>
      <c r="CE27" s="45">
        <f t="shared" si="31"/>
        <v>149800.24800000002</v>
      </c>
      <c r="CM27" s="44">
        <v>24</v>
      </c>
      <c r="CN27" s="18">
        <f t="shared" si="9"/>
        <v>1</v>
      </c>
      <c r="CO27" s="18">
        <f t="shared" si="10"/>
        <v>1606003</v>
      </c>
      <c r="CP27" s="44" t="str">
        <f t="shared" si="11"/>
        <v>初级神器1配件1-24级</v>
      </c>
      <c r="CQ27" s="43" t="s">
        <v>1061</v>
      </c>
      <c r="CR27" s="18">
        <f t="shared" si="12"/>
        <v>24</v>
      </c>
      <c r="CS27" s="18" t="str">
        <f t="shared" si="13"/>
        <v>金币</v>
      </c>
      <c r="CT27" s="18">
        <f>IF(CR27=1,1,INT(INDEX($CE$13:$CE$52,CR27)/$CH$2*INDEX($CI$4:$CI$6,INDEX($BT$4:$BT$33,CN27))/5)*5)</f>
        <v>6130</v>
      </c>
      <c r="CU27" s="18" t="str">
        <f t="shared" si="14"/>
        <v>初级神器材料</v>
      </c>
      <c r="CV27" s="18">
        <f t="shared" si="15"/>
        <v>3665</v>
      </c>
      <c r="CW27" s="18" t="str">
        <f t="shared" si="16"/>
        <v>初级神器1配件1</v>
      </c>
      <c r="CX27" s="18">
        <f t="shared" si="17"/>
        <v>10</v>
      </c>
      <c r="CY27" s="44"/>
      <c r="CZ27" s="44"/>
      <c r="DA27" s="44"/>
      <c r="DB27" s="44"/>
      <c r="DE27" s="48">
        <v>24</v>
      </c>
      <c r="DF27" s="48">
        <f t="shared" si="18"/>
        <v>1</v>
      </c>
      <c r="DG27" s="48">
        <f t="shared" si="19"/>
        <v>101</v>
      </c>
      <c r="DH27" s="18" t="str">
        <f t="shared" si="20"/>
        <v>两仪剑-24级</v>
      </c>
      <c r="DI27" s="18" t="s">
        <v>1117</v>
      </c>
      <c r="DJ27" s="48">
        <f t="shared" si="21"/>
        <v>1</v>
      </c>
      <c r="DK27" s="48">
        <f t="shared" si="22"/>
        <v>24</v>
      </c>
      <c r="DL27" s="48" t="s">
        <v>1118</v>
      </c>
      <c r="DM27" s="18">
        <f t="shared" si="23"/>
        <v>6130</v>
      </c>
      <c r="DN27" s="48" t="s">
        <v>1119</v>
      </c>
      <c r="DO27" s="18">
        <f t="shared" si="24"/>
        <v>7330</v>
      </c>
      <c r="DP27" s="48"/>
      <c r="DQ27" s="48"/>
      <c r="DR27" s="48"/>
      <c r="DS27" s="48"/>
      <c r="DT27" s="48"/>
      <c r="DU27" s="48"/>
      <c r="DV27" s="48"/>
      <c r="DW27" s="48"/>
    </row>
    <row r="28" spans="1:127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328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 t="shared" si="3"/>
        <v>15700</v>
      </c>
      <c r="AH28" s="41">
        <f t="shared" si="4"/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 t="shared" si="25"/>
        <v>55833</v>
      </c>
      <c r="AM28" s="41">
        <f t="shared" si="26"/>
        <v>1860</v>
      </c>
      <c r="AN28" s="41">
        <f t="shared" si="27"/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23">
        <v>0.95</v>
      </c>
      <c r="BE28" s="18">
        <f>SUM(BB$4:BB28)</f>
        <v>90</v>
      </c>
      <c r="BF28" s="18">
        <f t="shared" si="0"/>
        <v>4193566</v>
      </c>
      <c r="BG28" s="18">
        <f t="shared" si="28"/>
        <v>402318.35</v>
      </c>
      <c r="BH28" s="18">
        <f t="shared" si="1"/>
        <v>7735</v>
      </c>
      <c r="BI28" s="18">
        <f t="shared" si="5"/>
        <v>8125</v>
      </c>
      <c r="BJ28" s="18">
        <f t="shared" si="6"/>
        <v>11605</v>
      </c>
      <c r="BK28" s="18">
        <f t="shared" si="2"/>
        <v>3870</v>
      </c>
      <c r="BL28" s="18">
        <f t="shared" si="7"/>
        <v>7545</v>
      </c>
      <c r="BM28" s="18">
        <f t="shared" si="8"/>
        <v>11605</v>
      </c>
      <c r="BP28" s="44">
        <v>25</v>
      </c>
      <c r="BQ28" s="44">
        <v>303</v>
      </c>
      <c r="BR28" s="44">
        <v>1606027</v>
      </c>
      <c r="BS28" s="44" t="s">
        <v>1055</v>
      </c>
      <c r="BT28" s="44">
        <v>3</v>
      </c>
      <c r="CC28" s="45">
        <v>16</v>
      </c>
      <c r="CD28" s="24">
        <v>0.14000000000000001</v>
      </c>
      <c r="CE28" s="45">
        <f>$CE$7*CD28</f>
        <v>161655.64800000004</v>
      </c>
      <c r="CM28" s="44">
        <v>25</v>
      </c>
      <c r="CN28" s="18">
        <f t="shared" si="9"/>
        <v>1</v>
      </c>
      <c r="CO28" s="18">
        <f t="shared" si="10"/>
        <v>1606003</v>
      </c>
      <c r="CP28" s="44" t="str">
        <f t="shared" si="11"/>
        <v>初级神器1配件1-25级</v>
      </c>
      <c r="CQ28" s="43" t="s">
        <v>1061</v>
      </c>
      <c r="CR28" s="18">
        <f t="shared" si="12"/>
        <v>25</v>
      </c>
      <c r="CS28" s="18" t="str">
        <f t="shared" si="13"/>
        <v>金币</v>
      </c>
      <c r="CT28" s="18">
        <f>IF(CR28=1,1,INT(INDEX($CE$13:$CE$52,CR28)/$CH$2*INDEX($CI$4:$CI$6,INDEX($BT$4:$BT$33,CN28))/5)*5)</f>
        <v>6420</v>
      </c>
      <c r="CU28" s="18" t="str">
        <f t="shared" si="14"/>
        <v>初级神器材料</v>
      </c>
      <c r="CV28" s="18">
        <f t="shared" si="15"/>
        <v>3870</v>
      </c>
      <c r="CW28" s="18" t="str">
        <f t="shared" si="16"/>
        <v>初级神器1配件1</v>
      </c>
      <c r="CX28" s="18">
        <f t="shared" si="17"/>
        <v>15</v>
      </c>
      <c r="CY28" s="44"/>
      <c r="CZ28" s="44"/>
      <c r="DA28" s="44"/>
      <c r="DB28" s="44"/>
      <c r="DE28" s="48">
        <v>25</v>
      </c>
      <c r="DF28" s="48">
        <f t="shared" si="18"/>
        <v>1</v>
      </c>
      <c r="DG28" s="48">
        <f t="shared" si="19"/>
        <v>101</v>
      </c>
      <c r="DH28" s="18" t="str">
        <f t="shared" si="20"/>
        <v>两仪剑-25级</v>
      </c>
      <c r="DI28" s="18" t="s">
        <v>1117</v>
      </c>
      <c r="DJ28" s="48">
        <f t="shared" si="21"/>
        <v>1</v>
      </c>
      <c r="DK28" s="48">
        <f t="shared" si="22"/>
        <v>25</v>
      </c>
      <c r="DL28" s="48" t="s">
        <v>1118</v>
      </c>
      <c r="DM28" s="18">
        <f t="shared" si="23"/>
        <v>6420</v>
      </c>
      <c r="DN28" s="48" t="s">
        <v>1119</v>
      </c>
      <c r="DO28" s="18">
        <f t="shared" si="24"/>
        <v>7735</v>
      </c>
      <c r="DP28" s="47" t="s">
        <v>1122</v>
      </c>
      <c r="DQ28" s="48">
        <v>8</v>
      </c>
      <c r="DR28" s="48"/>
      <c r="DS28" s="48"/>
      <c r="DT28" s="48"/>
      <c r="DU28" s="48"/>
      <c r="DV28" s="48"/>
      <c r="DW28" s="48"/>
    </row>
    <row r="29" spans="1:127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332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328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 t="shared" si="3"/>
        <v>33050</v>
      </c>
      <c r="AH29" s="41">
        <f t="shared" si="4"/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 t="shared" si="25"/>
        <v>56242</v>
      </c>
      <c r="AM29" s="41">
        <f t="shared" si="26"/>
        <v>1932</v>
      </c>
      <c r="AN29" s="41">
        <f t="shared" si="27"/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23">
        <v>0.8</v>
      </c>
      <c r="BE29" s="18">
        <f>SUM(BB$4:BB29)</f>
        <v>100</v>
      </c>
      <c r="BF29" s="18">
        <f t="shared" si="0"/>
        <v>4798556</v>
      </c>
      <c r="BG29" s="18">
        <f t="shared" si="28"/>
        <v>483992</v>
      </c>
      <c r="BH29" s="18">
        <f t="shared" si="1"/>
        <v>9310</v>
      </c>
      <c r="BI29" s="18">
        <f t="shared" si="5"/>
        <v>9775</v>
      </c>
      <c r="BJ29" s="18">
        <f t="shared" si="6"/>
        <v>13960</v>
      </c>
      <c r="BK29" s="18">
        <f t="shared" si="2"/>
        <v>4655</v>
      </c>
      <c r="BL29" s="18">
        <f t="shared" si="7"/>
        <v>9075</v>
      </c>
      <c r="BM29" s="18">
        <f t="shared" si="8"/>
        <v>13960</v>
      </c>
      <c r="BP29" s="44">
        <v>26</v>
      </c>
      <c r="BQ29" s="44">
        <v>303</v>
      </c>
      <c r="BR29" s="44">
        <v>1606028</v>
      </c>
      <c r="BS29" s="44" t="s">
        <v>1056</v>
      </c>
      <c r="BT29" s="44">
        <v>3</v>
      </c>
      <c r="CC29" s="45">
        <v>17</v>
      </c>
      <c r="CD29" s="24">
        <v>0.17</v>
      </c>
      <c r="CE29" s="45">
        <f t="shared" ref="CE29:CE32" si="32">$CE$7*CD29</f>
        <v>196296.14400000006</v>
      </c>
      <c r="CM29" s="44">
        <v>26</v>
      </c>
      <c r="CN29" s="18">
        <f t="shared" si="9"/>
        <v>1</v>
      </c>
      <c r="CO29" s="18">
        <f t="shared" si="10"/>
        <v>1606003</v>
      </c>
      <c r="CP29" s="44" t="str">
        <f t="shared" si="11"/>
        <v>初级神器1配件1-26级</v>
      </c>
      <c r="CQ29" s="43" t="s">
        <v>1061</v>
      </c>
      <c r="CR29" s="18">
        <f t="shared" si="12"/>
        <v>26</v>
      </c>
      <c r="CS29" s="18" t="str">
        <f t="shared" si="13"/>
        <v>金币</v>
      </c>
      <c r="CT29" s="18">
        <f>IF(CR29=1,1,INT(INDEX($CE$13:$CE$52,CR29)/$CH$2*INDEX($CI$4:$CI$6,INDEX($BT$4:$BT$33,CN29))/5)*5)</f>
        <v>8100</v>
      </c>
      <c r="CU29" s="18" t="str">
        <f t="shared" si="14"/>
        <v>初级神器材料</v>
      </c>
      <c r="CV29" s="18">
        <f t="shared" si="15"/>
        <v>4655</v>
      </c>
      <c r="CW29" s="18" t="str">
        <f t="shared" si="16"/>
        <v>初级神器1配件1</v>
      </c>
      <c r="CX29" s="18">
        <f t="shared" si="17"/>
        <v>15</v>
      </c>
      <c r="CY29" s="44"/>
      <c r="CZ29" s="44"/>
      <c r="DA29" s="44"/>
      <c r="DB29" s="44"/>
      <c r="DE29" s="48">
        <v>26</v>
      </c>
      <c r="DF29" s="48">
        <f t="shared" si="18"/>
        <v>1</v>
      </c>
      <c r="DG29" s="48">
        <f t="shared" si="19"/>
        <v>101</v>
      </c>
      <c r="DH29" s="18" t="str">
        <f t="shared" si="20"/>
        <v>两仪剑-26级</v>
      </c>
      <c r="DI29" s="18" t="s">
        <v>1117</v>
      </c>
      <c r="DJ29" s="48">
        <f t="shared" si="21"/>
        <v>1</v>
      </c>
      <c r="DK29" s="48">
        <f t="shared" si="22"/>
        <v>26</v>
      </c>
      <c r="DL29" s="48" t="s">
        <v>1118</v>
      </c>
      <c r="DM29" s="18">
        <f t="shared" si="23"/>
        <v>8100</v>
      </c>
      <c r="DN29" s="48" t="s">
        <v>1119</v>
      </c>
      <c r="DO29" s="18">
        <f t="shared" si="24"/>
        <v>9310</v>
      </c>
      <c r="DP29" s="48"/>
      <c r="DQ29" s="48"/>
      <c r="DR29" s="48"/>
      <c r="DS29" s="48"/>
      <c r="DT29" s="48"/>
      <c r="DU29" s="48"/>
      <c r="DV29" s="48"/>
      <c r="DW29" s="48"/>
    </row>
    <row r="30" spans="1:127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328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 t="shared" si="3"/>
        <v>8000</v>
      </c>
      <c r="AH30" s="41">
        <f t="shared" si="4"/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 t="shared" si="25"/>
        <v>57263</v>
      </c>
      <c r="AM30" s="41">
        <f t="shared" si="26"/>
        <v>1932</v>
      </c>
      <c r="AN30" s="41">
        <f t="shared" si="27"/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23">
        <v>0.85</v>
      </c>
      <c r="BE30" s="18">
        <f>SUM(BB$4:BB30)</f>
        <v>110</v>
      </c>
      <c r="BF30" s="18">
        <f t="shared" si="0"/>
        <v>5403546</v>
      </c>
      <c r="BG30" s="18">
        <f t="shared" si="28"/>
        <v>514241.5</v>
      </c>
      <c r="BH30" s="18">
        <f t="shared" si="1"/>
        <v>9890</v>
      </c>
      <c r="BI30" s="18">
        <f t="shared" si="5"/>
        <v>10385</v>
      </c>
      <c r="BJ30" s="18">
        <f t="shared" si="6"/>
        <v>14835</v>
      </c>
      <c r="BK30" s="18">
        <f t="shared" si="2"/>
        <v>4945</v>
      </c>
      <c r="BL30" s="18">
        <f t="shared" si="7"/>
        <v>9640</v>
      </c>
      <c r="BM30" s="18">
        <f t="shared" si="8"/>
        <v>14835</v>
      </c>
      <c r="BP30" s="44">
        <v>27</v>
      </c>
      <c r="BQ30" s="44">
        <v>303</v>
      </c>
      <c r="BR30" s="44">
        <v>1606029</v>
      </c>
      <c r="BS30" s="44" t="s">
        <v>1057</v>
      </c>
      <c r="BT30" s="44">
        <v>3</v>
      </c>
      <c r="CC30" s="45">
        <v>18</v>
      </c>
      <c r="CD30" s="24">
        <v>0.2</v>
      </c>
      <c r="CE30" s="45">
        <f t="shared" si="32"/>
        <v>230936.64000000004</v>
      </c>
      <c r="CM30" s="44">
        <v>27</v>
      </c>
      <c r="CN30" s="18">
        <f t="shared" si="9"/>
        <v>1</v>
      </c>
      <c r="CO30" s="18">
        <f t="shared" si="10"/>
        <v>1606003</v>
      </c>
      <c r="CP30" s="44" t="str">
        <f t="shared" si="11"/>
        <v>初级神器1配件1-27级</v>
      </c>
      <c r="CQ30" s="43" t="s">
        <v>1061</v>
      </c>
      <c r="CR30" s="18">
        <f t="shared" si="12"/>
        <v>27</v>
      </c>
      <c r="CS30" s="18" t="str">
        <f t="shared" si="13"/>
        <v>金币</v>
      </c>
      <c r="CT30" s="18">
        <f>IF(CR30=1,1,INT(INDEX($CE$13:$CE$52,CR30)/$CH$2*INDEX($CI$4:$CI$6,INDEX($BT$4:$BT$33,CN30))/5)*5)</f>
        <v>10280</v>
      </c>
      <c r="CU30" s="18" t="str">
        <f t="shared" si="14"/>
        <v>初级神器材料</v>
      </c>
      <c r="CV30" s="18">
        <f t="shared" si="15"/>
        <v>4945</v>
      </c>
      <c r="CW30" s="18" t="str">
        <f t="shared" si="16"/>
        <v>初级神器1配件1</v>
      </c>
      <c r="CX30" s="18">
        <f t="shared" si="17"/>
        <v>15</v>
      </c>
      <c r="CY30" s="44"/>
      <c r="CZ30" s="44"/>
      <c r="DA30" s="44"/>
      <c r="DB30" s="44"/>
      <c r="DE30" s="48">
        <v>27</v>
      </c>
      <c r="DF30" s="48">
        <f t="shared" si="18"/>
        <v>1</v>
      </c>
      <c r="DG30" s="48">
        <f t="shared" si="19"/>
        <v>101</v>
      </c>
      <c r="DH30" s="18" t="str">
        <f t="shared" si="20"/>
        <v>两仪剑-27级</v>
      </c>
      <c r="DI30" s="18" t="s">
        <v>1117</v>
      </c>
      <c r="DJ30" s="48">
        <f t="shared" si="21"/>
        <v>1</v>
      </c>
      <c r="DK30" s="48">
        <f t="shared" si="22"/>
        <v>27</v>
      </c>
      <c r="DL30" s="48" t="s">
        <v>1118</v>
      </c>
      <c r="DM30" s="18">
        <f t="shared" si="23"/>
        <v>10280</v>
      </c>
      <c r="DN30" s="48" t="s">
        <v>1119</v>
      </c>
      <c r="DO30" s="18">
        <f t="shared" si="24"/>
        <v>9890</v>
      </c>
      <c r="DP30" s="48"/>
      <c r="DQ30" s="48"/>
      <c r="DR30" s="48"/>
      <c r="DS30" s="48"/>
      <c r="DT30" s="48"/>
      <c r="DU30" s="48"/>
      <c r="DV30" s="48"/>
      <c r="DW30" s="48"/>
    </row>
    <row r="31" spans="1:127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330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328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 t="shared" si="3"/>
        <v>34000</v>
      </c>
      <c r="AH31" s="41">
        <f t="shared" si="4"/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 t="shared" si="25"/>
        <v>57468</v>
      </c>
      <c r="AM31" s="41">
        <f t="shared" si="26"/>
        <v>2003</v>
      </c>
      <c r="AN31" s="41">
        <f t="shared" si="27"/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23">
        <v>0.9</v>
      </c>
      <c r="BE31" s="18">
        <f>SUM(BB$4:BB31)</f>
        <v>120</v>
      </c>
      <c r="BF31" s="18">
        <f t="shared" si="0"/>
        <v>6008536</v>
      </c>
      <c r="BG31" s="18">
        <f t="shared" si="28"/>
        <v>544491</v>
      </c>
      <c r="BH31" s="18">
        <f t="shared" si="1"/>
        <v>10470</v>
      </c>
      <c r="BI31" s="18">
        <f t="shared" si="5"/>
        <v>10995</v>
      </c>
      <c r="BJ31" s="18">
        <f t="shared" si="6"/>
        <v>15705</v>
      </c>
      <c r="BK31" s="18">
        <f t="shared" si="2"/>
        <v>5235</v>
      </c>
      <c r="BL31" s="18">
        <f t="shared" si="7"/>
        <v>10210</v>
      </c>
      <c r="BM31" s="18">
        <f t="shared" si="8"/>
        <v>15705</v>
      </c>
      <c r="BP31" s="44">
        <v>28</v>
      </c>
      <c r="BQ31" s="44">
        <v>303</v>
      </c>
      <c r="BR31" s="44">
        <v>1606030</v>
      </c>
      <c r="BS31" s="44" t="s">
        <v>1058</v>
      </c>
      <c r="BT31" s="44">
        <v>3</v>
      </c>
      <c r="CC31" s="45">
        <v>19</v>
      </c>
      <c r="CD31" s="24">
        <v>0.23</v>
      </c>
      <c r="CE31" s="45">
        <f t="shared" si="32"/>
        <v>265577.13600000006</v>
      </c>
      <c r="CM31" s="44">
        <v>28</v>
      </c>
      <c r="CN31" s="18">
        <f t="shared" si="9"/>
        <v>1</v>
      </c>
      <c r="CO31" s="18">
        <f t="shared" si="10"/>
        <v>1606003</v>
      </c>
      <c r="CP31" s="44" t="str">
        <f t="shared" si="11"/>
        <v>初级神器1配件1-28级</v>
      </c>
      <c r="CQ31" s="43" t="s">
        <v>1061</v>
      </c>
      <c r="CR31" s="18">
        <f t="shared" si="12"/>
        <v>28</v>
      </c>
      <c r="CS31" s="18" t="str">
        <f t="shared" si="13"/>
        <v>金币</v>
      </c>
      <c r="CT31" s="18">
        <f>IF(CR31=1,1,INT(INDEX($CE$13:$CE$52,CR31)/$CH$2*INDEX($CI$4:$CI$6,INDEX($BT$4:$BT$33,CN31))/5)*5)</f>
        <v>12460</v>
      </c>
      <c r="CU31" s="18" t="str">
        <f t="shared" si="14"/>
        <v>初级神器材料</v>
      </c>
      <c r="CV31" s="18">
        <f t="shared" si="15"/>
        <v>5235</v>
      </c>
      <c r="CW31" s="18" t="str">
        <f t="shared" si="16"/>
        <v>初级神器1配件1</v>
      </c>
      <c r="CX31" s="18">
        <f t="shared" si="17"/>
        <v>15</v>
      </c>
      <c r="CY31" s="44"/>
      <c r="CZ31" s="44"/>
      <c r="DA31" s="44"/>
      <c r="DB31" s="44"/>
      <c r="DE31" s="48">
        <v>28</v>
      </c>
      <c r="DF31" s="48">
        <f t="shared" si="18"/>
        <v>1</v>
      </c>
      <c r="DG31" s="48">
        <f t="shared" si="19"/>
        <v>101</v>
      </c>
      <c r="DH31" s="18" t="str">
        <f t="shared" si="20"/>
        <v>两仪剑-28级</v>
      </c>
      <c r="DI31" s="18" t="s">
        <v>1117</v>
      </c>
      <c r="DJ31" s="48">
        <f t="shared" si="21"/>
        <v>1</v>
      </c>
      <c r="DK31" s="48">
        <f t="shared" si="22"/>
        <v>28</v>
      </c>
      <c r="DL31" s="48" t="s">
        <v>1118</v>
      </c>
      <c r="DM31" s="18">
        <f t="shared" si="23"/>
        <v>12460</v>
      </c>
      <c r="DN31" s="48" t="s">
        <v>1119</v>
      </c>
      <c r="DO31" s="18">
        <f t="shared" si="24"/>
        <v>10470</v>
      </c>
      <c r="DP31" s="48"/>
      <c r="DQ31" s="48"/>
      <c r="DR31" s="48"/>
      <c r="DS31" s="48"/>
      <c r="DT31" s="48"/>
      <c r="DU31" s="48"/>
      <c r="DV31" s="48"/>
      <c r="DW31" s="48"/>
    </row>
    <row r="32" spans="1:127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328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 t="shared" si="3"/>
        <v>0</v>
      </c>
      <c r="AH32" s="41">
        <f t="shared" si="4"/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 t="shared" si="25"/>
        <v>58557</v>
      </c>
      <c r="AM32" s="41">
        <f t="shared" si="26"/>
        <v>2003</v>
      </c>
      <c r="AN32" s="41">
        <f t="shared" si="27"/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23">
        <v>0.95</v>
      </c>
      <c r="BE32" s="18">
        <f>SUM(BB$4:BB32)</f>
        <v>130</v>
      </c>
      <c r="BF32" s="18">
        <f t="shared" si="0"/>
        <v>6613526</v>
      </c>
      <c r="BG32" s="18">
        <f t="shared" si="28"/>
        <v>574740.5</v>
      </c>
      <c r="BH32" s="18">
        <f t="shared" si="1"/>
        <v>11055</v>
      </c>
      <c r="BI32" s="18">
        <f t="shared" si="5"/>
        <v>11605</v>
      </c>
      <c r="BJ32" s="18">
        <f t="shared" si="6"/>
        <v>16580</v>
      </c>
      <c r="BK32" s="18">
        <f t="shared" si="2"/>
        <v>5525</v>
      </c>
      <c r="BL32" s="18">
        <f t="shared" si="7"/>
        <v>10775</v>
      </c>
      <c r="BM32" s="18">
        <f t="shared" si="8"/>
        <v>16580</v>
      </c>
      <c r="BP32" s="44">
        <v>29</v>
      </c>
      <c r="BQ32" s="44">
        <v>303</v>
      </c>
      <c r="BR32" s="44">
        <v>1606031</v>
      </c>
      <c r="BS32" s="44" t="s">
        <v>1059</v>
      </c>
      <c r="BT32" s="44">
        <v>3</v>
      </c>
      <c r="CC32" s="45">
        <v>20</v>
      </c>
      <c r="CD32" s="24">
        <v>0.26</v>
      </c>
      <c r="CE32" s="45">
        <f t="shared" si="32"/>
        <v>300217.63200000004</v>
      </c>
      <c r="CM32" s="44">
        <v>29</v>
      </c>
      <c r="CN32" s="18">
        <f t="shared" si="9"/>
        <v>1</v>
      </c>
      <c r="CO32" s="18">
        <f t="shared" si="10"/>
        <v>1606003</v>
      </c>
      <c r="CP32" s="44" t="str">
        <f t="shared" si="11"/>
        <v>初级神器1配件1-29级</v>
      </c>
      <c r="CQ32" s="43" t="s">
        <v>1061</v>
      </c>
      <c r="CR32" s="18">
        <f t="shared" si="12"/>
        <v>29</v>
      </c>
      <c r="CS32" s="18" t="str">
        <f t="shared" si="13"/>
        <v>金币</v>
      </c>
      <c r="CT32" s="18">
        <f>IF(CR32=1,1,INT(INDEX($CE$13:$CE$52,CR32)/$CH$2*INDEX($CI$4:$CI$6,INDEX($BT$4:$BT$33,CN32))/5)*5)</f>
        <v>14645</v>
      </c>
      <c r="CU32" s="18" t="str">
        <f t="shared" si="14"/>
        <v>初级神器材料</v>
      </c>
      <c r="CV32" s="18">
        <f t="shared" si="15"/>
        <v>5525</v>
      </c>
      <c r="CW32" s="18" t="str">
        <f t="shared" si="16"/>
        <v>初级神器1配件1</v>
      </c>
      <c r="CX32" s="18">
        <f t="shared" si="17"/>
        <v>15</v>
      </c>
      <c r="CY32" s="44"/>
      <c r="CZ32" s="44"/>
      <c r="DA32" s="44"/>
      <c r="DB32" s="44"/>
      <c r="DE32" s="48">
        <v>29</v>
      </c>
      <c r="DF32" s="48">
        <f t="shared" si="18"/>
        <v>1</v>
      </c>
      <c r="DG32" s="48">
        <f t="shared" si="19"/>
        <v>101</v>
      </c>
      <c r="DH32" s="18" t="str">
        <f t="shared" si="20"/>
        <v>两仪剑-29级</v>
      </c>
      <c r="DI32" s="18" t="s">
        <v>1117</v>
      </c>
      <c r="DJ32" s="48">
        <f t="shared" si="21"/>
        <v>1</v>
      </c>
      <c r="DK32" s="48">
        <f t="shared" si="22"/>
        <v>29</v>
      </c>
      <c r="DL32" s="48" t="s">
        <v>1118</v>
      </c>
      <c r="DM32" s="18">
        <f t="shared" si="23"/>
        <v>14645</v>
      </c>
      <c r="DN32" s="48" t="s">
        <v>1119</v>
      </c>
      <c r="DO32" s="18">
        <f t="shared" si="24"/>
        <v>11055</v>
      </c>
      <c r="DP32" s="48"/>
      <c r="DQ32" s="48"/>
      <c r="DR32" s="48"/>
      <c r="DS32" s="48"/>
      <c r="DT32" s="48"/>
      <c r="DU32" s="48"/>
      <c r="DV32" s="48"/>
      <c r="DW32" s="48"/>
    </row>
    <row r="33" spans="1:127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330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328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 t="shared" si="3"/>
        <v>34800</v>
      </c>
      <c r="AH33" s="41">
        <f t="shared" si="4"/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 t="shared" si="25"/>
        <v>58557</v>
      </c>
      <c r="AM33" s="41">
        <f t="shared" si="26"/>
        <v>2003</v>
      </c>
      <c r="AN33" s="41">
        <f t="shared" si="27"/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23">
        <v>1</v>
      </c>
      <c r="BE33" s="18">
        <f>SUM(BB$4:BB33)</f>
        <v>140</v>
      </c>
      <c r="BF33" s="18">
        <f t="shared" si="0"/>
        <v>7218516</v>
      </c>
      <c r="BG33" s="18">
        <f t="shared" si="28"/>
        <v>604990</v>
      </c>
      <c r="BH33" s="18">
        <f t="shared" si="1"/>
        <v>11635</v>
      </c>
      <c r="BI33" s="18">
        <f t="shared" si="5"/>
        <v>12215</v>
      </c>
      <c r="BJ33" s="18">
        <f t="shared" si="6"/>
        <v>17450</v>
      </c>
      <c r="BK33" s="18">
        <f t="shared" si="2"/>
        <v>5815</v>
      </c>
      <c r="BL33" s="18">
        <f t="shared" si="7"/>
        <v>11345</v>
      </c>
      <c r="BM33" s="18">
        <f t="shared" si="8"/>
        <v>17450</v>
      </c>
      <c r="BP33" s="44">
        <v>30</v>
      </c>
      <c r="BQ33" s="44">
        <v>303</v>
      </c>
      <c r="BR33" s="44">
        <v>1606032</v>
      </c>
      <c r="BS33" s="44" t="s">
        <v>1060</v>
      </c>
      <c r="BT33" s="44">
        <v>3</v>
      </c>
      <c r="CC33" s="45">
        <v>21</v>
      </c>
      <c r="CD33" s="24">
        <v>0.18</v>
      </c>
      <c r="CE33" s="45">
        <f>$CE$8*CD33</f>
        <v>315340.41600000003</v>
      </c>
      <c r="CM33" s="44">
        <v>30</v>
      </c>
      <c r="CN33" s="18">
        <f t="shared" si="9"/>
        <v>1</v>
      </c>
      <c r="CO33" s="18">
        <f t="shared" si="10"/>
        <v>1606003</v>
      </c>
      <c r="CP33" s="44" t="str">
        <f t="shared" si="11"/>
        <v>初级神器1配件1-30级</v>
      </c>
      <c r="CQ33" s="43" t="s">
        <v>1061</v>
      </c>
      <c r="CR33" s="18">
        <f t="shared" si="12"/>
        <v>30</v>
      </c>
      <c r="CS33" s="18" t="str">
        <f t="shared" si="13"/>
        <v>金币</v>
      </c>
      <c r="CT33" s="18">
        <f>IF(CR33=1,1,INT(INDEX($CE$13:$CE$52,CR33)/$CH$2*INDEX($CI$4:$CI$6,INDEX($BT$4:$BT$33,CN33))/5)*5)</f>
        <v>16825</v>
      </c>
      <c r="CU33" s="18" t="str">
        <f t="shared" si="14"/>
        <v>初级神器材料</v>
      </c>
      <c r="CV33" s="18">
        <f t="shared" si="15"/>
        <v>5815</v>
      </c>
      <c r="CW33" s="18" t="str">
        <f t="shared" si="16"/>
        <v>初级神器1配件1</v>
      </c>
      <c r="CX33" s="18">
        <f t="shared" si="17"/>
        <v>21</v>
      </c>
      <c r="CY33" s="44"/>
      <c r="CZ33" s="44"/>
      <c r="DA33" s="44"/>
      <c r="DB33" s="44"/>
      <c r="DE33" s="48">
        <v>30</v>
      </c>
      <c r="DF33" s="48">
        <f t="shared" si="18"/>
        <v>1</v>
      </c>
      <c r="DG33" s="48">
        <f t="shared" si="19"/>
        <v>101</v>
      </c>
      <c r="DH33" s="18" t="str">
        <f t="shared" si="20"/>
        <v>两仪剑-30级</v>
      </c>
      <c r="DI33" s="18" t="s">
        <v>1117</v>
      </c>
      <c r="DJ33" s="48">
        <f t="shared" si="21"/>
        <v>1</v>
      </c>
      <c r="DK33" s="48">
        <f t="shared" si="22"/>
        <v>30</v>
      </c>
      <c r="DL33" s="48" t="s">
        <v>1118</v>
      </c>
      <c r="DM33" s="18">
        <f t="shared" si="23"/>
        <v>16825</v>
      </c>
      <c r="DN33" s="48" t="s">
        <v>1119</v>
      </c>
      <c r="DO33" s="18">
        <f t="shared" si="24"/>
        <v>11635</v>
      </c>
      <c r="DP33" s="47" t="s">
        <v>1120</v>
      </c>
      <c r="DQ33" s="48">
        <v>10</v>
      </c>
      <c r="DR33" s="48"/>
      <c r="DS33" s="48"/>
      <c r="DT33" s="48"/>
      <c r="DU33" s="48"/>
      <c r="DV33" s="48"/>
      <c r="DW33" s="48"/>
    </row>
    <row r="34" spans="1:127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328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 t="shared" si="3"/>
        <v>0</v>
      </c>
      <c r="AH34" s="41">
        <f t="shared" si="4"/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 t="shared" si="25"/>
        <v>59646</v>
      </c>
      <c r="AM34" s="41">
        <f t="shared" si="26"/>
        <v>2075</v>
      </c>
      <c r="AN34" s="41">
        <f t="shared" si="27"/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23">
        <v>0.7</v>
      </c>
      <c r="BE34" s="18">
        <f>SUM(BB$4:BB34)</f>
        <v>160</v>
      </c>
      <c r="BF34" s="18">
        <f t="shared" si="0"/>
        <v>8428496</v>
      </c>
      <c r="BG34" s="18">
        <f t="shared" si="28"/>
        <v>846986</v>
      </c>
      <c r="BH34" s="18">
        <f t="shared" si="1"/>
        <v>16290</v>
      </c>
      <c r="BI34" s="18">
        <f t="shared" si="5"/>
        <v>17105</v>
      </c>
      <c r="BJ34" s="18">
        <f t="shared" si="6"/>
        <v>24430</v>
      </c>
      <c r="BK34" s="18">
        <f t="shared" si="2"/>
        <v>8145</v>
      </c>
      <c r="BL34" s="18">
        <f t="shared" si="7"/>
        <v>15880</v>
      </c>
      <c r="BM34" s="18">
        <f t="shared" si="8"/>
        <v>24430</v>
      </c>
      <c r="CC34" s="45">
        <v>22</v>
      </c>
      <c r="CD34" s="24">
        <v>0.19</v>
      </c>
      <c r="CE34" s="45">
        <f t="shared" ref="CE34:CE37" si="33">$CE$8*CD34</f>
        <v>332859.32800000004</v>
      </c>
      <c r="CM34" s="44">
        <v>31</v>
      </c>
      <c r="CN34" s="18">
        <f t="shared" si="9"/>
        <v>1</v>
      </c>
      <c r="CO34" s="18">
        <f t="shared" si="10"/>
        <v>1606003</v>
      </c>
      <c r="CP34" s="44" t="str">
        <f t="shared" si="11"/>
        <v>初级神器1配件1-31级</v>
      </c>
      <c r="CQ34" s="43" t="s">
        <v>1061</v>
      </c>
      <c r="CR34" s="18">
        <f t="shared" si="12"/>
        <v>31</v>
      </c>
      <c r="CS34" s="18" t="str">
        <f t="shared" si="13"/>
        <v>金币</v>
      </c>
      <c r="CT34" s="18">
        <f>IF(CR34=1,1,INT(INDEX($CE$13:$CE$52,CR34)/$CH$2*INDEX($CI$4:$CI$6,INDEX($BT$4:$BT$33,CN34))/5)*5)</f>
        <v>17890</v>
      </c>
      <c r="CU34" s="18" t="str">
        <f t="shared" si="14"/>
        <v>初级神器材料</v>
      </c>
      <c r="CV34" s="18">
        <f t="shared" si="15"/>
        <v>8145</v>
      </c>
      <c r="CW34" s="18" t="str">
        <f t="shared" si="16"/>
        <v>初级神器1配件1</v>
      </c>
      <c r="CX34" s="18">
        <f t="shared" si="17"/>
        <v>25</v>
      </c>
      <c r="CY34" s="44"/>
      <c r="CZ34" s="44"/>
      <c r="DA34" s="44"/>
      <c r="DB34" s="44"/>
      <c r="DE34" s="48">
        <v>31</v>
      </c>
      <c r="DF34" s="48">
        <f t="shared" si="18"/>
        <v>1</v>
      </c>
      <c r="DG34" s="48">
        <f t="shared" si="19"/>
        <v>101</v>
      </c>
      <c r="DH34" s="18" t="str">
        <f t="shared" si="20"/>
        <v>两仪剑-31级</v>
      </c>
      <c r="DI34" s="18" t="s">
        <v>1117</v>
      </c>
      <c r="DJ34" s="48">
        <f t="shared" si="21"/>
        <v>1</v>
      </c>
      <c r="DK34" s="48">
        <f t="shared" si="22"/>
        <v>31</v>
      </c>
      <c r="DL34" s="48" t="s">
        <v>1118</v>
      </c>
      <c r="DM34" s="18">
        <f t="shared" si="23"/>
        <v>17890</v>
      </c>
      <c r="DN34" s="48" t="s">
        <v>1119</v>
      </c>
      <c r="DO34" s="18">
        <f t="shared" si="24"/>
        <v>16290</v>
      </c>
      <c r="DP34" s="48"/>
      <c r="DQ34" s="48"/>
      <c r="DR34" s="48"/>
      <c r="DS34" s="48"/>
      <c r="DT34" s="48"/>
      <c r="DU34" s="48"/>
      <c r="DV34" s="48"/>
      <c r="DW34" s="48"/>
    </row>
    <row r="35" spans="1:127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933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328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 t="shared" si="3"/>
        <v>35600</v>
      </c>
      <c r="AH35" s="41">
        <f t="shared" si="4"/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 t="shared" si="25"/>
        <v>59646</v>
      </c>
      <c r="AM35" s="41">
        <f t="shared" si="26"/>
        <v>2075</v>
      </c>
      <c r="AN35" s="41">
        <f t="shared" si="27"/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23">
        <v>0.75</v>
      </c>
      <c r="BE35" s="18">
        <f>SUM(BB$4:BB35)</f>
        <v>180</v>
      </c>
      <c r="BF35" s="18">
        <f t="shared" si="0"/>
        <v>9638476</v>
      </c>
      <c r="BG35" s="18">
        <f t="shared" si="28"/>
        <v>907485</v>
      </c>
      <c r="BH35" s="18">
        <f t="shared" si="1"/>
        <v>17450</v>
      </c>
      <c r="BI35" s="18">
        <f t="shared" si="5"/>
        <v>18325</v>
      </c>
      <c r="BJ35" s="18">
        <f t="shared" si="6"/>
        <v>26175</v>
      </c>
      <c r="BK35" s="18">
        <f t="shared" si="2"/>
        <v>8725</v>
      </c>
      <c r="BL35" s="18">
        <f t="shared" si="7"/>
        <v>17015</v>
      </c>
      <c r="BM35" s="18">
        <f t="shared" si="8"/>
        <v>26175</v>
      </c>
      <c r="CC35" s="45">
        <v>23</v>
      </c>
      <c r="CD35" s="24">
        <v>0.2</v>
      </c>
      <c r="CE35" s="45">
        <f t="shared" si="33"/>
        <v>350378.24000000005</v>
      </c>
      <c r="CM35" s="44">
        <v>32</v>
      </c>
      <c r="CN35" s="18">
        <f t="shared" si="9"/>
        <v>1</v>
      </c>
      <c r="CO35" s="18">
        <f t="shared" si="10"/>
        <v>1606003</v>
      </c>
      <c r="CP35" s="44" t="str">
        <f t="shared" si="11"/>
        <v>初级神器1配件1-32级</v>
      </c>
      <c r="CQ35" s="43" t="s">
        <v>1061</v>
      </c>
      <c r="CR35" s="18">
        <f t="shared" si="12"/>
        <v>32</v>
      </c>
      <c r="CS35" s="18" t="str">
        <f t="shared" si="13"/>
        <v>金币</v>
      </c>
      <c r="CT35" s="18">
        <f>IF(CR35=1,1,INT(INDEX($CE$13:$CE$52,CR35)/$CH$2*INDEX($CI$4:$CI$6,INDEX($BT$4:$BT$33,CN35))/5)*5)</f>
        <v>26835</v>
      </c>
      <c r="CU35" s="18" t="str">
        <f t="shared" si="14"/>
        <v>初级神器材料</v>
      </c>
      <c r="CV35" s="18">
        <f t="shared" si="15"/>
        <v>8725</v>
      </c>
      <c r="CW35" s="18" t="str">
        <f t="shared" si="16"/>
        <v>初级神器1配件1</v>
      </c>
      <c r="CX35" s="18">
        <f t="shared" si="17"/>
        <v>25</v>
      </c>
      <c r="CY35" s="44"/>
      <c r="CZ35" s="44"/>
      <c r="DA35" s="44"/>
      <c r="DB35" s="44"/>
      <c r="DE35" s="48">
        <v>32</v>
      </c>
      <c r="DF35" s="48">
        <f t="shared" si="18"/>
        <v>1</v>
      </c>
      <c r="DG35" s="48">
        <f t="shared" si="19"/>
        <v>101</v>
      </c>
      <c r="DH35" s="18" t="str">
        <f t="shared" si="20"/>
        <v>两仪剑-32级</v>
      </c>
      <c r="DI35" s="18" t="s">
        <v>1117</v>
      </c>
      <c r="DJ35" s="48">
        <f t="shared" si="21"/>
        <v>1</v>
      </c>
      <c r="DK35" s="48">
        <f t="shared" si="22"/>
        <v>32</v>
      </c>
      <c r="DL35" s="48" t="s">
        <v>1118</v>
      </c>
      <c r="DM35" s="18">
        <f t="shared" si="23"/>
        <v>26835</v>
      </c>
      <c r="DN35" s="48" t="s">
        <v>1119</v>
      </c>
      <c r="DO35" s="18">
        <f t="shared" si="24"/>
        <v>17450</v>
      </c>
      <c r="DP35" s="48"/>
      <c r="DQ35" s="48"/>
      <c r="DR35" s="48"/>
      <c r="DS35" s="48"/>
      <c r="DT35" s="48"/>
      <c r="DU35" s="48"/>
      <c r="DV35" s="48"/>
      <c r="DW35" s="48"/>
    </row>
    <row r="36" spans="1:127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328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 t="shared" si="3"/>
        <v>0</v>
      </c>
      <c r="AH36" s="41">
        <f t="shared" si="4"/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 t="shared" si="25"/>
        <v>60736</v>
      </c>
      <c r="AM36" s="41">
        <f t="shared" si="26"/>
        <v>2146</v>
      </c>
      <c r="AN36" s="41">
        <f t="shared" si="27"/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23">
        <v>0.8</v>
      </c>
      <c r="BE36" s="18">
        <f>SUM(BB$4:BB36)</f>
        <v>200</v>
      </c>
      <c r="BF36" s="18">
        <f t="shared" si="0"/>
        <v>10848456</v>
      </c>
      <c r="BG36" s="18">
        <f t="shared" si="28"/>
        <v>967984</v>
      </c>
      <c r="BH36" s="18">
        <f t="shared" si="1"/>
        <v>18615</v>
      </c>
      <c r="BI36" s="18">
        <f t="shared" si="5"/>
        <v>19545</v>
      </c>
      <c r="BJ36" s="18">
        <f t="shared" si="6"/>
        <v>27925</v>
      </c>
      <c r="BK36" s="18">
        <f t="shared" si="2"/>
        <v>9310</v>
      </c>
      <c r="BL36" s="18">
        <f t="shared" si="7"/>
        <v>18150</v>
      </c>
      <c r="BM36" s="18">
        <f t="shared" si="8"/>
        <v>27925</v>
      </c>
      <c r="CC36" s="45">
        <v>24</v>
      </c>
      <c r="CD36" s="24">
        <v>0.21</v>
      </c>
      <c r="CE36" s="45">
        <f t="shared" si="33"/>
        <v>367897.152</v>
      </c>
      <c r="CM36" s="44">
        <v>33</v>
      </c>
      <c r="CN36" s="18">
        <f t="shared" si="9"/>
        <v>1</v>
      </c>
      <c r="CO36" s="18">
        <f t="shared" si="10"/>
        <v>1606003</v>
      </c>
      <c r="CP36" s="44" t="str">
        <f t="shared" si="11"/>
        <v>初级神器1配件1-33级</v>
      </c>
      <c r="CQ36" s="43" t="s">
        <v>1061</v>
      </c>
      <c r="CR36" s="18">
        <f t="shared" si="12"/>
        <v>33</v>
      </c>
      <c r="CS36" s="18" t="str">
        <f t="shared" si="13"/>
        <v>金币</v>
      </c>
      <c r="CT36" s="18">
        <f>IF(CR36=1,1,INT(INDEX($CE$13:$CE$52,CR36)/$CH$2*INDEX($CI$4:$CI$6,INDEX($BT$4:$BT$33,CN36))/5)*5)</f>
        <v>35780</v>
      </c>
      <c r="CU36" s="18" t="str">
        <f t="shared" si="14"/>
        <v>初级神器材料</v>
      </c>
      <c r="CV36" s="18">
        <f t="shared" si="15"/>
        <v>9310</v>
      </c>
      <c r="CW36" s="18" t="str">
        <f t="shared" si="16"/>
        <v>初级神器1配件1</v>
      </c>
      <c r="CX36" s="18">
        <f t="shared" si="17"/>
        <v>25</v>
      </c>
      <c r="CY36" s="44"/>
      <c r="CZ36" s="44"/>
      <c r="DA36" s="44"/>
      <c r="DB36" s="44"/>
      <c r="DE36" s="48">
        <v>33</v>
      </c>
      <c r="DF36" s="48">
        <f t="shared" si="18"/>
        <v>1</v>
      </c>
      <c r="DG36" s="48">
        <f t="shared" si="19"/>
        <v>101</v>
      </c>
      <c r="DH36" s="18" t="str">
        <f t="shared" si="20"/>
        <v>两仪剑-33级</v>
      </c>
      <c r="DI36" s="18" t="s">
        <v>1117</v>
      </c>
      <c r="DJ36" s="48">
        <f t="shared" si="21"/>
        <v>1</v>
      </c>
      <c r="DK36" s="48">
        <f t="shared" si="22"/>
        <v>33</v>
      </c>
      <c r="DL36" s="48" t="s">
        <v>1118</v>
      </c>
      <c r="DM36" s="18">
        <f t="shared" si="23"/>
        <v>35780</v>
      </c>
      <c r="DN36" s="48" t="s">
        <v>1119</v>
      </c>
      <c r="DO36" s="18">
        <f t="shared" si="24"/>
        <v>18615</v>
      </c>
      <c r="DP36" s="48"/>
      <c r="DQ36" s="48"/>
      <c r="DR36" s="48"/>
      <c r="DS36" s="48"/>
      <c r="DT36" s="48"/>
      <c r="DU36" s="48"/>
      <c r="DV36" s="48"/>
      <c r="DW36" s="48"/>
    </row>
    <row r="37" spans="1:127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330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328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 t="shared" ref="AG37:AG68" si="34">SUMIFS($E$5:$E$74,$S$5:$S$74,"="&amp;AE37)+SUMIFS($E$76:$E$145,$V$5:$V$74,"="&amp;AE37)+SUMIFS($E$147:$E$216,$Y$5:$Y$74,"="&amp;AE37)+SUMIFS($E$218:$E$287,$AB$5:$AB$74,"="&amp;AE37)</f>
        <v>36400</v>
      </c>
      <c r="AH37" s="41">
        <f t="shared" ref="AH37:AH68" si="35"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 t="shared" si="25"/>
        <v>60736</v>
      </c>
      <c r="AM37" s="41">
        <f t="shared" si="26"/>
        <v>2146</v>
      </c>
      <c r="AN37" s="41">
        <f t="shared" si="27"/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23">
        <v>0.85</v>
      </c>
      <c r="BE37" s="18">
        <f>SUM(BB$4:BB37)</f>
        <v>220</v>
      </c>
      <c r="BF37" s="18">
        <f t="shared" si="0"/>
        <v>12058436</v>
      </c>
      <c r="BG37" s="18">
        <f t="shared" si="28"/>
        <v>1028483</v>
      </c>
      <c r="BH37" s="18">
        <f t="shared" si="1"/>
        <v>19780</v>
      </c>
      <c r="BI37" s="18">
        <f t="shared" si="5"/>
        <v>20765</v>
      </c>
      <c r="BJ37" s="18">
        <f t="shared" si="6"/>
        <v>29670</v>
      </c>
      <c r="BK37" s="18">
        <f t="shared" si="2"/>
        <v>9890</v>
      </c>
      <c r="BL37" s="18">
        <f t="shared" si="7"/>
        <v>19285</v>
      </c>
      <c r="BM37" s="18">
        <f t="shared" si="8"/>
        <v>29670</v>
      </c>
      <c r="CC37" s="45">
        <v>25</v>
      </c>
      <c r="CD37" s="24">
        <v>0.22</v>
      </c>
      <c r="CE37" s="45">
        <f t="shared" si="33"/>
        <v>385416.06400000007</v>
      </c>
      <c r="CM37" s="44">
        <v>34</v>
      </c>
      <c r="CN37" s="18">
        <f t="shared" si="9"/>
        <v>1</v>
      </c>
      <c r="CO37" s="18">
        <f t="shared" si="10"/>
        <v>1606003</v>
      </c>
      <c r="CP37" s="44" t="str">
        <f t="shared" si="11"/>
        <v>初级神器1配件1-34级</v>
      </c>
      <c r="CQ37" s="43" t="s">
        <v>1061</v>
      </c>
      <c r="CR37" s="18">
        <f t="shared" si="12"/>
        <v>34</v>
      </c>
      <c r="CS37" s="18" t="str">
        <f t="shared" si="13"/>
        <v>金币</v>
      </c>
      <c r="CT37" s="18">
        <f>IF(CR37=1,1,INT(INDEX($CE$13:$CE$52,CR37)/$CH$2*INDEX($CI$4:$CI$6,INDEX($BT$4:$BT$33,CN37))/5)*5)</f>
        <v>44725</v>
      </c>
      <c r="CU37" s="18" t="str">
        <f t="shared" si="14"/>
        <v>初级神器材料</v>
      </c>
      <c r="CV37" s="18">
        <f t="shared" si="15"/>
        <v>9890</v>
      </c>
      <c r="CW37" s="18" t="str">
        <f t="shared" si="16"/>
        <v>初级神器1配件1</v>
      </c>
      <c r="CX37" s="18">
        <f t="shared" si="17"/>
        <v>25</v>
      </c>
      <c r="CY37" s="44"/>
      <c r="CZ37" s="44"/>
      <c r="DA37" s="44"/>
      <c r="DB37" s="44"/>
      <c r="DE37" s="48">
        <v>34</v>
      </c>
      <c r="DF37" s="48">
        <f t="shared" si="18"/>
        <v>1</v>
      </c>
      <c r="DG37" s="48">
        <f t="shared" si="19"/>
        <v>101</v>
      </c>
      <c r="DH37" s="18" t="str">
        <f t="shared" si="20"/>
        <v>两仪剑-34级</v>
      </c>
      <c r="DI37" s="18" t="s">
        <v>1117</v>
      </c>
      <c r="DJ37" s="48">
        <f t="shared" si="21"/>
        <v>1</v>
      </c>
      <c r="DK37" s="48">
        <f t="shared" si="22"/>
        <v>34</v>
      </c>
      <c r="DL37" s="48" t="s">
        <v>1118</v>
      </c>
      <c r="DM37" s="18">
        <f t="shared" si="23"/>
        <v>44725</v>
      </c>
      <c r="DN37" s="48" t="s">
        <v>1119</v>
      </c>
      <c r="DO37" s="18">
        <f t="shared" si="24"/>
        <v>19780</v>
      </c>
      <c r="DP37" s="48"/>
      <c r="DQ37" s="48"/>
      <c r="DR37" s="48"/>
      <c r="DS37" s="48"/>
      <c r="DT37" s="48"/>
      <c r="DU37" s="48"/>
      <c r="DV37" s="48"/>
      <c r="DW37" s="48"/>
    </row>
    <row r="38" spans="1:127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328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 t="shared" si="34"/>
        <v>0</v>
      </c>
      <c r="AH38" s="41">
        <f t="shared" si="35"/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 t="shared" ref="AL38:AL69" si="36">INT(AI38/AI$2*AG$2+AI38)</f>
        <v>61825</v>
      </c>
      <c r="AM38" s="41">
        <f t="shared" ref="AM38:AM69" si="37">INT(AJ38/AJ$2*AH$2+AJ38)</f>
        <v>2218</v>
      </c>
      <c r="AN38" s="41">
        <f t="shared" ref="AN38:AN69" si="38"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23">
        <v>0.9</v>
      </c>
      <c r="BE38" s="18">
        <f>SUM(BB$4:BB38)</f>
        <v>240</v>
      </c>
      <c r="BF38" s="18">
        <f t="shared" si="0"/>
        <v>13268416</v>
      </c>
      <c r="BG38" s="18">
        <f t="shared" si="28"/>
        <v>1088982</v>
      </c>
      <c r="BH38" s="18">
        <f t="shared" si="1"/>
        <v>20940</v>
      </c>
      <c r="BI38" s="18">
        <f t="shared" si="5"/>
        <v>21990</v>
      </c>
      <c r="BJ38" s="18">
        <f t="shared" si="6"/>
        <v>31415</v>
      </c>
      <c r="BK38" s="18">
        <f t="shared" si="2"/>
        <v>10470</v>
      </c>
      <c r="BL38" s="18">
        <f t="shared" si="7"/>
        <v>20420</v>
      </c>
      <c r="BM38" s="18">
        <f t="shared" si="8"/>
        <v>31415</v>
      </c>
      <c r="CC38" s="45">
        <v>26</v>
      </c>
      <c r="CD38" s="24">
        <v>0.13</v>
      </c>
      <c r="CE38" s="45">
        <f>$CE$9*CD38</f>
        <v>486106.86800000002</v>
      </c>
      <c r="CM38" s="44">
        <v>35</v>
      </c>
      <c r="CN38" s="18">
        <f t="shared" si="9"/>
        <v>1</v>
      </c>
      <c r="CO38" s="18">
        <f t="shared" si="10"/>
        <v>1606003</v>
      </c>
      <c r="CP38" s="44" t="str">
        <f t="shared" si="11"/>
        <v>初级神器1配件1-35级</v>
      </c>
      <c r="CQ38" s="43" t="s">
        <v>1061</v>
      </c>
      <c r="CR38" s="18">
        <f t="shared" si="12"/>
        <v>35</v>
      </c>
      <c r="CS38" s="18" t="str">
        <f t="shared" si="13"/>
        <v>金币</v>
      </c>
      <c r="CT38" s="18">
        <f>IF(CR38=1,1,INT(INDEX($CE$13:$CE$52,CR38)/$CH$2*INDEX($CI$4:$CI$6,INDEX($BT$4:$BT$33,CN38))/5)*5)</f>
        <v>53670</v>
      </c>
      <c r="CU38" s="18" t="str">
        <f t="shared" si="14"/>
        <v>初级神器材料</v>
      </c>
      <c r="CV38" s="18">
        <f t="shared" si="15"/>
        <v>10470</v>
      </c>
      <c r="CW38" s="18" t="str">
        <f t="shared" si="16"/>
        <v>初级神器1配件1</v>
      </c>
      <c r="CX38" s="18">
        <f t="shared" si="17"/>
        <v>25</v>
      </c>
      <c r="CY38" s="44"/>
      <c r="CZ38" s="44"/>
      <c r="DA38" s="44"/>
      <c r="DB38" s="44"/>
      <c r="DE38" s="48">
        <v>35</v>
      </c>
      <c r="DF38" s="48">
        <f t="shared" si="18"/>
        <v>1</v>
      </c>
      <c r="DG38" s="48">
        <f t="shared" si="19"/>
        <v>101</v>
      </c>
      <c r="DH38" s="18" t="str">
        <f t="shared" si="20"/>
        <v>两仪剑-35级</v>
      </c>
      <c r="DI38" s="18" t="s">
        <v>1117</v>
      </c>
      <c r="DJ38" s="48">
        <f t="shared" si="21"/>
        <v>1</v>
      </c>
      <c r="DK38" s="48">
        <f t="shared" si="22"/>
        <v>35</v>
      </c>
      <c r="DL38" s="48" t="s">
        <v>1118</v>
      </c>
      <c r="DM38" s="18">
        <f t="shared" si="23"/>
        <v>53670</v>
      </c>
      <c r="DN38" s="48" t="s">
        <v>1119</v>
      </c>
      <c r="DO38" s="18">
        <f t="shared" si="24"/>
        <v>20940</v>
      </c>
      <c r="DP38" s="47" t="s">
        <v>1120</v>
      </c>
      <c r="DQ38" s="48">
        <v>10</v>
      </c>
      <c r="DR38" s="48"/>
      <c r="DS38" s="48"/>
      <c r="DT38" s="48"/>
      <c r="DU38" s="48"/>
      <c r="DV38" s="48"/>
      <c r="DW38" s="48"/>
    </row>
    <row r="39" spans="1:127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330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328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 t="shared" si="34"/>
        <v>37200</v>
      </c>
      <c r="AH39" s="41">
        <f t="shared" si="35"/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 t="shared" si="36"/>
        <v>61825</v>
      </c>
      <c r="AM39" s="41">
        <f t="shared" si="37"/>
        <v>2218</v>
      </c>
      <c r="AN39" s="41">
        <f t="shared" si="38"/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23">
        <v>0.95</v>
      </c>
      <c r="BE39" s="18">
        <f>SUM(BB$4:BB39)</f>
        <v>270</v>
      </c>
      <c r="BF39" s="18">
        <f t="shared" si="0"/>
        <v>15083386</v>
      </c>
      <c r="BG39" s="18">
        <f t="shared" si="28"/>
        <v>1724221.5</v>
      </c>
      <c r="BH39" s="18">
        <f t="shared" si="1"/>
        <v>33160</v>
      </c>
      <c r="BI39" s="18">
        <f t="shared" si="5"/>
        <v>34815</v>
      </c>
      <c r="BJ39" s="18">
        <f t="shared" si="6"/>
        <v>49735</v>
      </c>
      <c r="BK39" s="18">
        <f t="shared" si="2"/>
        <v>16580</v>
      </c>
      <c r="BL39" s="18">
        <f t="shared" si="7"/>
        <v>32330</v>
      </c>
      <c r="BM39" s="18">
        <f t="shared" si="8"/>
        <v>49735</v>
      </c>
      <c r="CC39" s="45">
        <v>27</v>
      </c>
      <c r="CD39" s="24">
        <v>0.16500000000000001</v>
      </c>
      <c r="CE39" s="45">
        <f t="shared" ref="CE39:CE42" si="39">$CE$9*CD39</f>
        <v>616981.79399999999</v>
      </c>
      <c r="CM39" s="44">
        <v>36</v>
      </c>
      <c r="CN39" s="18">
        <f t="shared" si="9"/>
        <v>1</v>
      </c>
      <c r="CO39" s="18">
        <f t="shared" si="10"/>
        <v>1606003</v>
      </c>
      <c r="CP39" s="44" t="str">
        <f t="shared" si="11"/>
        <v>初级神器1配件1-36级</v>
      </c>
      <c r="CQ39" s="43" t="s">
        <v>1061</v>
      </c>
      <c r="CR39" s="18">
        <f t="shared" si="12"/>
        <v>36</v>
      </c>
      <c r="CS39" s="18" t="str">
        <f t="shared" si="13"/>
        <v>金币</v>
      </c>
      <c r="CT39" s="18">
        <f>IF(CR39=1,1,INT(INDEX($CE$13:$CE$52,CR39)/$CH$2*INDEX($CI$4:$CI$6,INDEX($BT$4:$BT$33,CN39))/5)*5)</f>
        <v>72680</v>
      </c>
      <c r="CU39" s="18" t="str">
        <f t="shared" si="14"/>
        <v>初级神器材料</v>
      </c>
      <c r="CV39" s="18">
        <f t="shared" si="15"/>
        <v>16580</v>
      </c>
      <c r="CW39" s="18" t="str">
        <f t="shared" si="16"/>
        <v>初级神器1配件1</v>
      </c>
      <c r="CX39" s="18">
        <f t="shared" si="17"/>
        <v>25</v>
      </c>
      <c r="CY39" s="44"/>
      <c r="CZ39" s="44"/>
      <c r="DA39" s="44"/>
      <c r="DB39" s="44"/>
      <c r="DE39" s="48">
        <v>36</v>
      </c>
      <c r="DF39" s="48">
        <f t="shared" si="18"/>
        <v>1</v>
      </c>
      <c r="DG39" s="48">
        <f t="shared" si="19"/>
        <v>101</v>
      </c>
      <c r="DH39" s="18" t="str">
        <f t="shared" si="20"/>
        <v>两仪剑-36级</v>
      </c>
      <c r="DI39" s="18" t="s">
        <v>1117</v>
      </c>
      <c r="DJ39" s="48">
        <f t="shared" si="21"/>
        <v>1</v>
      </c>
      <c r="DK39" s="48">
        <f t="shared" si="22"/>
        <v>36</v>
      </c>
      <c r="DL39" s="48" t="s">
        <v>1118</v>
      </c>
      <c r="DM39" s="18">
        <f t="shared" si="23"/>
        <v>72680</v>
      </c>
      <c r="DN39" s="48" t="s">
        <v>1119</v>
      </c>
      <c r="DO39" s="18">
        <f t="shared" si="24"/>
        <v>33160</v>
      </c>
      <c r="DP39" s="48"/>
      <c r="DQ39" s="48"/>
      <c r="DR39" s="48"/>
      <c r="DS39" s="48"/>
      <c r="DT39" s="48"/>
      <c r="DU39" s="48"/>
      <c r="DV39" s="48"/>
      <c r="DW39" s="48"/>
    </row>
    <row r="40" spans="1:127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328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 t="shared" si="34"/>
        <v>0</v>
      </c>
      <c r="AH40" s="41">
        <f t="shared" si="35"/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 t="shared" si="36"/>
        <v>62915</v>
      </c>
      <c r="AM40" s="41">
        <f t="shared" si="37"/>
        <v>2290</v>
      </c>
      <c r="AN40" s="41">
        <f t="shared" si="38"/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23">
        <v>1</v>
      </c>
      <c r="BE40" s="18">
        <f>SUM(BB$4:BB40)</f>
        <v>300</v>
      </c>
      <c r="BF40" s="18">
        <f t="shared" si="0"/>
        <v>16898356</v>
      </c>
      <c r="BG40" s="18">
        <f t="shared" si="28"/>
        <v>1814970</v>
      </c>
      <c r="BH40" s="18">
        <f t="shared" si="1"/>
        <v>34905</v>
      </c>
      <c r="BI40" s="18">
        <f t="shared" si="5"/>
        <v>36650</v>
      </c>
      <c r="BJ40" s="18">
        <f t="shared" si="6"/>
        <v>52355</v>
      </c>
      <c r="BK40" s="18">
        <f t="shared" si="2"/>
        <v>17450</v>
      </c>
      <c r="BL40" s="18">
        <f t="shared" si="7"/>
        <v>34030</v>
      </c>
      <c r="BM40" s="18">
        <f t="shared" si="8"/>
        <v>52355</v>
      </c>
      <c r="CC40" s="45">
        <v>28</v>
      </c>
      <c r="CD40" s="24">
        <v>0.2</v>
      </c>
      <c r="CE40" s="45">
        <f t="shared" si="39"/>
        <v>747856.72000000009</v>
      </c>
      <c r="CM40" s="44">
        <v>37</v>
      </c>
      <c r="CN40" s="18">
        <f t="shared" si="9"/>
        <v>1</v>
      </c>
      <c r="CO40" s="18">
        <f t="shared" si="10"/>
        <v>1606003</v>
      </c>
      <c r="CP40" s="44" t="str">
        <f t="shared" si="11"/>
        <v>初级神器1配件1-37级</v>
      </c>
      <c r="CQ40" s="43" t="s">
        <v>1061</v>
      </c>
      <c r="CR40" s="18">
        <f t="shared" si="12"/>
        <v>37</v>
      </c>
      <c r="CS40" s="18" t="str">
        <f t="shared" si="13"/>
        <v>金币</v>
      </c>
      <c r="CT40" s="18">
        <f>IF(CR40=1,1,INT(INDEX($CE$13:$CE$52,CR40)/$CH$2*INDEX($CI$4:$CI$6,INDEX($BT$4:$BT$33,CN40))/5)*5)</f>
        <v>92245</v>
      </c>
      <c r="CU40" s="18" t="str">
        <f t="shared" si="14"/>
        <v>初级神器材料</v>
      </c>
      <c r="CV40" s="18">
        <f t="shared" si="15"/>
        <v>17450</v>
      </c>
      <c r="CW40" s="18" t="str">
        <f t="shared" si="16"/>
        <v>初级神器1配件1</v>
      </c>
      <c r="CX40" s="18">
        <f t="shared" si="17"/>
        <v>25</v>
      </c>
      <c r="CY40" s="44"/>
      <c r="CZ40" s="44"/>
      <c r="DA40" s="44"/>
      <c r="DB40" s="44"/>
      <c r="DE40" s="48">
        <v>37</v>
      </c>
      <c r="DF40" s="48">
        <f t="shared" si="18"/>
        <v>1</v>
      </c>
      <c r="DG40" s="48">
        <f t="shared" si="19"/>
        <v>101</v>
      </c>
      <c r="DH40" s="18" t="str">
        <f t="shared" si="20"/>
        <v>两仪剑-37级</v>
      </c>
      <c r="DI40" s="18" t="s">
        <v>1117</v>
      </c>
      <c r="DJ40" s="48">
        <f t="shared" si="21"/>
        <v>1</v>
      </c>
      <c r="DK40" s="48">
        <f t="shared" si="22"/>
        <v>37</v>
      </c>
      <c r="DL40" s="48" t="s">
        <v>1118</v>
      </c>
      <c r="DM40" s="18">
        <f t="shared" si="23"/>
        <v>92245</v>
      </c>
      <c r="DN40" s="48" t="s">
        <v>1119</v>
      </c>
      <c r="DO40" s="18">
        <f t="shared" si="24"/>
        <v>34905</v>
      </c>
      <c r="DP40" s="48"/>
      <c r="DQ40" s="48"/>
      <c r="DR40" s="48"/>
      <c r="DS40" s="48"/>
      <c r="DT40" s="48"/>
      <c r="DU40" s="48"/>
      <c r="DV40" s="48"/>
      <c r="DW40" s="48"/>
    </row>
    <row r="41" spans="1:127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933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328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 t="shared" si="34"/>
        <v>38000</v>
      </c>
      <c r="AH41" s="41">
        <f t="shared" si="35"/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 t="shared" si="36"/>
        <v>62915</v>
      </c>
      <c r="AM41" s="41">
        <f t="shared" si="37"/>
        <v>2290</v>
      </c>
      <c r="AN41" s="41">
        <f t="shared" si="38"/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23">
        <v>1.05</v>
      </c>
      <c r="BE41" s="18">
        <f>SUM(BB$4:BB41)</f>
        <v>330</v>
      </c>
      <c r="BF41" s="18">
        <f t="shared" si="0"/>
        <v>18713326</v>
      </c>
      <c r="BG41" s="18">
        <f t="shared" si="28"/>
        <v>1905718.5</v>
      </c>
      <c r="BH41" s="18">
        <f t="shared" si="1"/>
        <v>36650</v>
      </c>
      <c r="BI41" s="18">
        <f t="shared" si="5"/>
        <v>38480</v>
      </c>
      <c r="BJ41" s="18">
        <f t="shared" si="6"/>
        <v>54975</v>
      </c>
      <c r="BK41" s="18">
        <f t="shared" si="2"/>
        <v>18325</v>
      </c>
      <c r="BL41" s="18">
        <f t="shared" si="7"/>
        <v>35730</v>
      </c>
      <c r="BM41" s="18">
        <f t="shared" si="8"/>
        <v>54975</v>
      </c>
      <c r="CC41" s="45">
        <v>29</v>
      </c>
      <c r="CD41" s="24">
        <v>0.23499999999999999</v>
      </c>
      <c r="CE41" s="45">
        <f t="shared" si="39"/>
        <v>878731.64599999995</v>
      </c>
      <c r="CM41" s="44">
        <v>38</v>
      </c>
      <c r="CN41" s="18">
        <f t="shared" si="9"/>
        <v>1</v>
      </c>
      <c r="CO41" s="18">
        <f t="shared" si="10"/>
        <v>1606003</v>
      </c>
      <c r="CP41" s="44" t="str">
        <f t="shared" si="11"/>
        <v>初级神器1配件1-38级</v>
      </c>
      <c r="CQ41" s="43" t="s">
        <v>1061</v>
      </c>
      <c r="CR41" s="18">
        <f t="shared" si="12"/>
        <v>38</v>
      </c>
      <c r="CS41" s="18" t="str">
        <f t="shared" si="13"/>
        <v>金币</v>
      </c>
      <c r="CT41" s="18">
        <f>IF(CR41=1,1,INT(INDEX($CE$13:$CE$52,CR41)/$CH$2*INDEX($CI$4:$CI$6,INDEX($BT$4:$BT$33,CN41))/5)*5)</f>
        <v>111815</v>
      </c>
      <c r="CU41" s="18" t="str">
        <f t="shared" si="14"/>
        <v>初级神器材料</v>
      </c>
      <c r="CV41" s="18">
        <f t="shared" si="15"/>
        <v>18325</v>
      </c>
      <c r="CW41" s="18" t="str">
        <f t="shared" si="16"/>
        <v>初级神器1配件1</v>
      </c>
      <c r="CX41" s="18">
        <f t="shared" si="17"/>
        <v>25</v>
      </c>
      <c r="CY41" s="44"/>
      <c r="CZ41" s="44"/>
      <c r="DA41" s="44"/>
      <c r="DB41" s="44"/>
      <c r="DE41" s="48">
        <v>38</v>
      </c>
      <c r="DF41" s="48">
        <f t="shared" si="18"/>
        <v>1</v>
      </c>
      <c r="DG41" s="48">
        <f t="shared" si="19"/>
        <v>101</v>
      </c>
      <c r="DH41" s="18" t="str">
        <f t="shared" si="20"/>
        <v>两仪剑-38级</v>
      </c>
      <c r="DI41" s="18" t="s">
        <v>1117</v>
      </c>
      <c r="DJ41" s="48">
        <f t="shared" si="21"/>
        <v>1</v>
      </c>
      <c r="DK41" s="48">
        <f t="shared" si="22"/>
        <v>38</v>
      </c>
      <c r="DL41" s="48" t="s">
        <v>1118</v>
      </c>
      <c r="DM41" s="18">
        <f t="shared" si="23"/>
        <v>111815</v>
      </c>
      <c r="DN41" s="48" t="s">
        <v>1119</v>
      </c>
      <c r="DO41" s="18">
        <f t="shared" si="24"/>
        <v>36650</v>
      </c>
      <c r="DP41" s="48"/>
      <c r="DQ41" s="48"/>
      <c r="DR41" s="48"/>
      <c r="DS41" s="48"/>
      <c r="DT41" s="48"/>
      <c r="DU41" s="48"/>
      <c r="DV41" s="48"/>
      <c r="DW41" s="48"/>
    </row>
    <row r="42" spans="1:127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328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 t="shared" si="34"/>
        <v>0</v>
      </c>
      <c r="AH42" s="41">
        <f t="shared" si="35"/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 t="shared" si="36"/>
        <v>64004</v>
      </c>
      <c r="AM42" s="41">
        <f t="shared" si="37"/>
        <v>2290</v>
      </c>
      <c r="AN42" s="41">
        <f t="shared" si="38"/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23">
        <v>1.1000000000000001</v>
      </c>
      <c r="BE42" s="18">
        <f>SUM(BB$4:BB42)</f>
        <v>360</v>
      </c>
      <c r="BF42" s="18">
        <f t="shared" si="0"/>
        <v>20528296</v>
      </c>
      <c r="BG42" s="18">
        <f t="shared" si="28"/>
        <v>1996467.0000000002</v>
      </c>
      <c r="BH42" s="18">
        <f t="shared" si="1"/>
        <v>38395</v>
      </c>
      <c r="BI42" s="18">
        <f t="shared" si="5"/>
        <v>40315</v>
      </c>
      <c r="BJ42" s="18">
        <f t="shared" si="6"/>
        <v>57590</v>
      </c>
      <c r="BK42" s="18">
        <f t="shared" si="2"/>
        <v>19195</v>
      </c>
      <c r="BL42" s="18">
        <f t="shared" si="7"/>
        <v>37435</v>
      </c>
      <c r="BM42" s="18">
        <f t="shared" si="8"/>
        <v>57590</v>
      </c>
      <c r="CC42" s="45">
        <v>30</v>
      </c>
      <c r="CD42" s="24">
        <v>0.27</v>
      </c>
      <c r="CE42" s="45">
        <f t="shared" si="39"/>
        <v>1009606.572</v>
      </c>
      <c r="CM42" s="44">
        <v>39</v>
      </c>
      <c r="CN42" s="18">
        <f t="shared" si="9"/>
        <v>1</v>
      </c>
      <c r="CO42" s="18">
        <f t="shared" si="10"/>
        <v>1606003</v>
      </c>
      <c r="CP42" s="44" t="str">
        <f t="shared" si="11"/>
        <v>初级神器1配件1-39级</v>
      </c>
      <c r="CQ42" s="43" t="s">
        <v>1061</v>
      </c>
      <c r="CR42" s="18">
        <f t="shared" si="12"/>
        <v>39</v>
      </c>
      <c r="CS42" s="18" t="str">
        <f t="shared" si="13"/>
        <v>金币</v>
      </c>
      <c r="CT42" s="18">
        <f>IF(CR42=1,1,INT(INDEX($CE$13:$CE$52,CR42)/$CH$2*INDEX($CI$4:$CI$6,INDEX($BT$4:$BT$33,CN42))/5)*5)</f>
        <v>131380</v>
      </c>
      <c r="CU42" s="18" t="str">
        <f t="shared" si="14"/>
        <v>初级神器材料</v>
      </c>
      <c r="CV42" s="18">
        <f t="shared" si="15"/>
        <v>19195</v>
      </c>
      <c r="CW42" s="18" t="str">
        <f t="shared" si="16"/>
        <v>初级神器1配件1</v>
      </c>
      <c r="CX42" s="18">
        <f t="shared" si="17"/>
        <v>25</v>
      </c>
      <c r="CY42" s="44"/>
      <c r="CZ42" s="44"/>
      <c r="DA42" s="44"/>
      <c r="DB42" s="44"/>
      <c r="DE42" s="48">
        <v>39</v>
      </c>
      <c r="DF42" s="48">
        <f t="shared" si="18"/>
        <v>1</v>
      </c>
      <c r="DG42" s="48">
        <f t="shared" si="19"/>
        <v>101</v>
      </c>
      <c r="DH42" s="18" t="str">
        <f t="shared" si="20"/>
        <v>两仪剑-39级</v>
      </c>
      <c r="DI42" s="18" t="s">
        <v>1117</v>
      </c>
      <c r="DJ42" s="48">
        <f t="shared" si="21"/>
        <v>1</v>
      </c>
      <c r="DK42" s="48">
        <f t="shared" si="22"/>
        <v>39</v>
      </c>
      <c r="DL42" s="48" t="s">
        <v>1118</v>
      </c>
      <c r="DM42" s="18">
        <f t="shared" si="23"/>
        <v>131380</v>
      </c>
      <c r="DN42" s="48" t="s">
        <v>1119</v>
      </c>
      <c r="DO42" s="18">
        <f t="shared" si="24"/>
        <v>38395</v>
      </c>
      <c r="DP42" s="48"/>
      <c r="DQ42" s="48"/>
      <c r="DR42" s="48"/>
      <c r="DS42" s="48"/>
      <c r="DT42" s="48"/>
      <c r="DU42" s="48"/>
      <c r="DV42" s="48"/>
      <c r="DW42" s="48"/>
    </row>
    <row r="43" spans="1:127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332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328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 t="shared" si="34"/>
        <v>28800</v>
      </c>
      <c r="AH43" s="41">
        <f t="shared" si="35"/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 t="shared" si="36"/>
        <v>64004</v>
      </c>
      <c r="AM43" s="41">
        <f t="shared" si="37"/>
        <v>2290</v>
      </c>
      <c r="AN43" s="41">
        <f t="shared" si="38"/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23">
        <v>1.1499999999999999</v>
      </c>
      <c r="BE43" s="18">
        <f>SUM(BB$4:BB43)</f>
        <v>390</v>
      </c>
      <c r="BF43" s="18">
        <f t="shared" si="0"/>
        <v>22343266</v>
      </c>
      <c r="BG43" s="18">
        <f t="shared" si="28"/>
        <v>2087215.4999999998</v>
      </c>
      <c r="BH43" s="18">
        <f t="shared" si="1"/>
        <v>40140</v>
      </c>
      <c r="BI43" s="18">
        <f t="shared" si="5"/>
        <v>42145</v>
      </c>
      <c r="BJ43" s="18">
        <f t="shared" si="6"/>
        <v>60210</v>
      </c>
      <c r="BK43" s="18">
        <f t="shared" si="2"/>
        <v>20070</v>
      </c>
      <c r="BL43" s="18">
        <f t="shared" si="7"/>
        <v>39135</v>
      </c>
      <c r="BM43" s="18">
        <f t="shared" si="8"/>
        <v>60210</v>
      </c>
      <c r="CC43" s="45">
        <v>31</v>
      </c>
      <c r="CD43" s="24">
        <v>0.1</v>
      </c>
      <c r="CE43" s="45">
        <f>$CE$10*CD43</f>
        <v>1073443.2</v>
      </c>
      <c r="CM43" s="44">
        <v>40</v>
      </c>
      <c r="CN43" s="18">
        <f t="shared" si="9"/>
        <v>1</v>
      </c>
      <c r="CO43" s="18">
        <f t="shared" si="10"/>
        <v>1606003</v>
      </c>
      <c r="CP43" s="44" t="str">
        <f t="shared" si="11"/>
        <v>初级神器1配件1-40级</v>
      </c>
      <c r="CQ43" s="43" t="s">
        <v>1061</v>
      </c>
      <c r="CR43" s="18">
        <f t="shared" si="12"/>
        <v>40</v>
      </c>
      <c r="CS43" s="18" t="str">
        <f t="shared" si="13"/>
        <v>金币</v>
      </c>
      <c r="CT43" s="18">
        <f>IF(CR43=1,1,INT(INDEX($CE$13:$CE$52,CR43)/$CH$2*INDEX($CI$4:$CI$6,INDEX($BT$4:$BT$33,CN43))/5)*5)</f>
        <v>150950</v>
      </c>
      <c r="CU43" s="18" t="str">
        <f t="shared" si="14"/>
        <v>初级神器材料</v>
      </c>
      <c r="CV43" s="18">
        <f t="shared" si="15"/>
        <v>20070</v>
      </c>
      <c r="CW43" s="18" t="str">
        <f t="shared" si="16"/>
        <v>初级神器1配件1</v>
      </c>
      <c r="CX43" s="18">
        <f t="shared" si="17"/>
        <v>25</v>
      </c>
      <c r="CY43" s="44"/>
      <c r="CZ43" s="44"/>
      <c r="DA43" s="44"/>
      <c r="DB43" s="44"/>
      <c r="DE43" s="48">
        <v>40</v>
      </c>
      <c r="DF43" s="48">
        <f t="shared" si="18"/>
        <v>1</v>
      </c>
      <c r="DG43" s="48">
        <f t="shared" si="19"/>
        <v>101</v>
      </c>
      <c r="DH43" s="18" t="str">
        <f t="shared" si="20"/>
        <v>两仪剑-40级</v>
      </c>
      <c r="DI43" s="18" t="s">
        <v>1117</v>
      </c>
      <c r="DJ43" s="48">
        <f t="shared" si="21"/>
        <v>1</v>
      </c>
      <c r="DK43" s="48">
        <f t="shared" si="22"/>
        <v>40</v>
      </c>
      <c r="DL43" s="48" t="s">
        <v>1118</v>
      </c>
      <c r="DM43" s="18">
        <f t="shared" si="23"/>
        <v>150950</v>
      </c>
      <c r="DN43" s="48" t="s">
        <v>1119</v>
      </c>
      <c r="DO43" s="18">
        <f t="shared" si="24"/>
        <v>40140</v>
      </c>
      <c r="DP43" s="47" t="s">
        <v>1120</v>
      </c>
      <c r="DQ43" s="48">
        <v>10</v>
      </c>
      <c r="DR43" s="48"/>
      <c r="DS43" s="48"/>
      <c r="DT43" s="48"/>
      <c r="DU43" s="48"/>
      <c r="DV43" s="48"/>
      <c r="DW43" s="48"/>
    </row>
    <row r="44" spans="1:127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328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 t="shared" si="34"/>
        <v>10000</v>
      </c>
      <c r="AH44" s="41">
        <f t="shared" si="35"/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 t="shared" si="36"/>
        <v>64821</v>
      </c>
      <c r="AM44" s="41">
        <f t="shared" si="37"/>
        <v>2290</v>
      </c>
      <c r="AN44" s="41">
        <f t="shared" si="38"/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CC44" s="45">
        <v>32</v>
      </c>
      <c r="CD44" s="24">
        <v>0.15</v>
      </c>
      <c r="CE44" s="45">
        <f t="shared" ref="CE44:CE47" si="40">$CE$10*CD44</f>
        <v>1610164.8</v>
      </c>
      <c r="CM44" s="44">
        <v>41</v>
      </c>
      <c r="CN44" s="18">
        <f t="shared" si="9"/>
        <v>2</v>
      </c>
      <c r="CO44" s="18">
        <f t="shared" si="10"/>
        <v>1606004</v>
      </c>
      <c r="CP44" s="44" t="str">
        <f t="shared" si="11"/>
        <v>初级神器1配件2-1级</v>
      </c>
      <c r="CQ44" s="43" t="s">
        <v>1061</v>
      </c>
      <c r="CR44" s="18">
        <f t="shared" si="12"/>
        <v>1</v>
      </c>
      <c r="CS44" s="18" t="str">
        <f t="shared" si="13"/>
        <v>初级神器1配件2激活</v>
      </c>
      <c r="CT44" s="18">
        <f>IF(CR44=1,1,INT(INDEX($CE$13:$CE$52,CR44)/$CH$2*INDEX($CI$4:$CI$6,INDEX($BT$4:$BT$33,CN44))/5)*5)</f>
        <v>1</v>
      </c>
      <c r="CU44" s="18" t="str">
        <f t="shared" si="14"/>
        <v/>
      </c>
      <c r="CV44" s="18" t="str">
        <f t="shared" si="15"/>
        <v/>
      </c>
      <c r="CW44" s="18" t="str">
        <f t="shared" si="16"/>
        <v/>
      </c>
      <c r="CX44" s="18" t="str">
        <f t="shared" si="17"/>
        <v/>
      </c>
      <c r="CY44" s="44"/>
      <c r="CZ44" s="44"/>
      <c r="DA44" s="44"/>
      <c r="DB44" s="44"/>
      <c r="DE44" s="48">
        <v>41</v>
      </c>
      <c r="DF44" s="48">
        <f t="shared" si="18"/>
        <v>2</v>
      </c>
      <c r="DG44" s="48">
        <f t="shared" si="19"/>
        <v>102</v>
      </c>
      <c r="DH44" s="18" t="str">
        <f t="shared" si="20"/>
        <v>无界之爪-1级</v>
      </c>
      <c r="DI44" s="18" t="s">
        <v>1117</v>
      </c>
      <c r="DJ44" s="48">
        <f t="shared" si="21"/>
        <v>2</v>
      </c>
      <c r="DK44" s="48">
        <f t="shared" si="22"/>
        <v>1</v>
      </c>
      <c r="DL44" s="48" t="s">
        <v>1118</v>
      </c>
      <c r="DM44" s="18">
        <f t="shared" si="23"/>
        <v>195</v>
      </c>
      <c r="DN44" s="48" t="s">
        <v>1119</v>
      </c>
      <c r="DO44" s="18">
        <f t="shared" si="24"/>
        <v>20</v>
      </c>
      <c r="DP44" s="47" t="s">
        <v>1120</v>
      </c>
      <c r="DQ44" s="48">
        <v>1</v>
      </c>
      <c r="DR44" s="48"/>
      <c r="DS44" s="48"/>
      <c r="DT44" s="48"/>
      <c r="DU44" s="48"/>
      <c r="DV44" s="48"/>
      <c r="DW44" s="48"/>
    </row>
    <row r="45" spans="1:127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332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328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 t="shared" si="34"/>
        <v>19400</v>
      </c>
      <c r="AH45" s="41">
        <f t="shared" si="35"/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 t="shared" si="36"/>
        <v>65094</v>
      </c>
      <c r="AM45" s="41">
        <f t="shared" si="37"/>
        <v>2361</v>
      </c>
      <c r="AN45" s="41">
        <f t="shared" si="38"/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CC45" s="45">
        <v>33</v>
      </c>
      <c r="CD45" s="24">
        <v>0.2</v>
      </c>
      <c r="CE45" s="45">
        <f t="shared" si="40"/>
        <v>2146886.4</v>
      </c>
      <c r="CM45" s="44">
        <v>42</v>
      </c>
      <c r="CN45" s="18">
        <f t="shared" si="9"/>
        <v>2</v>
      </c>
      <c r="CO45" s="18">
        <f t="shared" si="10"/>
        <v>1606004</v>
      </c>
      <c r="CP45" s="44" t="str">
        <f t="shared" si="11"/>
        <v>初级神器1配件2-2级</v>
      </c>
      <c r="CQ45" s="43" t="s">
        <v>1061</v>
      </c>
      <c r="CR45" s="18">
        <f t="shared" si="12"/>
        <v>2</v>
      </c>
      <c r="CS45" s="18" t="str">
        <f t="shared" si="13"/>
        <v>金币</v>
      </c>
      <c r="CT45" s="18">
        <f>IF(CR45=1,1,INT(INDEX($CE$13:$CE$52,CR45)/$CH$2*INDEX($CI$4:$CI$6,INDEX($BT$4:$BT$33,CN45))/5)*5)</f>
        <v>250</v>
      </c>
      <c r="CU45" s="18" t="str">
        <f t="shared" si="14"/>
        <v>初级神器材料</v>
      </c>
      <c r="CV45" s="18">
        <f t="shared" si="15"/>
        <v>15</v>
      </c>
      <c r="CW45" s="18" t="str">
        <f t="shared" si="16"/>
        <v>初级神器1配件2</v>
      </c>
      <c r="CX45" s="18">
        <f t="shared" si="17"/>
        <v>1</v>
      </c>
      <c r="CY45" s="44"/>
      <c r="CZ45" s="44"/>
      <c r="DA45" s="44"/>
      <c r="DB45" s="44"/>
      <c r="DE45" s="48">
        <v>42</v>
      </c>
      <c r="DF45" s="48">
        <f t="shared" si="18"/>
        <v>2</v>
      </c>
      <c r="DG45" s="48">
        <f t="shared" si="19"/>
        <v>102</v>
      </c>
      <c r="DH45" s="18" t="str">
        <f t="shared" si="20"/>
        <v>无界之爪-2级</v>
      </c>
      <c r="DI45" s="18" t="s">
        <v>1117</v>
      </c>
      <c r="DJ45" s="48">
        <f t="shared" si="21"/>
        <v>2</v>
      </c>
      <c r="DK45" s="48">
        <f t="shared" si="22"/>
        <v>2</v>
      </c>
      <c r="DL45" s="48" t="s">
        <v>1118</v>
      </c>
      <c r="DM45" s="18">
        <f t="shared" si="23"/>
        <v>250</v>
      </c>
      <c r="DN45" s="48" t="s">
        <v>1119</v>
      </c>
      <c r="DO45" s="18">
        <f t="shared" si="24"/>
        <v>30</v>
      </c>
      <c r="DP45" s="48"/>
      <c r="DQ45" s="48"/>
      <c r="DR45" s="48"/>
      <c r="DS45" s="48"/>
      <c r="DT45" s="48"/>
      <c r="DU45" s="48"/>
      <c r="DV45" s="48"/>
      <c r="DW45" s="48"/>
    </row>
    <row r="46" spans="1:127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328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 t="shared" si="34"/>
        <v>20200</v>
      </c>
      <c r="AH46" s="41">
        <f t="shared" si="35"/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 t="shared" si="36"/>
        <v>65638</v>
      </c>
      <c r="AM46" s="41">
        <f t="shared" si="37"/>
        <v>2361</v>
      </c>
      <c r="AN46" s="41">
        <f t="shared" si="38"/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CC46" s="45">
        <v>34</v>
      </c>
      <c r="CD46" s="24">
        <v>0.25</v>
      </c>
      <c r="CE46" s="45">
        <f t="shared" si="40"/>
        <v>2683608</v>
      </c>
      <c r="CM46" s="44">
        <v>43</v>
      </c>
      <c r="CN46" s="18">
        <f t="shared" si="9"/>
        <v>2</v>
      </c>
      <c r="CO46" s="18">
        <f t="shared" si="10"/>
        <v>1606004</v>
      </c>
      <c r="CP46" s="44" t="str">
        <f t="shared" si="11"/>
        <v>初级神器1配件2-3级</v>
      </c>
      <c r="CQ46" s="43" t="s">
        <v>1061</v>
      </c>
      <c r="CR46" s="18">
        <f t="shared" si="12"/>
        <v>3</v>
      </c>
      <c r="CS46" s="18" t="str">
        <f t="shared" si="13"/>
        <v>金币</v>
      </c>
      <c r="CT46" s="18">
        <f>IF(CR46=1,1,INT(INDEX($CE$13:$CE$52,CR46)/$CH$2*INDEX($CI$4:$CI$6,INDEX($BT$4:$BT$33,CN46))/5)*5)</f>
        <v>300</v>
      </c>
      <c r="CU46" s="18" t="str">
        <f t="shared" si="14"/>
        <v>初级神器材料</v>
      </c>
      <c r="CV46" s="18">
        <f t="shared" si="15"/>
        <v>30</v>
      </c>
      <c r="CW46" s="18" t="str">
        <f t="shared" si="16"/>
        <v>初级神器1配件2</v>
      </c>
      <c r="CX46" s="18">
        <f t="shared" si="17"/>
        <v>1</v>
      </c>
      <c r="CY46" s="44"/>
      <c r="CZ46" s="44"/>
      <c r="DA46" s="44"/>
      <c r="DB46" s="44"/>
      <c r="DE46" s="48">
        <v>43</v>
      </c>
      <c r="DF46" s="48">
        <f t="shared" si="18"/>
        <v>2</v>
      </c>
      <c r="DG46" s="48">
        <f t="shared" si="19"/>
        <v>102</v>
      </c>
      <c r="DH46" s="18" t="str">
        <f t="shared" si="20"/>
        <v>无界之爪-3级</v>
      </c>
      <c r="DI46" s="18" t="s">
        <v>1117</v>
      </c>
      <c r="DJ46" s="48">
        <f t="shared" si="21"/>
        <v>2</v>
      </c>
      <c r="DK46" s="48">
        <f t="shared" si="22"/>
        <v>3</v>
      </c>
      <c r="DL46" s="48" t="s">
        <v>1118</v>
      </c>
      <c r="DM46" s="18">
        <f t="shared" si="23"/>
        <v>300</v>
      </c>
      <c r="DN46" s="48" t="s">
        <v>1119</v>
      </c>
      <c r="DO46" s="18">
        <f t="shared" si="24"/>
        <v>60</v>
      </c>
      <c r="DP46" s="48"/>
      <c r="DQ46" s="48"/>
      <c r="DR46" s="48"/>
      <c r="DS46" s="48"/>
      <c r="DT46" s="48"/>
      <c r="DU46" s="48"/>
      <c r="DV46" s="48"/>
      <c r="DW46" s="48"/>
    </row>
    <row r="47" spans="1:127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934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328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 t="shared" si="34"/>
        <v>9800</v>
      </c>
      <c r="AH47" s="41">
        <f t="shared" si="35"/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 t="shared" si="36"/>
        <v>66183</v>
      </c>
      <c r="AM47" s="41">
        <f t="shared" si="37"/>
        <v>2433</v>
      </c>
      <c r="AN47" s="41">
        <f t="shared" si="38"/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CC47" s="45">
        <v>35</v>
      </c>
      <c r="CD47" s="24">
        <v>0.3</v>
      </c>
      <c r="CE47" s="45">
        <f t="shared" si="40"/>
        <v>3220329.6</v>
      </c>
      <c r="CM47" s="44">
        <v>44</v>
      </c>
      <c r="CN47" s="18">
        <f t="shared" si="9"/>
        <v>2</v>
      </c>
      <c r="CO47" s="18">
        <f t="shared" si="10"/>
        <v>1606004</v>
      </c>
      <c r="CP47" s="44" t="str">
        <f t="shared" si="11"/>
        <v>初级神器1配件2-4级</v>
      </c>
      <c r="CQ47" s="43" t="s">
        <v>1061</v>
      </c>
      <c r="CR47" s="18">
        <f t="shared" si="12"/>
        <v>4</v>
      </c>
      <c r="CS47" s="18" t="str">
        <f t="shared" si="13"/>
        <v>金币</v>
      </c>
      <c r="CT47" s="18">
        <f>IF(CR47=1,1,INT(INDEX($CE$13:$CE$52,CR47)/$CH$2*INDEX($CI$4:$CI$6,INDEX($BT$4:$BT$33,CN47))/5)*5)</f>
        <v>355</v>
      </c>
      <c r="CU47" s="18" t="str">
        <f t="shared" si="14"/>
        <v>初级神器材料</v>
      </c>
      <c r="CV47" s="18">
        <f t="shared" si="15"/>
        <v>45</v>
      </c>
      <c r="CW47" s="18" t="str">
        <f t="shared" si="16"/>
        <v>初级神器1配件2</v>
      </c>
      <c r="CX47" s="18">
        <f t="shared" si="17"/>
        <v>1</v>
      </c>
      <c r="CY47" s="44"/>
      <c r="CZ47" s="44"/>
      <c r="DA47" s="44"/>
      <c r="DB47" s="44"/>
      <c r="DE47" s="48">
        <v>44</v>
      </c>
      <c r="DF47" s="48">
        <f t="shared" si="18"/>
        <v>2</v>
      </c>
      <c r="DG47" s="48">
        <f t="shared" si="19"/>
        <v>102</v>
      </c>
      <c r="DH47" s="18" t="str">
        <f t="shared" si="20"/>
        <v>无界之爪-4级</v>
      </c>
      <c r="DI47" s="18" t="s">
        <v>1117</v>
      </c>
      <c r="DJ47" s="48">
        <f t="shared" si="21"/>
        <v>2</v>
      </c>
      <c r="DK47" s="48">
        <f t="shared" si="22"/>
        <v>4</v>
      </c>
      <c r="DL47" s="48" t="s">
        <v>1118</v>
      </c>
      <c r="DM47" s="18">
        <f t="shared" si="23"/>
        <v>355</v>
      </c>
      <c r="DN47" s="48" t="s">
        <v>1119</v>
      </c>
      <c r="DO47" s="18">
        <f t="shared" si="24"/>
        <v>85</v>
      </c>
      <c r="DP47" s="48"/>
      <c r="DQ47" s="48"/>
      <c r="DR47" s="48"/>
      <c r="DS47" s="48"/>
      <c r="DT47" s="48"/>
      <c r="DU47" s="48"/>
      <c r="DV47" s="48"/>
      <c r="DW47" s="48"/>
    </row>
    <row r="48" spans="1:127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328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 t="shared" si="34"/>
        <v>30600</v>
      </c>
      <c r="AH48" s="41">
        <f t="shared" si="35"/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 t="shared" si="36"/>
        <v>66455</v>
      </c>
      <c r="AM48" s="41">
        <f t="shared" si="37"/>
        <v>2433</v>
      </c>
      <c r="AN48" s="41">
        <f t="shared" si="38"/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CC48" s="45">
        <v>36</v>
      </c>
      <c r="CD48" s="24">
        <v>0.13</v>
      </c>
      <c r="CE48" s="45">
        <f>$CE$11*CD48</f>
        <v>4360863</v>
      </c>
      <c r="CM48" s="44">
        <v>45</v>
      </c>
      <c r="CN48" s="18">
        <f t="shared" si="9"/>
        <v>2</v>
      </c>
      <c r="CO48" s="18">
        <f t="shared" si="10"/>
        <v>1606004</v>
      </c>
      <c r="CP48" s="44" t="str">
        <f t="shared" si="11"/>
        <v>初级神器1配件2-5级</v>
      </c>
      <c r="CQ48" s="43" t="s">
        <v>1061</v>
      </c>
      <c r="CR48" s="18">
        <f t="shared" si="12"/>
        <v>5</v>
      </c>
      <c r="CS48" s="18" t="str">
        <f t="shared" si="13"/>
        <v>金币</v>
      </c>
      <c r="CT48" s="18">
        <f>IF(CR48=1,1,INT(INDEX($CE$13:$CE$52,CR48)/$CH$2*INDEX($CI$4:$CI$6,INDEX($BT$4:$BT$33,CN48))/5)*5)</f>
        <v>410</v>
      </c>
      <c r="CU48" s="18" t="str">
        <f t="shared" si="14"/>
        <v>初级神器材料</v>
      </c>
      <c r="CV48" s="18">
        <f t="shared" si="15"/>
        <v>75</v>
      </c>
      <c r="CW48" s="18" t="str">
        <f t="shared" si="16"/>
        <v>初级神器1配件2</v>
      </c>
      <c r="CX48" s="18">
        <f t="shared" si="17"/>
        <v>2</v>
      </c>
      <c r="CY48" s="44"/>
      <c r="CZ48" s="44"/>
      <c r="DA48" s="44"/>
      <c r="DB48" s="44"/>
      <c r="DE48" s="48">
        <v>45</v>
      </c>
      <c r="DF48" s="48">
        <f t="shared" si="18"/>
        <v>2</v>
      </c>
      <c r="DG48" s="48">
        <f t="shared" si="19"/>
        <v>102</v>
      </c>
      <c r="DH48" s="18" t="str">
        <f t="shared" si="20"/>
        <v>无界之爪-5级</v>
      </c>
      <c r="DI48" s="18" t="s">
        <v>1117</v>
      </c>
      <c r="DJ48" s="48">
        <f t="shared" si="21"/>
        <v>2</v>
      </c>
      <c r="DK48" s="48">
        <f t="shared" si="22"/>
        <v>5</v>
      </c>
      <c r="DL48" s="48" t="s">
        <v>1118</v>
      </c>
      <c r="DM48" s="18">
        <f t="shared" si="23"/>
        <v>410</v>
      </c>
      <c r="DN48" s="48" t="s">
        <v>1119</v>
      </c>
      <c r="DO48" s="18">
        <f t="shared" si="24"/>
        <v>145</v>
      </c>
      <c r="DP48" s="47" t="s">
        <v>1120</v>
      </c>
      <c r="DQ48" s="48">
        <v>1</v>
      </c>
      <c r="DR48" s="48"/>
      <c r="DS48" s="48"/>
      <c r="DT48" s="48"/>
      <c r="DU48" s="48"/>
      <c r="DV48" s="48"/>
      <c r="DW48" s="48"/>
    </row>
    <row r="49" spans="1:127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332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328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 t="shared" si="34"/>
        <v>0</v>
      </c>
      <c r="AH49" s="41">
        <f t="shared" si="35"/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 t="shared" si="36"/>
        <v>67273</v>
      </c>
      <c r="AM49" s="41">
        <f t="shared" si="37"/>
        <v>2504</v>
      </c>
      <c r="AN49" s="41">
        <f t="shared" si="38"/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CC49" s="45">
        <v>37</v>
      </c>
      <c r="CD49" s="24">
        <v>0.16500000000000001</v>
      </c>
      <c r="CE49" s="45">
        <f t="shared" ref="CE49:CE52" si="41">$CE$11*CD49</f>
        <v>5534941.5</v>
      </c>
      <c r="CM49" s="44">
        <v>46</v>
      </c>
      <c r="CN49" s="18">
        <f t="shared" si="9"/>
        <v>2</v>
      </c>
      <c r="CO49" s="18">
        <f t="shared" si="10"/>
        <v>1606004</v>
      </c>
      <c r="CP49" s="44" t="str">
        <f t="shared" si="11"/>
        <v>初级神器1配件2-6级</v>
      </c>
      <c r="CQ49" s="43" t="s">
        <v>1061</v>
      </c>
      <c r="CR49" s="18">
        <f t="shared" si="12"/>
        <v>6</v>
      </c>
      <c r="CS49" s="18" t="str">
        <f t="shared" si="13"/>
        <v>金币</v>
      </c>
      <c r="CT49" s="18">
        <f>IF(CR49=1,1,INT(INDEX($CE$13:$CE$52,CR49)/$CH$2*INDEX($CI$4:$CI$6,INDEX($BT$4:$BT$33,CN49))/5)*5)</f>
        <v>540</v>
      </c>
      <c r="CU49" s="18" t="str">
        <f t="shared" si="14"/>
        <v>初级神器材料</v>
      </c>
      <c r="CV49" s="18">
        <f t="shared" si="15"/>
        <v>205</v>
      </c>
      <c r="CW49" s="18" t="str">
        <f t="shared" si="16"/>
        <v>初级神器1配件2</v>
      </c>
      <c r="CX49" s="18">
        <f t="shared" si="17"/>
        <v>2</v>
      </c>
      <c r="CY49" s="44"/>
      <c r="CZ49" s="44"/>
      <c r="DA49" s="44"/>
      <c r="DB49" s="44"/>
      <c r="DE49" s="48">
        <v>46</v>
      </c>
      <c r="DF49" s="48">
        <f t="shared" si="18"/>
        <v>2</v>
      </c>
      <c r="DG49" s="48">
        <f t="shared" si="19"/>
        <v>102</v>
      </c>
      <c r="DH49" s="18" t="str">
        <f t="shared" si="20"/>
        <v>无界之爪-6级</v>
      </c>
      <c r="DI49" s="18" t="s">
        <v>1117</v>
      </c>
      <c r="DJ49" s="48">
        <f t="shared" si="21"/>
        <v>2</v>
      </c>
      <c r="DK49" s="48">
        <f t="shared" si="22"/>
        <v>6</v>
      </c>
      <c r="DL49" s="48" t="s">
        <v>1118</v>
      </c>
      <c r="DM49" s="18">
        <f t="shared" si="23"/>
        <v>540</v>
      </c>
      <c r="DN49" s="48" t="s">
        <v>1119</v>
      </c>
      <c r="DO49" s="18">
        <f t="shared" si="24"/>
        <v>405</v>
      </c>
      <c r="DP49" s="48"/>
      <c r="DQ49" s="48"/>
      <c r="DR49" s="48"/>
      <c r="DS49" s="48"/>
      <c r="DT49" s="48"/>
      <c r="DU49" s="48"/>
      <c r="DV49" s="48"/>
      <c r="DW49" s="48"/>
    </row>
    <row r="50" spans="1:127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328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 t="shared" si="34"/>
        <v>41200</v>
      </c>
      <c r="AH50" s="41">
        <f t="shared" si="35"/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 t="shared" si="36"/>
        <v>67273</v>
      </c>
      <c r="AM50" s="41">
        <f t="shared" si="37"/>
        <v>2504</v>
      </c>
      <c r="AN50" s="41">
        <f t="shared" si="38"/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CC50" s="45">
        <v>38</v>
      </c>
      <c r="CD50" s="24">
        <v>0.2</v>
      </c>
      <c r="CE50" s="45">
        <f t="shared" si="41"/>
        <v>6709020</v>
      </c>
      <c r="CM50" s="44">
        <v>47</v>
      </c>
      <c r="CN50" s="18">
        <f t="shared" si="9"/>
        <v>2</v>
      </c>
      <c r="CO50" s="18">
        <f t="shared" si="10"/>
        <v>1606004</v>
      </c>
      <c r="CP50" s="44" t="str">
        <f t="shared" si="11"/>
        <v>初级神器1配件2-7级</v>
      </c>
      <c r="CQ50" s="43" t="s">
        <v>1061</v>
      </c>
      <c r="CR50" s="18">
        <f t="shared" si="12"/>
        <v>7</v>
      </c>
      <c r="CS50" s="18" t="str">
        <f t="shared" si="13"/>
        <v>金币</v>
      </c>
      <c r="CT50" s="18">
        <f>IF(CR50=1,1,INT(INDEX($CE$13:$CE$52,CR50)/$CH$2*INDEX($CI$4:$CI$6,INDEX($BT$4:$BT$33,CN50))/5)*5)</f>
        <v>690</v>
      </c>
      <c r="CU50" s="18" t="str">
        <f t="shared" si="14"/>
        <v>初级神器材料</v>
      </c>
      <c r="CV50" s="18">
        <f t="shared" si="15"/>
        <v>305</v>
      </c>
      <c r="CW50" s="18" t="str">
        <f t="shared" si="16"/>
        <v>初级神器1配件2</v>
      </c>
      <c r="CX50" s="18">
        <f t="shared" si="17"/>
        <v>2</v>
      </c>
      <c r="CY50" s="44"/>
      <c r="CZ50" s="44"/>
      <c r="DA50" s="44"/>
      <c r="DB50" s="44"/>
      <c r="DE50" s="48">
        <v>47</v>
      </c>
      <c r="DF50" s="48">
        <f t="shared" si="18"/>
        <v>2</v>
      </c>
      <c r="DG50" s="48">
        <f t="shared" si="19"/>
        <v>102</v>
      </c>
      <c r="DH50" s="18" t="str">
        <f t="shared" si="20"/>
        <v>无界之爪-7级</v>
      </c>
      <c r="DI50" s="18" t="s">
        <v>1117</v>
      </c>
      <c r="DJ50" s="48">
        <f t="shared" si="21"/>
        <v>2</v>
      </c>
      <c r="DK50" s="48">
        <f t="shared" si="22"/>
        <v>7</v>
      </c>
      <c r="DL50" s="48" t="s">
        <v>1118</v>
      </c>
      <c r="DM50" s="18">
        <f t="shared" si="23"/>
        <v>690</v>
      </c>
      <c r="DN50" s="48" t="s">
        <v>1119</v>
      </c>
      <c r="DO50" s="18">
        <f t="shared" si="24"/>
        <v>610</v>
      </c>
      <c r="DP50" s="48"/>
      <c r="DQ50" s="48"/>
      <c r="DR50" s="48"/>
      <c r="DS50" s="48"/>
      <c r="DT50" s="48"/>
      <c r="DU50" s="48"/>
      <c r="DV50" s="48"/>
      <c r="DW50" s="48"/>
    </row>
    <row r="51" spans="1:127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332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328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 t="shared" si="34"/>
        <v>0</v>
      </c>
      <c r="AH51" s="41">
        <f t="shared" si="35"/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 t="shared" si="36"/>
        <v>68362</v>
      </c>
      <c r="AM51" s="41">
        <f t="shared" si="37"/>
        <v>2576</v>
      </c>
      <c r="AN51" s="41">
        <f t="shared" si="38"/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CC51" s="45">
        <v>39</v>
      </c>
      <c r="CD51" s="24">
        <v>0.23499999999999999</v>
      </c>
      <c r="CE51" s="45">
        <f t="shared" si="41"/>
        <v>7883098.5</v>
      </c>
      <c r="CM51" s="44">
        <v>48</v>
      </c>
      <c r="CN51" s="18">
        <f t="shared" si="9"/>
        <v>2</v>
      </c>
      <c r="CO51" s="18">
        <f t="shared" si="10"/>
        <v>1606004</v>
      </c>
      <c r="CP51" s="44" t="str">
        <f t="shared" si="11"/>
        <v>初级神器1配件2-8级</v>
      </c>
      <c r="CQ51" s="43" t="s">
        <v>1061</v>
      </c>
      <c r="CR51" s="18">
        <f t="shared" si="12"/>
        <v>8</v>
      </c>
      <c r="CS51" s="18" t="str">
        <f t="shared" si="13"/>
        <v>金币</v>
      </c>
      <c r="CT51" s="18">
        <f>IF(CR51=1,1,INT(INDEX($CE$13:$CE$52,CR51)/$CH$2*INDEX($CI$4:$CI$6,INDEX($BT$4:$BT$33,CN51))/5)*5)</f>
        <v>835</v>
      </c>
      <c r="CU51" s="18" t="str">
        <f t="shared" si="14"/>
        <v>初级神器材料</v>
      </c>
      <c r="CV51" s="18">
        <f t="shared" si="15"/>
        <v>395</v>
      </c>
      <c r="CW51" s="18" t="str">
        <f t="shared" si="16"/>
        <v>初级神器1配件2</v>
      </c>
      <c r="CX51" s="18">
        <f t="shared" si="17"/>
        <v>2</v>
      </c>
      <c r="CY51" s="44"/>
      <c r="CZ51" s="44"/>
      <c r="DA51" s="44"/>
      <c r="DB51" s="44"/>
      <c r="DE51" s="48">
        <v>48</v>
      </c>
      <c r="DF51" s="48">
        <f t="shared" si="18"/>
        <v>2</v>
      </c>
      <c r="DG51" s="48">
        <f t="shared" si="19"/>
        <v>102</v>
      </c>
      <c r="DH51" s="18" t="str">
        <f t="shared" si="20"/>
        <v>无界之爪-8级</v>
      </c>
      <c r="DI51" s="18" t="s">
        <v>1117</v>
      </c>
      <c r="DJ51" s="48">
        <f t="shared" si="21"/>
        <v>2</v>
      </c>
      <c r="DK51" s="48">
        <f t="shared" si="22"/>
        <v>8</v>
      </c>
      <c r="DL51" s="48" t="s">
        <v>1118</v>
      </c>
      <c r="DM51" s="18">
        <f t="shared" si="23"/>
        <v>835</v>
      </c>
      <c r="DN51" s="48" t="s">
        <v>1119</v>
      </c>
      <c r="DO51" s="18">
        <f t="shared" si="24"/>
        <v>785</v>
      </c>
      <c r="DP51" s="48"/>
      <c r="DQ51" s="48"/>
      <c r="DR51" s="48"/>
      <c r="DS51" s="48"/>
      <c r="DT51" s="48"/>
      <c r="DU51" s="48"/>
      <c r="DV51" s="48"/>
      <c r="DW51" s="48"/>
    </row>
    <row r="52" spans="1:127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328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 t="shared" si="34"/>
        <v>42000</v>
      </c>
      <c r="AH52" s="41">
        <f t="shared" si="35"/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 t="shared" si="36"/>
        <v>68362</v>
      </c>
      <c r="AM52" s="41">
        <f t="shared" si="37"/>
        <v>2576</v>
      </c>
      <c r="AN52" s="41">
        <f t="shared" si="38"/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CC52" s="45">
        <v>40</v>
      </c>
      <c r="CD52" s="24">
        <v>0.27</v>
      </c>
      <c r="CE52" s="45">
        <f t="shared" si="41"/>
        <v>9057177</v>
      </c>
      <c r="CM52" s="44">
        <v>49</v>
      </c>
      <c r="CN52" s="18">
        <f t="shared" si="9"/>
        <v>2</v>
      </c>
      <c r="CO52" s="18">
        <f t="shared" si="10"/>
        <v>1606004</v>
      </c>
      <c r="CP52" s="44" t="str">
        <f t="shared" si="11"/>
        <v>初级神器1配件2-9级</v>
      </c>
      <c r="CQ52" s="43" t="s">
        <v>1061</v>
      </c>
      <c r="CR52" s="18">
        <f t="shared" si="12"/>
        <v>9</v>
      </c>
      <c r="CS52" s="18" t="str">
        <f t="shared" si="13"/>
        <v>金币</v>
      </c>
      <c r="CT52" s="18">
        <f>IF(CR52=1,1,INT(INDEX($CE$13:$CE$52,CR52)/$CH$2*INDEX($CI$4:$CI$6,INDEX($BT$4:$BT$33,CN52))/5)*5)</f>
        <v>980</v>
      </c>
      <c r="CU52" s="18" t="str">
        <f t="shared" si="14"/>
        <v>初级神器材料</v>
      </c>
      <c r="CV52" s="18">
        <f t="shared" si="15"/>
        <v>465</v>
      </c>
      <c r="CW52" s="18" t="str">
        <f t="shared" si="16"/>
        <v>初级神器1配件2</v>
      </c>
      <c r="CX52" s="18">
        <f t="shared" si="17"/>
        <v>2</v>
      </c>
      <c r="CY52" s="44"/>
      <c r="CZ52" s="44"/>
      <c r="DA52" s="44"/>
      <c r="DB52" s="44"/>
      <c r="DE52" s="48">
        <v>49</v>
      </c>
      <c r="DF52" s="48">
        <f t="shared" si="18"/>
        <v>2</v>
      </c>
      <c r="DG52" s="48">
        <f t="shared" si="19"/>
        <v>102</v>
      </c>
      <c r="DH52" s="18" t="str">
        <f t="shared" si="20"/>
        <v>无界之爪-9级</v>
      </c>
      <c r="DI52" s="18" t="s">
        <v>1117</v>
      </c>
      <c r="DJ52" s="48">
        <f t="shared" si="21"/>
        <v>2</v>
      </c>
      <c r="DK52" s="48">
        <f t="shared" si="22"/>
        <v>9</v>
      </c>
      <c r="DL52" s="48" t="s">
        <v>1118</v>
      </c>
      <c r="DM52" s="18">
        <f t="shared" si="23"/>
        <v>980</v>
      </c>
      <c r="DN52" s="48" t="s">
        <v>1119</v>
      </c>
      <c r="DO52" s="18">
        <f t="shared" si="24"/>
        <v>930</v>
      </c>
      <c r="DP52" s="48"/>
      <c r="DQ52" s="48"/>
      <c r="DR52" s="48"/>
      <c r="DS52" s="48"/>
      <c r="DT52" s="48"/>
      <c r="DU52" s="48"/>
      <c r="DV52" s="48"/>
      <c r="DW52" s="48"/>
    </row>
    <row r="53" spans="1:127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934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328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 t="shared" si="34"/>
        <v>0</v>
      </c>
      <c r="AH53" s="41">
        <f t="shared" si="35"/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 t="shared" si="36"/>
        <v>69451</v>
      </c>
      <c r="AM53" s="41">
        <f t="shared" si="37"/>
        <v>2576</v>
      </c>
      <c r="AN53" s="41">
        <f t="shared" si="38"/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CM53" s="44">
        <v>50</v>
      </c>
      <c r="CN53" s="18">
        <f t="shared" si="9"/>
        <v>2</v>
      </c>
      <c r="CO53" s="18">
        <f t="shared" si="10"/>
        <v>1606004</v>
      </c>
      <c r="CP53" s="44" t="str">
        <f t="shared" si="11"/>
        <v>初级神器1配件2-10级</v>
      </c>
      <c r="CQ53" s="43" t="s">
        <v>1061</v>
      </c>
      <c r="CR53" s="18">
        <f t="shared" si="12"/>
        <v>10</v>
      </c>
      <c r="CS53" s="18" t="str">
        <f t="shared" si="13"/>
        <v>金币</v>
      </c>
      <c r="CT53" s="18">
        <f>IF(CR53=1,1,INT(INDEX($CE$13:$CE$52,CR53)/$CH$2*INDEX($CI$4:$CI$6,INDEX($BT$4:$BT$33,CN53))/5)*5)</f>
        <v>1130</v>
      </c>
      <c r="CU53" s="18" t="str">
        <f t="shared" si="14"/>
        <v>初级神器材料</v>
      </c>
      <c r="CV53" s="18">
        <f t="shared" si="15"/>
        <v>555</v>
      </c>
      <c r="CW53" s="18" t="str">
        <f t="shared" si="16"/>
        <v>初级神器1配件2</v>
      </c>
      <c r="CX53" s="18">
        <f t="shared" si="17"/>
        <v>3</v>
      </c>
      <c r="CY53" s="44"/>
      <c r="CZ53" s="44"/>
      <c r="DA53" s="44"/>
      <c r="DB53" s="44"/>
      <c r="DE53" s="48">
        <v>50</v>
      </c>
      <c r="DF53" s="48">
        <f t="shared" si="18"/>
        <v>2</v>
      </c>
      <c r="DG53" s="48">
        <f t="shared" si="19"/>
        <v>102</v>
      </c>
      <c r="DH53" s="18" t="str">
        <f t="shared" si="20"/>
        <v>无界之爪-10级</v>
      </c>
      <c r="DI53" s="18" t="s">
        <v>1117</v>
      </c>
      <c r="DJ53" s="48">
        <f t="shared" si="21"/>
        <v>2</v>
      </c>
      <c r="DK53" s="48">
        <f t="shared" si="22"/>
        <v>10</v>
      </c>
      <c r="DL53" s="48" t="s">
        <v>1118</v>
      </c>
      <c r="DM53" s="18">
        <f t="shared" si="23"/>
        <v>1130</v>
      </c>
      <c r="DN53" s="48" t="s">
        <v>1119</v>
      </c>
      <c r="DO53" s="18">
        <f t="shared" si="24"/>
        <v>1105</v>
      </c>
      <c r="DP53" s="47" t="s">
        <v>1121</v>
      </c>
      <c r="DQ53" s="48">
        <v>2</v>
      </c>
      <c r="DR53" s="48"/>
      <c r="DS53" s="48"/>
      <c r="DT53" s="48"/>
      <c r="DU53" s="48"/>
      <c r="DV53" s="48"/>
      <c r="DW53" s="48"/>
    </row>
    <row r="54" spans="1:127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328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 t="shared" si="34"/>
        <v>42800</v>
      </c>
      <c r="AH54" s="41">
        <f t="shared" si="35"/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 t="shared" si="36"/>
        <v>69451</v>
      </c>
      <c r="AM54" s="41">
        <f t="shared" si="37"/>
        <v>2576</v>
      </c>
      <c r="AN54" s="41">
        <f t="shared" si="38"/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CM54" s="44">
        <v>51</v>
      </c>
      <c r="CN54" s="18">
        <f t="shared" si="9"/>
        <v>2</v>
      </c>
      <c r="CO54" s="18">
        <f t="shared" si="10"/>
        <v>1606004</v>
      </c>
      <c r="CP54" s="44" t="str">
        <f t="shared" si="11"/>
        <v>初级神器1配件2-11级</v>
      </c>
      <c r="CQ54" s="43" t="s">
        <v>1061</v>
      </c>
      <c r="CR54" s="18">
        <f t="shared" si="12"/>
        <v>11</v>
      </c>
      <c r="CS54" s="18" t="str">
        <f t="shared" si="13"/>
        <v>金币</v>
      </c>
      <c r="CT54" s="18">
        <f>IF(CR54=1,1,INT(INDEX($CE$13:$CE$52,CR54)/$CH$2*INDEX($CI$4:$CI$6,INDEX($BT$4:$BT$33,CN54))/5)*5)</f>
        <v>1340</v>
      </c>
      <c r="CU54" s="18" t="str">
        <f t="shared" si="14"/>
        <v>初级神器材料</v>
      </c>
      <c r="CV54" s="18">
        <f t="shared" si="15"/>
        <v>960</v>
      </c>
      <c r="CW54" s="18" t="str">
        <f t="shared" si="16"/>
        <v>初级神器1配件2</v>
      </c>
      <c r="CX54" s="18">
        <f t="shared" si="17"/>
        <v>3</v>
      </c>
      <c r="CY54" s="44"/>
      <c r="CZ54" s="44"/>
      <c r="DA54" s="44"/>
      <c r="DB54" s="44"/>
      <c r="DE54" s="48">
        <v>51</v>
      </c>
      <c r="DF54" s="48">
        <f t="shared" si="18"/>
        <v>2</v>
      </c>
      <c r="DG54" s="48">
        <f t="shared" si="19"/>
        <v>102</v>
      </c>
      <c r="DH54" s="18" t="str">
        <f t="shared" si="20"/>
        <v>无界之爪-11级</v>
      </c>
      <c r="DI54" s="18" t="s">
        <v>1117</v>
      </c>
      <c r="DJ54" s="48">
        <f t="shared" si="21"/>
        <v>2</v>
      </c>
      <c r="DK54" s="48">
        <f t="shared" si="22"/>
        <v>11</v>
      </c>
      <c r="DL54" s="48" t="s">
        <v>1118</v>
      </c>
      <c r="DM54" s="18">
        <f t="shared" si="23"/>
        <v>1340</v>
      </c>
      <c r="DN54" s="48" t="s">
        <v>1119</v>
      </c>
      <c r="DO54" s="18">
        <f t="shared" si="24"/>
        <v>1920</v>
      </c>
      <c r="DP54" s="48"/>
      <c r="DQ54" s="48"/>
      <c r="DR54" s="48"/>
      <c r="DS54" s="48"/>
      <c r="DT54" s="48"/>
      <c r="DU54" s="48"/>
      <c r="DV54" s="48"/>
      <c r="DW54" s="48"/>
    </row>
    <row r="55" spans="1:127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933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328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 t="shared" si="34"/>
        <v>0</v>
      </c>
      <c r="AH55" s="41">
        <f t="shared" si="35"/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 t="shared" si="36"/>
        <v>70541</v>
      </c>
      <c r="AM55" s="41">
        <f t="shared" si="37"/>
        <v>2647</v>
      </c>
      <c r="AN55" s="41">
        <f t="shared" si="38"/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CM55" s="44">
        <v>52</v>
      </c>
      <c r="CN55" s="18">
        <f t="shared" si="9"/>
        <v>2</v>
      </c>
      <c r="CO55" s="18">
        <f t="shared" si="10"/>
        <v>1606004</v>
      </c>
      <c r="CP55" s="44" t="str">
        <f t="shared" si="11"/>
        <v>初级神器1配件2-12级</v>
      </c>
      <c r="CQ55" s="43" t="s">
        <v>1061</v>
      </c>
      <c r="CR55" s="18">
        <f t="shared" si="12"/>
        <v>12</v>
      </c>
      <c r="CS55" s="18" t="str">
        <f t="shared" si="13"/>
        <v>金币</v>
      </c>
      <c r="CT55" s="18">
        <f>IF(CR55=1,1,INT(INDEX($CE$13:$CE$52,CR55)/$CH$2*INDEX($CI$4:$CI$6,INDEX($BT$4:$BT$33,CN55))/5)*5)</f>
        <v>1630</v>
      </c>
      <c r="CU55" s="18" t="str">
        <f t="shared" si="14"/>
        <v>初级神器材料</v>
      </c>
      <c r="CV55" s="18">
        <f t="shared" si="15"/>
        <v>1045</v>
      </c>
      <c r="CW55" s="18" t="str">
        <f t="shared" si="16"/>
        <v>初级神器1配件2</v>
      </c>
      <c r="CX55" s="18">
        <f t="shared" si="17"/>
        <v>3</v>
      </c>
      <c r="CY55" s="44"/>
      <c r="CZ55" s="44"/>
      <c r="DA55" s="44"/>
      <c r="DB55" s="44"/>
      <c r="DE55" s="48">
        <v>52</v>
      </c>
      <c r="DF55" s="48">
        <f t="shared" si="18"/>
        <v>2</v>
      </c>
      <c r="DG55" s="48">
        <f t="shared" si="19"/>
        <v>102</v>
      </c>
      <c r="DH55" s="18" t="str">
        <f t="shared" si="20"/>
        <v>无界之爪-12级</v>
      </c>
      <c r="DI55" s="18" t="s">
        <v>1117</v>
      </c>
      <c r="DJ55" s="48">
        <f t="shared" si="21"/>
        <v>2</v>
      </c>
      <c r="DK55" s="48">
        <f t="shared" si="22"/>
        <v>12</v>
      </c>
      <c r="DL55" s="48" t="s">
        <v>1118</v>
      </c>
      <c r="DM55" s="18">
        <f t="shared" si="23"/>
        <v>1630</v>
      </c>
      <c r="DN55" s="48" t="s">
        <v>1119</v>
      </c>
      <c r="DO55" s="18">
        <f t="shared" si="24"/>
        <v>2095</v>
      </c>
      <c r="DP55" s="48"/>
      <c r="DQ55" s="48"/>
      <c r="DR55" s="48"/>
      <c r="DS55" s="48"/>
      <c r="DT55" s="48"/>
      <c r="DU55" s="48"/>
      <c r="DV55" s="48"/>
      <c r="DW55" s="48"/>
    </row>
    <row r="56" spans="1:127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328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 t="shared" si="34"/>
        <v>43600</v>
      </c>
      <c r="AH56" s="41">
        <f t="shared" si="35"/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 t="shared" si="36"/>
        <v>70541</v>
      </c>
      <c r="AM56" s="41">
        <f t="shared" si="37"/>
        <v>2647</v>
      </c>
      <c r="AN56" s="41">
        <f t="shared" si="38"/>
        <v>55961</v>
      </c>
      <c r="CM56" s="44">
        <v>53</v>
      </c>
      <c r="CN56" s="18">
        <f t="shared" si="9"/>
        <v>2</v>
      </c>
      <c r="CO56" s="18">
        <f t="shared" si="10"/>
        <v>1606004</v>
      </c>
      <c r="CP56" s="44" t="str">
        <f t="shared" si="11"/>
        <v>初级神器1配件2-13级</v>
      </c>
      <c r="CQ56" s="43" t="s">
        <v>1061</v>
      </c>
      <c r="CR56" s="18">
        <f t="shared" si="12"/>
        <v>13</v>
      </c>
      <c r="CS56" s="18" t="str">
        <f t="shared" si="13"/>
        <v>金币</v>
      </c>
      <c r="CT56" s="18">
        <f>IF(CR56=1,1,INT(INDEX($CE$13:$CE$52,CR56)/$CH$2*INDEX($CI$4:$CI$6,INDEX($BT$4:$BT$33,CN56))/5)*5)</f>
        <v>1920</v>
      </c>
      <c r="CU56" s="18" t="str">
        <f t="shared" si="14"/>
        <v>初级神器材料</v>
      </c>
      <c r="CV56" s="18">
        <f t="shared" si="15"/>
        <v>1120</v>
      </c>
      <c r="CW56" s="18" t="str">
        <f t="shared" si="16"/>
        <v>初级神器1配件2</v>
      </c>
      <c r="CX56" s="18">
        <f t="shared" si="17"/>
        <v>3</v>
      </c>
      <c r="CY56" s="44"/>
      <c r="CZ56" s="44"/>
      <c r="DA56" s="44"/>
      <c r="DB56" s="44"/>
      <c r="DE56" s="48">
        <v>53</v>
      </c>
      <c r="DF56" s="48">
        <f t="shared" si="18"/>
        <v>2</v>
      </c>
      <c r="DG56" s="48">
        <f t="shared" si="19"/>
        <v>102</v>
      </c>
      <c r="DH56" s="18" t="str">
        <f t="shared" si="20"/>
        <v>无界之爪-13级</v>
      </c>
      <c r="DI56" s="18" t="s">
        <v>1117</v>
      </c>
      <c r="DJ56" s="48">
        <f t="shared" si="21"/>
        <v>2</v>
      </c>
      <c r="DK56" s="48">
        <f t="shared" si="22"/>
        <v>13</v>
      </c>
      <c r="DL56" s="48" t="s">
        <v>1118</v>
      </c>
      <c r="DM56" s="18">
        <f t="shared" si="23"/>
        <v>1920</v>
      </c>
      <c r="DN56" s="48" t="s">
        <v>1119</v>
      </c>
      <c r="DO56" s="18">
        <f t="shared" si="24"/>
        <v>2240</v>
      </c>
      <c r="DP56" s="48"/>
      <c r="DQ56" s="48"/>
      <c r="DR56" s="48"/>
      <c r="DS56" s="48"/>
      <c r="DT56" s="48"/>
      <c r="DU56" s="48"/>
      <c r="DV56" s="48"/>
      <c r="DW56" s="48"/>
    </row>
    <row r="57" spans="1:127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933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328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 t="shared" si="34"/>
        <v>0</v>
      </c>
      <c r="AH57" s="41">
        <f t="shared" si="35"/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 t="shared" si="36"/>
        <v>71630</v>
      </c>
      <c r="AM57" s="41">
        <f t="shared" si="37"/>
        <v>2719</v>
      </c>
      <c r="AN57" s="41">
        <f t="shared" si="38"/>
        <v>57474</v>
      </c>
      <c r="CM57" s="44">
        <v>54</v>
      </c>
      <c r="CN57" s="18">
        <f t="shared" si="9"/>
        <v>2</v>
      </c>
      <c r="CO57" s="18">
        <f t="shared" si="10"/>
        <v>1606004</v>
      </c>
      <c r="CP57" s="44" t="str">
        <f t="shared" si="11"/>
        <v>初级神器1配件2-14级</v>
      </c>
      <c r="CQ57" s="43" t="s">
        <v>1061</v>
      </c>
      <c r="CR57" s="18">
        <f t="shared" si="12"/>
        <v>14</v>
      </c>
      <c r="CS57" s="18" t="str">
        <f t="shared" si="13"/>
        <v>金币</v>
      </c>
      <c r="CT57" s="18">
        <f>IF(CR57=1,1,INT(INDEX($CE$13:$CE$52,CR57)/$CH$2*INDEX($CI$4:$CI$6,INDEX($BT$4:$BT$33,CN57))/5)*5)</f>
        <v>2205</v>
      </c>
      <c r="CU57" s="18" t="str">
        <f t="shared" si="14"/>
        <v>初级神器材料</v>
      </c>
      <c r="CV57" s="18">
        <f t="shared" si="15"/>
        <v>1195</v>
      </c>
      <c r="CW57" s="18" t="str">
        <f t="shared" si="16"/>
        <v>初级神器1配件2</v>
      </c>
      <c r="CX57" s="18">
        <f t="shared" si="17"/>
        <v>3</v>
      </c>
      <c r="CY57" s="44"/>
      <c r="CZ57" s="44"/>
      <c r="DA57" s="44"/>
      <c r="DB57" s="44"/>
      <c r="DE57" s="48">
        <v>54</v>
      </c>
      <c r="DF57" s="48">
        <f t="shared" si="18"/>
        <v>2</v>
      </c>
      <c r="DG57" s="48">
        <f t="shared" si="19"/>
        <v>102</v>
      </c>
      <c r="DH57" s="18" t="str">
        <f t="shared" si="20"/>
        <v>无界之爪-14级</v>
      </c>
      <c r="DI57" s="18" t="s">
        <v>1117</v>
      </c>
      <c r="DJ57" s="48">
        <f t="shared" si="21"/>
        <v>2</v>
      </c>
      <c r="DK57" s="48">
        <f t="shared" si="22"/>
        <v>14</v>
      </c>
      <c r="DL57" s="48" t="s">
        <v>1118</v>
      </c>
      <c r="DM57" s="18">
        <f t="shared" si="23"/>
        <v>2205</v>
      </c>
      <c r="DN57" s="48" t="s">
        <v>1119</v>
      </c>
      <c r="DO57" s="18">
        <f t="shared" si="24"/>
        <v>2385</v>
      </c>
      <c r="DP57" s="48"/>
      <c r="DQ57" s="48"/>
      <c r="DR57" s="48"/>
      <c r="DS57" s="48"/>
      <c r="DT57" s="48"/>
      <c r="DU57" s="48"/>
      <c r="DV57" s="48"/>
      <c r="DW57" s="48"/>
    </row>
    <row r="58" spans="1:127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328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 t="shared" si="34"/>
        <v>44400</v>
      </c>
      <c r="AH58" s="41">
        <f t="shared" si="35"/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 t="shared" si="36"/>
        <v>71630</v>
      </c>
      <c r="AM58" s="41">
        <f t="shared" si="37"/>
        <v>2719</v>
      </c>
      <c r="AN58" s="41">
        <f t="shared" si="38"/>
        <v>57474</v>
      </c>
      <c r="CM58" s="44">
        <v>55</v>
      </c>
      <c r="CN58" s="18">
        <f t="shared" si="9"/>
        <v>2</v>
      </c>
      <c r="CO58" s="18">
        <f t="shared" si="10"/>
        <v>1606004</v>
      </c>
      <c r="CP58" s="44" t="str">
        <f t="shared" si="11"/>
        <v>初级神器1配件2-15级</v>
      </c>
      <c r="CQ58" s="43" t="s">
        <v>1061</v>
      </c>
      <c r="CR58" s="18">
        <f t="shared" si="12"/>
        <v>15</v>
      </c>
      <c r="CS58" s="18" t="str">
        <f t="shared" si="13"/>
        <v>金币</v>
      </c>
      <c r="CT58" s="18">
        <f>IF(CR58=1,1,INT(INDEX($CE$13:$CE$52,CR58)/$CH$2*INDEX($CI$4:$CI$6,INDEX($BT$4:$BT$33,CN58))/5)*5)</f>
        <v>2495</v>
      </c>
      <c r="CU58" s="18" t="str">
        <f t="shared" si="14"/>
        <v>初级神器材料</v>
      </c>
      <c r="CV58" s="18">
        <f t="shared" si="15"/>
        <v>1235</v>
      </c>
      <c r="CW58" s="18" t="str">
        <f t="shared" si="16"/>
        <v>初级神器1配件2</v>
      </c>
      <c r="CX58" s="18">
        <f t="shared" si="17"/>
        <v>5</v>
      </c>
      <c r="CY58" s="44"/>
      <c r="CZ58" s="44"/>
      <c r="DA58" s="44"/>
      <c r="DB58" s="44"/>
      <c r="DE58" s="48">
        <v>55</v>
      </c>
      <c r="DF58" s="48">
        <f t="shared" si="18"/>
        <v>2</v>
      </c>
      <c r="DG58" s="48">
        <f t="shared" si="19"/>
        <v>102</v>
      </c>
      <c r="DH58" s="18" t="str">
        <f t="shared" si="20"/>
        <v>无界之爪-15级</v>
      </c>
      <c r="DI58" s="18" t="s">
        <v>1117</v>
      </c>
      <c r="DJ58" s="48">
        <f t="shared" si="21"/>
        <v>2</v>
      </c>
      <c r="DK58" s="48">
        <f t="shared" si="22"/>
        <v>15</v>
      </c>
      <c r="DL58" s="48" t="s">
        <v>1118</v>
      </c>
      <c r="DM58" s="18">
        <f t="shared" si="23"/>
        <v>2495</v>
      </c>
      <c r="DN58" s="48" t="s">
        <v>1119</v>
      </c>
      <c r="DO58" s="18">
        <f t="shared" si="24"/>
        <v>2470</v>
      </c>
      <c r="DP58" s="47" t="s">
        <v>1120</v>
      </c>
      <c r="DQ58" s="48">
        <v>3</v>
      </c>
      <c r="DR58" s="48"/>
      <c r="DS58" s="48"/>
      <c r="DT58" s="48"/>
      <c r="DU58" s="48"/>
      <c r="DV58" s="48"/>
      <c r="DW58" s="48"/>
    </row>
    <row r="59" spans="1:127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935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328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 t="shared" si="34"/>
        <v>0</v>
      </c>
      <c r="AH59" s="41">
        <f t="shared" si="35"/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 t="shared" si="36"/>
        <v>72720</v>
      </c>
      <c r="AM59" s="41">
        <f t="shared" si="37"/>
        <v>2790</v>
      </c>
      <c r="AN59" s="41">
        <f t="shared" si="38"/>
        <v>58986</v>
      </c>
      <c r="CM59" s="44">
        <v>56</v>
      </c>
      <c r="CN59" s="18">
        <f t="shared" si="9"/>
        <v>2</v>
      </c>
      <c r="CO59" s="18">
        <f t="shared" si="10"/>
        <v>1606004</v>
      </c>
      <c r="CP59" s="44" t="str">
        <f t="shared" si="11"/>
        <v>初级神器1配件2-16级</v>
      </c>
      <c r="CQ59" s="43" t="s">
        <v>1061</v>
      </c>
      <c r="CR59" s="18">
        <f t="shared" si="12"/>
        <v>16</v>
      </c>
      <c r="CS59" s="18" t="str">
        <f t="shared" si="13"/>
        <v>金币</v>
      </c>
      <c r="CT59" s="18">
        <f>IF(CR59=1,1,INT(INDEX($CE$13:$CE$52,CR59)/$CH$2*INDEX($CI$4:$CI$6,INDEX($BT$4:$BT$33,CN59))/5)*5)</f>
        <v>2690</v>
      </c>
      <c r="CU59" s="18" t="str">
        <f t="shared" si="14"/>
        <v>初级神器材料</v>
      </c>
      <c r="CV59" s="18">
        <f t="shared" si="15"/>
        <v>2195</v>
      </c>
      <c r="CW59" s="18" t="str">
        <f t="shared" si="16"/>
        <v>初级神器1配件2</v>
      </c>
      <c r="CX59" s="18">
        <f t="shared" si="17"/>
        <v>5</v>
      </c>
      <c r="CY59" s="44"/>
      <c r="CZ59" s="44"/>
      <c r="DA59" s="44"/>
      <c r="DB59" s="44"/>
      <c r="DE59" s="48">
        <v>56</v>
      </c>
      <c r="DF59" s="48">
        <f t="shared" si="18"/>
        <v>2</v>
      </c>
      <c r="DG59" s="48">
        <f t="shared" si="19"/>
        <v>102</v>
      </c>
      <c r="DH59" s="18" t="str">
        <f t="shared" si="20"/>
        <v>无界之爪-16级</v>
      </c>
      <c r="DI59" s="18" t="s">
        <v>1117</v>
      </c>
      <c r="DJ59" s="48">
        <f t="shared" si="21"/>
        <v>2</v>
      </c>
      <c r="DK59" s="48">
        <f t="shared" si="22"/>
        <v>16</v>
      </c>
      <c r="DL59" s="48" t="s">
        <v>1118</v>
      </c>
      <c r="DM59" s="18">
        <f t="shared" si="23"/>
        <v>2690</v>
      </c>
      <c r="DN59" s="48" t="s">
        <v>1119</v>
      </c>
      <c r="DO59" s="18">
        <f t="shared" si="24"/>
        <v>4390</v>
      </c>
      <c r="DP59" s="48"/>
      <c r="DQ59" s="48"/>
      <c r="DR59" s="48"/>
      <c r="DS59" s="48"/>
      <c r="DT59" s="48"/>
      <c r="DU59" s="48"/>
      <c r="DV59" s="48"/>
      <c r="DW59" s="48"/>
    </row>
    <row r="60" spans="1:127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328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 t="shared" si="34"/>
        <v>45200</v>
      </c>
      <c r="AH60" s="41">
        <f t="shared" si="35"/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 t="shared" si="36"/>
        <v>72720</v>
      </c>
      <c r="AM60" s="41">
        <f t="shared" si="37"/>
        <v>2790</v>
      </c>
      <c r="AN60" s="41">
        <f t="shared" si="38"/>
        <v>58986</v>
      </c>
      <c r="CM60" s="44">
        <v>57</v>
      </c>
      <c r="CN60" s="18">
        <f t="shared" si="9"/>
        <v>2</v>
      </c>
      <c r="CO60" s="18">
        <f t="shared" si="10"/>
        <v>1606004</v>
      </c>
      <c r="CP60" s="44" t="str">
        <f t="shared" si="11"/>
        <v>初级神器1配件2-17级</v>
      </c>
      <c r="CQ60" s="43" t="s">
        <v>1061</v>
      </c>
      <c r="CR60" s="18">
        <f t="shared" si="12"/>
        <v>17</v>
      </c>
      <c r="CS60" s="18" t="str">
        <f t="shared" si="13"/>
        <v>金币</v>
      </c>
      <c r="CT60" s="18">
        <f>IF(CR60=1,1,INT(INDEX($CE$13:$CE$52,CR60)/$CH$2*INDEX($CI$4:$CI$6,INDEX($BT$4:$BT$33,CN60))/5)*5)</f>
        <v>3270</v>
      </c>
      <c r="CU60" s="18" t="str">
        <f t="shared" si="14"/>
        <v>初级神器材料</v>
      </c>
      <c r="CV60" s="18">
        <f t="shared" si="15"/>
        <v>2325</v>
      </c>
      <c r="CW60" s="18" t="str">
        <f t="shared" si="16"/>
        <v>初级神器1配件2</v>
      </c>
      <c r="CX60" s="18">
        <f t="shared" si="17"/>
        <v>5</v>
      </c>
      <c r="CY60" s="44"/>
      <c r="CZ60" s="44"/>
      <c r="DA60" s="44"/>
      <c r="DB60" s="44"/>
      <c r="DE60" s="48">
        <v>57</v>
      </c>
      <c r="DF60" s="48">
        <f t="shared" si="18"/>
        <v>2</v>
      </c>
      <c r="DG60" s="48">
        <f t="shared" si="19"/>
        <v>102</v>
      </c>
      <c r="DH60" s="18" t="str">
        <f t="shared" si="20"/>
        <v>无界之爪-17级</v>
      </c>
      <c r="DI60" s="18" t="s">
        <v>1117</v>
      </c>
      <c r="DJ60" s="48">
        <f t="shared" si="21"/>
        <v>2</v>
      </c>
      <c r="DK60" s="48">
        <f t="shared" si="22"/>
        <v>17</v>
      </c>
      <c r="DL60" s="48" t="s">
        <v>1118</v>
      </c>
      <c r="DM60" s="18">
        <f t="shared" si="23"/>
        <v>3270</v>
      </c>
      <c r="DN60" s="48" t="s">
        <v>1119</v>
      </c>
      <c r="DO60" s="18">
        <f t="shared" si="24"/>
        <v>4655</v>
      </c>
      <c r="DP60" s="48"/>
      <c r="DQ60" s="48"/>
      <c r="DR60" s="48"/>
      <c r="DS60" s="48"/>
      <c r="DT60" s="48"/>
      <c r="DU60" s="48"/>
      <c r="DV60" s="48"/>
      <c r="DW60" s="48"/>
    </row>
    <row r="61" spans="1:127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935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328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 t="shared" si="34"/>
        <v>0</v>
      </c>
      <c r="AH61" s="41">
        <f t="shared" si="35"/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 t="shared" si="36"/>
        <v>73809</v>
      </c>
      <c r="AM61" s="41">
        <f t="shared" si="37"/>
        <v>2862</v>
      </c>
      <c r="AN61" s="41">
        <f t="shared" si="38"/>
        <v>60499</v>
      </c>
      <c r="CM61" s="44">
        <v>58</v>
      </c>
      <c r="CN61" s="18">
        <f t="shared" si="9"/>
        <v>2</v>
      </c>
      <c r="CO61" s="18">
        <f t="shared" si="10"/>
        <v>1606004</v>
      </c>
      <c r="CP61" s="44" t="str">
        <f t="shared" si="11"/>
        <v>初级神器1配件2-18级</v>
      </c>
      <c r="CQ61" s="43" t="s">
        <v>1061</v>
      </c>
      <c r="CR61" s="18">
        <f t="shared" si="12"/>
        <v>18</v>
      </c>
      <c r="CS61" s="18" t="str">
        <f t="shared" si="13"/>
        <v>金币</v>
      </c>
      <c r="CT61" s="18">
        <f>IF(CR61=1,1,INT(INDEX($CE$13:$CE$52,CR61)/$CH$2*INDEX($CI$4:$CI$6,INDEX($BT$4:$BT$33,CN61))/5)*5)</f>
        <v>3845</v>
      </c>
      <c r="CU61" s="18" t="str">
        <f t="shared" si="14"/>
        <v>初级神器材料</v>
      </c>
      <c r="CV61" s="18">
        <f t="shared" si="15"/>
        <v>2460</v>
      </c>
      <c r="CW61" s="18" t="str">
        <f t="shared" si="16"/>
        <v>初级神器1配件2</v>
      </c>
      <c r="CX61" s="18">
        <f t="shared" si="17"/>
        <v>5</v>
      </c>
      <c r="CY61" s="44"/>
      <c r="CZ61" s="44"/>
      <c r="DA61" s="44"/>
      <c r="DB61" s="44"/>
      <c r="DE61" s="48">
        <v>58</v>
      </c>
      <c r="DF61" s="48">
        <f t="shared" si="18"/>
        <v>2</v>
      </c>
      <c r="DG61" s="48">
        <f t="shared" si="19"/>
        <v>102</v>
      </c>
      <c r="DH61" s="18" t="str">
        <f t="shared" si="20"/>
        <v>无界之爪-18级</v>
      </c>
      <c r="DI61" s="18" t="s">
        <v>1117</v>
      </c>
      <c r="DJ61" s="48">
        <f t="shared" si="21"/>
        <v>2</v>
      </c>
      <c r="DK61" s="48">
        <f t="shared" si="22"/>
        <v>18</v>
      </c>
      <c r="DL61" s="48" t="s">
        <v>1118</v>
      </c>
      <c r="DM61" s="18">
        <f t="shared" si="23"/>
        <v>3845</v>
      </c>
      <c r="DN61" s="48" t="s">
        <v>1119</v>
      </c>
      <c r="DO61" s="18">
        <f t="shared" si="24"/>
        <v>4915</v>
      </c>
      <c r="DP61" s="48"/>
      <c r="DQ61" s="48"/>
      <c r="DR61" s="48"/>
      <c r="DS61" s="48"/>
      <c r="DT61" s="48"/>
      <c r="DU61" s="48"/>
      <c r="DV61" s="48"/>
      <c r="DW61" s="48"/>
    </row>
    <row r="62" spans="1:127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328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 t="shared" si="34"/>
        <v>46000</v>
      </c>
      <c r="AH62" s="41">
        <f t="shared" si="35"/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 t="shared" si="36"/>
        <v>73809</v>
      </c>
      <c r="AM62" s="41">
        <f t="shared" si="37"/>
        <v>2862</v>
      </c>
      <c r="AN62" s="41">
        <f t="shared" si="38"/>
        <v>60499</v>
      </c>
      <c r="CM62" s="44">
        <v>59</v>
      </c>
      <c r="CN62" s="18">
        <f t="shared" si="9"/>
        <v>2</v>
      </c>
      <c r="CO62" s="18">
        <f t="shared" si="10"/>
        <v>1606004</v>
      </c>
      <c r="CP62" s="44" t="str">
        <f t="shared" si="11"/>
        <v>初级神器1配件2-19级</v>
      </c>
      <c r="CQ62" s="43" t="s">
        <v>1061</v>
      </c>
      <c r="CR62" s="18">
        <f t="shared" si="12"/>
        <v>19</v>
      </c>
      <c r="CS62" s="18" t="str">
        <f t="shared" si="13"/>
        <v>金币</v>
      </c>
      <c r="CT62" s="18">
        <f>IF(CR62=1,1,INT(INDEX($CE$13:$CE$52,CR62)/$CH$2*INDEX($CI$4:$CI$6,INDEX($BT$4:$BT$33,CN62))/5)*5)</f>
        <v>4425</v>
      </c>
      <c r="CU62" s="18" t="str">
        <f t="shared" si="14"/>
        <v>初级神器材料</v>
      </c>
      <c r="CV62" s="18">
        <f t="shared" si="15"/>
        <v>2605</v>
      </c>
      <c r="CW62" s="18" t="str">
        <f t="shared" si="16"/>
        <v>初级神器1配件2</v>
      </c>
      <c r="CX62" s="18">
        <f t="shared" si="17"/>
        <v>5</v>
      </c>
      <c r="CY62" s="44"/>
      <c r="CZ62" s="44"/>
      <c r="DA62" s="44"/>
      <c r="DB62" s="44"/>
      <c r="DE62" s="48">
        <v>59</v>
      </c>
      <c r="DF62" s="48">
        <f t="shared" si="18"/>
        <v>2</v>
      </c>
      <c r="DG62" s="48">
        <f t="shared" si="19"/>
        <v>102</v>
      </c>
      <c r="DH62" s="18" t="str">
        <f t="shared" si="20"/>
        <v>无界之爪-19级</v>
      </c>
      <c r="DI62" s="18" t="s">
        <v>1117</v>
      </c>
      <c r="DJ62" s="48">
        <f t="shared" si="21"/>
        <v>2</v>
      </c>
      <c r="DK62" s="48">
        <f t="shared" si="22"/>
        <v>19</v>
      </c>
      <c r="DL62" s="48" t="s">
        <v>1118</v>
      </c>
      <c r="DM62" s="18">
        <f t="shared" si="23"/>
        <v>4425</v>
      </c>
      <c r="DN62" s="48" t="s">
        <v>1119</v>
      </c>
      <c r="DO62" s="18">
        <f t="shared" si="24"/>
        <v>5205</v>
      </c>
      <c r="DP62" s="48"/>
      <c r="DQ62" s="48"/>
      <c r="DR62" s="48"/>
      <c r="DS62" s="48"/>
      <c r="DT62" s="48"/>
      <c r="DU62" s="48"/>
      <c r="DV62" s="48"/>
      <c r="DW62" s="48"/>
    </row>
    <row r="63" spans="1:127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936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328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 t="shared" si="34"/>
        <v>0</v>
      </c>
      <c r="AH63" s="41">
        <f t="shared" si="35"/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 t="shared" si="36"/>
        <v>74899</v>
      </c>
      <c r="AM63" s="41">
        <f t="shared" si="37"/>
        <v>2862</v>
      </c>
      <c r="AN63" s="41">
        <f t="shared" si="38"/>
        <v>60499</v>
      </c>
      <c r="CM63" s="44">
        <v>60</v>
      </c>
      <c r="CN63" s="18">
        <f t="shared" si="9"/>
        <v>2</v>
      </c>
      <c r="CO63" s="18">
        <f t="shared" si="10"/>
        <v>1606004</v>
      </c>
      <c r="CP63" s="44" t="str">
        <f t="shared" si="11"/>
        <v>初级神器1配件2-20级</v>
      </c>
      <c r="CQ63" s="43" t="s">
        <v>1061</v>
      </c>
      <c r="CR63" s="18">
        <f t="shared" si="12"/>
        <v>20</v>
      </c>
      <c r="CS63" s="18" t="str">
        <f t="shared" si="13"/>
        <v>金币</v>
      </c>
      <c r="CT63" s="18">
        <f>IF(CR63=1,1,INT(INDEX($CE$13:$CE$52,CR63)/$CH$2*INDEX($CI$4:$CI$6,INDEX($BT$4:$BT$33,CN63))/5)*5)</f>
        <v>5000</v>
      </c>
      <c r="CU63" s="18" t="str">
        <f t="shared" si="14"/>
        <v>初级神器材料</v>
      </c>
      <c r="CV63" s="18">
        <f t="shared" si="15"/>
        <v>2750</v>
      </c>
      <c r="CW63" s="18" t="str">
        <f t="shared" si="16"/>
        <v>初级神器1配件2</v>
      </c>
      <c r="CX63" s="18">
        <f t="shared" si="17"/>
        <v>10</v>
      </c>
      <c r="CY63" s="44"/>
      <c r="CZ63" s="44"/>
      <c r="DA63" s="44"/>
      <c r="DB63" s="44"/>
      <c r="DE63" s="48">
        <v>60</v>
      </c>
      <c r="DF63" s="48">
        <f t="shared" si="18"/>
        <v>2</v>
      </c>
      <c r="DG63" s="48">
        <f t="shared" si="19"/>
        <v>102</v>
      </c>
      <c r="DH63" s="18" t="str">
        <f t="shared" si="20"/>
        <v>无界之爪-20级</v>
      </c>
      <c r="DI63" s="18" t="s">
        <v>1117</v>
      </c>
      <c r="DJ63" s="48">
        <f t="shared" si="21"/>
        <v>2</v>
      </c>
      <c r="DK63" s="48">
        <f t="shared" si="22"/>
        <v>20</v>
      </c>
      <c r="DL63" s="48" t="s">
        <v>1118</v>
      </c>
      <c r="DM63" s="18">
        <f t="shared" si="23"/>
        <v>5000</v>
      </c>
      <c r="DN63" s="48" t="s">
        <v>1119</v>
      </c>
      <c r="DO63" s="18">
        <f t="shared" si="24"/>
        <v>5495</v>
      </c>
      <c r="DP63" s="47" t="s">
        <v>1120</v>
      </c>
      <c r="DQ63" s="48">
        <v>5</v>
      </c>
      <c r="DR63" s="48"/>
      <c r="DS63" s="48"/>
      <c r="DT63" s="48"/>
      <c r="DU63" s="48"/>
      <c r="DV63" s="48"/>
      <c r="DW63" s="48"/>
    </row>
    <row r="64" spans="1:127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328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 t="shared" si="34"/>
        <v>46800</v>
      </c>
      <c r="AH64" s="41">
        <f t="shared" si="35"/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 t="shared" si="36"/>
        <v>74899</v>
      </c>
      <c r="AM64" s="41">
        <f t="shared" si="37"/>
        <v>2862</v>
      </c>
      <c r="AN64" s="41">
        <f t="shared" si="38"/>
        <v>60499</v>
      </c>
      <c r="CM64" s="44">
        <v>61</v>
      </c>
      <c r="CN64" s="18">
        <f t="shared" si="9"/>
        <v>2</v>
      </c>
      <c r="CO64" s="18">
        <f t="shared" si="10"/>
        <v>1606004</v>
      </c>
      <c r="CP64" s="44" t="str">
        <f t="shared" si="11"/>
        <v>初级神器1配件2-21级</v>
      </c>
      <c r="CQ64" s="43" t="s">
        <v>1061</v>
      </c>
      <c r="CR64" s="18">
        <f t="shared" si="12"/>
        <v>21</v>
      </c>
      <c r="CS64" s="18" t="str">
        <f t="shared" si="13"/>
        <v>金币</v>
      </c>
      <c r="CT64" s="18">
        <f>IF(CR64=1,1,INT(INDEX($CE$13:$CE$52,CR64)/$CH$2*INDEX($CI$4:$CI$6,INDEX($BT$4:$BT$33,CN64))/5)*5)</f>
        <v>5255</v>
      </c>
      <c r="CU64" s="18" t="str">
        <f t="shared" si="14"/>
        <v>初级神器材料</v>
      </c>
      <c r="CV64" s="18">
        <f t="shared" si="15"/>
        <v>3045</v>
      </c>
      <c r="CW64" s="18" t="str">
        <f t="shared" si="16"/>
        <v>初级神器1配件2</v>
      </c>
      <c r="CX64" s="18">
        <f t="shared" si="17"/>
        <v>10</v>
      </c>
      <c r="CY64" s="44"/>
      <c r="CZ64" s="44"/>
      <c r="DA64" s="44"/>
      <c r="DB64" s="44"/>
      <c r="DE64" s="48">
        <v>61</v>
      </c>
      <c r="DF64" s="48">
        <f t="shared" si="18"/>
        <v>2</v>
      </c>
      <c r="DG64" s="48">
        <f t="shared" si="19"/>
        <v>102</v>
      </c>
      <c r="DH64" s="18" t="str">
        <f t="shared" si="20"/>
        <v>无界之爪-21级</v>
      </c>
      <c r="DI64" s="18" t="s">
        <v>1117</v>
      </c>
      <c r="DJ64" s="48">
        <f t="shared" si="21"/>
        <v>2</v>
      </c>
      <c r="DK64" s="48">
        <f t="shared" si="22"/>
        <v>21</v>
      </c>
      <c r="DL64" s="48" t="s">
        <v>1118</v>
      </c>
      <c r="DM64" s="18">
        <f t="shared" si="23"/>
        <v>5255</v>
      </c>
      <c r="DN64" s="48" t="s">
        <v>1119</v>
      </c>
      <c r="DO64" s="18">
        <f t="shared" si="24"/>
        <v>6085</v>
      </c>
      <c r="DP64" s="48"/>
      <c r="DQ64" s="48"/>
      <c r="DR64" s="48"/>
      <c r="DS64" s="48"/>
      <c r="DT64" s="48"/>
      <c r="DU64" s="48"/>
      <c r="DV64" s="48"/>
      <c r="DW64" s="48"/>
    </row>
    <row r="65" spans="1:127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936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328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 t="shared" si="34"/>
        <v>0</v>
      </c>
      <c r="AH65" s="41">
        <f t="shared" si="35"/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 t="shared" si="36"/>
        <v>75988</v>
      </c>
      <c r="AM65" s="41">
        <f t="shared" si="37"/>
        <v>2862</v>
      </c>
      <c r="AN65" s="41">
        <f t="shared" si="38"/>
        <v>60499</v>
      </c>
      <c r="CM65" s="44">
        <v>62</v>
      </c>
      <c r="CN65" s="18">
        <f t="shared" si="9"/>
        <v>2</v>
      </c>
      <c r="CO65" s="18">
        <f t="shared" si="10"/>
        <v>1606004</v>
      </c>
      <c r="CP65" s="44" t="str">
        <f t="shared" si="11"/>
        <v>初级神器1配件2-22级</v>
      </c>
      <c r="CQ65" s="43" t="s">
        <v>1061</v>
      </c>
      <c r="CR65" s="18">
        <f t="shared" si="12"/>
        <v>22</v>
      </c>
      <c r="CS65" s="18" t="str">
        <f t="shared" si="13"/>
        <v>金币</v>
      </c>
      <c r="CT65" s="18">
        <f>IF(CR65=1,1,INT(INDEX($CE$13:$CE$52,CR65)/$CH$2*INDEX($CI$4:$CI$6,INDEX($BT$4:$BT$33,CN65))/5)*5)</f>
        <v>5545</v>
      </c>
      <c r="CU65" s="18" t="str">
        <f t="shared" si="14"/>
        <v>初级神器材料</v>
      </c>
      <c r="CV65" s="18">
        <f t="shared" si="15"/>
        <v>3260</v>
      </c>
      <c r="CW65" s="18" t="str">
        <f t="shared" si="16"/>
        <v>初级神器1配件2</v>
      </c>
      <c r="CX65" s="18">
        <f t="shared" si="17"/>
        <v>10</v>
      </c>
      <c r="CY65" s="44"/>
      <c r="CZ65" s="44"/>
      <c r="DA65" s="44"/>
      <c r="DB65" s="44"/>
      <c r="DE65" s="48">
        <v>62</v>
      </c>
      <c r="DF65" s="48">
        <f t="shared" si="18"/>
        <v>2</v>
      </c>
      <c r="DG65" s="48">
        <f t="shared" si="19"/>
        <v>102</v>
      </c>
      <c r="DH65" s="18" t="str">
        <f t="shared" si="20"/>
        <v>无界之爪-22级</v>
      </c>
      <c r="DI65" s="18" t="s">
        <v>1117</v>
      </c>
      <c r="DJ65" s="48">
        <f t="shared" si="21"/>
        <v>2</v>
      </c>
      <c r="DK65" s="48">
        <f t="shared" si="22"/>
        <v>22</v>
      </c>
      <c r="DL65" s="48" t="s">
        <v>1118</v>
      </c>
      <c r="DM65" s="18">
        <f t="shared" si="23"/>
        <v>5545</v>
      </c>
      <c r="DN65" s="48" t="s">
        <v>1119</v>
      </c>
      <c r="DO65" s="18">
        <f t="shared" si="24"/>
        <v>6515</v>
      </c>
      <c r="DP65" s="48"/>
      <c r="DQ65" s="48"/>
      <c r="DR65" s="48"/>
      <c r="DS65" s="48"/>
      <c r="DT65" s="48"/>
      <c r="DU65" s="48"/>
      <c r="DV65" s="48"/>
      <c r="DW65" s="48"/>
    </row>
    <row r="66" spans="1:127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328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 t="shared" si="34"/>
        <v>35400</v>
      </c>
      <c r="AH66" s="41">
        <f t="shared" si="35"/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 t="shared" si="36"/>
        <v>75988</v>
      </c>
      <c r="AM66" s="41">
        <f t="shared" si="37"/>
        <v>2862</v>
      </c>
      <c r="AN66" s="41">
        <f t="shared" si="38"/>
        <v>60499</v>
      </c>
      <c r="CM66" s="44">
        <v>63</v>
      </c>
      <c r="CN66" s="18">
        <f t="shared" si="9"/>
        <v>2</v>
      </c>
      <c r="CO66" s="18">
        <f t="shared" si="10"/>
        <v>1606004</v>
      </c>
      <c r="CP66" s="44" t="str">
        <f t="shared" si="11"/>
        <v>初级神器1配件2-23级</v>
      </c>
      <c r="CQ66" s="43" t="s">
        <v>1061</v>
      </c>
      <c r="CR66" s="18">
        <f t="shared" si="12"/>
        <v>23</v>
      </c>
      <c r="CS66" s="18" t="str">
        <f t="shared" si="13"/>
        <v>金币</v>
      </c>
      <c r="CT66" s="18">
        <f>IF(CR66=1,1,INT(INDEX($CE$13:$CE$52,CR66)/$CH$2*INDEX($CI$4:$CI$6,INDEX($BT$4:$BT$33,CN66))/5)*5)</f>
        <v>5835</v>
      </c>
      <c r="CU66" s="18" t="str">
        <f t="shared" si="14"/>
        <v>初级神器材料</v>
      </c>
      <c r="CV66" s="18">
        <f t="shared" si="15"/>
        <v>3460</v>
      </c>
      <c r="CW66" s="18" t="str">
        <f t="shared" si="16"/>
        <v>初级神器1配件2</v>
      </c>
      <c r="CX66" s="18">
        <f t="shared" si="17"/>
        <v>10</v>
      </c>
      <c r="CY66" s="44"/>
      <c r="CZ66" s="44"/>
      <c r="DA66" s="44"/>
      <c r="DB66" s="44"/>
      <c r="DE66" s="48">
        <v>63</v>
      </c>
      <c r="DF66" s="48">
        <f t="shared" si="18"/>
        <v>2</v>
      </c>
      <c r="DG66" s="48">
        <f t="shared" si="19"/>
        <v>102</v>
      </c>
      <c r="DH66" s="18" t="str">
        <f t="shared" si="20"/>
        <v>无界之爪-23级</v>
      </c>
      <c r="DI66" s="18" t="s">
        <v>1117</v>
      </c>
      <c r="DJ66" s="48">
        <f t="shared" si="21"/>
        <v>2</v>
      </c>
      <c r="DK66" s="48">
        <f t="shared" si="22"/>
        <v>23</v>
      </c>
      <c r="DL66" s="48" t="s">
        <v>1118</v>
      </c>
      <c r="DM66" s="18">
        <f t="shared" si="23"/>
        <v>5835</v>
      </c>
      <c r="DN66" s="48" t="s">
        <v>1119</v>
      </c>
      <c r="DO66" s="18">
        <f t="shared" si="24"/>
        <v>6920</v>
      </c>
      <c r="DP66" s="48"/>
      <c r="DQ66" s="48"/>
      <c r="DR66" s="48"/>
      <c r="DS66" s="48"/>
      <c r="DT66" s="48"/>
      <c r="DU66" s="48"/>
      <c r="DV66" s="48"/>
      <c r="DW66" s="48"/>
    </row>
    <row r="67" spans="1:127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937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328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 t="shared" si="34"/>
        <v>0</v>
      </c>
      <c r="AH67" s="41">
        <f t="shared" si="35"/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 t="shared" si="36"/>
        <v>76805</v>
      </c>
      <c r="AM67" s="41">
        <f t="shared" si="37"/>
        <v>2862</v>
      </c>
      <c r="AN67" s="41">
        <f t="shared" si="38"/>
        <v>60499</v>
      </c>
      <c r="CM67" s="44">
        <v>64</v>
      </c>
      <c r="CN67" s="18">
        <f t="shared" si="9"/>
        <v>2</v>
      </c>
      <c r="CO67" s="18">
        <f t="shared" si="10"/>
        <v>1606004</v>
      </c>
      <c r="CP67" s="44" t="str">
        <f t="shared" si="11"/>
        <v>初级神器1配件2-24级</v>
      </c>
      <c r="CQ67" s="43" t="s">
        <v>1061</v>
      </c>
      <c r="CR67" s="18">
        <f t="shared" si="12"/>
        <v>24</v>
      </c>
      <c r="CS67" s="18" t="str">
        <f t="shared" si="13"/>
        <v>金币</v>
      </c>
      <c r="CT67" s="18">
        <f>IF(CR67=1,1,INT(INDEX($CE$13:$CE$52,CR67)/$CH$2*INDEX($CI$4:$CI$6,INDEX($BT$4:$BT$33,CN67))/5)*5)</f>
        <v>6130</v>
      </c>
      <c r="CU67" s="18" t="str">
        <f t="shared" si="14"/>
        <v>初级神器材料</v>
      </c>
      <c r="CV67" s="18">
        <f t="shared" si="15"/>
        <v>3665</v>
      </c>
      <c r="CW67" s="18" t="str">
        <f t="shared" si="16"/>
        <v>初级神器1配件2</v>
      </c>
      <c r="CX67" s="18">
        <f t="shared" si="17"/>
        <v>10</v>
      </c>
      <c r="CY67" s="44"/>
      <c r="CZ67" s="44"/>
      <c r="DA67" s="44"/>
      <c r="DB67" s="44"/>
      <c r="DE67" s="48">
        <v>64</v>
      </c>
      <c r="DF67" s="48">
        <f t="shared" si="18"/>
        <v>2</v>
      </c>
      <c r="DG67" s="48">
        <f t="shared" si="19"/>
        <v>102</v>
      </c>
      <c r="DH67" s="18" t="str">
        <f t="shared" si="20"/>
        <v>无界之爪-24级</v>
      </c>
      <c r="DI67" s="18" t="s">
        <v>1117</v>
      </c>
      <c r="DJ67" s="48">
        <f t="shared" si="21"/>
        <v>2</v>
      </c>
      <c r="DK67" s="48">
        <f t="shared" si="22"/>
        <v>24</v>
      </c>
      <c r="DL67" s="48" t="s">
        <v>1118</v>
      </c>
      <c r="DM67" s="18">
        <f t="shared" si="23"/>
        <v>6130</v>
      </c>
      <c r="DN67" s="48" t="s">
        <v>1119</v>
      </c>
      <c r="DO67" s="18">
        <f t="shared" si="24"/>
        <v>7330</v>
      </c>
      <c r="DP67" s="48"/>
      <c r="DQ67" s="48"/>
      <c r="DR67" s="48"/>
      <c r="DS67" s="48"/>
      <c r="DT67" s="48"/>
      <c r="DU67" s="48"/>
      <c r="DV67" s="48"/>
      <c r="DW67" s="48"/>
    </row>
    <row r="68" spans="1:127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328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 t="shared" si="34"/>
        <v>23800</v>
      </c>
      <c r="AH68" s="41">
        <f t="shared" si="35"/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 t="shared" si="36"/>
        <v>76805</v>
      </c>
      <c r="AM68" s="41">
        <f t="shared" si="37"/>
        <v>2862</v>
      </c>
      <c r="AN68" s="41">
        <f t="shared" si="38"/>
        <v>60499</v>
      </c>
      <c r="CM68" s="44">
        <v>65</v>
      </c>
      <c r="CN68" s="18">
        <f t="shared" si="9"/>
        <v>2</v>
      </c>
      <c r="CO68" s="18">
        <f t="shared" si="10"/>
        <v>1606004</v>
      </c>
      <c r="CP68" s="44" t="str">
        <f t="shared" si="11"/>
        <v>初级神器1配件2-25级</v>
      </c>
      <c r="CQ68" s="43" t="s">
        <v>1061</v>
      </c>
      <c r="CR68" s="18">
        <f t="shared" si="12"/>
        <v>25</v>
      </c>
      <c r="CS68" s="18" t="str">
        <f t="shared" si="13"/>
        <v>金币</v>
      </c>
      <c r="CT68" s="18">
        <f>IF(CR68=1,1,INT(INDEX($CE$13:$CE$52,CR68)/$CH$2*INDEX($CI$4:$CI$6,INDEX($BT$4:$BT$33,CN68))/5)*5)</f>
        <v>6420</v>
      </c>
      <c r="CU68" s="18" t="str">
        <f t="shared" si="14"/>
        <v>初级神器材料</v>
      </c>
      <c r="CV68" s="18">
        <f t="shared" si="15"/>
        <v>3870</v>
      </c>
      <c r="CW68" s="18" t="str">
        <f t="shared" si="16"/>
        <v>初级神器1配件2</v>
      </c>
      <c r="CX68" s="18">
        <f t="shared" si="17"/>
        <v>15</v>
      </c>
      <c r="CY68" s="44"/>
      <c r="CZ68" s="44"/>
      <c r="DA68" s="44"/>
      <c r="DB68" s="44"/>
      <c r="DE68" s="48">
        <v>65</v>
      </c>
      <c r="DF68" s="48">
        <f t="shared" si="18"/>
        <v>2</v>
      </c>
      <c r="DG68" s="48">
        <f t="shared" si="19"/>
        <v>102</v>
      </c>
      <c r="DH68" s="18" t="str">
        <f t="shared" si="20"/>
        <v>无界之爪-25级</v>
      </c>
      <c r="DI68" s="18" t="s">
        <v>1117</v>
      </c>
      <c r="DJ68" s="48">
        <f t="shared" si="21"/>
        <v>2</v>
      </c>
      <c r="DK68" s="48">
        <f t="shared" si="22"/>
        <v>25</v>
      </c>
      <c r="DL68" s="48" t="s">
        <v>1118</v>
      </c>
      <c r="DM68" s="18">
        <f t="shared" si="23"/>
        <v>6420</v>
      </c>
      <c r="DN68" s="48" t="s">
        <v>1119</v>
      </c>
      <c r="DO68" s="18">
        <f t="shared" si="24"/>
        <v>7735</v>
      </c>
      <c r="DP68" s="47" t="s">
        <v>1122</v>
      </c>
      <c r="DQ68" s="48">
        <v>8</v>
      </c>
      <c r="DR68" s="48"/>
      <c r="DS68" s="48"/>
      <c r="DT68" s="48"/>
      <c r="DU68" s="48"/>
      <c r="DV68" s="48"/>
      <c r="DW68" s="48"/>
    </row>
    <row r="69" spans="1:127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937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328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 t="shared" ref="AG69:AG74" si="42">SUMIFS($E$5:$E$74,$S$5:$S$74,"="&amp;AE69)+SUMIFS($E$76:$E$145,$V$5:$V$74,"="&amp;AE69)+SUMIFS($E$147:$E$216,$Y$5:$Y$74,"="&amp;AE69)+SUMIFS($E$218:$E$287,$AB$5:$AB$74,"="&amp;AE69)</f>
        <v>0</v>
      </c>
      <c r="AH69" s="41">
        <f t="shared" ref="AH69:AH74" si="43"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 t="shared" si="36"/>
        <v>77350</v>
      </c>
      <c r="AM69" s="41">
        <f t="shared" si="37"/>
        <v>2862</v>
      </c>
      <c r="AN69" s="41">
        <f t="shared" si="38"/>
        <v>60499</v>
      </c>
      <c r="CM69" s="44">
        <v>66</v>
      </c>
      <c r="CN69" s="18">
        <f t="shared" ref="CN69:CN132" si="44">INT((CM69-1)/40)+1</f>
        <v>2</v>
      </c>
      <c r="CO69" s="18">
        <f t="shared" ref="CO69:CO132" si="45">INDEX($BR$4:$BR$33,CN69)</f>
        <v>1606004</v>
      </c>
      <c r="CP69" s="44" t="str">
        <f t="shared" ref="CP69:CP132" si="46">INDEX($BS$4:$BS$33,CN69)&amp;"-"&amp;CR69&amp;"级"</f>
        <v>初级神器1配件2-26级</v>
      </c>
      <c r="CQ69" s="43" t="s">
        <v>1061</v>
      </c>
      <c r="CR69" s="18">
        <f t="shared" ref="CR69:CR132" si="47">MOD(CM69-1,40)+1</f>
        <v>26</v>
      </c>
      <c r="CS69" s="18" t="str">
        <f t="shared" ref="CS69:CS132" si="48">IF(CR69=1,INDEX($BS$4:$BS$33,CN69)&amp;"激活","金币")</f>
        <v>金币</v>
      </c>
      <c r="CT69" s="18">
        <f>IF(CR69=1,1,INT(INDEX($CE$13:$CE$52,CR69)/$CH$2*INDEX($CI$4:$CI$6,INDEX($BT$4:$BT$33,CN69))/5)*5)</f>
        <v>8100</v>
      </c>
      <c r="CU69" s="18" t="str">
        <f t="shared" ref="CU69:CU132" si="49">IF(CR69=1,"","初级神器材料")</f>
        <v>初级神器材料</v>
      </c>
      <c r="CV69" s="18">
        <f t="shared" ref="CV69:CV132" si="50">IF(CR69=1,"",INDEX($BK$4:$BM$43,CR69,INDEX($BT$4:$BT$33,CN69)))</f>
        <v>4655</v>
      </c>
      <c r="CW69" s="18" t="str">
        <f t="shared" ref="CW69:CW132" si="51">IF(CR69=1,"",INDEX($BS$4:$BS$33,CN69))</f>
        <v>初级神器1配件2</v>
      </c>
      <c r="CX69" s="18">
        <f t="shared" ref="CX69:CX132" si="52">IF(CR69=1,"",INDEX($AW$4:$AW$43,CR69))</f>
        <v>15</v>
      </c>
      <c r="CY69" s="44"/>
      <c r="CZ69" s="44"/>
      <c r="DA69" s="44"/>
      <c r="DB69" s="44"/>
      <c r="DE69" s="48">
        <v>66</v>
      </c>
      <c r="DF69" s="48">
        <f t="shared" ref="DF69:DF132" si="53">INT((DE69-1)/40)+1</f>
        <v>2</v>
      </c>
      <c r="DG69" s="48">
        <f t="shared" ref="DG69:DG132" si="54">INDEX($BX$4:$BX$10,DF69)</f>
        <v>102</v>
      </c>
      <c r="DH69" s="18" t="str">
        <f t="shared" ref="DH69:DH132" si="55">INDEX($BY$4:$BY$10,DF69)&amp;"-"&amp;DK69&amp;"级"</f>
        <v>无界之爪-26级</v>
      </c>
      <c r="DI69" s="18" t="s">
        <v>1117</v>
      </c>
      <c r="DJ69" s="48">
        <f t="shared" ref="DJ69:DJ132" si="56">INT((DE69-1)/40)+1</f>
        <v>2</v>
      </c>
      <c r="DK69" s="48">
        <f t="shared" ref="DK69:DK132" si="57">MOD(DE69-1,40)+1</f>
        <v>26</v>
      </c>
      <c r="DL69" s="48" t="s">
        <v>1118</v>
      </c>
      <c r="DM69" s="18">
        <f t="shared" ref="DM69:DM132" si="58">INT(INDEX($CE$13:$CE$52,DK69)/$CH$2*INDEX($CI$4:$CI$6,INDEX($BZ$4:$BZ$10,DF69))/5)*5</f>
        <v>8100</v>
      </c>
      <c r="DN69" s="48" t="s">
        <v>1119</v>
      </c>
      <c r="DO69" s="18">
        <f t="shared" ref="DO69:DO132" si="59">INDEX($BH$4:$BJ$43,DK69,INDEX($BZ$4:$BZ$10,DF69))</f>
        <v>9310</v>
      </c>
      <c r="DP69" s="48"/>
      <c r="DQ69" s="48"/>
      <c r="DR69" s="48"/>
      <c r="DS69" s="48"/>
      <c r="DT69" s="48"/>
      <c r="DU69" s="48"/>
      <c r="DV69" s="48"/>
      <c r="DW69" s="48"/>
    </row>
    <row r="70" spans="1:127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328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 t="shared" si="42"/>
        <v>12000</v>
      </c>
      <c r="AH70" s="41">
        <f t="shared" si="43"/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 t="shared" ref="AL70:AL104" si="60">INT(AI70/AI$2*AG$2+AI70)</f>
        <v>77350</v>
      </c>
      <c r="AM70" s="41">
        <f t="shared" ref="AM70:AM104" si="61">INT(AJ70/AJ$2*AH$2+AJ70)</f>
        <v>2862</v>
      </c>
      <c r="AN70" s="41">
        <f t="shared" ref="AN70:AN104" si="62">INT(AK70/AK$2*AI$2+AK70)</f>
        <v>60499</v>
      </c>
      <c r="CM70" s="44">
        <v>67</v>
      </c>
      <c r="CN70" s="18">
        <f t="shared" si="44"/>
        <v>2</v>
      </c>
      <c r="CO70" s="18">
        <f t="shared" si="45"/>
        <v>1606004</v>
      </c>
      <c r="CP70" s="44" t="str">
        <f t="shared" si="46"/>
        <v>初级神器1配件2-27级</v>
      </c>
      <c r="CQ70" s="43" t="s">
        <v>1061</v>
      </c>
      <c r="CR70" s="18">
        <f t="shared" si="47"/>
        <v>27</v>
      </c>
      <c r="CS70" s="18" t="str">
        <f t="shared" si="48"/>
        <v>金币</v>
      </c>
      <c r="CT70" s="18">
        <f>IF(CR70=1,1,INT(INDEX($CE$13:$CE$52,CR70)/$CH$2*INDEX($CI$4:$CI$6,INDEX($BT$4:$BT$33,CN70))/5)*5)</f>
        <v>10280</v>
      </c>
      <c r="CU70" s="18" t="str">
        <f t="shared" si="49"/>
        <v>初级神器材料</v>
      </c>
      <c r="CV70" s="18">
        <f t="shared" si="50"/>
        <v>4945</v>
      </c>
      <c r="CW70" s="18" t="str">
        <f t="shared" si="51"/>
        <v>初级神器1配件2</v>
      </c>
      <c r="CX70" s="18">
        <f t="shared" si="52"/>
        <v>15</v>
      </c>
      <c r="CY70" s="44"/>
      <c r="CZ70" s="44"/>
      <c r="DA70" s="44"/>
      <c r="DB70" s="44"/>
      <c r="DE70" s="48">
        <v>67</v>
      </c>
      <c r="DF70" s="48">
        <f t="shared" si="53"/>
        <v>2</v>
      </c>
      <c r="DG70" s="48">
        <f t="shared" si="54"/>
        <v>102</v>
      </c>
      <c r="DH70" s="18" t="str">
        <f t="shared" si="55"/>
        <v>无界之爪-27级</v>
      </c>
      <c r="DI70" s="18" t="s">
        <v>1117</v>
      </c>
      <c r="DJ70" s="48">
        <f t="shared" si="56"/>
        <v>2</v>
      </c>
      <c r="DK70" s="48">
        <f t="shared" si="57"/>
        <v>27</v>
      </c>
      <c r="DL70" s="48" t="s">
        <v>1118</v>
      </c>
      <c r="DM70" s="18">
        <f t="shared" si="58"/>
        <v>10280</v>
      </c>
      <c r="DN70" s="48" t="s">
        <v>1119</v>
      </c>
      <c r="DO70" s="18">
        <f t="shared" si="59"/>
        <v>9890</v>
      </c>
      <c r="DP70" s="48"/>
      <c r="DQ70" s="48"/>
      <c r="DR70" s="48"/>
      <c r="DS70" s="48"/>
      <c r="DT70" s="48"/>
      <c r="DU70" s="48"/>
      <c r="DV70" s="48"/>
      <c r="DW70" s="48"/>
    </row>
    <row r="71" spans="1:127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938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328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 t="shared" si="42"/>
        <v>0</v>
      </c>
      <c r="AH71" s="41">
        <f t="shared" si="43"/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 t="shared" si="60"/>
        <v>77622</v>
      </c>
      <c r="AM71" s="41">
        <f t="shared" si="61"/>
        <v>2862</v>
      </c>
      <c r="AN71" s="41">
        <f t="shared" si="62"/>
        <v>60499</v>
      </c>
      <c r="CM71" s="44">
        <v>68</v>
      </c>
      <c r="CN71" s="18">
        <f t="shared" si="44"/>
        <v>2</v>
      </c>
      <c r="CO71" s="18">
        <f t="shared" si="45"/>
        <v>1606004</v>
      </c>
      <c r="CP71" s="44" t="str">
        <f t="shared" si="46"/>
        <v>初级神器1配件2-28级</v>
      </c>
      <c r="CQ71" s="43" t="s">
        <v>1061</v>
      </c>
      <c r="CR71" s="18">
        <f t="shared" si="47"/>
        <v>28</v>
      </c>
      <c r="CS71" s="18" t="str">
        <f t="shared" si="48"/>
        <v>金币</v>
      </c>
      <c r="CT71" s="18">
        <f>IF(CR71=1,1,INT(INDEX($CE$13:$CE$52,CR71)/$CH$2*INDEX($CI$4:$CI$6,INDEX($BT$4:$BT$33,CN71))/5)*5)</f>
        <v>12460</v>
      </c>
      <c r="CU71" s="18" t="str">
        <f t="shared" si="49"/>
        <v>初级神器材料</v>
      </c>
      <c r="CV71" s="18">
        <f t="shared" si="50"/>
        <v>5235</v>
      </c>
      <c r="CW71" s="18" t="str">
        <f t="shared" si="51"/>
        <v>初级神器1配件2</v>
      </c>
      <c r="CX71" s="18">
        <f t="shared" si="52"/>
        <v>15</v>
      </c>
      <c r="CY71" s="44"/>
      <c r="CZ71" s="44"/>
      <c r="DA71" s="44"/>
      <c r="DB71" s="44"/>
      <c r="DE71" s="48">
        <v>68</v>
      </c>
      <c r="DF71" s="48">
        <f t="shared" si="53"/>
        <v>2</v>
      </c>
      <c r="DG71" s="48">
        <f t="shared" si="54"/>
        <v>102</v>
      </c>
      <c r="DH71" s="18" t="str">
        <f t="shared" si="55"/>
        <v>无界之爪-28级</v>
      </c>
      <c r="DI71" s="18" t="s">
        <v>1117</v>
      </c>
      <c r="DJ71" s="48">
        <f t="shared" si="56"/>
        <v>2</v>
      </c>
      <c r="DK71" s="48">
        <f t="shared" si="57"/>
        <v>28</v>
      </c>
      <c r="DL71" s="48" t="s">
        <v>1118</v>
      </c>
      <c r="DM71" s="18">
        <f t="shared" si="58"/>
        <v>12460</v>
      </c>
      <c r="DN71" s="48" t="s">
        <v>1119</v>
      </c>
      <c r="DO71" s="18">
        <f t="shared" si="59"/>
        <v>10470</v>
      </c>
      <c r="DP71" s="48"/>
      <c r="DQ71" s="48"/>
      <c r="DR71" s="48"/>
      <c r="DS71" s="48"/>
      <c r="DT71" s="48"/>
      <c r="DU71" s="48"/>
      <c r="DV71" s="48"/>
      <c r="DW71" s="48"/>
    </row>
    <row r="72" spans="1:127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938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328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 t="shared" si="42"/>
        <v>0</v>
      </c>
      <c r="AH72" s="41">
        <f t="shared" si="43"/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 t="shared" si="60"/>
        <v>77622</v>
      </c>
      <c r="AM72" s="41">
        <f t="shared" si="61"/>
        <v>2862</v>
      </c>
      <c r="AN72" s="41">
        <f t="shared" si="62"/>
        <v>60499</v>
      </c>
      <c r="CM72" s="44">
        <v>69</v>
      </c>
      <c r="CN72" s="18">
        <f t="shared" si="44"/>
        <v>2</v>
      </c>
      <c r="CO72" s="18">
        <f t="shared" si="45"/>
        <v>1606004</v>
      </c>
      <c r="CP72" s="44" t="str">
        <f t="shared" si="46"/>
        <v>初级神器1配件2-29级</v>
      </c>
      <c r="CQ72" s="43" t="s">
        <v>1061</v>
      </c>
      <c r="CR72" s="18">
        <f t="shared" si="47"/>
        <v>29</v>
      </c>
      <c r="CS72" s="18" t="str">
        <f t="shared" si="48"/>
        <v>金币</v>
      </c>
      <c r="CT72" s="18">
        <f>IF(CR72=1,1,INT(INDEX($CE$13:$CE$52,CR72)/$CH$2*INDEX($CI$4:$CI$6,INDEX($BT$4:$BT$33,CN72))/5)*5)</f>
        <v>14645</v>
      </c>
      <c r="CU72" s="18" t="str">
        <f t="shared" si="49"/>
        <v>初级神器材料</v>
      </c>
      <c r="CV72" s="18">
        <f t="shared" si="50"/>
        <v>5525</v>
      </c>
      <c r="CW72" s="18" t="str">
        <f t="shared" si="51"/>
        <v>初级神器1配件2</v>
      </c>
      <c r="CX72" s="18">
        <f t="shared" si="52"/>
        <v>15</v>
      </c>
      <c r="CY72" s="44"/>
      <c r="CZ72" s="44"/>
      <c r="DA72" s="44"/>
      <c r="DB72" s="44"/>
      <c r="DE72" s="48">
        <v>69</v>
      </c>
      <c r="DF72" s="48">
        <f t="shared" si="53"/>
        <v>2</v>
      </c>
      <c r="DG72" s="48">
        <f t="shared" si="54"/>
        <v>102</v>
      </c>
      <c r="DH72" s="18" t="str">
        <f t="shared" si="55"/>
        <v>无界之爪-29级</v>
      </c>
      <c r="DI72" s="18" t="s">
        <v>1117</v>
      </c>
      <c r="DJ72" s="48">
        <f t="shared" si="56"/>
        <v>2</v>
      </c>
      <c r="DK72" s="48">
        <f t="shared" si="57"/>
        <v>29</v>
      </c>
      <c r="DL72" s="48" t="s">
        <v>1118</v>
      </c>
      <c r="DM72" s="18">
        <f t="shared" si="58"/>
        <v>14645</v>
      </c>
      <c r="DN72" s="48" t="s">
        <v>1119</v>
      </c>
      <c r="DO72" s="18">
        <f t="shared" si="59"/>
        <v>11055</v>
      </c>
      <c r="DP72" s="48"/>
      <c r="DQ72" s="48"/>
      <c r="DR72" s="48"/>
      <c r="DS72" s="48"/>
      <c r="DT72" s="48"/>
      <c r="DU72" s="48"/>
      <c r="DV72" s="48"/>
      <c r="DW72" s="48"/>
    </row>
    <row r="73" spans="1:127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939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328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 t="shared" si="42"/>
        <v>0</v>
      </c>
      <c r="AH73" s="41">
        <f t="shared" si="43"/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 t="shared" si="60"/>
        <v>77622</v>
      </c>
      <c r="AM73" s="41">
        <f t="shared" si="61"/>
        <v>2862</v>
      </c>
      <c r="AN73" s="41">
        <f t="shared" si="62"/>
        <v>60499</v>
      </c>
      <c r="CM73" s="44">
        <v>70</v>
      </c>
      <c r="CN73" s="18">
        <f t="shared" si="44"/>
        <v>2</v>
      </c>
      <c r="CO73" s="18">
        <f t="shared" si="45"/>
        <v>1606004</v>
      </c>
      <c r="CP73" s="44" t="str">
        <f t="shared" si="46"/>
        <v>初级神器1配件2-30级</v>
      </c>
      <c r="CQ73" s="43" t="s">
        <v>1061</v>
      </c>
      <c r="CR73" s="18">
        <f t="shared" si="47"/>
        <v>30</v>
      </c>
      <c r="CS73" s="18" t="str">
        <f t="shared" si="48"/>
        <v>金币</v>
      </c>
      <c r="CT73" s="18">
        <f>IF(CR73=1,1,INT(INDEX($CE$13:$CE$52,CR73)/$CH$2*INDEX($CI$4:$CI$6,INDEX($BT$4:$BT$33,CN73))/5)*5)</f>
        <v>16825</v>
      </c>
      <c r="CU73" s="18" t="str">
        <f t="shared" si="49"/>
        <v>初级神器材料</v>
      </c>
      <c r="CV73" s="18">
        <f t="shared" si="50"/>
        <v>5815</v>
      </c>
      <c r="CW73" s="18" t="str">
        <f t="shared" si="51"/>
        <v>初级神器1配件2</v>
      </c>
      <c r="CX73" s="18">
        <f t="shared" si="52"/>
        <v>21</v>
      </c>
      <c r="CY73" s="44"/>
      <c r="CZ73" s="44"/>
      <c r="DA73" s="44"/>
      <c r="DB73" s="44"/>
      <c r="DE73" s="48">
        <v>70</v>
      </c>
      <c r="DF73" s="48">
        <f t="shared" si="53"/>
        <v>2</v>
      </c>
      <c r="DG73" s="48">
        <f t="shared" si="54"/>
        <v>102</v>
      </c>
      <c r="DH73" s="18" t="str">
        <f t="shared" si="55"/>
        <v>无界之爪-30级</v>
      </c>
      <c r="DI73" s="18" t="s">
        <v>1117</v>
      </c>
      <c r="DJ73" s="48">
        <f t="shared" si="56"/>
        <v>2</v>
      </c>
      <c r="DK73" s="48">
        <f t="shared" si="57"/>
        <v>30</v>
      </c>
      <c r="DL73" s="48" t="s">
        <v>1118</v>
      </c>
      <c r="DM73" s="18">
        <f t="shared" si="58"/>
        <v>16825</v>
      </c>
      <c r="DN73" s="48" t="s">
        <v>1119</v>
      </c>
      <c r="DO73" s="18">
        <f t="shared" si="59"/>
        <v>11635</v>
      </c>
      <c r="DP73" s="47" t="s">
        <v>1120</v>
      </c>
      <c r="DQ73" s="48">
        <v>10</v>
      </c>
      <c r="DR73" s="48"/>
      <c r="DS73" s="48"/>
      <c r="DT73" s="48"/>
      <c r="DU73" s="48"/>
      <c r="DV73" s="48"/>
      <c r="DW73" s="48"/>
    </row>
    <row r="74" spans="1:127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939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328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 t="shared" si="42"/>
        <v>0</v>
      </c>
      <c r="AH74" s="41">
        <f t="shared" si="43"/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 t="shared" si="60"/>
        <v>77622</v>
      </c>
      <c r="AM74" s="41">
        <f t="shared" si="61"/>
        <v>2862</v>
      </c>
      <c r="AN74" s="41">
        <f t="shared" si="62"/>
        <v>60499</v>
      </c>
      <c r="CM74" s="44">
        <v>71</v>
      </c>
      <c r="CN74" s="18">
        <f t="shared" si="44"/>
        <v>2</v>
      </c>
      <c r="CO74" s="18">
        <f t="shared" si="45"/>
        <v>1606004</v>
      </c>
      <c r="CP74" s="44" t="str">
        <f t="shared" si="46"/>
        <v>初级神器1配件2-31级</v>
      </c>
      <c r="CQ74" s="43" t="s">
        <v>1061</v>
      </c>
      <c r="CR74" s="18">
        <f t="shared" si="47"/>
        <v>31</v>
      </c>
      <c r="CS74" s="18" t="str">
        <f t="shared" si="48"/>
        <v>金币</v>
      </c>
      <c r="CT74" s="18">
        <f>IF(CR74=1,1,INT(INDEX($CE$13:$CE$52,CR74)/$CH$2*INDEX($CI$4:$CI$6,INDEX($BT$4:$BT$33,CN74))/5)*5)</f>
        <v>17890</v>
      </c>
      <c r="CU74" s="18" t="str">
        <f t="shared" si="49"/>
        <v>初级神器材料</v>
      </c>
      <c r="CV74" s="18">
        <f t="shared" si="50"/>
        <v>8145</v>
      </c>
      <c r="CW74" s="18" t="str">
        <f t="shared" si="51"/>
        <v>初级神器1配件2</v>
      </c>
      <c r="CX74" s="18">
        <f t="shared" si="52"/>
        <v>25</v>
      </c>
      <c r="CY74" s="44"/>
      <c r="CZ74" s="44"/>
      <c r="DA74" s="44"/>
      <c r="DB74" s="44"/>
      <c r="DE74" s="48">
        <v>71</v>
      </c>
      <c r="DF74" s="48">
        <f t="shared" si="53"/>
        <v>2</v>
      </c>
      <c r="DG74" s="48">
        <f t="shared" si="54"/>
        <v>102</v>
      </c>
      <c r="DH74" s="18" t="str">
        <f t="shared" si="55"/>
        <v>无界之爪-31级</v>
      </c>
      <c r="DI74" s="18" t="s">
        <v>1117</v>
      </c>
      <c r="DJ74" s="48">
        <f t="shared" si="56"/>
        <v>2</v>
      </c>
      <c r="DK74" s="48">
        <f t="shared" si="57"/>
        <v>31</v>
      </c>
      <c r="DL74" s="48" t="s">
        <v>1118</v>
      </c>
      <c r="DM74" s="18">
        <f t="shared" si="58"/>
        <v>17890</v>
      </c>
      <c r="DN74" s="48" t="s">
        <v>1119</v>
      </c>
      <c r="DO74" s="18">
        <f t="shared" si="59"/>
        <v>16290</v>
      </c>
      <c r="DP74" s="48"/>
      <c r="DQ74" s="48"/>
      <c r="DR74" s="48"/>
      <c r="DS74" s="48"/>
      <c r="DT74" s="48"/>
      <c r="DU74" s="48"/>
      <c r="DV74" s="48"/>
      <c r="DW74" s="48"/>
    </row>
    <row r="75" spans="1:127" ht="15" customHeight="1" x14ac:dyDescent="0.2">
      <c r="A75" s="41">
        <v>2</v>
      </c>
      <c r="B75" s="42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 t="shared" ref="AG75" si="63">SUMIFS($E$5:$E$74,$S$5:$S$74,"="&amp;AE75)+SUMIFS($E$76:$E$145,$V$5:$V$74,"="&amp;AE75)+SUMIFS($E$147:$E$216,$Y$5:$Y$74,"="&amp;AE75)+SUMIFS($E$218:$E$287,$AB$5:$AB$74,"="&amp;AE75)</f>
        <v>0</v>
      </c>
      <c r="AH75" s="41">
        <f t="shared" ref="AH75" si="64">SUMIFS($G$5:$G$74,$S$5:$S$74,"="&amp;AE75)+SUMIFS($G$76:$G$145,$V$5:$V$74,"="&amp;AE75)+SUMIFS($G$147:$G$216,$Y$5:$Y$74,"="&amp;AE75)+SUMIFS($G$218:$G$287,$AB$5:$AB$74,"="&amp;AE75)</f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 t="shared" si="60"/>
        <v>77622</v>
      </c>
      <c r="AM75" s="41">
        <f t="shared" si="61"/>
        <v>2862</v>
      </c>
      <c r="AN75" s="41">
        <f t="shared" si="62"/>
        <v>60499</v>
      </c>
      <c r="CM75" s="44">
        <v>72</v>
      </c>
      <c r="CN75" s="18">
        <f t="shared" si="44"/>
        <v>2</v>
      </c>
      <c r="CO75" s="18">
        <f t="shared" si="45"/>
        <v>1606004</v>
      </c>
      <c r="CP75" s="44" t="str">
        <f t="shared" si="46"/>
        <v>初级神器1配件2-32级</v>
      </c>
      <c r="CQ75" s="43" t="s">
        <v>1061</v>
      </c>
      <c r="CR75" s="18">
        <f t="shared" si="47"/>
        <v>32</v>
      </c>
      <c r="CS75" s="18" t="str">
        <f t="shared" si="48"/>
        <v>金币</v>
      </c>
      <c r="CT75" s="18">
        <f>IF(CR75=1,1,INT(INDEX($CE$13:$CE$52,CR75)/$CH$2*INDEX($CI$4:$CI$6,INDEX($BT$4:$BT$33,CN75))/5)*5)</f>
        <v>26835</v>
      </c>
      <c r="CU75" s="18" t="str">
        <f t="shared" si="49"/>
        <v>初级神器材料</v>
      </c>
      <c r="CV75" s="18">
        <f t="shared" si="50"/>
        <v>8725</v>
      </c>
      <c r="CW75" s="18" t="str">
        <f t="shared" si="51"/>
        <v>初级神器1配件2</v>
      </c>
      <c r="CX75" s="18">
        <f t="shared" si="52"/>
        <v>25</v>
      </c>
      <c r="CY75" s="44"/>
      <c r="CZ75" s="44"/>
      <c r="DA75" s="44"/>
      <c r="DB75" s="44"/>
      <c r="DE75" s="48">
        <v>72</v>
      </c>
      <c r="DF75" s="48">
        <f t="shared" si="53"/>
        <v>2</v>
      </c>
      <c r="DG75" s="48">
        <f t="shared" si="54"/>
        <v>102</v>
      </c>
      <c r="DH75" s="18" t="str">
        <f t="shared" si="55"/>
        <v>无界之爪-32级</v>
      </c>
      <c r="DI75" s="18" t="s">
        <v>1117</v>
      </c>
      <c r="DJ75" s="48">
        <f t="shared" si="56"/>
        <v>2</v>
      </c>
      <c r="DK75" s="48">
        <f t="shared" si="57"/>
        <v>32</v>
      </c>
      <c r="DL75" s="48" t="s">
        <v>1118</v>
      </c>
      <c r="DM75" s="18">
        <f t="shared" si="58"/>
        <v>26835</v>
      </c>
      <c r="DN75" s="48" t="s">
        <v>1119</v>
      </c>
      <c r="DO75" s="18">
        <f t="shared" si="59"/>
        <v>17450</v>
      </c>
      <c r="DP75" s="48"/>
      <c r="DQ75" s="48"/>
      <c r="DR75" s="48"/>
      <c r="DS75" s="48"/>
      <c r="DT75" s="48"/>
      <c r="DU75" s="48"/>
      <c r="DV75" s="48"/>
      <c r="DW75" s="48"/>
    </row>
    <row r="76" spans="1:127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 t="shared" ref="AG76:AG139" si="65">SUMIFS($E$5:$E$74,$S$5:$S$74,"="&amp;AE76)+SUMIFS($E$76:$E$145,$V$5:$V$74,"="&amp;AE76)+SUMIFS($E$147:$E$216,$Y$5:$Y$74,"="&amp;AE76)+SUMIFS($E$218:$E$287,$AB$5:$AB$74,"="&amp;AE76)</f>
        <v>0</v>
      </c>
      <c r="AH76" s="41">
        <f t="shared" ref="AH76:AH139" si="66">SUMIFS($G$5:$G$74,$S$5:$S$74,"="&amp;AE76)+SUMIFS($G$76:$G$145,$V$5:$V$74,"="&amp;AE76)+SUMIFS($G$147:$G$216,$Y$5:$Y$74,"="&amp;AE76)+SUMIFS($G$218:$G$287,$AB$5:$AB$74,"="&amp;AE76)</f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 t="shared" si="60"/>
        <v>77622</v>
      </c>
      <c r="AM76" s="41">
        <f t="shared" si="61"/>
        <v>2862</v>
      </c>
      <c r="AN76" s="41">
        <f t="shared" si="62"/>
        <v>60499</v>
      </c>
      <c r="CM76" s="44">
        <v>73</v>
      </c>
      <c r="CN76" s="18">
        <f t="shared" si="44"/>
        <v>2</v>
      </c>
      <c r="CO76" s="18">
        <f t="shared" si="45"/>
        <v>1606004</v>
      </c>
      <c r="CP76" s="44" t="str">
        <f t="shared" si="46"/>
        <v>初级神器1配件2-33级</v>
      </c>
      <c r="CQ76" s="43" t="s">
        <v>1061</v>
      </c>
      <c r="CR76" s="18">
        <f t="shared" si="47"/>
        <v>33</v>
      </c>
      <c r="CS76" s="18" t="str">
        <f t="shared" si="48"/>
        <v>金币</v>
      </c>
      <c r="CT76" s="18">
        <f>IF(CR76=1,1,INT(INDEX($CE$13:$CE$52,CR76)/$CH$2*INDEX($CI$4:$CI$6,INDEX($BT$4:$BT$33,CN76))/5)*5)</f>
        <v>35780</v>
      </c>
      <c r="CU76" s="18" t="str">
        <f t="shared" si="49"/>
        <v>初级神器材料</v>
      </c>
      <c r="CV76" s="18">
        <f t="shared" si="50"/>
        <v>9310</v>
      </c>
      <c r="CW76" s="18" t="str">
        <f t="shared" si="51"/>
        <v>初级神器1配件2</v>
      </c>
      <c r="CX76" s="18">
        <f t="shared" si="52"/>
        <v>25</v>
      </c>
      <c r="CY76" s="44"/>
      <c r="CZ76" s="44"/>
      <c r="DA76" s="44"/>
      <c r="DB76" s="44"/>
      <c r="DE76" s="48">
        <v>73</v>
      </c>
      <c r="DF76" s="48">
        <f t="shared" si="53"/>
        <v>2</v>
      </c>
      <c r="DG76" s="48">
        <f t="shared" si="54"/>
        <v>102</v>
      </c>
      <c r="DH76" s="18" t="str">
        <f t="shared" si="55"/>
        <v>无界之爪-33级</v>
      </c>
      <c r="DI76" s="18" t="s">
        <v>1117</v>
      </c>
      <c r="DJ76" s="48">
        <f t="shared" si="56"/>
        <v>2</v>
      </c>
      <c r="DK76" s="48">
        <f t="shared" si="57"/>
        <v>33</v>
      </c>
      <c r="DL76" s="48" t="s">
        <v>1118</v>
      </c>
      <c r="DM76" s="18">
        <f t="shared" si="58"/>
        <v>35780</v>
      </c>
      <c r="DN76" s="48" t="s">
        <v>1119</v>
      </c>
      <c r="DO76" s="18">
        <f t="shared" si="59"/>
        <v>18615</v>
      </c>
      <c r="DP76" s="48"/>
      <c r="DQ76" s="48"/>
      <c r="DR76" s="48"/>
      <c r="DS76" s="48"/>
      <c r="DT76" s="48"/>
      <c r="DU76" s="48"/>
      <c r="DV76" s="48"/>
      <c r="DW76" s="48"/>
    </row>
    <row r="77" spans="1:127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 t="shared" si="65"/>
        <v>0</v>
      </c>
      <c r="AH77" s="41">
        <f t="shared" si="66"/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 t="shared" si="60"/>
        <v>77622</v>
      </c>
      <c r="AM77" s="41">
        <f t="shared" si="61"/>
        <v>2862</v>
      </c>
      <c r="AN77" s="41">
        <f t="shared" si="62"/>
        <v>60499</v>
      </c>
      <c r="CM77" s="44">
        <v>74</v>
      </c>
      <c r="CN77" s="18">
        <f t="shared" si="44"/>
        <v>2</v>
      </c>
      <c r="CO77" s="18">
        <f t="shared" si="45"/>
        <v>1606004</v>
      </c>
      <c r="CP77" s="44" t="str">
        <f t="shared" si="46"/>
        <v>初级神器1配件2-34级</v>
      </c>
      <c r="CQ77" s="43" t="s">
        <v>1061</v>
      </c>
      <c r="CR77" s="18">
        <f t="shared" si="47"/>
        <v>34</v>
      </c>
      <c r="CS77" s="18" t="str">
        <f t="shared" si="48"/>
        <v>金币</v>
      </c>
      <c r="CT77" s="18">
        <f>IF(CR77=1,1,INT(INDEX($CE$13:$CE$52,CR77)/$CH$2*INDEX($CI$4:$CI$6,INDEX($BT$4:$BT$33,CN77))/5)*5)</f>
        <v>44725</v>
      </c>
      <c r="CU77" s="18" t="str">
        <f t="shared" si="49"/>
        <v>初级神器材料</v>
      </c>
      <c r="CV77" s="18">
        <f t="shared" si="50"/>
        <v>9890</v>
      </c>
      <c r="CW77" s="18" t="str">
        <f t="shared" si="51"/>
        <v>初级神器1配件2</v>
      </c>
      <c r="CX77" s="18">
        <f t="shared" si="52"/>
        <v>25</v>
      </c>
      <c r="CY77" s="44"/>
      <c r="CZ77" s="44"/>
      <c r="DA77" s="44"/>
      <c r="DB77" s="44"/>
      <c r="DE77" s="48">
        <v>74</v>
      </c>
      <c r="DF77" s="48">
        <f t="shared" si="53"/>
        <v>2</v>
      </c>
      <c r="DG77" s="48">
        <f t="shared" si="54"/>
        <v>102</v>
      </c>
      <c r="DH77" s="18" t="str">
        <f t="shared" si="55"/>
        <v>无界之爪-34级</v>
      </c>
      <c r="DI77" s="18" t="s">
        <v>1117</v>
      </c>
      <c r="DJ77" s="48">
        <f t="shared" si="56"/>
        <v>2</v>
      </c>
      <c r="DK77" s="48">
        <f t="shared" si="57"/>
        <v>34</v>
      </c>
      <c r="DL77" s="48" t="s">
        <v>1118</v>
      </c>
      <c r="DM77" s="18">
        <f t="shared" si="58"/>
        <v>44725</v>
      </c>
      <c r="DN77" s="48" t="s">
        <v>1119</v>
      </c>
      <c r="DO77" s="18">
        <f t="shared" si="59"/>
        <v>19780</v>
      </c>
      <c r="DP77" s="48"/>
      <c r="DQ77" s="48"/>
      <c r="DR77" s="48"/>
      <c r="DS77" s="48"/>
      <c r="DT77" s="48"/>
      <c r="DU77" s="48"/>
      <c r="DV77" s="48"/>
      <c r="DW77" s="48"/>
    </row>
    <row r="78" spans="1:127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940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 t="shared" si="65"/>
        <v>0</v>
      </c>
      <c r="AH78" s="41">
        <f t="shared" si="66"/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 t="shared" si="60"/>
        <v>77622</v>
      </c>
      <c r="AM78" s="41">
        <f t="shared" si="61"/>
        <v>2862</v>
      </c>
      <c r="AN78" s="41">
        <f t="shared" si="62"/>
        <v>60499</v>
      </c>
      <c r="CM78" s="44">
        <v>75</v>
      </c>
      <c r="CN78" s="18">
        <f t="shared" si="44"/>
        <v>2</v>
      </c>
      <c r="CO78" s="18">
        <f t="shared" si="45"/>
        <v>1606004</v>
      </c>
      <c r="CP78" s="44" t="str">
        <f t="shared" si="46"/>
        <v>初级神器1配件2-35级</v>
      </c>
      <c r="CQ78" s="43" t="s">
        <v>1061</v>
      </c>
      <c r="CR78" s="18">
        <f t="shared" si="47"/>
        <v>35</v>
      </c>
      <c r="CS78" s="18" t="str">
        <f t="shared" si="48"/>
        <v>金币</v>
      </c>
      <c r="CT78" s="18">
        <f>IF(CR78=1,1,INT(INDEX($CE$13:$CE$52,CR78)/$CH$2*INDEX($CI$4:$CI$6,INDEX($BT$4:$BT$33,CN78))/5)*5)</f>
        <v>53670</v>
      </c>
      <c r="CU78" s="18" t="str">
        <f t="shared" si="49"/>
        <v>初级神器材料</v>
      </c>
      <c r="CV78" s="18">
        <f t="shared" si="50"/>
        <v>10470</v>
      </c>
      <c r="CW78" s="18" t="str">
        <f t="shared" si="51"/>
        <v>初级神器1配件2</v>
      </c>
      <c r="CX78" s="18">
        <f t="shared" si="52"/>
        <v>25</v>
      </c>
      <c r="CY78" s="44"/>
      <c r="CZ78" s="44"/>
      <c r="DA78" s="44"/>
      <c r="DB78" s="44"/>
      <c r="DE78" s="48">
        <v>75</v>
      </c>
      <c r="DF78" s="48">
        <f t="shared" si="53"/>
        <v>2</v>
      </c>
      <c r="DG78" s="48">
        <f t="shared" si="54"/>
        <v>102</v>
      </c>
      <c r="DH78" s="18" t="str">
        <f t="shared" si="55"/>
        <v>无界之爪-35级</v>
      </c>
      <c r="DI78" s="18" t="s">
        <v>1117</v>
      </c>
      <c r="DJ78" s="48">
        <f t="shared" si="56"/>
        <v>2</v>
      </c>
      <c r="DK78" s="48">
        <f t="shared" si="57"/>
        <v>35</v>
      </c>
      <c r="DL78" s="48" t="s">
        <v>1118</v>
      </c>
      <c r="DM78" s="18">
        <f t="shared" si="58"/>
        <v>53670</v>
      </c>
      <c r="DN78" s="48" t="s">
        <v>1119</v>
      </c>
      <c r="DO78" s="18">
        <f t="shared" si="59"/>
        <v>20940</v>
      </c>
      <c r="DP78" s="47" t="s">
        <v>1120</v>
      </c>
      <c r="DQ78" s="48">
        <v>10</v>
      </c>
      <c r="DR78" s="48"/>
      <c r="DS78" s="48"/>
      <c r="DT78" s="48"/>
      <c r="DU78" s="48"/>
      <c r="DV78" s="48"/>
      <c r="DW78" s="48"/>
    </row>
    <row r="79" spans="1:127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 t="shared" si="65"/>
        <v>0</v>
      </c>
      <c r="AH79" s="41">
        <f t="shared" si="66"/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 t="shared" si="60"/>
        <v>77622</v>
      </c>
      <c r="AM79" s="41">
        <f t="shared" si="61"/>
        <v>2862</v>
      </c>
      <c r="AN79" s="41">
        <f t="shared" si="62"/>
        <v>60499</v>
      </c>
      <c r="CM79" s="44">
        <v>76</v>
      </c>
      <c r="CN79" s="18">
        <f t="shared" si="44"/>
        <v>2</v>
      </c>
      <c r="CO79" s="18">
        <f t="shared" si="45"/>
        <v>1606004</v>
      </c>
      <c r="CP79" s="44" t="str">
        <f t="shared" si="46"/>
        <v>初级神器1配件2-36级</v>
      </c>
      <c r="CQ79" s="43" t="s">
        <v>1061</v>
      </c>
      <c r="CR79" s="18">
        <f t="shared" si="47"/>
        <v>36</v>
      </c>
      <c r="CS79" s="18" t="str">
        <f t="shared" si="48"/>
        <v>金币</v>
      </c>
      <c r="CT79" s="18">
        <f>IF(CR79=1,1,INT(INDEX($CE$13:$CE$52,CR79)/$CH$2*INDEX($CI$4:$CI$6,INDEX($BT$4:$BT$33,CN79))/5)*5)</f>
        <v>72680</v>
      </c>
      <c r="CU79" s="18" t="str">
        <f t="shared" si="49"/>
        <v>初级神器材料</v>
      </c>
      <c r="CV79" s="18">
        <f t="shared" si="50"/>
        <v>16580</v>
      </c>
      <c r="CW79" s="18" t="str">
        <f t="shared" si="51"/>
        <v>初级神器1配件2</v>
      </c>
      <c r="CX79" s="18">
        <f t="shared" si="52"/>
        <v>25</v>
      </c>
      <c r="CY79" s="44"/>
      <c r="CZ79" s="44"/>
      <c r="DA79" s="44"/>
      <c r="DB79" s="44"/>
      <c r="DE79" s="48">
        <v>76</v>
      </c>
      <c r="DF79" s="48">
        <f t="shared" si="53"/>
        <v>2</v>
      </c>
      <c r="DG79" s="48">
        <f t="shared" si="54"/>
        <v>102</v>
      </c>
      <c r="DH79" s="18" t="str">
        <f t="shared" si="55"/>
        <v>无界之爪-36级</v>
      </c>
      <c r="DI79" s="18" t="s">
        <v>1117</v>
      </c>
      <c r="DJ79" s="48">
        <f t="shared" si="56"/>
        <v>2</v>
      </c>
      <c r="DK79" s="48">
        <f t="shared" si="57"/>
        <v>36</v>
      </c>
      <c r="DL79" s="48" t="s">
        <v>1118</v>
      </c>
      <c r="DM79" s="18">
        <f t="shared" si="58"/>
        <v>72680</v>
      </c>
      <c r="DN79" s="48" t="s">
        <v>1119</v>
      </c>
      <c r="DO79" s="18">
        <f t="shared" si="59"/>
        <v>33160</v>
      </c>
      <c r="DP79" s="48"/>
      <c r="DQ79" s="48"/>
      <c r="DR79" s="48"/>
      <c r="DS79" s="48"/>
      <c r="DT79" s="48"/>
      <c r="DU79" s="48"/>
      <c r="DV79" s="48"/>
      <c r="DW79" s="48"/>
    </row>
    <row r="80" spans="1:127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>
        <v>100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328</v>
      </c>
      <c r="O80" s="41">
        <v>50</v>
      </c>
      <c r="AE80" s="41">
        <v>76</v>
      </c>
      <c r="AF80" s="18">
        <f>MATCH(AE80,游戏节奏!$B$4:$B$103,1)</f>
        <v>100</v>
      </c>
      <c r="AG80" s="41">
        <f t="shared" si="65"/>
        <v>0</v>
      </c>
      <c r="AH80" s="41">
        <f t="shared" si="66"/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 t="shared" si="60"/>
        <v>77622</v>
      </c>
      <c r="AM80" s="41">
        <f t="shared" si="61"/>
        <v>2862</v>
      </c>
      <c r="AN80" s="41">
        <f t="shared" si="62"/>
        <v>60499</v>
      </c>
      <c r="CM80" s="44">
        <v>77</v>
      </c>
      <c r="CN80" s="18">
        <f t="shared" si="44"/>
        <v>2</v>
      </c>
      <c r="CO80" s="18">
        <f t="shared" si="45"/>
        <v>1606004</v>
      </c>
      <c r="CP80" s="44" t="str">
        <f t="shared" si="46"/>
        <v>初级神器1配件2-37级</v>
      </c>
      <c r="CQ80" s="43" t="s">
        <v>1061</v>
      </c>
      <c r="CR80" s="18">
        <f t="shared" si="47"/>
        <v>37</v>
      </c>
      <c r="CS80" s="18" t="str">
        <f t="shared" si="48"/>
        <v>金币</v>
      </c>
      <c r="CT80" s="18">
        <f>IF(CR80=1,1,INT(INDEX($CE$13:$CE$52,CR80)/$CH$2*INDEX($CI$4:$CI$6,INDEX($BT$4:$BT$33,CN80))/5)*5)</f>
        <v>92245</v>
      </c>
      <c r="CU80" s="18" t="str">
        <f t="shared" si="49"/>
        <v>初级神器材料</v>
      </c>
      <c r="CV80" s="18">
        <f t="shared" si="50"/>
        <v>17450</v>
      </c>
      <c r="CW80" s="18" t="str">
        <f t="shared" si="51"/>
        <v>初级神器1配件2</v>
      </c>
      <c r="CX80" s="18">
        <f t="shared" si="52"/>
        <v>25</v>
      </c>
      <c r="CY80" s="44"/>
      <c r="CZ80" s="44"/>
      <c r="DA80" s="44"/>
      <c r="DB80" s="44"/>
      <c r="DE80" s="48">
        <v>77</v>
      </c>
      <c r="DF80" s="48">
        <f t="shared" si="53"/>
        <v>2</v>
      </c>
      <c r="DG80" s="48">
        <f t="shared" si="54"/>
        <v>102</v>
      </c>
      <c r="DH80" s="18" t="str">
        <f t="shared" si="55"/>
        <v>无界之爪-37级</v>
      </c>
      <c r="DI80" s="18" t="s">
        <v>1117</v>
      </c>
      <c r="DJ80" s="48">
        <f t="shared" si="56"/>
        <v>2</v>
      </c>
      <c r="DK80" s="48">
        <f t="shared" si="57"/>
        <v>37</v>
      </c>
      <c r="DL80" s="48" t="s">
        <v>1118</v>
      </c>
      <c r="DM80" s="18">
        <f t="shared" si="58"/>
        <v>92245</v>
      </c>
      <c r="DN80" s="48" t="s">
        <v>1119</v>
      </c>
      <c r="DO80" s="18">
        <f t="shared" si="59"/>
        <v>34905</v>
      </c>
      <c r="DP80" s="48"/>
      <c r="DQ80" s="48"/>
      <c r="DR80" s="48"/>
      <c r="DS80" s="48"/>
      <c r="DT80" s="48"/>
      <c r="DU80" s="48"/>
      <c r="DV80" s="48"/>
      <c r="DW80" s="48"/>
    </row>
    <row r="81" spans="1:127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328</v>
      </c>
      <c r="O81" s="41">
        <v>50</v>
      </c>
      <c r="AE81" s="41">
        <v>77</v>
      </c>
      <c r="AF81" s="18">
        <f>MATCH(AE81,游戏节奏!$B$4:$B$103,1)</f>
        <v>100</v>
      </c>
      <c r="AG81" s="41">
        <f t="shared" si="65"/>
        <v>0</v>
      </c>
      <c r="AH81" s="41">
        <f t="shared" si="66"/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 t="shared" si="60"/>
        <v>77622</v>
      </c>
      <c r="AM81" s="41">
        <f t="shared" si="61"/>
        <v>2862</v>
      </c>
      <c r="AN81" s="41">
        <f t="shared" si="62"/>
        <v>60499</v>
      </c>
      <c r="CM81" s="44">
        <v>78</v>
      </c>
      <c r="CN81" s="18">
        <f t="shared" si="44"/>
        <v>2</v>
      </c>
      <c r="CO81" s="18">
        <f t="shared" si="45"/>
        <v>1606004</v>
      </c>
      <c r="CP81" s="44" t="str">
        <f t="shared" si="46"/>
        <v>初级神器1配件2-38级</v>
      </c>
      <c r="CQ81" s="43" t="s">
        <v>1061</v>
      </c>
      <c r="CR81" s="18">
        <f t="shared" si="47"/>
        <v>38</v>
      </c>
      <c r="CS81" s="18" t="str">
        <f t="shared" si="48"/>
        <v>金币</v>
      </c>
      <c r="CT81" s="18">
        <f>IF(CR81=1,1,INT(INDEX($CE$13:$CE$52,CR81)/$CH$2*INDEX($CI$4:$CI$6,INDEX($BT$4:$BT$33,CN81))/5)*5)</f>
        <v>111815</v>
      </c>
      <c r="CU81" s="18" t="str">
        <f t="shared" si="49"/>
        <v>初级神器材料</v>
      </c>
      <c r="CV81" s="18">
        <f t="shared" si="50"/>
        <v>18325</v>
      </c>
      <c r="CW81" s="18" t="str">
        <f t="shared" si="51"/>
        <v>初级神器1配件2</v>
      </c>
      <c r="CX81" s="18">
        <f t="shared" si="52"/>
        <v>25</v>
      </c>
      <c r="CY81" s="44"/>
      <c r="CZ81" s="44"/>
      <c r="DA81" s="44"/>
      <c r="DB81" s="44"/>
      <c r="DE81" s="48">
        <v>78</v>
      </c>
      <c r="DF81" s="48">
        <f t="shared" si="53"/>
        <v>2</v>
      </c>
      <c r="DG81" s="48">
        <f t="shared" si="54"/>
        <v>102</v>
      </c>
      <c r="DH81" s="18" t="str">
        <f t="shared" si="55"/>
        <v>无界之爪-38级</v>
      </c>
      <c r="DI81" s="18" t="s">
        <v>1117</v>
      </c>
      <c r="DJ81" s="48">
        <f t="shared" si="56"/>
        <v>2</v>
      </c>
      <c r="DK81" s="48">
        <f t="shared" si="57"/>
        <v>38</v>
      </c>
      <c r="DL81" s="48" t="s">
        <v>1118</v>
      </c>
      <c r="DM81" s="18">
        <f t="shared" si="58"/>
        <v>111815</v>
      </c>
      <c r="DN81" s="48" t="s">
        <v>1119</v>
      </c>
      <c r="DO81" s="18">
        <f t="shared" si="59"/>
        <v>36650</v>
      </c>
      <c r="DP81" s="48"/>
      <c r="DQ81" s="48"/>
      <c r="DR81" s="48"/>
      <c r="DS81" s="48"/>
      <c r="DT81" s="48"/>
      <c r="DU81" s="48"/>
      <c r="DV81" s="48"/>
      <c r="DW81" s="48"/>
    </row>
    <row r="82" spans="1:127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331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328</v>
      </c>
      <c r="O82" s="41">
        <v>50</v>
      </c>
      <c r="AE82" s="41">
        <v>78</v>
      </c>
      <c r="AF82" s="18">
        <f>MATCH(AE82,游戏节奏!$B$4:$B$103,1)</f>
        <v>100</v>
      </c>
      <c r="AG82" s="41">
        <f t="shared" si="65"/>
        <v>0</v>
      </c>
      <c r="AH82" s="41">
        <f t="shared" si="66"/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 t="shared" si="60"/>
        <v>77622</v>
      </c>
      <c r="AM82" s="41">
        <f t="shared" si="61"/>
        <v>2862</v>
      </c>
      <c r="AN82" s="41">
        <f t="shared" si="62"/>
        <v>60499</v>
      </c>
      <c r="CM82" s="44">
        <v>79</v>
      </c>
      <c r="CN82" s="18">
        <f t="shared" si="44"/>
        <v>2</v>
      </c>
      <c r="CO82" s="18">
        <f t="shared" si="45"/>
        <v>1606004</v>
      </c>
      <c r="CP82" s="44" t="str">
        <f t="shared" si="46"/>
        <v>初级神器1配件2-39级</v>
      </c>
      <c r="CQ82" s="43" t="s">
        <v>1061</v>
      </c>
      <c r="CR82" s="18">
        <f t="shared" si="47"/>
        <v>39</v>
      </c>
      <c r="CS82" s="18" t="str">
        <f t="shared" si="48"/>
        <v>金币</v>
      </c>
      <c r="CT82" s="18">
        <f>IF(CR82=1,1,INT(INDEX($CE$13:$CE$52,CR82)/$CH$2*INDEX($CI$4:$CI$6,INDEX($BT$4:$BT$33,CN82))/5)*5)</f>
        <v>131380</v>
      </c>
      <c r="CU82" s="18" t="str">
        <f t="shared" si="49"/>
        <v>初级神器材料</v>
      </c>
      <c r="CV82" s="18">
        <f t="shared" si="50"/>
        <v>19195</v>
      </c>
      <c r="CW82" s="18" t="str">
        <f t="shared" si="51"/>
        <v>初级神器1配件2</v>
      </c>
      <c r="CX82" s="18">
        <f t="shared" si="52"/>
        <v>25</v>
      </c>
      <c r="CY82" s="44"/>
      <c r="CZ82" s="44"/>
      <c r="DA82" s="44"/>
      <c r="DB82" s="44"/>
      <c r="DE82" s="48">
        <v>79</v>
      </c>
      <c r="DF82" s="48">
        <f t="shared" si="53"/>
        <v>2</v>
      </c>
      <c r="DG82" s="48">
        <f t="shared" si="54"/>
        <v>102</v>
      </c>
      <c r="DH82" s="18" t="str">
        <f t="shared" si="55"/>
        <v>无界之爪-39级</v>
      </c>
      <c r="DI82" s="18" t="s">
        <v>1117</v>
      </c>
      <c r="DJ82" s="48">
        <f t="shared" si="56"/>
        <v>2</v>
      </c>
      <c r="DK82" s="48">
        <f t="shared" si="57"/>
        <v>39</v>
      </c>
      <c r="DL82" s="48" t="s">
        <v>1118</v>
      </c>
      <c r="DM82" s="18">
        <f t="shared" si="58"/>
        <v>131380</v>
      </c>
      <c r="DN82" s="48" t="s">
        <v>1119</v>
      </c>
      <c r="DO82" s="18">
        <f t="shared" si="59"/>
        <v>38395</v>
      </c>
      <c r="DP82" s="48"/>
      <c r="DQ82" s="48"/>
      <c r="DR82" s="48"/>
      <c r="DS82" s="48"/>
      <c r="DT82" s="48"/>
      <c r="DU82" s="48"/>
      <c r="DV82" s="48"/>
      <c r="DW82" s="48"/>
    </row>
    <row r="83" spans="1:127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328</v>
      </c>
      <c r="O83" s="41">
        <v>50</v>
      </c>
      <c r="AE83" s="41">
        <v>79</v>
      </c>
      <c r="AF83" s="18">
        <f>MATCH(AE83,游戏节奏!$B$4:$B$103,1)</f>
        <v>100</v>
      </c>
      <c r="AG83" s="41">
        <f t="shared" si="65"/>
        <v>0</v>
      </c>
      <c r="AH83" s="41">
        <f t="shared" si="66"/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 t="shared" si="60"/>
        <v>77622</v>
      </c>
      <c r="AM83" s="41">
        <f t="shared" si="61"/>
        <v>2862</v>
      </c>
      <c r="AN83" s="41">
        <f t="shared" si="62"/>
        <v>60499</v>
      </c>
      <c r="CM83" s="44">
        <v>80</v>
      </c>
      <c r="CN83" s="18">
        <f t="shared" si="44"/>
        <v>2</v>
      </c>
      <c r="CO83" s="18">
        <f t="shared" si="45"/>
        <v>1606004</v>
      </c>
      <c r="CP83" s="44" t="str">
        <f t="shared" si="46"/>
        <v>初级神器1配件2-40级</v>
      </c>
      <c r="CQ83" s="43" t="s">
        <v>1061</v>
      </c>
      <c r="CR83" s="18">
        <f t="shared" si="47"/>
        <v>40</v>
      </c>
      <c r="CS83" s="18" t="str">
        <f t="shared" si="48"/>
        <v>金币</v>
      </c>
      <c r="CT83" s="18">
        <f>IF(CR83=1,1,INT(INDEX($CE$13:$CE$52,CR83)/$CH$2*INDEX($CI$4:$CI$6,INDEX($BT$4:$BT$33,CN83))/5)*5)</f>
        <v>150950</v>
      </c>
      <c r="CU83" s="18" t="str">
        <f t="shared" si="49"/>
        <v>初级神器材料</v>
      </c>
      <c r="CV83" s="18">
        <f t="shared" si="50"/>
        <v>20070</v>
      </c>
      <c r="CW83" s="18" t="str">
        <f t="shared" si="51"/>
        <v>初级神器1配件2</v>
      </c>
      <c r="CX83" s="18">
        <f t="shared" si="52"/>
        <v>25</v>
      </c>
      <c r="CY83" s="44"/>
      <c r="CZ83" s="44"/>
      <c r="DA83" s="44"/>
      <c r="DB83" s="44"/>
      <c r="DE83" s="48">
        <v>80</v>
      </c>
      <c r="DF83" s="48">
        <f t="shared" si="53"/>
        <v>2</v>
      </c>
      <c r="DG83" s="48">
        <f t="shared" si="54"/>
        <v>102</v>
      </c>
      <c r="DH83" s="18" t="str">
        <f t="shared" si="55"/>
        <v>无界之爪-40级</v>
      </c>
      <c r="DI83" s="18" t="s">
        <v>1117</v>
      </c>
      <c r="DJ83" s="48">
        <f t="shared" si="56"/>
        <v>2</v>
      </c>
      <c r="DK83" s="48">
        <f t="shared" si="57"/>
        <v>40</v>
      </c>
      <c r="DL83" s="48" t="s">
        <v>1118</v>
      </c>
      <c r="DM83" s="18">
        <f t="shared" si="58"/>
        <v>150950</v>
      </c>
      <c r="DN83" s="48" t="s">
        <v>1119</v>
      </c>
      <c r="DO83" s="18">
        <f t="shared" si="59"/>
        <v>40140</v>
      </c>
      <c r="DP83" s="47" t="s">
        <v>1120</v>
      </c>
      <c r="DQ83" s="48">
        <v>10</v>
      </c>
      <c r="DR83" s="48"/>
      <c r="DS83" s="48"/>
      <c r="DT83" s="48"/>
      <c r="DU83" s="48"/>
      <c r="DV83" s="48"/>
      <c r="DW83" s="48"/>
    </row>
    <row r="84" spans="1:127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940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328</v>
      </c>
      <c r="O84" s="41">
        <v>50</v>
      </c>
      <c r="AE84" s="41">
        <v>80</v>
      </c>
      <c r="AF84" s="18">
        <f>MATCH(AE84,游戏节奏!$B$4:$B$103,1)</f>
        <v>100</v>
      </c>
      <c r="AG84" s="41">
        <f t="shared" si="65"/>
        <v>0</v>
      </c>
      <c r="AH84" s="41">
        <f t="shared" si="66"/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 t="shared" si="60"/>
        <v>77622</v>
      </c>
      <c r="AM84" s="41">
        <f t="shared" si="61"/>
        <v>2862</v>
      </c>
      <c r="AN84" s="41">
        <f t="shared" si="62"/>
        <v>60499</v>
      </c>
      <c r="CM84" s="44">
        <v>81</v>
      </c>
      <c r="CN84" s="18">
        <f t="shared" si="44"/>
        <v>3</v>
      </c>
      <c r="CO84" s="18">
        <f t="shared" si="45"/>
        <v>1606005</v>
      </c>
      <c r="CP84" s="44" t="str">
        <f t="shared" si="46"/>
        <v>初级神器2配件1-1级</v>
      </c>
      <c r="CQ84" s="43" t="s">
        <v>1061</v>
      </c>
      <c r="CR84" s="18">
        <f t="shared" si="47"/>
        <v>1</v>
      </c>
      <c r="CS84" s="18" t="str">
        <f t="shared" si="48"/>
        <v>初级神器2配件1激活</v>
      </c>
      <c r="CT84" s="18">
        <f>IF(CR84=1,1,INT(INDEX($CE$13:$CE$52,CR84)/$CH$2*INDEX($CI$4:$CI$6,INDEX($BT$4:$BT$33,CN84))/5)*5)</f>
        <v>1</v>
      </c>
      <c r="CU84" s="18" t="str">
        <f t="shared" si="49"/>
        <v/>
      </c>
      <c r="CV84" s="18" t="str">
        <f t="shared" si="50"/>
        <v/>
      </c>
      <c r="CW84" s="18" t="str">
        <f t="shared" si="51"/>
        <v/>
      </c>
      <c r="CX84" s="18" t="str">
        <f t="shared" si="52"/>
        <v/>
      </c>
      <c r="CY84" s="44"/>
      <c r="CZ84" s="44"/>
      <c r="DA84" s="44"/>
      <c r="DB84" s="44"/>
      <c r="DE84" s="48">
        <v>81</v>
      </c>
      <c r="DF84" s="48">
        <f t="shared" si="53"/>
        <v>3</v>
      </c>
      <c r="DG84" s="48">
        <f t="shared" si="54"/>
        <v>201</v>
      </c>
      <c r="DH84" s="18" t="str">
        <f t="shared" si="55"/>
        <v>踏雪白狼-1级</v>
      </c>
      <c r="DI84" s="18" t="s">
        <v>1117</v>
      </c>
      <c r="DJ84" s="48">
        <f t="shared" si="56"/>
        <v>3</v>
      </c>
      <c r="DK84" s="48">
        <f t="shared" si="57"/>
        <v>1</v>
      </c>
      <c r="DL84" s="48" t="s">
        <v>1118</v>
      </c>
      <c r="DM84" s="18">
        <f t="shared" si="58"/>
        <v>525</v>
      </c>
      <c r="DN84" s="48" t="s">
        <v>1119</v>
      </c>
      <c r="DO84" s="18">
        <f t="shared" si="59"/>
        <v>20</v>
      </c>
      <c r="DP84" s="47" t="s">
        <v>1120</v>
      </c>
      <c r="DQ84" s="48">
        <v>1</v>
      </c>
      <c r="DR84" s="48"/>
      <c r="DS84" s="48"/>
      <c r="DT84" s="48"/>
      <c r="DU84" s="48"/>
      <c r="DV84" s="48"/>
      <c r="DW84" s="48"/>
    </row>
    <row r="85" spans="1:127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328</v>
      </c>
      <c r="O85" s="41">
        <v>100</v>
      </c>
      <c r="AE85" s="41">
        <v>81</v>
      </c>
      <c r="AF85" s="18">
        <f>MATCH(AE85,游戏节奏!$B$4:$B$103,1)</f>
        <v>100</v>
      </c>
      <c r="AG85" s="41">
        <f t="shared" si="65"/>
        <v>0</v>
      </c>
      <c r="AH85" s="41">
        <f t="shared" si="66"/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 t="shared" si="60"/>
        <v>77622</v>
      </c>
      <c r="AM85" s="41">
        <f t="shared" si="61"/>
        <v>2862</v>
      </c>
      <c r="AN85" s="41">
        <f t="shared" si="62"/>
        <v>60499</v>
      </c>
      <c r="CM85" s="44">
        <v>82</v>
      </c>
      <c r="CN85" s="18">
        <f t="shared" si="44"/>
        <v>3</v>
      </c>
      <c r="CO85" s="18">
        <f t="shared" si="45"/>
        <v>1606005</v>
      </c>
      <c r="CP85" s="44" t="str">
        <f t="shared" si="46"/>
        <v>初级神器2配件1-2级</v>
      </c>
      <c r="CQ85" s="43" t="s">
        <v>1061</v>
      </c>
      <c r="CR85" s="18">
        <f t="shared" si="47"/>
        <v>2</v>
      </c>
      <c r="CS85" s="18" t="str">
        <f t="shared" si="48"/>
        <v>金币</v>
      </c>
      <c r="CT85" s="18">
        <f>IF(CR85=1,1,INT(INDEX($CE$13:$CE$52,CR85)/$CH$2*INDEX($CI$4:$CI$6,INDEX($BT$4:$BT$33,CN85))/5)*5)</f>
        <v>250</v>
      </c>
      <c r="CU85" s="18" t="str">
        <f t="shared" si="49"/>
        <v>初级神器材料</v>
      </c>
      <c r="CV85" s="18">
        <f t="shared" si="50"/>
        <v>15</v>
      </c>
      <c r="CW85" s="18" t="str">
        <f t="shared" si="51"/>
        <v>初级神器2配件1</v>
      </c>
      <c r="CX85" s="18">
        <f t="shared" si="52"/>
        <v>1</v>
      </c>
      <c r="CY85" s="44"/>
      <c r="CZ85" s="44"/>
      <c r="DA85" s="44"/>
      <c r="DB85" s="44"/>
      <c r="DE85" s="48">
        <v>82</v>
      </c>
      <c r="DF85" s="48">
        <f t="shared" si="53"/>
        <v>3</v>
      </c>
      <c r="DG85" s="48">
        <f t="shared" si="54"/>
        <v>201</v>
      </c>
      <c r="DH85" s="18" t="str">
        <f t="shared" si="55"/>
        <v>踏雪白狼-2级</v>
      </c>
      <c r="DI85" s="18" t="s">
        <v>1117</v>
      </c>
      <c r="DJ85" s="48">
        <f t="shared" si="56"/>
        <v>3</v>
      </c>
      <c r="DK85" s="48">
        <f t="shared" si="57"/>
        <v>2</v>
      </c>
      <c r="DL85" s="48" t="s">
        <v>1118</v>
      </c>
      <c r="DM85" s="18">
        <f t="shared" si="58"/>
        <v>670</v>
      </c>
      <c r="DN85" s="48" t="s">
        <v>1119</v>
      </c>
      <c r="DO85" s="18">
        <f t="shared" si="59"/>
        <v>30</v>
      </c>
      <c r="DP85" s="48"/>
      <c r="DQ85" s="48"/>
      <c r="DR85" s="48"/>
      <c r="DS85" s="48"/>
      <c r="DT85" s="48"/>
      <c r="DU85" s="48"/>
      <c r="DV85" s="48"/>
      <c r="DW85" s="48"/>
    </row>
    <row r="86" spans="1:127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941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328</v>
      </c>
      <c r="O86" s="41">
        <v>100</v>
      </c>
      <c r="AE86" s="41">
        <v>82</v>
      </c>
      <c r="AF86" s="18">
        <f>MATCH(AE86,游戏节奏!$B$4:$B$103,1)</f>
        <v>100</v>
      </c>
      <c r="AG86" s="41">
        <f t="shared" si="65"/>
        <v>0</v>
      </c>
      <c r="AH86" s="41">
        <f t="shared" si="66"/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 t="shared" si="60"/>
        <v>77622</v>
      </c>
      <c r="AM86" s="41">
        <f t="shared" si="61"/>
        <v>2862</v>
      </c>
      <c r="AN86" s="41">
        <f t="shared" si="62"/>
        <v>60499</v>
      </c>
      <c r="CM86" s="44">
        <v>83</v>
      </c>
      <c r="CN86" s="18">
        <f t="shared" si="44"/>
        <v>3</v>
      </c>
      <c r="CO86" s="18">
        <f t="shared" si="45"/>
        <v>1606005</v>
      </c>
      <c r="CP86" s="44" t="str">
        <f t="shared" si="46"/>
        <v>初级神器2配件1-3级</v>
      </c>
      <c r="CQ86" s="43" t="s">
        <v>1061</v>
      </c>
      <c r="CR86" s="18">
        <f t="shared" si="47"/>
        <v>3</v>
      </c>
      <c r="CS86" s="18" t="str">
        <f t="shared" si="48"/>
        <v>金币</v>
      </c>
      <c r="CT86" s="18">
        <f>IF(CR86=1,1,INT(INDEX($CE$13:$CE$52,CR86)/$CH$2*INDEX($CI$4:$CI$6,INDEX($BT$4:$BT$33,CN86))/5)*5)</f>
        <v>300</v>
      </c>
      <c r="CU86" s="18" t="str">
        <f t="shared" si="49"/>
        <v>初级神器材料</v>
      </c>
      <c r="CV86" s="18">
        <f t="shared" si="50"/>
        <v>30</v>
      </c>
      <c r="CW86" s="18" t="str">
        <f t="shared" si="51"/>
        <v>初级神器2配件1</v>
      </c>
      <c r="CX86" s="18">
        <f t="shared" si="52"/>
        <v>1</v>
      </c>
      <c r="CY86" s="44"/>
      <c r="CZ86" s="44"/>
      <c r="DA86" s="44"/>
      <c r="DB86" s="44"/>
      <c r="DE86" s="48">
        <v>83</v>
      </c>
      <c r="DF86" s="48">
        <f t="shared" si="53"/>
        <v>3</v>
      </c>
      <c r="DG86" s="48">
        <f t="shared" si="54"/>
        <v>201</v>
      </c>
      <c r="DH86" s="18" t="str">
        <f t="shared" si="55"/>
        <v>踏雪白狼-3级</v>
      </c>
      <c r="DI86" s="18" t="s">
        <v>1117</v>
      </c>
      <c r="DJ86" s="48">
        <f t="shared" si="56"/>
        <v>3</v>
      </c>
      <c r="DK86" s="48">
        <f t="shared" si="57"/>
        <v>3</v>
      </c>
      <c r="DL86" s="48" t="s">
        <v>1118</v>
      </c>
      <c r="DM86" s="18">
        <f t="shared" si="58"/>
        <v>810</v>
      </c>
      <c r="DN86" s="48" t="s">
        <v>1119</v>
      </c>
      <c r="DO86" s="18">
        <f t="shared" si="59"/>
        <v>60</v>
      </c>
      <c r="DP86" s="48"/>
      <c r="DQ86" s="48"/>
      <c r="DR86" s="48"/>
      <c r="DS86" s="48"/>
      <c r="DT86" s="48"/>
      <c r="DU86" s="48"/>
      <c r="DV86" s="48"/>
      <c r="DW86" s="48"/>
    </row>
    <row r="87" spans="1:127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328</v>
      </c>
      <c r="O87" s="41">
        <v>100</v>
      </c>
      <c r="AE87" s="41">
        <v>83</v>
      </c>
      <c r="AF87" s="18">
        <f>MATCH(AE87,游戏节奏!$B$4:$B$103,1)</f>
        <v>100</v>
      </c>
      <c r="AG87" s="41">
        <f t="shared" si="65"/>
        <v>0</v>
      </c>
      <c r="AH87" s="41">
        <f t="shared" si="66"/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 t="shared" si="60"/>
        <v>77622</v>
      </c>
      <c r="AM87" s="41">
        <f t="shared" si="61"/>
        <v>2862</v>
      </c>
      <c r="AN87" s="41">
        <f t="shared" si="62"/>
        <v>60499</v>
      </c>
      <c r="CM87" s="44">
        <v>84</v>
      </c>
      <c r="CN87" s="18">
        <f t="shared" si="44"/>
        <v>3</v>
      </c>
      <c r="CO87" s="18">
        <f t="shared" si="45"/>
        <v>1606005</v>
      </c>
      <c r="CP87" s="44" t="str">
        <f t="shared" si="46"/>
        <v>初级神器2配件1-4级</v>
      </c>
      <c r="CQ87" s="43" t="s">
        <v>1061</v>
      </c>
      <c r="CR87" s="18">
        <f t="shared" si="47"/>
        <v>4</v>
      </c>
      <c r="CS87" s="18" t="str">
        <f t="shared" si="48"/>
        <v>金币</v>
      </c>
      <c r="CT87" s="18">
        <f>IF(CR87=1,1,INT(INDEX($CE$13:$CE$52,CR87)/$CH$2*INDEX($CI$4:$CI$6,INDEX($BT$4:$BT$33,CN87))/5)*5)</f>
        <v>355</v>
      </c>
      <c r="CU87" s="18" t="str">
        <f t="shared" si="49"/>
        <v>初级神器材料</v>
      </c>
      <c r="CV87" s="18">
        <f t="shared" si="50"/>
        <v>45</v>
      </c>
      <c r="CW87" s="18" t="str">
        <f t="shared" si="51"/>
        <v>初级神器2配件1</v>
      </c>
      <c r="CX87" s="18">
        <f t="shared" si="52"/>
        <v>1</v>
      </c>
      <c r="CY87" s="44"/>
      <c r="CZ87" s="44"/>
      <c r="DA87" s="44"/>
      <c r="DB87" s="44"/>
      <c r="DE87" s="48">
        <v>84</v>
      </c>
      <c r="DF87" s="48">
        <f t="shared" si="53"/>
        <v>3</v>
      </c>
      <c r="DG87" s="48">
        <f t="shared" si="54"/>
        <v>201</v>
      </c>
      <c r="DH87" s="18" t="str">
        <f t="shared" si="55"/>
        <v>踏雪白狼-4级</v>
      </c>
      <c r="DI87" s="18" t="s">
        <v>1117</v>
      </c>
      <c r="DJ87" s="48">
        <f t="shared" si="56"/>
        <v>3</v>
      </c>
      <c r="DK87" s="48">
        <f t="shared" si="57"/>
        <v>4</v>
      </c>
      <c r="DL87" s="48" t="s">
        <v>1118</v>
      </c>
      <c r="DM87" s="18">
        <f t="shared" si="58"/>
        <v>955</v>
      </c>
      <c r="DN87" s="48" t="s">
        <v>1119</v>
      </c>
      <c r="DO87" s="18">
        <f t="shared" si="59"/>
        <v>90</v>
      </c>
      <c r="DP87" s="48"/>
      <c r="DQ87" s="48"/>
      <c r="DR87" s="48"/>
      <c r="DS87" s="48"/>
      <c r="DT87" s="48"/>
      <c r="DU87" s="48"/>
      <c r="DV87" s="48"/>
      <c r="DW87" s="48"/>
    </row>
    <row r="88" spans="1:127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331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328</v>
      </c>
      <c r="O88" s="41">
        <v>100</v>
      </c>
      <c r="AE88" s="41">
        <v>84</v>
      </c>
      <c r="AF88" s="18">
        <f>MATCH(AE88,游戏节奏!$B$4:$B$103,1)</f>
        <v>100</v>
      </c>
      <c r="AG88" s="41">
        <f t="shared" si="65"/>
        <v>0</v>
      </c>
      <c r="AH88" s="41">
        <f t="shared" si="66"/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 t="shared" si="60"/>
        <v>77622</v>
      </c>
      <c r="AM88" s="41">
        <f t="shared" si="61"/>
        <v>2862</v>
      </c>
      <c r="AN88" s="41">
        <f t="shared" si="62"/>
        <v>60499</v>
      </c>
      <c r="CM88" s="44">
        <v>85</v>
      </c>
      <c r="CN88" s="18">
        <f t="shared" si="44"/>
        <v>3</v>
      </c>
      <c r="CO88" s="18">
        <f t="shared" si="45"/>
        <v>1606005</v>
      </c>
      <c r="CP88" s="44" t="str">
        <f t="shared" si="46"/>
        <v>初级神器2配件1-5级</v>
      </c>
      <c r="CQ88" s="43" t="s">
        <v>1061</v>
      </c>
      <c r="CR88" s="18">
        <f t="shared" si="47"/>
        <v>5</v>
      </c>
      <c r="CS88" s="18" t="str">
        <f t="shared" si="48"/>
        <v>金币</v>
      </c>
      <c r="CT88" s="18">
        <f>IF(CR88=1,1,INT(INDEX($CE$13:$CE$52,CR88)/$CH$2*INDEX($CI$4:$CI$6,INDEX($BT$4:$BT$33,CN88))/5)*5)</f>
        <v>410</v>
      </c>
      <c r="CU88" s="18" t="str">
        <f t="shared" si="49"/>
        <v>初级神器材料</v>
      </c>
      <c r="CV88" s="18">
        <f t="shared" si="50"/>
        <v>75</v>
      </c>
      <c r="CW88" s="18" t="str">
        <f t="shared" si="51"/>
        <v>初级神器2配件1</v>
      </c>
      <c r="CX88" s="18">
        <f t="shared" si="52"/>
        <v>2</v>
      </c>
      <c r="CY88" s="44"/>
      <c r="CZ88" s="44"/>
      <c r="DA88" s="44"/>
      <c r="DB88" s="44"/>
      <c r="DE88" s="48">
        <v>85</v>
      </c>
      <c r="DF88" s="48">
        <f t="shared" si="53"/>
        <v>3</v>
      </c>
      <c r="DG88" s="48">
        <f t="shared" si="54"/>
        <v>201</v>
      </c>
      <c r="DH88" s="18" t="str">
        <f t="shared" si="55"/>
        <v>踏雪白狼-5级</v>
      </c>
      <c r="DI88" s="18" t="s">
        <v>1117</v>
      </c>
      <c r="DJ88" s="48">
        <f t="shared" si="56"/>
        <v>3</v>
      </c>
      <c r="DK88" s="48">
        <f t="shared" si="57"/>
        <v>5</v>
      </c>
      <c r="DL88" s="48" t="s">
        <v>1118</v>
      </c>
      <c r="DM88" s="18">
        <f t="shared" si="58"/>
        <v>1095</v>
      </c>
      <c r="DN88" s="48" t="s">
        <v>1119</v>
      </c>
      <c r="DO88" s="18">
        <f t="shared" si="59"/>
        <v>155</v>
      </c>
      <c r="DP88" s="47" t="s">
        <v>1120</v>
      </c>
      <c r="DQ88" s="48">
        <v>1</v>
      </c>
      <c r="DR88" s="48"/>
      <c r="DS88" s="48"/>
      <c r="DT88" s="48"/>
      <c r="DU88" s="48"/>
      <c r="DV88" s="48"/>
      <c r="DW88" s="48"/>
    </row>
    <row r="89" spans="1:127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328</v>
      </c>
      <c r="O89" s="41">
        <v>100</v>
      </c>
      <c r="AE89" s="41">
        <v>85</v>
      </c>
      <c r="AF89" s="18">
        <f>MATCH(AE89,游戏节奏!$B$4:$B$103,1)</f>
        <v>100</v>
      </c>
      <c r="AG89" s="41">
        <f t="shared" si="65"/>
        <v>0</v>
      </c>
      <c r="AH89" s="41">
        <f t="shared" si="66"/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 t="shared" si="60"/>
        <v>77622</v>
      </c>
      <c r="AM89" s="41">
        <f t="shared" si="61"/>
        <v>2862</v>
      </c>
      <c r="AN89" s="41">
        <f t="shared" si="62"/>
        <v>60499</v>
      </c>
      <c r="CM89" s="44">
        <v>86</v>
      </c>
      <c r="CN89" s="18">
        <f t="shared" si="44"/>
        <v>3</v>
      </c>
      <c r="CO89" s="18">
        <f t="shared" si="45"/>
        <v>1606005</v>
      </c>
      <c r="CP89" s="44" t="str">
        <f t="shared" si="46"/>
        <v>初级神器2配件1-6级</v>
      </c>
      <c r="CQ89" s="43" t="s">
        <v>1061</v>
      </c>
      <c r="CR89" s="18">
        <f t="shared" si="47"/>
        <v>6</v>
      </c>
      <c r="CS89" s="18" t="str">
        <f t="shared" si="48"/>
        <v>金币</v>
      </c>
      <c r="CT89" s="18">
        <f>IF(CR89=1,1,INT(INDEX($CE$13:$CE$52,CR89)/$CH$2*INDEX($CI$4:$CI$6,INDEX($BT$4:$BT$33,CN89))/5)*5)</f>
        <v>540</v>
      </c>
      <c r="CU89" s="18" t="str">
        <f t="shared" si="49"/>
        <v>初级神器材料</v>
      </c>
      <c r="CV89" s="18">
        <f t="shared" si="50"/>
        <v>205</v>
      </c>
      <c r="CW89" s="18" t="str">
        <f t="shared" si="51"/>
        <v>初级神器2配件1</v>
      </c>
      <c r="CX89" s="18">
        <f t="shared" si="52"/>
        <v>2</v>
      </c>
      <c r="CY89" s="44"/>
      <c r="CZ89" s="44"/>
      <c r="DA89" s="44"/>
      <c r="DB89" s="44"/>
      <c r="DE89" s="48">
        <v>86</v>
      </c>
      <c r="DF89" s="48">
        <f t="shared" si="53"/>
        <v>3</v>
      </c>
      <c r="DG89" s="48">
        <f t="shared" si="54"/>
        <v>201</v>
      </c>
      <c r="DH89" s="18" t="str">
        <f t="shared" si="55"/>
        <v>踏雪白狼-6级</v>
      </c>
      <c r="DI89" s="18" t="s">
        <v>1117</v>
      </c>
      <c r="DJ89" s="48">
        <f t="shared" si="56"/>
        <v>3</v>
      </c>
      <c r="DK89" s="48">
        <f t="shared" si="57"/>
        <v>6</v>
      </c>
      <c r="DL89" s="48" t="s">
        <v>1118</v>
      </c>
      <c r="DM89" s="18">
        <f t="shared" si="58"/>
        <v>1450</v>
      </c>
      <c r="DN89" s="48" t="s">
        <v>1119</v>
      </c>
      <c r="DO89" s="18">
        <f t="shared" si="59"/>
        <v>430</v>
      </c>
      <c r="DP89" s="48"/>
      <c r="DQ89" s="48"/>
      <c r="DR89" s="48"/>
      <c r="DS89" s="48"/>
      <c r="DT89" s="48"/>
      <c r="DU89" s="48"/>
      <c r="DV89" s="48"/>
      <c r="DW89" s="48"/>
    </row>
    <row r="90" spans="1:127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942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328</v>
      </c>
      <c r="O90" s="41">
        <v>100</v>
      </c>
      <c r="AE90" s="41">
        <v>86</v>
      </c>
      <c r="AF90" s="18">
        <f>MATCH(AE90,游戏节奏!$B$4:$B$103,1)</f>
        <v>100</v>
      </c>
      <c r="AG90" s="41">
        <f t="shared" si="65"/>
        <v>0</v>
      </c>
      <c r="AH90" s="41">
        <f t="shared" si="66"/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 t="shared" si="60"/>
        <v>77622</v>
      </c>
      <c r="AM90" s="41">
        <f t="shared" si="61"/>
        <v>2862</v>
      </c>
      <c r="AN90" s="41">
        <f t="shared" si="62"/>
        <v>60499</v>
      </c>
      <c r="CM90" s="44">
        <v>87</v>
      </c>
      <c r="CN90" s="18">
        <f t="shared" si="44"/>
        <v>3</v>
      </c>
      <c r="CO90" s="18">
        <f t="shared" si="45"/>
        <v>1606005</v>
      </c>
      <c r="CP90" s="44" t="str">
        <f t="shared" si="46"/>
        <v>初级神器2配件1-7级</v>
      </c>
      <c r="CQ90" s="43" t="s">
        <v>1061</v>
      </c>
      <c r="CR90" s="18">
        <f t="shared" si="47"/>
        <v>7</v>
      </c>
      <c r="CS90" s="18" t="str">
        <f t="shared" si="48"/>
        <v>金币</v>
      </c>
      <c r="CT90" s="18">
        <f>IF(CR90=1,1,INT(INDEX($CE$13:$CE$52,CR90)/$CH$2*INDEX($CI$4:$CI$6,INDEX($BT$4:$BT$33,CN90))/5)*5)</f>
        <v>690</v>
      </c>
      <c r="CU90" s="18" t="str">
        <f t="shared" si="49"/>
        <v>初级神器材料</v>
      </c>
      <c r="CV90" s="18">
        <f t="shared" si="50"/>
        <v>305</v>
      </c>
      <c r="CW90" s="18" t="str">
        <f t="shared" si="51"/>
        <v>初级神器2配件1</v>
      </c>
      <c r="CX90" s="18">
        <f t="shared" si="52"/>
        <v>2</v>
      </c>
      <c r="CY90" s="44"/>
      <c r="CZ90" s="44"/>
      <c r="DA90" s="44"/>
      <c r="DB90" s="44"/>
      <c r="DE90" s="48">
        <v>87</v>
      </c>
      <c r="DF90" s="48">
        <f t="shared" si="53"/>
        <v>3</v>
      </c>
      <c r="DG90" s="48">
        <f t="shared" si="54"/>
        <v>201</v>
      </c>
      <c r="DH90" s="18" t="str">
        <f t="shared" si="55"/>
        <v>踏雪白狼-7级</v>
      </c>
      <c r="DI90" s="18" t="s">
        <v>1117</v>
      </c>
      <c r="DJ90" s="48">
        <f t="shared" si="56"/>
        <v>3</v>
      </c>
      <c r="DK90" s="48">
        <f t="shared" si="57"/>
        <v>7</v>
      </c>
      <c r="DL90" s="48" t="s">
        <v>1118</v>
      </c>
      <c r="DM90" s="18">
        <f t="shared" si="58"/>
        <v>1840</v>
      </c>
      <c r="DN90" s="48" t="s">
        <v>1119</v>
      </c>
      <c r="DO90" s="18">
        <f t="shared" si="59"/>
        <v>640</v>
      </c>
      <c r="DP90" s="48"/>
      <c r="DQ90" s="48"/>
      <c r="DR90" s="48"/>
      <c r="DS90" s="48"/>
      <c r="DT90" s="48"/>
      <c r="DU90" s="48"/>
      <c r="DV90" s="48"/>
      <c r="DW90" s="48"/>
    </row>
    <row r="91" spans="1:127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328</v>
      </c>
      <c r="O91" s="41">
        <v>100</v>
      </c>
      <c r="AE91" s="41">
        <v>87</v>
      </c>
      <c r="AF91" s="18">
        <f>MATCH(AE91,游戏节奏!$B$4:$B$103,1)</f>
        <v>100</v>
      </c>
      <c r="AG91" s="41">
        <f t="shared" si="65"/>
        <v>0</v>
      </c>
      <c r="AH91" s="41">
        <f t="shared" si="66"/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 t="shared" si="60"/>
        <v>77622</v>
      </c>
      <c r="AM91" s="41">
        <f t="shared" si="61"/>
        <v>2862</v>
      </c>
      <c r="AN91" s="41">
        <f t="shared" si="62"/>
        <v>60499</v>
      </c>
      <c r="CM91" s="44">
        <v>88</v>
      </c>
      <c r="CN91" s="18">
        <f t="shared" si="44"/>
        <v>3</v>
      </c>
      <c r="CO91" s="18">
        <f t="shared" si="45"/>
        <v>1606005</v>
      </c>
      <c r="CP91" s="44" t="str">
        <f t="shared" si="46"/>
        <v>初级神器2配件1-8级</v>
      </c>
      <c r="CQ91" s="43" t="s">
        <v>1061</v>
      </c>
      <c r="CR91" s="18">
        <f t="shared" si="47"/>
        <v>8</v>
      </c>
      <c r="CS91" s="18" t="str">
        <f t="shared" si="48"/>
        <v>金币</v>
      </c>
      <c r="CT91" s="18">
        <f>IF(CR91=1,1,INT(INDEX($CE$13:$CE$52,CR91)/$CH$2*INDEX($CI$4:$CI$6,INDEX($BT$4:$BT$33,CN91))/5)*5)</f>
        <v>835</v>
      </c>
      <c r="CU91" s="18" t="str">
        <f t="shared" si="49"/>
        <v>初级神器材料</v>
      </c>
      <c r="CV91" s="18">
        <f t="shared" si="50"/>
        <v>395</v>
      </c>
      <c r="CW91" s="18" t="str">
        <f t="shared" si="51"/>
        <v>初级神器2配件1</v>
      </c>
      <c r="CX91" s="18">
        <f t="shared" si="52"/>
        <v>2</v>
      </c>
      <c r="CY91" s="44"/>
      <c r="CZ91" s="44"/>
      <c r="DA91" s="44"/>
      <c r="DB91" s="44"/>
      <c r="DE91" s="48">
        <v>88</v>
      </c>
      <c r="DF91" s="48">
        <f t="shared" si="53"/>
        <v>3</v>
      </c>
      <c r="DG91" s="48">
        <f t="shared" si="54"/>
        <v>201</v>
      </c>
      <c r="DH91" s="18" t="str">
        <f t="shared" si="55"/>
        <v>踏雪白狼-8级</v>
      </c>
      <c r="DI91" s="18" t="s">
        <v>1117</v>
      </c>
      <c r="DJ91" s="48">
        <f t="shared" si="56"/>
        <v>3</v>
      </c>
      <c r="DK91" s="48">
        <f t="shared" si="57"/>
        <v>8</v>
      </c>
      <c r="DL91" s="48" t="s">
        <v>1118</v>
      </c>
      <c r="DM91" s="18">
        <f t="shared" si="58"/>
        <v>2230</v>
      </c>
      <c r="DN91" s="48" t="s">
        <v>1119</v>
      </c>
      <c r="DO91" s="18">
        <f t="shared" si="59"/>
        <v>825</v>
      </c>
      <c r="DP91" s="48"/>
      <c r="DQ91" s="48"/>
      <c r="DR91" s="48"/>
      <c r="DS91" s="48"/>
      <c r="DT91" s="48"/>
      <c r="DU91" s="48"/>
      <c r="DV91" s="48"/>
      <c r="DW91" s="48"/>
    </row>
    <row r="92" spans="1:127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943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328</v>
      </c>
      <c r="O92" s="41">
        <v>100</v>
      </c>
      <c r="AE92" s="41">
        <v>88</v>
      </c>
      <c r="AF92" s="18">
        <f>MATCH(AE92,游戏节奏!$B$4:$B$103,1)</f>
        <v>100</v>
      </c>
      <c r="AG92" s="41">
        <f t="shared" si="65"/>
        <v>0</v>
      </c>
      <c r="AH92" s="41">
        <f t="shared" si="66"/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 t="shared" si="60"/>
        <v>77622</v>
      </c>
      <c r="AM92" s="41">
        <f t="shared" si="61"/>
        <v>2862</v>
      </c>
      <c r="AN92" s="41">
        <f t="shared" si="62"/>
        <v>60499</v>
      </c>
      <c r="CM92" s="44">
        <v>89</v>
      </c>
      <c r="CN92" s="18">
        <f t="shared" si="44"/>
        <v>3</v>
      </c>
      <c r="CO92" s="18">
        <f t="shared" si="45"/>
        <v>1606005</v>
      </c>
      <c r="CP92" s="44" t="str">
        <f t="shared" si="46"/>
        <v>初级神器2配件1-9级</v>
      </c>
      <c r="CQ92" s="43" t="s">
        <v>1061</v>
      </c>
      <c r="CR92" s="18">
        <f t="shared" si="47"/>
        <v>9</v>
      </c>
      <c r="CS92" s="18" t="str">
        <f t="shared" si="48"/>
        <v>金币</v>
      </c>
      <c r="CT92" s="18">
        <f>IF(CR92=1,1,INT(INDEX($CE$13:$CE$52,CR92)/$CH$2*INDEX($CI$4:$CI$6,INDEX($BT$4:$BT$33,CN92))/5)*5)</f>
        <v>980</v>
      </c>
      <c r="CU92" s="18" t="str">
        <f t="shared" si="49"/>
        <v>初级神器材料</v>
      </c>
      <c r="CV92" s="18">
        <f t="shared" si="50"/>
        <v>465</v>
      </c>
      <c r="CW92" s="18" t="str">
        <f t="shared" si="51"/>
        <v>初级神器2配件1</v>
      </c>
      <c r="CX92" s="18">
        <f t="shared" si="52"/>
        <v>2</v>
      </c>
      <c r="CY92" s="44"/>
      <c r="CZ92" s="44"/>
      <c r="DA92" s="44"/>
      <c r="DB92" s="44"/>
      <c r="DE92" s="48">
        <v>89</v>
      </c>
      <c r="DF92" s="48">
        <f t="shared" si="53"/>
        <v>3</v>
      </c>
      <c r="DG92" s="48">
        <f t="shared" si="54"/>
        <v>201</v>
      </c>
      <c r="DH92" s="18" t="str">
        <f t="shared" si="55"/>
        <v>踏雪白狼-9级</v>
      </c>
      <c r="DI92" s="18" t="s">
        <v>1117</v>
      </c>
      <c r="DJ92" s="48">
        <f t="shared" si="56"/>
        <v>3</v>
      </c>
      <c r="DK92" s="48">
        <f t="shared" si="57"/>
        <v>9</v>
      </c>
      <c r="DL92" s="48" t="s">
        <v>1118</v>
      </c>
      <c r="DM92" s="18">
        <f t="shared" si="58"/>
        <v>2620</v>
      </c>
      <c r="DN92" s="48" t="s">
        <v>1119</v>
      </c>
      <c r="DO92" s="18">
        <f t="shared" si="59"/>
        <v>975</v>
      </c>
      <c r="DP92" s="48"/>
      <c r="DQ92" s="48"/>
      <c r="DR92" s="48"/>
      <c r="DS92" s="48"/>
      <c r="DT92" s="48"/>
      <c r="DU92" s="48"/>
      <c r="DV92" s="48"/>
      <c r="DW92" s="48"/>
    </row>
    <row r="93" spans="1:127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328</v>
      </c>
      <c r="O93" s="41">
        <v>100</v>
      </c>
      <c r="AE93" s="41">
        <v>89</v>
      </c>
      <c r="AF93" s="18">
        <f>MATCH(AE93,游戏节奏!$B$4:$B$103,1)</f>
        <v>100</v>
      </c>
      <c r="AG93" s="41">
        <f t="shared" si="65"/>
        <v>0</v>
      </c>
      <c r="AH93" s="41">
        <f t="shared" si="66"/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 t="shared" si="60"/>
        <v>77622</v>
      </c>
      <c r="AM93" s="41">
        <f t="shared" si="61"/>
        <v>2862</v>
      </c>
      <c r="AN93" s="41">
        <f t="shared" si="62"/>
        <v>60499</v>
      </c>
      <c r="CM93" s="44">
        <v>90</v>
      </c>
      <c r="CN93" s="18">
        <f t="shared" si="44"/>
        <v>3</v>
      </c>
      <c r="CO93" s="18">
        <f t="shared" si="45"/>
        <v>1606005</v>
      </c>
      <c r="CP93" s="44" t="str">
        <f t="shared" si="46"/>
        <v>初级神器2配件1-10级</v>
      </c>
      <c r="CQ93" s="43" t="s">
        <v>1061</v>
      </c>
      <c r="CR93" s="18">
        <f t="shared" si="47"/>
        <v>10</v>
      </c>
      <c r="CS93" s="18" t="str">
        <f t="shared" si="48"/>
        <v>金币</v>
      </c>
      <c r="CT93" s="18">
        <f>IF(CR93=1,1,INT(INDEX($CE$13:$CE$52,CR93)/$CH$2*INDEX($CI$4:$CI$6,INDEX($BT$4:$BT$33,CN93))/5)*5)</f>
        <v>1130</v>
      </c>
      <c r="CU93" s="18" t="str">
        <f t="shared" si="49"/>
        <v>初级神器材料</v>
      </c>
      <c r="CV93" s="18">
        <f t="shared" si="50"/>
        <v>555</v>
      </c>
      <c r="CW93" s="18" t="str">
        <f t="shared" si="51"/>
        <v>初级神器2配件1</v>
      </c>
      <c r="CX93" s="18">
        <f t="shared" si="52"/>
        <v>3</v>
      </c>
      <c r="CY93" s="44"/>
      <c r="CZ93" s="44"/>
      <c r="DA93" s="44"/>
      <c r="DB93" s="44"/>
      <c r="DE93" s="48">
        <v>90</v>
      </c>
      <c r="DF93" s="48">
        <f t="shared" si="53"/>
        <v>3</v>
      </c>
      <c r="DG93" s="48">
        <f t="shared" si="54"/>
        <v>201</v>
      </c>
      <c r="DH93" s="18" t="str">
        <f t="shared" si="55"/>
        <v>踏雪白狼-10级</v>
      </c>
      <c r="DI93" s="18" t="s">
        <v>1117</v>
      </c>
      <c r="DJ93" s="48">
        <f t="shared" si="56"/>
        <v>3</v>
      </c>
      <c r="DK93" s="48">
        <f t="shared" si="57"/>
        <v>10</v>
      </c>
      <c r="DL93" s="48" t="s">
        <v>1118</v>
      </c>
      <c r="DM93" s="18">
        <f t="shared" si="58"/>
        <v>3010</v>
      </c>
      <c r="DN93" s="48" t="s">
        <v>1119</v>
      </c>
      <c r="DO93" s="18">
        <f t="shared" si="59"/>
        <v>1160</v>
      </c>
      <c r="DP93" s="47" t="s">
        <v>1121</v>
      </c>
      <c r="DQ93" s="48">
        <v>2</v>
      </c>
      <c r="DR93" s="48"/>
      <c r="DS93" s="48"/>
      <c r="DT93" s="48"/>
      <c r="DU93" s="48"/>
      <c r="DV93" s="48"/>
      <c r="DW93" s="48"/>
    </row>
    <row r="94" spans="1:127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329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328</v>
      </c>
      <c r="O94" s="41">
        <v>100</v>
      </c>
      <c r="AE94" s="41">
        <v>90</v>
      </c>
      <c r="AF94" s="18">
        <f>MATCH(AE94,游戏节奏!$B$4:$B$103,1)</f>
        <v>100</v>
      </c>
      <c r="AG94" s="41">
        <f t="shared" si="65"/>
        <v>0</v>
      </c>
      <c r="AH94" s="41">
        <f t="shared" si="66"/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 t="shared" si="60"/>
        <v>77622</v>
      </c>
      <c r="AM94" s="41">
        <f t="shared" si="61"/>
        <v>2862</v>
      </c>
      <c r="AN94" s="41">
        <f t="shared" si="62"/>
        <v>60499</v>
      </c>
      <c r="CM94" s="44">
        <v>91</v>
      </c>
      <c r="CN94" s="18">
        <f t="shared" si="44"/>
        <v>3</v>
      </c>
      <c r="CO94" s="18">
        <f t="shared" si="45"/>
        <v>1606005</v>
      </c>
      <c r="CP94" s="44" t="str">
        <f t="shared" si="46"/>
        <v>初级神器2配件1-11级</v>
      </c>
      <c r="CQ94" s="43" t="s">
        <v>1061</v>
      </c>
      <c r="CR94" s="18">
        <f t="shared" si="47"/>
        <v>11</v>
      </c>
      <c r="CS94" s="18" t="str">
        <f t="shared" si="48"/>
        <v>金币</v>
      </c>
      <c r="CT94" s="18">
        <f>IF(CR94=1,1,INT(INDEX($CE$13:$CE$52,CR94)/$CH$2*INDEX($CI$4:$CI$6,INDEX($BT$4:$BT$33,CN94))/5)*5)</f>
        <v>1340</v>
      </c>
      <c r="CU94" s="18" t="str">
        <f t="shared" si="49"/>
        <v>初级神器材料</v>
      </c>
      <c r="CV94" s="18">
        <f t="shared" si="50"/>
        <v>960</v>
      </c>
      <c r="CW94" s="18" t="str">
        <f t="shared" si="51"/>
        <v>初级神器2配件1</v>
      </c>
      <c r="CX94" s="18">
        <f t="shared" si="52"/>
        <v>3</v>
      </c>
      <c r="CY94" s="44"/>
      <c r="CZ94" s="44"/>
      <c r="DA94" s="44"/>
      <c r="DB94" s="44"/>
      <c r="DE94" s="48">
        <v>91</v>
      </c>
      <c r="DF94" s="48">
        <f t="shared" si="53"/>
        <v>3</v>
      </c>
      <c r="DG94" s="48">
        <f t="shared" si="54"/>
        <v>201</v>
      </c>
      <c r="DH94" s="18" t="str">
        <f t="shared" si="55"/>
        <v>踏雪白狼-11级</v>
      </c>
      <c r="DI94" s="18" t="s">
        <v>1117</v>
      </c>
      <c r="DJ94" s="48">
        <f t="shared" si="56"/>
        <v>3</v>
      </c>
      <c r="DK94" s="48">
        <f t="shared" si="57"/>
        <v>11</v>
      </c>
      <c r="DL94" s="48" t="s">
        <v>1118</v>
      </c>
      <c r="DM94" s="18">
        <f t="shared" si="58"/>
        <v>3580</v>
      </c>
      <c r="DN94" s="48" t="s">
        <v>1119</v>
      </c>
      <c r="DO94" s="18">
        <f t="shared" si="59"/>
        <v>2015</v>
      </c>
      <c r="DP94" s="48"/>
      <c r="DQ94" s="48"/>
      <c r="DR94" s="48"/>
      <c r="DS94" s="48"/>
      <c r="DT94" s="48"/>
      <c r="DU94" s="48"/>
      <c r="DV94" s="48"/>
      <c r="DW94" s="48"/>
    </row>
    <row r="95" spans="1:127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328</v>
      </c>
      <c r="O95" s="41">
        <v>150</v>
      </c>
      <c r="AE95" s="41">
        <v>91</v>
      </c>
      <c r="AF95" s="18">
        <f>MATCH(AE95,游戏节奏!$B$4:$B$103,1)</f>
        <v>100</v>
      </c>
      <c r="AG95" s="41">
        <f t="shared" si="65"/>
        <v>0</v>
      </c>
      <c r="AH95" s="41">
        <f t="shared" si="66"/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 t="shared" si="60"/>
        <v>77622</v>
      </c>
      <c r="AM95" s="41">
        <f t="shared" si="61"/>
        <v>2862</v>
      </c>
      <c r="AN95" s="41">
        <f t="shared" si="62"/>
        <v>60499</v>
      </c>
      <c r="CM95" s="44">
        <v>92</v>
      </c>
      <c r="CN95" s="18">
        <f t="shared" si="44"/>
        <v>3</v>
      </c>
      <c r="CO95" s="18">
        <f t="shared" si="45"/>
        <v>1606005</v>
      </c>
      <c r="CP95" s="44" t="str">
        <f t="shared" si="46"/>
        <v>初级神器2配件1-12级</v>
      </c>
      <c r="CQ95" s="43" t="s">
        <v>1061</v>
      </c>
      <c r="CR95" s="18">
        <f t="shared" si="47"/>
        <v>12</v>
      </c>
      <c r="CS95" s="18" t="str">
        <f t="shared" si="48"/>
        <v>金币</v>
      </c>
      <c r="CT95" s="18">
        <f>IF(CR95=1,1,INT(INDEX($CE$13:$CE$52,CR95)/$CH$2*INDEX($CI$4:$CI$6,INDEX($BT$4:$BT$33,CN95))/5)*5)</f>
        <v>1630</v>
      </c>
      <c r="CU95" s="18" t="str">
        <f t="shared" si="49"/>
        <v>初级神器材料</v>
      </c>
      <c r="CV95" s="18">
        <f t="shared" si="50"/>
        <v>1045</v>
      </c>
      <c r="CW95" s="18" t="str">
        <f t="shared" si="51"/>
        <v>初级神器2配件1</v>
      </c>
      <c r="CX95" s="18">
        <f t="shared" si="52"/>
        <v>3</v>
      </c>
      <c r="CY95" s="44"/>
      <c r="CZ95" s="44"/>
      <c r="DA95" s="44"/>
      <c r="DB95" s="44"/>
      <c r="DE95" s="48">
        <v>92</v>
      </c>
      <c r="DF95" s="48">
        <f t="shared" si="53"/>
        <v>3</v>
      </c>
      <c r="DG95" s="48">
        <f t="shared" si="54"/>
        <v>201</v>
      </c>
      <c r="DH95" s="18" t="str">
        <f t="shared" si="55"/>
        <v>踏雪白狼-12级</v>
      </c>
      <c r="DI95" s="18" t="s">
        <v>1117</v>
      </c>
      <c r="DJ95" s="48">
        <f t="shared" si="56"/>
        <v>3</v>
      </c>
      <c r="DK95" s="48">
        <f t="shared" si="57"/>
        <v>12</v>
      </c>
      <c r="DL95" s="48" t="s">
        <v>1118</v>
      </c>
      <c r="DM95" s="18">
        <f t="shared" si="58"/>
        <v>4350</v>
      </c>
      <c r="DN95" s="48" t="s">
        <v>1119</v>
      </c>
      <c r="DO95" s="18">
        <f t="shared" si="59"/>
        <v>2200</v>
      </c>
      <c r="DP95" s="48"/>
      <c r="DQ95" s="48"/>
      <c r="DR95" s="48"/>
      <c r="DS95" s="48"/>
      <c r="DT95" s="48"/>
      <c r="DU95" s="48"/>
      <c r="DV95" s="48"/>
      <c r="DW95" s="48"/>
    </row>
    <row r="96" spans="1:127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944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328</v>
      </c>
      <c r="O96" s="41">
        <v>150</v>
      </c>
      <c r="AE96" s="41">
        <v>92</v>
      </c>
      <c r="AF96" s="18">
        <f>MATCH(AE96,游戏节奏!$B$4:$B$103,1)</f>
        <v>100</v>
      </c>
      <c r="AG96" s="41">
        <f t="shared" si="65"/>
        <v>0</v>
      </c>
      <c r="AH96" s="41">
        <f t="shared" si="66"/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 t="shared" si="60"/>
        <v>77622</v>
      </c>
      <c r="AM96" s="41">
        <f t="shared" si="61"/>
        <v>2862</v>
      </c>
      <c r="AN96" s="41">
        <f t="shared" si="62"/>
        <v>60499</v>
      </c>
      <c r="CM96" s="44">
        <v>93</v>
      </c>
      <c r="CN96" s="18">
        <f t="shared" si="44"/>
        <v>3</v>
      </c>
      <c r="CO96" s="18">
        <f t="shared" si="45"/>
        <v>1606005</v>
      </c>
      <c r="CP96" s="44" t="str">
        <f t="shared" si="46"/>
        <v>初级神器2配件1-13级</v>
      </c>
      <c r="CQ96" s="43" t="s">
        <v>1061</v>
      </c>
      <c r="CR96" s="18">
        <f t="shared" si="47"/>
        <v>13</v>
      </c>
      <c r="CS96" s="18" t="str">
        <f t="shared" si="48"/>
        <v>金币</v>
      </c>
      <c r="CT96" s="18">
        <f>IF(CR96=1,1,INT(INDEX($CE$13:$CE$52,CR96)/$CH$2*INDEX($CI$4:$CI$6,INDEX($BT$4:$BT$33,CN96))/5)*5)</f>
        <v>1920</v>
      </c>
      <c r="CU96" s="18" t="str">
        <f t="shared" si="49"/>
        <v>初级神器材料</v>
      </c>
      <c r="CV96" s="18">
        <f t="shared" si="50"/>
        <v>1120</v>
      </c>
      <c r="CW96" s="18" t="str">
        <f t="shared" si="51"/>
        <v>初级神器2配件1</v>
      </c>
      <c r="CX96" s="18">
        <f t="shared" si="52"/>
        <v>3</v>
      </c>
      <c r="CY96" s="44"/>
      <c r="CZ96" s="44"/>
      <c r="DA96" s="44"/>
      <c r="DB96" s="44"/>
      <c r="DE96" s="48">
        <v>93</v>
      </c>
      <c r="DF96" s="48">
        <f t="shared" si="53"/>
        <v>3</v>
      </c>
      <c r="DG96" s="48">
        <f t="shared" si="54"/>
        <v>201</v>
      </c>
      <c r="DH96" s="18" t="str">
        <f t="shared" si="55"/>
        <v>踏雪白狼-13级</v>
      </c>
      <c r="DI96" s="18" t="s">
        <v>1117</v>
      </c>
      <c r="DJ96" s="48">
        <f t="shared" si="56"/>
        <v>3</v>
      </c>
      <c r="DK96" s="48">
        <f t="shared" si="57"/>
        <v>13</v>
      </c>
      <c r="DL96" s="48" t="s">
        <v>1118</v>
      </c>
      <c r="DM96" s="18">
        <f t="shared" si="58"/>
        <v>5120</v>
      </c>
      <c r="DN96" s="48" t="s">
        <v>1119</v>
      </c>
      <c r="DO96" s="18">
        <f t="shared" si="59"/>
        <v>2350</v>
      </c>
      <c r="DP96" s="48"/>
      <c r="DQ96" s="48"/>
      <c r="DR96" s="48"/>
      <c r="DS96" s="48"/>
      <c r="DT96" s="48"/>
      <c r="DU96" s="48"/>
      <c r="DV96" s="48"/>
      <c r="DW96" s="48"/>
    </row>
    <row r="97" spans="1:127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328</v>
      </c>
      <c r="O97" s="41">
        <v>150</v>
      </c>
      <c r="AE97" s="41">
        <v>93</v>
      </c>
      <c r="AF97" s="18">
        <f>MATCH(AE97,游戏节奏!$B$4:$B$103,1)</f>
        <v>100</v>
      </c>
      <c r="AG97" s="41">
        <f t="shared" si="65"/>
        <v>0</v>
      </c>
      <c r="AH97" s="41">
        <f t="shared" si="66"/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 t="shared" si="60"/>
        <v>77622</v>
      </c>
      <c r="AM97" s="41">
        <f t="shared" si="61"/>
        <v>2862</v>
      </c>
      <c r="AN97" s="41">
        <f t="shared" si="62"/>
        <v>60499</v>
      </c>
      <c r="CM97" s="44">
        <v>94</v>
      </c>
      <c r="CN97" s="18">
        <f t="shared" si="44"/>
        <v>3</v>
      </c>
      <c r="CO97" s="18">
        <f t="shared" si="45"/>
        <v>1606005</v>
      </c>
      <c r="CP97" s="44" t="str">
        <f t="shared" si="46"/>
        <v>初级神器2配件1-14级</v>
      </c>
      <c r="CQ97" s="43" t="s">
        <v>1061</v>
      </c>
      <c r="CR97" s="18">
        <f t="shared" si="47"/>
        <v>14</v>
      </c>
      <c r="CS97" s="18" t="str">
        <f t="shared" si="48"/>
        <v>金币</v>
      </c>
      <c r="CT97" s="18">
        <f>IF(CR97=1,1,INT(INDEX($CE$13:$CE$52,CR97)/$CH$2*INDEX($CI$4:$CI$6,INDEX($BT$4:$BT$33,CN97))/5)*5)</f>
        <v>2205</v>
      </c>
      <c r="CU97" s="18" t="str">
        <f t="shared" si="49"/>
        <v>初级神器材料</v>
      </c>
      <c r="CV97" s="18">
        <f t="shared" si="50"/>
        <v>1195</v>
      </c>
      <c r="CW97" s="18" t="str">
        <f t="shared" si="51"/>
        <v>初级神器2配件1</v>
      </c>
      <c r="CX97" s="18">
        <f t="shared" si="52"/>
        <v>3</v>
      </c>
      <c r="CY97" s="44"/>
      <c r="CZ97" s="44"/>
      <c r="DA97" s="44"/>
      <c r="DB97" s="44"/>
      <c r="DE97" s="48">
        <v>94</v>
      </c>
      <c r="DF97" s="48">
        <f t="shared" si="53"/>
        <v>3</v>
      </c>
      <c r="DG97" s="48">
        <f t="shared" si="54"/>
        <v>201</v>
      </c>
      <c r="DH97" s="18" t="str">
        <f t="shared" si="55"/>
        <v>踏雪白狼-14级</v>
      </c>
      <c r="DI97" s="18" t="s">
        <v>1117</v>
      </c>
      <c r="DJ97" s="48">
        <f t="shared" si="56"/>
        <v>3</v>
      </c>
      <c r="DK97" s="48">
        <f t="shared" si="57"/>
        <v>14</v>
      </c>
      <c r="DL97" s="48" t="s">
        <v>1118</v>
      </c>
      <c r="DM97" s="18">
        <f t="shared" si="58"/>
        <v>5885</v>
      </c>
      <c r="DN97" s="48" t="s">
        <v>1119</v>
      </c>
      <c r="DO97" s="18">
        <f t="shared" si="59"/>
        <v>2505</v>
      </c>
      <c r="DP97" s="48"/>
      <c r="DQ97" s="48"/>
      <c r="DR97" s="48"/>
      <c r="DS97" s="48"/>
      <c r="DT97" s="48"/>
      <c r="DU97" s="48"/>
      <c r="DV97" s="48"/>
      <c r="DW97" s="48"/>
    </row>
    <row r="98" spans="1:127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945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328</v>
      </c>
      <c r="O98" s="41">
        <v>150</v>
      </c>
      <c r="AE98" s="41">
        <v>94</v>
      </c>
      <c r="AF98" s="18">
        <f>MATCH(AE98,游戏节奏!$B$4:$B$103,1)</f>
        <v>100</v>
      </c>
      <c r="AG98" s="41">
        <f t="shared" si="65"/>
        <v>0</v>
      </c>
      <c r="AH98" s="41">
        <f t="shared" si="66"/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 t="shared" si="60"/>
        <v>77622</v>
      </c>
      <c r="AM98" s="41">
        <f t="shared" si="61"/>
        <v>2862</v>
      </c>
      <c r="AN98" s="41">
        <f t="shared" si="62"/>
        <v>60499</v>
      </c>
      <c r="CM98" s="44">
        <v>95</v>
      </c>
      <c r="CN98" s="18">
        <f t="shared" si="44"/>
        <v>3</v>
      </c>
      <c r="CO98" s="18">
        <f t="shared" si="45"/>
        <v>1606005</v>
      </c>
      <c r="CP98" s="44" t="str">
        <f t="shared" si="46"/>
        <v>初级神器2配件1-15级</v>
      </c>
      <c r="CQ98" s="43" t="s">
        <v>1061</v>
      </c>
      <c r="CR98" s="18">
        <f t="shared" si="47"/>
        <v>15</v>
      </c>
      <c r="CS98" s="18" t="str">
        <f t="shared" si="48"/>
        <v>金币</v>
      </c>
      <c r="CT98" s="18">
        <f>IF(CR98=1,1,INT(INDEX($CE$13:$CE$52,CR98)/$CH$2*INDEX($CI$4:$CI$6,INDEX($BT$4:$BT$33,CN98))/5)*5)</f>
        <v>2495</v>
      </c>
      <c r="CU98" s="18" t="str">
        <f t="shared" si="49"/>
        <v>初级神器材料</v>
      </c>
      <c r="CV98" s="18">
        <f t="shared" si="50"/>
        <v>1235</v>
      </c>
      <c r="CW98" s="18" t="str">
        <f t="shared" si="51"/>
        <v>初级神器2配件1</v>
      </c>
      <c r="CX98" s="18">
        <f t="shared" si="52"/>
        <v>5</v>
      </c>
      <c r="CY98" s="44"/>
      <c r="CZ98" s="44"/>
      <c r="DA98" s="44"/>
      <c r="DB98" s="44"/>
      <c r="DE98" s="48">
        <v>95</v>
      </c>
      <c r="DF98" s="48">
        <f t="shared" si="53"/>
        <v>3</v>
      </c>
      <c r="DG98" s="48">
        <f t="shared" si="54"/>
        <v>201</v>
      </c>
      <c r="DH98" s="18" t="str">
        <f t="shared" si="55"/>
        <v>踏雪白狼-15级</v>
      </c>
      <c r="DI98" s="18" t="s">
        <v>1117</v>
      </c>
      <c r="DJ98" s="48">
        <f t="shared" si="56"/>
        <v>3</v>
      </c>
      <c r="DK98" s="48">
        <f t="shared" si="57"/>
        <v>15</v>
      </c>
      <c r="DL98" s="48" t="s">
        <v>1118</v>
      </c>
      <c r="DM98" s="18">
        <f t="shared" si="58"/>
        <v>6655</v>
      </c>
      <c r="DN98" s="48" t="s">
        <v>1119</v>
      </c>
      <c r="DO98" s="18">
        <f t="shared" si="59"/>
        <v>2595</v>
      </c>
      <c r="DP98" s="47" t="s">
        <v>1120</v>
      </c>
      <c r="DQ98" s="48">
        <v>3</v>
      </c>
      <c r="DR98" s="48"/>
      <c r="DS98" s="48"/>
      <c r="DT98" s="48"/>
      <c r="DU98" s="48"/>
      <c r="DV98" s="48"/>
      <c r="DW98" s="48"/>
    </row>
    <row r="99" spans="1:127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328</v>
      </c>
      <c r="O99" s="41">
        <v>150</v>
      </c>
      <c r="AE99" s="41">
        <v>95</v>
      </c>
      <c r="AF99" s="18">
        <f>MATCH(AE99,游戏节奏!$B$4:$B$103,1)</f>
        <v>100</v>
      </c>
      <c r="AG99" s="41">
        <f t="shared" si="65"/>
        <v>0</v>
      </c>
      <c r="AH99" s="41">
        <f t="shared" si="66"/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 t="shared" si="60"/>
        <v>77622</v>
      </c>
      <c r="AM99" s="41">
        <f t="shared" si="61"/>
        <v>2862</v>
      </c>
      <c r="AN99" s="41">
        <f t="shared" si="62"/>
        <v>60499</v>
      </c>
      <c r="CM99" s="44">
        <v>96</v>
      </c>
      <c r="CN99" s="18">
        <f t="shared" si="44"/>
        <v>3</v>
      </c>
      <c r="CO99" s="18">
        <f t="shared" si="45"/>
        <v>1606005</v>
      </c>
      <c r="CP99" s="44" t="str">
        <f t="shared" si="46"/>
        <v>初级神器2配件1-16级</v>
      </c>
      <c r="CQ99" s="43" t="s">
        <v>1061</v>
      </c>
      <c r="CR99" s="18">
        <f t="shared" si="47"/>
        <v>16</v>
      </c>
      <c r="CS99" s="18" t="str">
        <f t="shared" si="48"/>
        <v>金币</v>
      </c>
      <c r="CT99" s="18">
        <f>IF(CR99=1,1,INT(INDEX($CE$13:$CE$52,CR99)/$CH$2*INDEX($CI$4:$CI$6,INDEX($BT$4:$BT$33,CN99))/5)*5)</f>
        <v>2690</v>
      </c>
      <c r="CU99" s="18" t="str">
        <f t="shared" si="49"/>
        <v>初级神器材料</v>
      </c>
      <c r="CV99" s="18">
        <f t="shared" si="50"/>
        <v>2195</v>
      </c>
      <c r="CW99" s="18" t="str">
        <f t="shared" si="51"/>
        <v>初级神器2配件1</v>
      </c>
      <c r="CX99" s="18">
        <f t="shared" si="52"/>
        <v>5</v>
      </c>
      <c r="CY99" s="44"/>
      <c r="CZ99" s="44"/>
      <c r="DA99" s="44"/>
      <c r="DB99" s="44"/>
      <c r="DE99" s="48">
        <v>96</v>
      </c>
      <c r="DF99" s="48">
        <f t="shared" si="53"/>
        <v>3</v>
      </c>
      <c r="DG99" s="48">
        <f t="shared" si="54"/>
        <v>201</v>
      </c>
      <c r="DH99" s="18" t="str">
        <f t="shared" si="55"/>
        <v>踏雪白狼-16级</v>
      </c>
      <c r="DI99" s="18" t="s">
        <v>1117</v>
      </c>
      <c r="DJ99" s="48">
        <f t="shared" si="56"/>
        <v>3</v>
      </c>
      <c r="DK99" s="48">
        <f t="shared" si="57"/>
        <v>16</v>
      </c>
      <c r="DL99" s="48" t="s">
        <v>1118</v>
      </c>
      <c r="DM99" s="18">
        <f t="shared" si="58"/>
        <v>7180</v>
      </c>
      <c r="DN99" s="48" t="s">
        <v>1119</v>
      </c>
      <c r="DO99" s="18">
        <f t="shared" si="59"/>
        <v>4610</v>
      </c>
      <c r="DP99" s="48"/>
      <c r="DQ99" s="48"/>
      <c r="DR99" s="48"/>
      <c r="DS99" s="48"/>
      <c r="DT99" s="48"/>
      <c r="DU99" s="48"/>
      <c r="DV99" s="48"/>
      <c r="DW99" s="48"/>
    </row>
    <row r="100" spans="1:127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329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328</v>
      </c>
      <c r="O100" s="41">
        <v>150</v>
      </c>
      <c r="AE100" s="41">
        <v>96</v>
      </c>
      <c r="AF100" s="18">
        <f>MATCH(AE100,游戏节奏!$B$4:$B$103,1)</f>
        <v>100</v>
      </c>
      <c r="AG100" s="41">
        <f t="shared" si="65"/>
        <v>0</v>
      </c>
      <c r="AH100" s="41">
        <f t="shared" si="66"/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 t="shared" si="60"/>
        <v>77622</v>
      </c>
      <c r="AM100" s="41">
        <f t="shared" si="61"/>
        <v>2862</v>
      </c>
      <c r="AN100" s="41">
        <f t="shared" si="62"/>
        <v>60499</v>
      </c>
      <c r="CM100" s="44">
        <v>97</v>
      </c>
      <c r="CN100" s="18">
        <f t="shared" si="44"/>
        <v>3</v>
      </c>
      <c r="CO100" s="18">
        <f t="shared" si="45"/>
        <v>1606005</v>
      </c>
      <c r="CP100" s="44" t="str">
        <f t="shared" si="46"/>
        <v>初级神器2配件1-17级</v>
      </c>
      <c r="CQ100" s="43" t="s">
        <v>1061</v>
      </c>
      <c r="CR100" s="18">
        <f t="shared" si="47"/>
        <v>17</v>
      </c>
      <c r="CS100" s="18" t="str">
        <f t="shared" si="48"/>
        <v>金币</v>
      </c>
      <c r="CT100" s="18">
        <f>IF(CR100=1,1,INT(INDEX($CE$13:$CE$52,CR100)/$CH$2*INDEX($CI$4:$CI$6,INDEX($BT$4:$BT$33,CN100))/5)*5)</f>
        <v>3270</v>
      </c>
      <c r="CU100" s="18" t="str">
        <f t="shared" si="49"/>
        <v>初级神器材料</v>
      </c>
      <c r="CV100" s="18">
        <f t="shared" si="50"/>
        <v>2325</v>
      </c>
      <c r="CW100" s="18" t="str">
        <f t="shared" si="51"/>
        <v>初级神器2配件1</v>
      </c>
      <c r="CX100" s="18">
        <f t="shared" si="52"/>
        <v>5</v>
      </c>
      <c r="CY100" s="44"/>
      <c r="CZ100" s="44"/>
      <c r="DA100" s="44"/>
      <c r="DB100" s="44"/>
      <c r="DE100" s="48">
        <v>97</v>
      </c>
      <c r="DF100" s="48">
        <f t="shared" si="53"/>
        <v>3</v>
      </c>
      <c r="DG100" s="48">
        <f t="shared" si="54"/>
        <v>201</v>
      </c>
      <c r="DH100" s="18" t="str">
        <f t="shared" si="55"/>
        <v>踏雪白狼-17级</v>
      </c>
      <c r="DI100" s="18" t="s">
        <v>1117</v>
      </c>
      <c r="DJ100" s="48">
        <f t="shared" si="56"/>
        <v>3</v>
      </c>
      <c r="DK100" s="48">
        <f t="shared" si="57"/>
        <v>17</v>
      </c>
      <c r="DL100" s="48" t="s">
        <v>1118</v>
      </c>
      <c r="DM100" s="18">
        <f t="shared" si="58"/>
        <v>8720</v>
      </c>
      <c r="DN100" s="48" t="s">
        <v>1119</v>
      </c>
      <c r="DO100" s="18">
        <f t="shared" si="59"/>
        <v>4885</v>
      </c>
      <c r="DP100" s="48"/>
      <c r="DQ100" s="48"/>
      <c r="DR100" s="48"/>
      <c r="DS100" s="48"/>
      <c r="DT100" s="48"/>
      <c r="DU100" s="48"/>
      <c r="DV100" s="48"/>
      <c r="DW100" s="48"/>
    </row>
    <row r="101" spans="1:127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328</v>
      </c>
      <c r="O101" s="41">
        <v>150</v>
      </c>
      <c r="AE101" s="41">
        <v>97</v>
      </c>
      <c r="AF101" s="18">
        <f>MATCH(AE101,游戏节奏!$B$4:$B$103,1)</f>
        <v>100</v>
      </c>
      <c r="AG101" s="41">
        <f t="shared" si="65"/>
        <v>0</v>
      </c>
      <c r="AH101" s="41">
        <f t="shared" si="66"/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 t="shared" si="60"/>
        <v>77622</v>
      </c>
      <c r="AM101" s="41">
        <f t="shared" si="61"/>
        <v>2862</v>
      </c>
      <c r="AN101" s="41">
        <f t="shared" si="62"/>
        <v>60499</v>
      </c>
      <c r="CM101" s="44">
        <v>98</v>
      </c>
      <c r="CN101" s="18">
        <f t="shared" si="44"/>
        <v>3</v>
      </c>
      <c r="CO101" s="18">
        <f t="shared" si="45"/>
        <v>1606005</v>
      </c>
      <c r="CP101" s="44" t="str">
        <f t="shared" si="46"/>
        <v>初级神器2配件1-18级</v>
      </c>
      <c r="CQ101" s="43" t="s">
        <v>1061</v>
      </c>
      <c r="CR101" s="18">
        <f t="shared" si="47"/>
        <v>18</v>
      </c>
      <c r="CS101" s="18" t="str">
        <f t="shared" si="48"/>
        <v>金币</v>
      </c>
      <c r="CT101" s="18">
        <f>IF(CR101=1,1,INT(INDEX($CE$13:$CE$52,CR101)/$CH$2*INDEX($CI$4:$CI$6,INDEX($BT$4:$BT$33,CN101))/5)*5)</f>
        <v>3845</v>
      </c>
      <c r="CU101" s="18" t="str">
        <f t="shared" si="49"/>
        <v>初级神器材料</v>
      </c>
      <c r="CV101" s="18">
        <f t="shared" si="50"/>
        <v>2460</v>
      </c>
      <c r="CW101" s="18" t="str">
        <f t="shared" si="51"/>
        <v>初级神器2配件1</v>
      </c>
      <c r="CX101" s="18">
        <f t="shared" si="52"/>
        <v>5</v>
      </c>
      <c r="CY101" s="44"/>
      <c r="CZ101" s="44"/>
      <c r="DA101" s="44"/>
      <c r="DB101" s="44"/>
      <c r="DE101" s="48">
        <v>98</v>
      </c>
      <c r="DF101" s="48">
        <f t="shared" si="53"/>
        <v>3</v>
      </c>
      <c r="DG101" s="48">
        <f t="shared" si="54"/>
        <v>201</v>
      </c>
      <c r="DH101" s="18" t="str">
        <f t="shared" si="55"/>
        <v>踏雪白狼-18级</v>
      </c>
      <c r="DI101" s="18" t="s">
        <v>1117</v>
      </c>
      <c r="DJ101" s="48">
        <f t="shared" si="56"/>
        <v>3</v>
      </c>
      <c r="DK101" s="48">
        <f t="shared" si="57"/>
        <v>18</v>
      </c>
      <c r="DL101" s="48" t="s">
        <v>1118</v>
      </c>
      <c r="DM101" s="18">
        <f t="shared" si="58"/>
        <v>10260</v>
      </c>
      <c r="DN101" s="48" t="s">
        <v>1119</v>
      </c>
      <c r="DO101" s="18">
        <f t="shared" si="59"/>
        <v>5160</v>
      </c>
      <c r="DP101" s="48"/>
      <c r="DQ101" s="48"/>
      <c r="DR101" s="48"/>
      <c r="DS101" s="48"/>
      <c r="DT101" s="48"/>
      <c r="DU101" s="48"/>
      <c r="DV101" s="48"/>
      <c r="DW101" s="48"/>
    </row>
    <row r="102" spans="1:127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331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328</v>
      </c>
      <c r="O102" s="41">
        <v>150</v>
      </c>
      <c r="AE102" s="41">
        <v>98</v>
      </c>
      <c r="AF102" s="18">
        <f>MATCH(AE102,游戏节奏!$B$4:$B$103,1)</f>
        <v>100</v>
      </c>
      <c r="AG102" s="41">
        <f t="shared" si="65"/>
        <v>0</v>
      </c>
      <c r="AH102" s="41">
        <f t="shared" si="66"/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 t="shared" si="60"/>
        <v>77622</v>
      </c>
      <c r="AM102" s="41">
        <f t="shared" si="61"/>
        <v>2862</v>
      </c>
      <c r="AN102" s="41">
        <f t="shared" si="62"/>
        <v>60499</v>
      </c>
      <c r="CM102" s="44">
        <v>99</v>
      </c>
      <c r="CN102" s="18">
        <f t="shared" si="44"/>
        <v>3</v>
      </c>
      <c r="CO102" s="18">
        <f t="shared" si="45"/>
        <v>1606005</v>
      </c>
      <c r="CP102" s="44" t="str">
        <f t="shared" si="46"/>
        <v>初级神器2配件1-19级</v>
      </c>
      <c r="CQ102" s="43" t="s">
        <v>1061</v>
      </c>
      <c r="CR102" s="18">
        <f t="shared" si="47"/>
        <v>19</v>
      </c>
      <c r="CS102" s="18" t="str">
        <f t="shared" si="48"/>
        <v>金币</v>
      </c>
      <c r="CT102" s="18">
        <f>IF(CR102=1,1,INT(INDEX($CE$13:$CE$52,CR102)/$CH$2*INDEX($CI$4:$CI$6,INDEX($BT$4:$BT$33,CN102))/5)*5)</f>
        <v>4425</v>
      </c>
      <c r="CU102" s="18" t="str">
        <f t="shared" si="49"/>
        <v>初级神器材料</v>
      </c>
      <c r="CV102" s="18">
        <f t="shared" si="50"/>
        <v>2605</v>
      </c>
      <c r="CW102" s="18" t="str">
        <f t="shared" si="51"/>
        <v>初级神器2配件1</v>
      </c>
      <c r="CX102" s="18">
        <f t="shared" si="52"/>
        <v>5</v>
      </c>
      <c r="CY102" s="44"/>
      <c r="CZ102" s="44"/>
      <c r="DA102" s="44"/>
      <c r="DB102" s="44"/>
      <c r="DE102" s="48">
        <v>99</v>
      </c>
      <c r="DF102" s="48">
        <f t="shared" si="53"/>
        <v>3</v>
      </c>
      <c r="DG102" s="48">
        <f t="shared" si="54"/>
        <v>201</v>
      </c>
      <c r="DH102" s="18" t="str">
        <f t="shared" si="55"/>
        <v>踏雪白狼-19级</v>
      </c>
      <c r="DI102" s="18" t="s">
        <v>1117</v>
      </c>
      <c r="DJ102" s="48">
        <f t="shared" si="56"/>
        <v>3</v>
      </c>
      <c r="DK102" s="48">
        <f t="shared" si="57"/>
        <v>19</v>
      </c>
      <c r="DL102" s="48" t="s">
        <v>1118</v>
      </c>
      <c r="DM102" s="18">
        <f t="shared" si="58"/>
        <v>11800</v>
      </c>
      <c r="DN102" s="48" t="s">
        <v>1119</v>
      </c>
      <c r="DO102" s="18">
        <f t="shared" si="59"/>
        <v>5465</v>
      </c>
      <c r="DP102" s="48"/>
      <c r="DQ102" s="48"/>
      <c r="DR102" s="48"/>
      <c r="DS102" s="48"/>
      <c r="DT102" s="48"/>
      <c r="DU102" s="48"/>
      <c r="DV102" s="48"/>
      <c r="DW102" s="48"/>
    </row>
    <row r="103" spans="1:127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328</v>
      </c>
      <c r="O103" s="41">
        <v>150</v>
      </c>
      <c r="AE103" s="41">
        <v>99</v>
      </c>
      <c r="AF103" s="18">
        <f>MATCH(AE103,游戏节奏!$B$4:$B$103,1)</f>
        <v>100</v>
      </c>
      <c r="AG103" s="41">
        <f t="shared" si="65"/>
        <v>0</v>
      </c>
      <c r="AH103" s="41">
        <f t="shared" si="66"/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 t="shared" si="60"/>
        <v>77622</v>
      </c>
      <c r="AM103" s="41">
        <f t="shared" si="61"/>
        <v>2862</v>
      </c>
      <c r="AN103" s="41">
        <f t="shared" si="62"/>
        <v>60499</v>
      </c>
      <c r="CM103" s="44">
        <v>100</v>
      </c>
      <c r="CN103" s="18">
        <f t="shared" si="44"/>
        <v>3</v>
      </c>
      <c r="CO103" s="18">
        <f t="shared" si="45"/>
        <v>1606005</v>
      </c>
      <c r="CP103" s="44" t="str">
        <f t="shared" si="46"/>
        <v>初级神器2配件1-20级</v>
      </c>
      <c r="CQ103" s="43" t="s">
        <v>1061</v>
      </c>
      <c r="CR103" s="18">
        <f t="shared" si="47"/>
        <v>20</v>
      </c>
      <c r="CS103" s="18" t="str">
        <f t="shared" si="48"/>
        <v>金币</v>
      </c>
      <c r="CT103" s="18">
        <f>IF(CR103=1,1,INT(INDEX($CE$13:$CE$52,CR103)/$CH$2*INDEX($CI$4:$CI$6,INDEX($BT$4:$BT$33,CN103))/5)*5)</f>
        <v>5000</v>
      </c>
      <c r="CU103" s="18" t="str">
        <f t="shared" si="49"/>
        <v>初级神器材料</v>
      </c>
      <c r="CV103" s="18">
        <f t="shared" si="50"/>
        <v>2750</v>
      </c>
      <c r="CW103" s="18" t="str">
        <f t="shared" si="51"/>
        <v>初级神器2配件1</v>
      </c>
      <c r="CX103" s="18">
        <f t="shared" si="52"/>
        <v>10</v>
      </c>
      <c r="CY103" s="44"/>
      <c r="CZ103" s="44"/>
      <c r="DA103" s="44"/>
      <c r="DB103" s="44"/>
      <c r="DE103" s="48">
        <v>100</v>
      </c>
      <c r="DF103" s="48">
        <f t="shared" si="53"/>
        <v>3</v>
      </c>
      <c r="DG103" s="48">
        <f t="shared" si="54"/>
        <v>201</v>
      </c>
      <c r="DH103" s="18" t="str">
        <f t="shared" si="55"/>
        <v>踏雪白狼-20级</v>
      </c>
      <c r="DI103" s="18" t="s">
        <v>1117</v>
      </c>
      <c r="DJ103" s="48">
        <f t="shared" si="56"/>
        <v>3</v>
      </c>
      <c r="DK103" s="48">
        <f t="shared" si="57"/>
        <v>20</v>
      </c>
      <c r="DL103" s="48" t="s">
        <v>1118</v>
      </c>
      <c r="DM103" s="18">
        <f t="shared" si="58"/>
        <v>13340</v>
      </c>
      <c r="DN103" s="48" t="s">
        <v>1119</v>
      </c>
      <c r="DO103" s="18">
        <f t="shared" si="59"/>
        <v>5770</v>
      </c>
      <c r="DP103" s="47" t="s">
        <v>1120</v>
      </c>
      <c r="DQ103" s="48">
        <v>5</v>
      </c>
      <c r="DR103" s="48"/>
      <c r="DS103" s="48"/>
      <c r="DT103" s="48"/>
      <c r="DU103" s="48"/>
      <c r="DV103" s="48"/>
      <c r="DW103" s="48"/>
    </row>
    <row r="104" spans="1:127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331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328</v>
      </c>
      <c r="O104" s="41">
        <v>150</v>
      </c>
      <c r="AE104" s="41">
        <v>100</v>
      </c>
      <c r="AF104" s="18">
        <f>MATCH(AE104,游戏节奏!$B$4:$B$103,1)</f>
        <v>100</v>
      </c>
      <c r="AG104" s="41">
        <f t="shared" si="65"/>
        <v>0</v>
      </c>
      <c r="AH104" s="41">
        <f t="shared" si="66"/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 t="shared" si="60"/>
        <v>77622</v>
      </c>
      <c r="AM104" s="41">
        <f t="shared" si="61"/>
        <v>2862</v>
      </c>
      <c r="AN104" s="41">
        <f t="shared" si="62"/>
        <v>60499</v>
      </c>
      <c r="CM104" s="44">
        <v>101</v>
      </c>
      <c r="CN104" s="18">
        <f t="shared" si="44"/>
        <v>3</v>
      </c>
      <c r="CO104" s="18">
        <f t="shared" si="45"/>
        <v>1606005</v>
      </c>
      <c r="CP104" s="44" t="str">
        <f t="shared" si="46"/>
        <v>初级神器2配件1-21级</v>
      </c>
      <c r="CQ104" s="43" t="s">
        <v>1061</v>
      </c>
      <c r="CR104" s="18">
        <f t="shared" si="47"/>
        <v>21</v>
      </c>
      <c r="CS104" s="18" t="str">
        <f t="shared" si="48"/>
        <v>金币</v>
      </c>
      <c r="CT104" s="18">
        <f>IF(CR104=1,1,INT(INDEX($CE$13:$CE$52,CR104)/$CH$2*INDEX($CI$4:$CI$6,INDEX($BT$4:$BT$33,CN104))/5)*5)</f>
        <v>5255</v>
      </c>
      <c r="CU104" s="18" t="str">
        <f t="shared" si="49"/>
        <v>初级神器材料</v>
      </c>
      <c r="CV104" s="18">
        <f t="shared" si="50"/>
        <v>3045</v>
      </c>
      <c r="CW104" s="18" t="str">
        <f t="shared" si="51"/>
        <v>初级神器2配件1</v>
      </c>
      <c r="CX104" s="18">
        <f t="shared" si="52"/>
        <v>10</v>
      </c>
      <c r="CY104" s="44"/>
      <c r="CZ104" s="44"/>
      <c r="DA104" s="44"/>
      <c r="DB104" s="44"/>
      <c r="DE104" s="48">
        <v>101</v>
      </c>
      <c r="DF104" s="48">
        <f t="shared" si="53"/>
        <v>3</v>
      </c>
      <c r="DG104" s="48">
        <f t="shared" si="54"/>
        <v>201</v>
      </c>
      <c r="DH104" s="18" t="str">
        <f t="shared" si="55"/>
        <v>踏雪白狼-21级</v>
      </c>
      <c r="DI104" s="18" t="s">
        <v>1117</v>
      </c>
      <c r="DJ104" s="48">
        <f t="shared" si="56"/>
        <v>3</v>
      </c>
      <c r="DK104" s="48">
        <f t="shared" si="57"/>
        <v>21</v>
      </c>
      <c r="DL104" s="48" t="s">
        <v>1118</v>
      </c>
      <c r="DM104" s="18">
        <f t="shared" si="58"/>
        <v>14015</v>
      </c>
      <c r="DN104" s="48" t="s">
        <v>1119</v>
      </c>
      <c r="DO104" s="18">
        <f t="shared" si="59"/>
        <v>6390</v>
      </c>
      <c r="DP104" s="48"/>
      <c r="DQ104" s="48"/>
      <c r="DR104" s="48"/>
      <c r="DS104" s="48"/>
      <c r="DT104" s="48"/>
      <c r="DU104" s="48"/>
      <c r="DV104" s="48"/>
      <c r="DW104" s="48"/>
    </row>
    <row r="105" spans="1:127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328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si="65"/>
        <v>0</v>
      </c>
      <c r="AH105" s="41">
        <f t="shared" si="66"/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67">INT(AI105/AI$2*AG$2+AI105)</f>
        <v>77622</v>
      </c>
      <c r="AM105" s="41">
        <f t="shared" ref="AM105:AM168" si="68">INT(AJ105/AJ$2*AH$2+AJ105)</f>
        <v>2862</v>
      </c>
      <c r="AN105" s="41">
        <f t="shared" ref="AN105:AN168" si="69">INT(AK105/AK$2*AI$2+AK105)</f>
        <v>60499</v>
      </c>
      <c r="CM105" s="44">
        <v>102</v>
      </c>
      <c r="CN105" s="18">
        <f t="shared" si="44"/>
        <v>3</v>
      </c>
      <c r="CO105" s="18">
        <f t="shared" si="45"/>
        <v>1606005</v>
      </c>
      <c r="CP105" s="44" t="str">
        <f t="shared" si="46"/>
        <v>初级神器2配件1-22级</v>
      </c>
      <c r="CQ105" s="43" t="s">
        <v>1061</v>
      </c>
      <c r="CR105" s="18">
        <f t="shared" si="47"/>
        <v>22</v>
      </c>
      <c r="CS105" s="18" t="str">
        <f t="shared" si="48"/>
        <v>金币</v>
      </c>
      <c r="CT105" s="18">
        <f>IF(CR105=1,1,INT(INDEX($CE$13:$CE$52,CR105)/$CH$2*INDEX($CI$4:$CI$6,INDEX($BT$4:$BT$33,CN105))/5)*5)</f>
        <v>5545</v>
      </c>
      <c r="CU105" s="18" t="str">
        <f t="shared" si="49"/>
        <v>初级神器材料</v>
      </c>
      <c r="CV105" s="18">
        <f t="shared" si="50"/>
        <v>3260</v>
      </c>
      <c r="CW105" s="18" t="str">
        <f t="shared" si="51"/>
        <v>初级神器2配件1</v>
      </c>
      <c r="CX105" s="18">
        <f t="shared" si="52"/>
        <v>10</v>
      </c>
      <c r="CY105" s="44"/>
      <c r="CZ105" s="44"/>
      <c r="DA105" s="44"/>
      <c r="DB105" s="44"/>
      <c r="DE105" s="48">
        <v>102</v>
      </c>
      <c r="DF105" s="48">
        <f t="shared" si="53"/>
        <v>3</v>
      </c>
      <c r="DG105" s="48">
        <f t="shared" si="54"/>
        <v>201</v>
      </c>
      <c r="DH105" s="18" t="str">
        <f t="shared" si="55"/>
        <v>踏雪白狼-22级</v>
      </c>
      <c r="DI105" s="18" t="s">
        <v>1117</v>
      </c>
      <c r="DJ105" s="48">
        <f t="shared" si="56"/>
        <v>3</v>
      </c>
      <c r="DK105" s="48">
        <f t="shared" si="57"/>
        <v>22</v>
      </c>
      <c r="DL105" s="48" t="s">
        <v>1118</v>
      </c>
      <c r="DM105" s="18">
        <f t="shared" si="58"/>
        <v>14790</v>
      </c>
      <c r="DN105" s="48" t="s">
        <v>1119</v>
      </c>
      <c r="DO105" s="18">
        <f t="shared" si="59"/>
        <v>6840</v>
      </c>
      <c r="DP105" s="48"/>
      <c r="DQ105" s="48"/>
      <c r="DR105" s="48"/>
      <c r="DS105" s="48"/>
      <c r="DT105" s="48"/>
      <c r="DU105" s="48"/>
      <c r="DV105" s="48"/>
      <c r="DW105" s="48"/>
    </row>
    <row r="106" spans="1:127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946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328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65"/>
        <v>0</v>
      </c>
      <c r="AH106" s="41">
        <f t="shared" si="66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67"/>
        <v>77622</v>
      </c>
      <c r="AM106" s="41">
        <f t="shared" si="68"/>
        <v>2862</v>
      </c>
      <c r="AN106" s="41">
        <f t="shared" si="69"/>
        <v>60499</v>
      </c>
      <c r="CM106" s="44">
        <v>103</v>
      </c>
      <c r="CN106" s="18">
        <f t="shared" si="44"/>
        <v>3</v>
      </c>
      <c r="CO106" s="18">
        <f t="shared" si="45"/>
        <v>1606005</v>
      </c>
      <c r="CP106" s="44" t="str">
        <f t="shared" si="46"/>
        <v>初级神器2配件1-23级</v>
      </c>
      <c r="CQ106" s="43" t="s">
        <v>1061</v>
      </c>
      <c r="CR106" s="18">
        <f t="shared" si="47"/>
        <v>23</v>
      </c>
      <c r="CS106" s="18" t="str">
        <f t="shared" si="48"/>
        <v>金币</v>
      </c>
      <c r="CT106" s="18">
        <f>IF(CR106=1,1,INT(INDEX($CE$13:$CE$52,CR106)/$CH$2*INDEX($CI$4:$CI$6,INDEX($BT$4:$BT$33,CN106))/5)*5)</f>
        <v>5835</v>
      </c>
      <c r="CU106" s="18" t="str">
        <f t="shared" si="49"/>
        <v>初级神器材料</v>
      </c>
      <c r="CV106" s="18">
        <f t="shared" si="50"/>
        <v>3460</v>
      </c>
      <c r="CW106" s="18" t="str">
        <f t="shared" si="51"/>
        <v>初级神器2配件1</v>
      </c>
      <c r="CX106" s="18">
        <f t="shared" si="52"/>
        <v>10</v>
      </c>
      <c r="CY106" s="44"/>
      <c r="CZ106" s="44"/>
      <c r="DA106" s="44"/>
      <c r="DB106" s="44"/>
      <c r="DE106" s="48">
        <v>103</v>
      </c>
      <c r="DF106" s="48">
        <f t="shared" si="53"/>
        <v>3</v>
      </c>
      <c r="DG106" s="48">
        <f t="shared" si="54"/>
        <v>201</v>
      </c>
      <c r="DH106" s="18" t="str">
        <f t="shared" si="55"/>
        <v>踏雪白狼-23级</v>
      </c>
      <c r="DI106" s="18" t="s">
        <v>1117</v>
      </c>
      <c r="DJ106" s="48">
        <f t="shared" si="56"/>
        <v>3</v>
      </c>
      <c r="DK106" s="48">
        <f t="shared" si="57"/>
        <v>23</v>
      </c>
      <c r="DL106" s="48" t="s">
        <v>1118</v>
      </c>
      <c r="DM106" s="18">
        <f t="shared" si="58"/>
        <v>15570</v>
      </c>
      <c r="DN106" s="48" t="s">
        <v>1119</v>
      </c>
      <c r="DO106" s="18">
        <f t="shared" si="59"/>
        <v>7270</v>
      </c>
      <c r="DP106" s="48"/>
      <c r="DQ106" s="48"/>
      <c r="DR106" s="48"/>
      <c r="DS106" s="48"/>
      <c r="DT106" s="48"/>
      <c r="DU106" s="48"/>
      <c r="DV106" s="48"/>
      <c r="DW106" s="48"/>
    </row>
    <row r="107" spans="1:127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328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65"/>
        <v>0</v>
      </c>
      <c r="AH107" s="41">
        <f t="shared" si="66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67"/>
        <v>77622</v>
      </c>
      <c r="AM107" s="41">
        <f t="shared" si="68"/>
        <v>2862</v>
      </c>
      <c r="AN107" s="41">
        <f t="shared" si="69"/>
        <v>60499</v>
      </c>
      <c r="CM107" s="44">
        <v>104</v>
      </c>
      <c r="CN107" s="18">
        <f t="shared" si="44"/>
        <v>3</v>
      </c>
      <c r="CO107" s="18">
        <f t="shared" si="45"/>
        <v>1606005</v>
      </c>
      <c r="CP107" s="44" t="str">
        <f t="shared" si="46"/>
        <v>初级神器2配件1-24级</v>
      </c>
      <c r="CQ107" s="43" t="s">
        <v>1061</v>
      </c>
      <c r="CR107" s="18">
        <f t="shared" si="47"/>
        <v>24</v>
      </c>
      <c r="CS107" s="18" t="str">
        <f t="shared" si="48"/>
        <v>金币</v>
      </c>
      <c r="CT107" s="18">
        <f>IF(CR107=1,1,INT(INDEX($CE$13:$CE$52,CR107)/$CH$2*INDEX($CI$4:$CI$6,INDEX($BT$4:$BT$33,CN107))/5)*5)</f>
        <v>6130</v>
      </c>
      <c r="CU107" s="18" t="str">
        <f t="shared" si="49"/>
        <v>初级神器材料</v>
      </c>
      <c r="CV107" s="18">
        <f t="shared" si="50"/>
        <v>3665</v>
      </c>
      <c r="CW107" s="18" t="str">
        <f t="shared" si="51"/>
        <v>初级神器2配件1</v>
      </c>
      <c r="CX107" s="18">
        <f t="shared" si="52"/>
        <v>10</v>
      </c>
      <c r="CY107" s="44"/>
      <c r="CZ107" s="44"/>
      <c r="DA107" s="44"/>
      <c r="DB107" s="44"/>
      <c r="DE107" s="48">
        <v>104</v>
      </c>
      <c r="DF107" s="48">
        <f t="shared" si="53"/>
        <v>3</v>
      </c>
      <c r="DG107" s="48">
        <f t="shared" si="54"/>
        <v>201</v>
      </c>
      <c r="DH107" s="18" t="str">
        <f t="shared" si="55"/>
        <v>踏雪白狼-24级</v>
      </c>
      <c r="DI107" s="18" t="s">
        <v>1117</v>
      </c>
      <c r="DJ107" s="48">
        <f t="shared" si="56"/>
        <v>3</v>
      </c>
      <c r="DK107" s="48">
        <f t="shared" si="57"/>
        <v>24</v>
      </c>
      <c r="DL107" s="48" t="s">
        <v>1118</v>
      </c>
      <c r="DM107" s="18">
        <f t="shared" si="58"/>
        <v>16350</v>
      </c>
      <c r="DN107" s="48" t="s">
        <v>1119</v>
      </c>
      <c r="DO107" s="18">
        <f t="shared" si="59"/>
        <v>7695</v>
      </c>
      <c r="DP107" s="48"/>
      <c r="DQ107" s="48"/>
      <c r="DR107" s="48"/>
      <c r="DS107" s="48"/>
      <c r="DT107" s="48"/>
      <c r="DU107" s="48"/>
      <c r="DV107" s="48"/>
      <c r="DW107" s="48"/>
    </row>
    <row r="108" spans="1:127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331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328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65"/>
        <v>0</v>
      </c>
      <c r="AH108" s="41">
        <f t="shared" si="66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67"/>
        <v>77622</v>
      </c>
      <c r="AM108" s="41">
        <f t="shared" si="68"/>
        <v>2862</v>
      </c>
      <c r="AN108" s="41">
        <f t="shared" si="69"/>
        <v>60499</v>
      </c>
      <c r="CM108" s="44">
        <v>105</v>
      </c>
      <c r="CN108" s="18">
        <f t="shared" si="44"/>
        <v>3</v>
      </c>
      <c r="CO108" s="18">
        <f t="shared" si="45"/>
        <v>1606005</v>
      </c>
      <c r="CP108" s="44" t="str">
        <f t="shared" si="46"/>
        <v>初级神器2配件1-25级</v>
      </c>
      <c r="CQ108" s="43" t="s">
        <v>1061</v>
      </c>
      <c r="CR108" s="18">
        <f t="shared" si="47"/>
        <v>25</v>
      </c>
      <c r="CS108" s="18" t="str">
        <f t="shared" si="48"/>
        <v>金币</v>
      </c>
      <c r="CT108" s="18">
        <f>IF(CR108=1,1,INT(INDEX($CE$13:$CE$52,CR108)/$CH$2*INDEX($CI$4:$CI$6,INDEX($BT$4:$BT$33,CN108))/5)*5)</f>
        <v>6420</v>
      </c>
      <c r="CU108" s="18" t="str">
        <f t="shared" si="49"/>
        <v>初级神器材料</v>
      </c>
      <c r="CV108" s="18">
        <f t="shared" si="50"/>
        <v>3870</v>
      </c>
      <c r="CW108" s="18" t="str">
        <f t="shared" si="51"/>
        <v>初级神器2配件1</v>
      </c>
      <c r="CX108" s="18">
        <f t="shared" si="52"/>
        <v>15</v>
      </c>
      <c r="CY108" s="44"/>
      <c r="CZ108" s="44"/>
      <c r="DA108" s="44"/>
      <c r="DB108" s="44"/>
      <c r="DE108" s="48">
        <v>105</v>
      </c>
      <c r="DF108" s="48">
        <f t="shared" si="53"/>
        <v>3</v>
      </c>
      <c r="DG108" s="48">
        <f t="shared" si="54"/>
        <v>201</v>
      </c>
      <c r="DH108" s="18" t="str">
        <f t="shared" si="55"/>
        <v>踏雪白狼-25级</v>
      </c>
      <c r="DI108" s="18" t="s">
        <v>1117</v>
      </c>
      <c r="DJ108" s="48">
        <f t="shared" si="56"/>
        <v>3</v>
      </c>
      <c r="DK108" s="48">
        <f t="shared" si="57"/>
        <v>25</v>
      </c>
      <c r="DL108" s="48" t="s">
        <v>1118</v>
      </c>
      <c r="DM108" s="18">
        <f t="shared" si="58"/>
        <v>17125</v>
      </c>
      <c r="DN108" s="48" t="s">
        <v>1119</v>
      </c>
      <c r="DO108" s="18">
        <f t="shared" si="59"/>
        <v>8125</v>
      </c>
      <c r="DP108" s="47" t="s">
        <v>1122</v>
      </c>
      <c r="DQ108" s="48">
        <v>8</v>
      </c>
      <c r="DR108" s="48"/>
      <c r="DS108" s="48"/>
      <c r="DT108" s="48"/>
      <c r="DU108" s="48"/>
      <c r="DV108" s="48"/>
      <c r="DW108" s="48"/>
    </row>
    <row r="109" spans="1:127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328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65"/>
        <v>0</v>
      </c>
      <c r="AH109" s="41">
        <f t="shared" si="66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67"/>
        <v>77622</v>
      </c>
      <c r="AM109" s="41">
        <f t="shared" si="68"/>
        <v>2862</v>
      </c>
      <c r="AN109" s="41">
        <f t="shared" si="69"/>
        <v>60499</v>
      </c>
      <c r="CM109" s="44">
        <v>106</v>
      </c>
      <c r="CN109" s="18">
        <f t="shared" si="44"/>
        <v>3</v>
      </c>
      <c r="CO109" s="18">
        <f t="shared" si="45"/>
        <v>1606005</v>
      </c>
      <c r="CP109" s="44" t="str">
        <f t="shared" si="46"/>
        <v>初级神器2配件1-26级</v>
      </c>
      <c r="CQ109" s="43" t="s">
        <v>1061</v>
      </c>
      <c r="CR109" s="18">
        <f t="shared" si="47"/>
        <v>26</v>
      </c>
      <c r="CS109" s="18" t="str">
        <f t="shared" si="48"/>
        <v>金币</v>
      </c>
      <c r="CT109" s="18">
        <f>IF(CR109=1,1,INT(INDEX($CE$13:$CE$52,CR109)/$CH$2*INDEX($CI$4:$CI$6,INDEX($BT$4:$BT$33,CN109))/5)*5)</f>
        <v>8100</v>
      </c>
      <c r="CU109" s="18" t="str">
        <f t="shared" si="49"/>
        <v>初级神器材料</v>
      </c>
      <c r="CV109" s="18">
        <f t="shared" si="50"/>
        <v>4655</v>
      </c>
      <c r="CW109" s="18" t="str">
        <f t="shared" si="51"/>
        <v>初级神器2配件1</v>
      </c>
      <c r="CX109" s="18">
        <f t="shared" si="52"/>
        <v>15</v>
      </c>
      <c r="CY109" s="44"/>
      <c r="CZ109" s="44"/>
      <c r="DA109" s="44"/>
      <c r="DB109" s="44"/>
      <c r="DE109" s="48">
        <v>106</v>
      </c>
      <c r="DF109" s="48">
        <f t="shared" si="53"/>
        <v>3</v>
      </c>
      <c r="DG109" s="48">
        <f t="shared" si="54"/>
        <v>201</v>
      </c>
      <c r="DH109" s="18" t="str">
        <f t="shared" si="55"/>
        <v>踏雪白狼-26级</v>
      </c>
      <c r="DI109" s="18" t="s">
        <v>1117</v>
      </c>
      <c r="DJ109" s="48">
        <f t="shared" si="56"/>
        <v>3</v>
      </c>
      <c r="DK109" s="48">
        <f t="shared" si="57"/>
        <v>26</v>
      </c>
      <c r="DL109" s="48" t="s">
        <v>1118</v>
      </c>
      <c r="DM109" s="18">
        <f t="shared" si="58"/>
        <v>21600</v>
      </c>
      <c r="DN109" s="48" t="s">
        <v>1119</v>
      </c>
      <c r="DO109" s="18">
        <f t="shared" si="59"/>
        <v>9775</v>
      </c>
      <c r="DP109" s="48"/>
      <c r="DQ109" s="48"/>
      <c r="DR109" s="48"/>
      <c r="DS109" s="48"/>
      <c r="DT109" s="48"/>
      <c r="DU109" s="48"/>
      <c r="DV109" s="48"/>
      <c r="DW109" s="48"/>
    </row>
    <row r="110" spans="1:127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331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328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65"/>
        <v>0</v>
      </c>
      <c r="AH110" s="41">
        <f t="shared" si="66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67"/>
        <v>77622</v>
      </c>
      <c r="AM110" s="41">
        <f t="shared" si="68"/>
        <v>2862</v>
      </c>
      <c r="AN110" s="41">
        <f t="shared" si="69"/>
        <v>60499</v>
      </c>
      <c r="CM110" s="44">
        <v>107</v>
      </c>
      <c r="CN110" s="18">
        <f t="shared" si="44"/>
        <v>3</v>
      </c>
      <c r="CO110" s="18">
        <f t="shared" si="45"/>
        <v>1606005</v>
      </c>
      <c r="CP110" s="44" t="str">
        <f t="shared" si="46"/>
        <v>初级神器2配件1-27级</v>
      </c>
      <c r="CQ110" s="43" t="s">
        <v>1061</v>
      </c>
      <c r="CR110" s="18">
        <f t="shared" si="47"/>
        <v>27</v>
      </c>
      <c r="CS110" s="18" t="str">
        <f t="shared" si="48"/>
        <v>金币</v>
      </c>
      <c r="CT110" s="18">
        <f>IF(CR110=1,1,INT(INDEX($CE$13:$CE$52,CR110)/$CH$2*INDEX($CI$4:$CI$6,INDEX($BT$4:$BT$33,CN110))/5)*5)</f>
        <v>10280</v>
      </c>
      <c r="CU110" s="18" t="str">
        <f t="shared" si="49"/>
        <v>初级神器材料</v>
      </c>
      <c r="CV110" s="18">
        <f t="shared" si="50"/>
        <v>4945</v>
      </c>
      <c r="CW110" s="18" t="str">
        <f t="shared" si="51"/>
        <v>初级神器2配件1</v>
      </c>
      <c r="CX110" s="18">
        <f t="shared" si="52"/>
        <v>15</v>
      </c>
      <c r="CY110" s="44"/>
      <c r="CZ110" s="44"/>
      <c r="DA110" s="44"/>
      <c r="DB110" s="44"/>
      <c r="DE110" s="48">
        <v>107</v>
      </c>
      <c r="DF110" s="48">
        <f t="shared" si="53"/>
        <v>3</v>
      </c>
      <c r="DG110" s="48">
        <f t="shared" si="54"/>
        <v>201</v>
      </c>
      <c r="DH110" s="18" t="str">
        <f t="shared" si="55"/>
        <v>踏雪白狼-27级</v>
      </c>
      <c r="DI110" s="18" t="s">
        <v>1117</v>
      </c>
      <c r="DJ110" s="48">
        <f t="shared" si="56"/>
        <v>3</v>
      </c>
      <c r="DK110" s="48">
        <f t="shared" si="57"/>
        <v>27</v>
      </c>
      <c r="DL110" s="48" t="s">
        <v>1118</v>
      </c>
      <c r="DM110" s="18">
        <f t="shared" si="58"/>
        <v>27420</v>
      </c>
      <c r="DN110" s="48" t="s">
        <v>1119</v>
      </c>
      <c r="DO110" s="18">
        <f t="shared" si="59"/>
        <v>10385</v>
      </c>
      <c r="DP110" s="48"/>
      <c r="DQ110" s="48"/>
      <c r="DR110" s="48"/>
      <c r="DS110" s="48"/>
      <c r="DT110" s="48"/>
      <c r="DU110" s="48"/>
      <c r="DV110" s="48"/>
      <c r="DW110" s="48"/>
    </row>
    <row r="111" spans="1:127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328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65"/>
        <v>0</v>
      </c>
      <c r="AH111" s="41">
        <f t="shared" si="66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67"/>
        <v>77622</v>
      </c>
      <c r="AM111" s="41">
        <f t="shared" si="68"/>
        <v>2862</v>
      </c>
      <c r="AN111" s="41">
        <f t="shared" si="69"/>
        <v>60499</v>
      </c>
      <c r="CM111" s="44">
        <v>108</v>
      </c>
      <c r="CN111" s="18">
        <f t="shared" si="44"/>
        <v>3</v>
      </c>
      <c r="CO111" s="18">
        <f t="shared" si="45"/>
        <v>1606005</v>
      </c>
      <c r="CP111" s="44" t="str">
        <f t="shared" si="46"/>
        <v>初级神器2配件1-28级</v>
      </c>
      <c r="CQ111" s="43" t="s">
        <v>1061</v>
      </c>
      <c r="CR111" s="18">
        <f t="shared" si="47"/>
        <v>28</v>
      </c>
      <c r="CS111" s="18" t="str">
        <f t="shared" si="48"/>
        <v>金币</v>
      </c>
      <c r="CT111" s="18">
        <f>IF(CR111=1,1,INT(INDEX($CE$13:$CE$52,CR111)/$CH$2*INDEX($CI$4:$CI$6,INDEX($BT$4:$BT$33,CN111))/5)*5)</f>
        <v>12460</v>
      </c>
      <c r="CU111" s="18" t="str">
        <f t="shared" si="49"/>
        <v>初级神器材料</v>
      </c>
      <c r="CV111" s="18">
        <f t="shared" si="50"/>
        <v>5235</v>
      </c>
      <c r="CW111" s="18" t="str">
        <f t="shared" si="51"/>
        <v>初级神器2配件1</v>
      </c>
      <c r="CX111" s="18">
        <f t="shared" si="52"/>
        <v>15</v>
      </c>
      <c r="CY111" s="44"/>
      <c r="CZ111" s="44"/>
      <c r="DA111" s="44"/>
      <c r="DB111" s="44"/>
      <c r="DE111" s="48">
        <v>108</v>
      </c>
      <c r="DF111" s="48">
        <f t="shared" si="53"/>
        <v>3</v>
      </c>
      <c r="DG111" s="48">
        <f t="shared" si="54"/>
        <v>201</v>
      </c>
      <c r="DH111" s="18" t="str">
        <f t="shared" si="55"/>
        <v>踏雪白狼-28级</v>
      </c>
      <c r="DI111" s="18" t="s">
        <v>1117</v>
      </c>
      <c r="DJ111" s="48">
        <f t="shared" si="56"/>
        <v>3</v>
      </c>
      <c r="DK111" s="48">
        <f t="shared" si="57"/>
        <v>28</v>
      </c>
      <c r="DL111" s="48" t="s">
        <v>1118</v>
      </c>
      <c r="DM111" s="18">
        <f t="shared" si="58"/>
        <v>33235</v>
      </c>
      <c r="DN111" s="48" t="s">
        <v>1119</v>
      </c>
      <c r="DO111" s="18">
        <f t="shared" si="59"/>
        <v>10995</v>
      </c>
      <c r="DP111" s="48"/>
      <c r="DQ111" s="48"/>
      <c r="DR111" s="48"/>
      <c r="DS111" s="48"/>
      <c r="DT111" s="48"/>
      <c r="DU111" s="48"/>
      <c r="DV111" s="48"/>
      <c r="DW111" s="48"/>
    </row>
    <row r="112" spans="1:127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947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328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65"/>
        <v>0</v>
      </c>
      <c r="AH112" s="41">
        <f t="shared" si="66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67"/>
        <v>77622</v>
      </c>
      <c r="AM112" s="41">
        <f t="shared" si="68"/>
        <v>2862</v>
      </c>
      <c r="AN112" s="41">
        <f t="shared" si="69"/>
        <v>60499</v>
      </c>
      <c r="CM112" s="44">
        <v>109</v>
      </c>
      <c r="CN112" s="18">
        <f t="shared" si="44"/>
        <v>3</v>
      </c>
      <c r="CO112" s="18">
        <f t="shared" si="45"/>
        <v>1606005</v>
      </c>
      <c r="CP112" s="44" t="str">
        <f t="shared" si="46"/>
        <v>初级神器2配件1-29级</v>
      </c>
      <c r="CQ112" s="43" t="s">
        <v>1061</v>
      </c>
      <c r="CR112" s="18">
        <f t="shared" si="47"/>
        <v>29</v>
      </c>
      <c r="CS112" s="18" t="str">
        <f t="shared" si="48"/>
        <v>金币</v>
      </c>
      <c r="CT112" s="18">
        <f>IF(CR112=1,1,INT(INDEX($CE$13:$CE$52,CR112)/$CH$2*INDEX($CI$4:$CI$6,INDEX($BT$4:$BT$33,CN112))/5)*5)</f>
        <v>14645</v>
      </c>
      <c r="CU112" s="18" t="str">
        <f t="shared" si="49"/>
        <v>初级神器材料</v>
      </c>
      <c r="CV112" s="18">
        <f t="shared" si="50"/>
        <v>5525</v>
      </c>
      <c r="CW112" s="18" t="str">
        <f t="shared" si="51"/>
        <v>初级神器2配件1</v>
      </c>
      <c r="CX112" s="18">
        <f t="shared" si="52"/>
        <v>15</v>
      </c>
      <c r="CY112" s="44"/>
      <c r="CZ112" s="44"/>
      <c r="DA112" s="44"/>
      <c r="DB112" s="44"/>
      <c r="DE112" s="48">
        <v>109</v>
      </c>
      <c r="DF112" s="48">
        <f t="shared" si="53"/>
        <v>3</v>
      </c>
      <c r="DG112" s="48">
        <f t="shared" si="54"/>
        <v>201</v>
      </c>
      <c r="DH112" s="18" t="str">
        <f t="shared" si="55"/>
        <v>踏雪白狼-29级</v>
      </c>
      <c r="DI112" s="18" t="s">
        <v>1117</v>
      </c>
      <c r="DJ112" s="48">
        <f t="shared" si="56"/>
        <v>3</v>
      </c>
      <c r="DK112" s="48">
        <f t="shared" si="57"/>
        <v>29</v>
      </c>
      <c r="DL112" s="48" t="s">
        <v>1118</v>
      </c>
      <c r="DM112" s="18">
        <f t="shared" si="58"/>
        <v>39050</v>
      </c>
      <c r="DN112" s="48" t="s">
        <v>1119</v>
      </c>
      <c r="DO112" s="18">
        <f t="shared" si="59"/>
        <v>11605</v>
      </c>
      <c r="DP112" s="48"/>
      <c r="DQ112" s="48"/>
      <c r="DR112" s="48"/>
      <c r="DS112" s="48"/>
      <c r="DT112" s="48"/>
      <c r="DU112" s="48"/>
      <c r="DV112" s="48"/>
      <c r="DW112" s="48"/>
    </row>
    <row r="113" spans="1:127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328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65"/>
        <v>0</v>
      </c>
      <c r="AH113" s="41">
        <f t="shared" si="66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67"/>
        <v>77622</v>
      </c>
      <c r="AM113" s="41">
        <f t="shared" si="68"/>
        <v>2862</v>
      </c>
      <c r="AN113" s="41">
        <f t="shared" si="69"/>
        <v>60499</v>
      </c>
      <c r="CM113" s="44">
        <v>110</v>
      </c>
      <c r="CN113" s="18">
        <f t="shared" si="44"/>
        <v>3</v>
      </c>
      <c r="CO113" s="18">
        <f t="shared" si="45"/>
        <v>1606005</v>
      </c>
      <c r="CP113" s="44" t="str">
        <f t="shared" si="46"/>
        <v>初级神器2配件1-30级</v>
      </c>
      <c r="CQ113" s="43" t="s">
        <v>1061</v>
      </c>
      <c r="CR113" s="18">
        <f t="shared" si="47"/>
        <v>30</v>
      </c>
      <c r="CS113" s="18" t="str">
        <f t="shared" si="48"/>
        <v>金币</v>
      </c>
      <c r="CT113" s="18">
        <f>IF(CR113=1,1,INT(INDEX($CE$13:$CE$52,CR113)/$CH$2*INDEX($CI$4:$CI$6,INDEX($BT$4:$BT$33,CN113))/5)*5)</f>
        <v>16825</v>
      </c>
      <c r="CU113" s="18" t="str">
        <f t="shared" si="49"/>
        <v>初级神器材料</v>
      </c>
      <c r="CV113" s="18">
        <f t="shared" si="50"/>
        <v>5815</v>
      </c>
      <c r="CW113" s="18" t="str">
        <f t="shared" si="51"/>
        <v>初级神器2配件1</v>
      </c>
      <c r="CX113" s="18">
        <f t="shared" si="52"/>
        <v>21</v>
      </c>
      <c r="CY113" s="44"/>
      <c r="CZ113" s="44"/>
      <c r="DA113" s="44"/>
      <c r="DB113" s="44"/>
      <c r="DE113" s="48">
        <v>110</v>
      </c>
      <c r="DF113" s="48">
        <f t="shared" si="53"/>
        <v>3</v>
      </c>
      <c r="DG113" s="48">
        <f t="shared" si="54"/>
        <v>201</v>
      </c>
      <c r="DH113" s="18" t="str">
        <f t="shared" si="55"/>
        <v>踏雪白狼-30级</v>
      </c>
      <c r="DI113" s="18" t="s">
        <v>1117</v>
      </c>
      <c r="DJ113" s="48">
        <f t="shared" si="56"/>
        <v>3</v>
      </c>
      <c r="DK113" s="48">
        <f t="shared" si="57"/>
        <v>30</v>
      </c>
      <c r="DL113" s="48" t="s">
        <v>1118</v>
      </c>
      <c r="DM113" s="18">
        <f t="shared" si="58"/>
        <v>44870</v>
      </c>
      <c r="DN113" s="48" t="s">
        <v>1119</v>
      </c>
      <c r="DO113" s="18">
        <f t="shared" si="59"/>
        <v>12215</v>
      </c>
      <c r="DP113" s="47" t="s">
        <v>1120</v>
      </c>
      <c r="DQ113" s="48">
        <v>10</v>
      </c>
      <c r="DR113" s="48"/>
      <c r="DS113" s="48"/>
      <c r="DT113" s="48"/>
      <c r="DU113" s="48"/>
      <c r="DV113" s="48"/>
      <c r="DW113" s="48"/>
    </row>
    <row r="114" spans="1:127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329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328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65"/>
        <v>0</v>
      </c>
      <c r="AH114" s="41">
        <f t="shared" si="66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67"/>
        <v>77622</v>
      </c>
      <c r="AM114" s="41">
        <f t="shared" si="68"/>
        <v>2862</v>
      </c>
      <c r="AN114" s="41">
        <f t="shared" si="69"/>
        <v>60499</v>
      </c>
      <c r="CM114" s="44">
        <v>111</v>
      </c>
      <c r="CN114" s="18">
        <f t="shared" si="44"/>
        <v>3</v>
      </c>
      <c r="CO114" s="18">
        <f t="shared" si="45"/>
        <v>1606005</v>
      </c>
      <c r="CP114" s="44" t="str">
        <f t="shared" si="46"/>
        <v>初级神器2配件1-31级</v>
      </c>
      <c r="CQ114" s="43" t="s">
        <v>1061</v>
      </c>
      <c r="CR114" s="18">
        <f t="shared" si="47"/>
        <v>31</v>
      </c>
      <c r="CS114" s="18" t="str">
        <f t="shared" si="48"/>
        <v>金币</v>
      </c>
      <c r="CT114" s="18">
        <f>IF(CR114=1,1,INT(INDEX($CE$13:$CE$52,CR114)/$CH$2*INDEX($CI$4:$CI$6,INDEX($BT$4:$BT$33,CN114))/5)*5)</f>
        <v>17890</v>
      </c>
      <c r="CU114" s="18" t="str">
        <f t="shared" si="49"/>
        <v>初级神器材料</v>
      </c>
      <c r="CV114" s="18">
        <f t="shared" si="50"/>
        <v>8145</v>
      </c>
      <c r="CW114" s="18" t="str">
        <f t="shared" si="51"/>
        <v>初级神器2配件1</v>
      </c>
      <c r="CX114" s="18">
        <f t="shared" si="52"/>
        <v>25</v>
      </c>
      <c r="CY114" s="44"/>
      <c r="CZ114" s="44"/>
      <c r="DA114" s="44"/>
      <c r="DB114" s="44"/>
      <c r="DE114" s="48">
        <v>111</v>
      </c>
      <c r="DF114" s="48">
        <f t="shared" si="53"/>
        <v>3</v>
      </c>
      <c r="DG114" s="48">
        <f t="shared" si="54"/>
        <v>201</v>
      </c>
      <c r="DH114" s="18" t="str">
        <f t="shared" si="55"/>
        <v>踏雪白狼-31级</v>
      </c>
      <c r="DI114" s="18" t="s">
        <v>1117</v>
      </c>
      <c r="DJ114" s="48">
        <f t="shared" si="56"/>
        <v>3</v>
      </c>
      <c r="DK114" s="48">
        <f t="shared" si="57"/>
        <v>31</v>
      </c>
      <c r="DL114" s="48" t="s">
        <v>1118</v>
      </c>
      <c r="DM114" s="18">
        <f t="shared" si="58"/>
        <v>47705</v>
      </c>
      <c r="DN114" s="48" t="s">
        <v>1119</v>
      </c>
      <c r="DO114" s="18">
        <f t="shared" si="59"/>
        <v>17105</v>
      </c>
      <c r="DP114" s="48"/>
      <c r="DQ114" s="48"/>
      <c r="DR114" s="48"/>
      <c r="DS114" s="48"/>
      <c r="DT114" s="48"/>
      <c r="DU114" s="48"/>
      <c r="DV114" s="48"/>
      <c r="DW114" s="48"/>
    </row>
    <row r="115" spans="1:127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328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65"/>
        <v>0</v>
      </c>
      <c r="AH115" s="41">
        <f t="shared" si="66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67"/>
        <v>77622</v>
      </c>
      <c r="AM115" s="41">
        <f t="shared" si="68"/>
        <v>2862</v>
      </c>
      <c r="AN115" s="41">
        <f t="shared" si="69"/>
        <v>60499</v>
      </c>
      <c r="CM115" s="44">
        <v>112</v>
      </c>
      <c r="CN115" s="18">
        <f t="shared" si="44"/>
        <v>3</v>
      </c>
      <c r="CO115" s="18">
        <f t="shared" si="45"/>
        <v>1606005</v>
      </c>
      <c r="CP115" s="44" t="str">
        <f t="shared" si="46"/>
        <v>初级神器2配件1-32级</v>
      </c>
      <c r="CQ115" s="43" t="s">
        <v>1061</v>
      </c>
      <c r="CR115" s="18">
        <f t="shared" si="47"/>
        <v>32</v>
      </c>
      <c r="CS115" s="18" t="str">
        <f t="shared" si="48"/>
        <v>金币</v>
      </c>
      <c r="CT115" s="18">
        <f>IF(CR115=1,1,INT(INDEX($CE$13:$CE$52,CR115)/$CH$2*INDEX($CI$4:$CI$6,INDEX($BT$4:$BT$33,CN115))/5)*5)</f>
        <v>26835</v>
      </c>
      <c r="CU115" s="18" t="str">
        <f t="shared" si="49"/>
        <v>初级神器材料</v>
      </c>
      <c r="CV115" s="18">
        <f t="shared" si="50"/>
        <v>8725</v>
      </c>
      <c r="CW115" s="18" t="str">
        <f t="shared" si="51"/>
        <v>初级神器2配件1</v>
      </c>
      <c r="CX115" s="18">
        <f t="shared" si="52"/>
        <v>25</v>
      </c>
      <c r="CY115" s="44"/>
      <c r="CZ115" s="44"/>
      <c r="DA115" s="44"/>
      <c r="DB115" s="44"/>
      <c r="DE115" s="48">
        <v>112</v>
      </c>
      <c r="DF115" s="48">
        <f t="shared" si="53"/>
        <v>3</v>
      </c>
      <c r="DG115" s="48">
        <f t="shared" si="54"/>
        <v>201</v>
      </c>
      <c r="DH115" s="18" t="str">
        <f t="shared" si="55"/>
        <v>踏雪白狼-32级</v>
      </c>
      <c r="DI115" s="18" t="s">
        <v>1117</v>
      </c>
      <c r="DJ115" s="48">
        <f t="shared" si="56"/>
        <v>3</v>
      </c>
      <c r="DK115" s="48">
        <f t="shared" si="57"/>
        <v>32</v>
      </c>
      <c r="DL115" s="48" t="s">
        <v>1118</v>
      </c>
      <c r="DM115" s="18">
        <f t="shared" si="58"/>
        <v>71560</v>
      </c>
      <c r="DN115" s="48" t="s">
        <v>1119</v>
      </c>
      <c r="DO115" s="18">
        <f t="shared" si="59"/>
        <v>18325</v>
      </c>
      <c r="DP115" s="48"/>
      <c r="DQ115" s="48"/>
      <c r="DR115" s="48"/>
      <c r="DS115" s="48"/>
      <c r="DT115" s="48"/>
      <c r="DU115" s="48"/>
      <c r="DV115" s="48"/>
      <c r="DW115" s="48"/>
    </row>
    <row r="116" spans="1:127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329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328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65"/>
        <v>0</v>
      </c>
      <c r="AH116" s="41">
        <f t="shared" si="66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67"/>
        <v>77622</v>
      </c>
      <c r="AM116" s="41">
        <f t="shared" si="68"/>
        <v>2862</v>
      </c>
      <c r="AN116" s="41">
        <f t="shared" si="69"/>
        <v>60499</v>
      </c>
      <c r="CM116" s="44">
        <v>113</v>
      </c>
      <c r="CN116" s="18">
        <f t="shared" si="44"/>
        <v>3</v>
      </c>
      <c r="CO116" s="18">
        <f t="shared" si="45"/>
        <v>1606005</v>
      </c>
      <c r="CP116" s="44" t="str">
        <f t="shared" si="46"/>
        <v>初级神器2配件1-33级</v>
      </c>
      <c r="CQ116" s="43" t="s">
        <v>1061</v>
      </c>
      <c r="CR116" s="18">
        <f t="shared" si="47"/>
        <v>33</v>
      </c>
      <c r="CS116" s="18" t="str">
        <f t="shared" si="48"/>
        <v>金币</v>
      </c>
      <c r="CT116" s="18">
        <f>IF(CR116=1,1,INT(INDEX($CE$13:$CE$52,CR116)/$CH$2*INDEX($CI$4:$CI$6,INDEX($BT$4:$BT$33,CN116))/5)*5)</f>
        <v>35780</v>
      </c>
      <c r="CU116" s="18" t="str">
        <f t="shared" si="49"/>
        <v>初级神器材料</v>
      </c>
      <c r="CV116" s="18">
        <f t="shared" si="50"/>
        <v>9310</v>
      </c>
      <c r="CW116" s="18" t="str">
        <f t="shared" si="51"/>
        <v>初级神器2配件1</v>
      </c>
      <c r="CX116" s="18">
        <f t="shared" si="52"/>
        <v>25</v>
      </c>
      <c r="CY116" s="44"/>
      <c r="CZ116" s="44"/>
      <c r="DA116" s="44"/>
      <c r="DB116" s="44"/>
      <c r="DE116" s="48">
        <v>113</v>
      </c>
      <c r="DF116" s="48">
        <f t="shared" si="53"/>
        <v>3</v>
      </c>
      <c r="DG116" s="48">
        <f t="shared" si="54"/>
        <v>201</v>
      </c>
      <c r="DH116" s="18" t="str">
        <f t="shared" si="55"/>
        <v>踏雪白狼-33级</v>
      </c>
      <c r="DI116" s="18" t="s">
        <v>1117</v>
      </c>
      <c r="DJ116" s="48">
        <f t="shared" si="56"/>
        <v>3</v>
      </c>
      <c r="DK116" s="48">
        <f t="shared" si="57"/>
        <v>33</v>
      </c>
      <c r="DL116" s="48" t="s">
        <v>1118</v>
      </c>
      <c r="DM116" s="18">
        <f t="shared" si="58"/>
        <v>95415</v>
      </c>
      <c r="DN116" s="48" t="s">
        <v>1119</v>
      </c>
      <c r="DO116" s="18">
        <f t="shared" si="59"/>
        <v>19545</v>
      </c>
      <c r="DP116" s="48"/>
      <c r="DQ116" s="48"/>
      <c r="DR116" s="48"/>
      <c r="DS116" s="48"/>
      <c r="DT116" s="48"/>
      <c r="DU116" s="48"/>
      <c r="DV116" s="48"/>
      <c r="DW116" s="48"/>
    </row>
    <row r="117" spans="1:127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328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65"/>
        <v>0</v>
      </c>
      <c r="AH117" s="41">
        <f t="shared" si="66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67"/>
        <v>77622</v>
      </c>
      <c r="AM117" s="41">
        <f t="shared" si="68"/>
        <v>2862</v>
      </c>
      <c r="AN117" s="41">
        <f t="shared" si="69"/>
        <v>60499</v>
      </c>
      <c r="CM117" s="44">
        <v>114</v>
      </c>
      <c r="CN117" s="18">
        <f t="shared" si="44"/>
        <v>3</v>
      </c>
      <c r="CO117" s="18">
        <f t="shared" si="45"/>
        <v>1606005</v>
      </c>
      <c r="CP117" s="44" t="str">
        <f t="shared" si="46"/>
        <v>初级神器2配件1-34级</v>
      </c>
      <c r="CQ117" s="43" t="s">
        <v>1061</v>
      </c>
      <c r="CR117" s="18">
        <f t="shared" si="47"/>
        <v>34</v>
      </c>
      <c r="CS117" s="18" t="str">
        <f t="shared" si="48"/>
        <v>金币</v>
      </c>
      <c r="CT117" s="18">
        <f>IF(CR117=1,1,INT(INDEX($CE$13:$CE$52,CR117)/$CH$2*INDEX($CI$4:$CI$6,INDEX($BT$4:$BT$33,CN117))/5)*5)</f>
        <v>44725</v>
      </c>
      <c r="CU117" s="18" t="str">
        <f t="shared" si="49"/>
        <v>初级神器材料</v>
      </c>
      <c r="CV117" s="18">
        <f t="shared" si="50"/>
        <v>9890</v>
      </c>
      <c r="CW117" s="18" t="str">
        <f t="shared" si="51"/>
        <v>初级神器2配件1</v>
      </c>
      <c r="CX117" s="18">
        <f t="shared" si="52"/>
        <v>25</v>
      </c>
      <c r="CY117" s="44"/>
      <c r="CZ117" s="44"/>
      <c r="DA117" s="44"/>
      <c r="DB117" s="44"/>
      <c r="DE117" s="48">
        <v>114</v>
      </c>
      <c r="DF117" s="48">
        <f t="shared" si="53"/>
        <v>3</v>
      </c>
      <c r="DG117" s="48">
        <f t="shared" si="54"/>
        <v>201</v>
      </c>
      <c r="DH117" s="18" t="str">
        <f t="shared" si="55"/>
        <v>踏雪白狼-34级</v>
      </c>
      <c r="DI117" s="18" t="s">
        <v>1117</v>
      </c>
      <c r="DJ117" s="48">
        <f t="shared" si="56"/>
        <v>3</v>
      </c>
      <c r="DK117" s="48">
        <f t="shared" si="57"/>
        <v>34</v>
      </c>
      <c r="DL117" s="48" t="s">
        <v>1118</v>
      </c>
      <c r="DM117" s="18">
        <f t="shared" si="58"/>
        <v>119270</v>
      </c>
      <c r="DN117" s="48" t="s">
        <v>1119</v>
      </c>
      <c r="DO117" s="18">
        <f t="shared" si="59"/>
        <v>20765</v>
      </c>
      <c r="DP117" s="48"/>
      <c r="DQ117" s="48"/>
      <c r="DR117" s="48"/>
      <c r="DS117" s="48"/>
      <c r="DT117" s="48"/>
      <c r="DU117" s="48"/>
      <c r="DV117" s="48"/>
      <c r="DW117" s="48"/>
    </row>
    <row r="118" spans="1:127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948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328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65"/>
        <v>0</v>
      </c>
      <c r="AH118" s="41">
        <f t="shared" si="66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67"/>
        <v>77622</v>
      </c>
      <c r="AM118" s="41">
        <f t="shared" si="68"/>
        <v>2862</v>
      </c>
      <c r="AN118" s="41">
        <f t="shared" si="69"/>
        <v>60499</v>
      </c>
      <c r="CM118" s="44">
        <v>115</v>
      </c>
      <c r="CN118" s="18">
        <f t="shared" si="44"/>
        <v>3</v>
      </c>
      <c r="CO118" s="18">
        <f t="shared" si="45"/>
        <v>1606005</v>
      </c>
      <c r="CP118" s="44" t="str">
        <f t="shared" si="46"/>
        <v>初级神器2配件1-35级</v>
      </c>
      <c r="CQ118" s="43" t="s">
        <v>1061</v>
      </c>
      <c r="CR118" s="18">
        <f t="shared" si="47"/>
        <v>35</v>
      </c>
      <c r="CS118" s="18" t="str">
        <f t="shared" si="48"/>
        <v>金币</v>
      </c>
      <c r="CT118" s="18">
        <f>IF(CR118=1,1,INT(INDEX($CE$13:$CE$52,CR118)/$CH$2*INDEX($CI$4:$CI$6,INDEX($BT$4:$BT$33,CN118))/5)*5)</f>
        <v>53670</v>
      </c>
      <c r="CU118" s="18" t="str">
        <f t="shared" si="49"/>
        <v>初级神器材料</v>
      </c>
      <c r="CV118" s="18">
        <f t="shared" si="50"/>
        <v>10470</v>
      </c>
      <c r="CW118" s="18" t="str">
        <f t="shared" si="51"/>
        <v>初级神器2配件1</v>
      </c>
      <c r="CX118" s="18">
        <f t="shared" si="52"/>
        <v>25</v>
      </c>
      <c r="CY118" s="44"/>
      <c r="CZ118" s="44"/>
      <c r="DA118" s="44"/>
      <c r="DB118" s="44"/>
      <c r="DE118" s="48">
        <v>115</v>
      </c>
      <c r="DF118" s="48">
        <f t="shared" si="53"/>
        <v>3</v>
      </c>
      <c r="DG118" s="48">
        <f t="shared" si="54"/>
        <v>201</v>
      </c>
      <c r="DH118" s="18" t="str">
        <f t="shared" si="55"/>
        <v>踏雪白狼-35级</v>
      </c>
      <c r="DI118" s="18" t="s">
        <v>1117</v>
      </c>
      <c r="DJ118" s="48">
        <f t="shared" si="56"/>
        <v>3</v>
      </c>
      <c r="DK118" s="48">
        <f t="shared" si="57"/>
        <v>35</v>
      </c>
      <c r="DL118" s="48" t="s">
        <v>1118</v>
      </c>
      <c r="DM118" s="18">
        <f t="shared" si="58"/>
        <v>143125</v>
      </c>
      <c r="DN118" s="48" t="s">
        <v>1119</v>
      </c>
      <c r="DO118" s="18">
        <f t="shared" si="59"/>
        <v>21990</v>
      </c>
      <c r="DP118" s="47" t="s">
        <v>1120</v>
      </c>
      <c r="DQ118" s="48">
        <v>10</v>
      </c>
      <c r="DR118" s="48"/>
      <c r="DS118" s="48"/>
      <c r="DT118" s="48"/>
      <c r="DU118" s="48"/>
      <c r="DV118" s="48"/>
      <c r="DW118" s="48"/>
    </row>
    <row r="119" spans="1:127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328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65"/>
        <v>0</v>
      </c>
      <c r="AH119" s="41">
        <f t="shared" si="66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67"/>
        <v>77622</v>
      </c>
      <c r="AM119" s="41">
        <f t="shared" si="68"/>
        <v>2862</v>
      </c>
      <c r="AN119" s="41">
        <f t="shared" si="69"/>
        <v>60499</v>
      </c>
      <c r="CM119" s="44">
        <v>116</v>
      </c>
      <c r="CN119" s="18">
        <f t="shared" si="44"/>
        <v>3</v>
      </c>
      <c r="CO119" s="18">
        <f t="shared" si="45"/>
        <v>1606005</v>
      </c>
      <c r="CP119" s="44" t="str">
        <f t="shared" si="46"/>
        <v>初级神器2配件1-36级</v>
      </c>
      <c r="CQ119" s="43" t="s">
        <v>1061</v>
      </c>
      <c r="CR119" s="18">
        <f t="shared" si="47"/>
        <v>36</v>
      </c>
      <c r="CS119" s="18" t="str">
        <f t="shared" si="48"/>
        <v>金币</v>
      </c>
      <c r="CT119" s="18">
        <f>IF(CR119=1,1,INT(INDEX($CE$13:$CE$52,CR119)/$CH$2*INDEX($CI$4:$CI$6,INDEX($BT$4:$BT$33,CN119))/5)*5)</f>
        <v>72680</v>
      </c>
      <c r="CU119" s="18" t="str">
        <f t="shared" si="49"/>
        <v>初级神器材料</v>
      </c>
      <c r="CV119" s="18">
        <f t="shared" si="50"/>
        <v>16580</v>
      </c>
      <c r="CW119" s="18" t="str">
        <f t="shared" si="51"/>
        <v>初级神器2配件1</v>
      </c>
      <c r="CX119" s="18">
        <f t="shared" si="52"/>
        <v>25</v>
      </c>
      <c r="CY119" s="44"/>
      <c r="CZ119" s="44"/>
      <c r="DA119" s="44"/>
      <c r="DB119" s="44"/>
      <c r="DE119" s="48">
        <v>116</v>
      </c>
      <c r="DF119" s="48">
        <f t="shared" si="53"/>
        <v>3</v>
      </c>
      <c r="DG119" s="48">
        <f t="shared" si="54"/>
        <v>201</v>
      </c>
      <c r="DH119" s="18" t="str">
        <f t="shared" si="55"/>
        <v>踏雪白狼-36级</v>
      </c>
      <c r="DI119" s="18" t="s">
        <v>1117</v>
      </c>
      <c r="DJ119" s="48">
        <f t="shared" si="56"/>
        <v>3</v>
      </c>
      <c r="DK119" s="48">
        <f t="shared" si="57"/>
        <v>36</v>
      </c>
      <c r="DL119" s="48" t="s">
        <v>1118</v>
      </c>
      <c r="DM119" s="18">
        <f t="shared" si="58"/>
        <v>193815</v>
      </c>
      <c r="DN119" s="48" t="s">
        <v>1119</v>
      </c>
      <c r="DO119" s="18">
        <f t="shared" si="59"/>
        <v>34815</v>
      </c>
      <c r="DP119" s="48"/>
      <c r="DQ119" s="48"/>
      <c r="DR119" s="48"/>
      <c r="DS119" s="48"/>
      <c r="DT119" s="48"/>
      <c r="DU119" s="48"/>
      <c r="DV119" s="48"/>
      <c r="DW119" s="48"/>
    </row>
    <row r="120" spans="1:127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329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328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65"/>
        <v>0</v>
      </c>
      <c r="AH120" s="41">
        <f t="shared" si="66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67"/>
        <v>77622</v>
      </c>
      <c r="AM120" s="41">
        <f t="shared" si="68"/>
        <v>2862</v>
      </c>
      <c r="AN120" s="41">
        <f t="shared" si="69"/>
        <v>60499</v>
      </c>
      <c r="CM120" s="44">
        <v>117</v>
      </c>
      <c r="CN120" s="18">
        <f t="shared" si="44"/>
        <v>3</v>
      </c>
      <c r="CO120" s="18">
        <f t="shared" si="45"/>
        <v>1606005</v>
      </c>
      <c r="CP120" s="44" t="str">
        <f t="shared" si="46"/>
        <v>初级神器2配件1-37级</v>
      </c>
      <c r="CQ120" s="43" t="s">
        <v>1061</v>
      </c>
      <c r="CR120" s="18">
        <f t="shared" si="47"/>
        <v>37</v>
      </c>
      <c r="CS120" s="18" t="str">
        <f t="shared" si="48"/>
        <v>金币</v>
      </c>
      <c r="CT120" s="18">
        <f>IF(CR120=1,1,INT(INDEX($CE$13:$CE$52,CR120)/$CH$2*INDEX($CI$4:$CI$6,INDEX($BT$4:$BT$33,CN120))/5)*5)</f>
        <v>92245</v>
      </c>
      <c r="CU120" s="18" t="str">
        <f t="shared" si="49"/>
        <v>初级神器材料</v>
      </c>
      <c r="CV120" s="18">
        <f t="shared" si="50"/>
        <v>17450</v>
      </c>
      <c r="CW120" s="18" t="str">
        <f t="shared" si="51"/>
        <v>初级神器2配件1</v>
      </c>
      <c r="CX120" s="18">
        <f t="shared" si="52"/>
        <v>25</v>
      </c>
      <c r="CY120" s="44"/>
      <c r="CZ120" s="44"/>
      <c r="DA120" s="44"/>
      <c r="DB120" s="44"/>
      <c r="DE120" s="48">
        <v>117</v>
      </c>
      <c r="DF120" s="48">
        <f t="shared" si="53"/>
        <v>3</v>
      </c>
      <c r="DG120" s="48">
        <f t="shared" si="54"/>
        <v>201</v>
      </c>
      <c r="DH120" s="18" t="str">
        <f t="shared" si="55"/>
        <v>踏雪白狼-37级</v>
      </c>
      <c r="DI120" s="18" t="s">
        <v>1117</v>
      </c>
      <c r="DJ120" s="48">
        <f t="shared" si="56"/>
        <v>3</v>
      </c>
      <c r="DK120" s="48">
        <f t="shared" si="57"/>
        <v>37</v>
      </c>
      <c r="DL120" s="48" t="s">
        <v>1118</v>
      </c>
      <c r="DM120" s="18">
        <f t="shared" si="58"/>
        <v>245995</v>
      </c>
      <c r="DN120" s="48" t="s">
        <v>1119</v>
      </c>
      <c r="DO120" s="18">
        <f t="shared" si="59"/>
        <v>36650</v>
      </c>
      <c r="DP120" s="48"/>
      <c r="DQ120" s="48"/>
      <c r="DR120" s="48"/>
      <c r="DS120" s="48"/>
      <c r="DT120" s="48"/>
      <c r="DU120" s="48"/>
      <c r="DV120" s="48"/>
      <c r="DW120" s="48"/>
    </row>
    <row r="121" spans="1:127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328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65"/>
        <v>0</v>
      </c>
      <c r="AH121" s="41">
        <f t="shared" si="66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67"/>
        <v>77622</v>
      </c>
      <c r="AM121" s="41">
        <f t="shared" si="68"/>
        <v>2862</v>
      </c>
      <c r="AN121" s="41">
        <f t="shared" si="69"/>
        <v>60499</v>
      </c>
      <c r="CM121" s="44">
        <v>118</v>
      </c>
      <c r="CN121" s="18">
        <f t="shared" si="44"/>
        <v>3</v>
      </c>
      <c r="CO121" s="18">
        <f t="shared" si="45"/>
        <v>1606005</v>
      </c>
      <c r="CP121" s="44" t="str">
        <f t="shared" si="46"/>
        <v>初级神器2配件1-38级</v>
      </c>
      <c r="CQ121" s="43" t="s">
        <v>1061</v>
      </c>
      <c r="CR121" s="18">
        <f t="shared" si="47"/>
        <v>38</v>
      </c>
      <c r="CS121" s="18" t="str">
        <f t="shared" si="48"/>
        <v>金币</v>
      </c>
      <c r="CT121" s="18">
        <f>IF(CR121=1,1,INT(INDEX($CE$13:$CE$52,CR121)/$CH$2*INDEX($CI$4:$CI$6,INDEX($BT$4:$BT$33,CN121))/5)*5)</f>
        <v>111815</v>
      </c>
      <c r="CU121" s="18" t="str">
        <f t="shared" si="49"/>
        <v>初级神器材料</v>
      </c>
      <c r="CV121" s="18">
        <f t="shared" si="50"/>
        <v>18325</v>
      </c>
      <c r="CW121" s="18" t="str">
        <f t="shared" si="51"/>
        <v>初级神器2配件1</v>
      </c>
      <c r="CX121" s="18">
        <f t="shared" si="52"/>
        <v>25</v>
      </c>
      <c r="CY121" s="44"/>
      <c r="CZ121" s="44"/>
      <c r="DA121" s="44"/>
      <c r="DB121" s="44"/>
      <c r="DE121" s="48">
        <v>118</v>
      </c>
      <c r="DF121" s="48">
        <f t="shared" si="53"/>
        <v>3</v>
      </c>
      <c r="DG121" s="48">
        <f t="shared" si="54"/>
        <v>201</v>
      </c>
      <c r="DH121" s="18" t="str">
        <f t="shared" si="55"/>
        <v>踏雪白狼-38级</v>
      </c>
      <c r="DI121" s="18" t="s">
        <v>1117</v>
      </c>
      <c r="DJ121" s="48">
        <f t="shared" si="56"/>
        <v>3</v>
      </c>
      <c r="DK121" s="48">
        <f t="shared" si="57"/>
        <v>38</v>
      </c>
      <c r="DL121" s="48" t="s">
        <v>1118</v>
      </c>
      <c r="DM121" s="18">
        <f t="shared" si="58"/>
        <v>298175</v>
      </c>
      <c r="DN121" s="48" t="s">
        <v>1119</v>
      </c>
      <c r="DO121" s="18">
        <f t="shared" si="59"/>
        <v>38480</v>
      </c>
      <c r="DP121" s="48"/>
      <c r="DQ121" s="48"/>
      <c r="DR121" s="48"/>
      <c r="DS121" s="48"/>
      <c r="DT121" s="48"/>
      <c r="DU121" s="48"/>
      <c r="DV121" s="48"/>
      <c r="DW121" s="48"/>
    </row>
    <row r="122" spans="1:127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329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328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65"/>
        <v>0</v>
      </c>
      <c r="AH122" s="41">
        <f t="shared" si="66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67"/>
        <v>77622</v>
      </c>
      <c r="AM122" s="41">
        <f t="shared" si="68"/>
        <v>2862</v>
      </c>
      <c r="AN122" s="41">
        <f t="shared" si="69"/>
        <v>60499</v>
      </c>
      <c r="CM122" s="44">
        <v>119</v>
      </c>
      <c r="CN122" s="18">
        <f t="shared" si="44"/>
        <v>3</v>
      </c>
      <c r="CO122" s="18">
        <f t="shared" si="45"/>
        <v>1606005</v>
      </c>
      <c r="CP122" s="44" t="str">
        <f t="shared" si="46"/>
        <v>初级神器2配件1-39级</v>
      </c>
      <c r="CQ122" s="43" t="s">
        <v>1061</v>
      </c>
      <c r="CR122" s="18">
        <f t="shared" si="47"/>
        <v>39</v>
      </c>
      <c r="CS122" s="18" t="str">
        <f t="shared" si="48"/>
        <v>金币</v>
      </c>
      <c r="CT122" s="18">
        <f>IF(CR122=1,1,INT(INDEX($CE$13:$CE$52,CR122)/$CH$2*INDEX($CI$4:$CI$6,INDEX($BT$4:$BT$33,CN122))/5)*5)</f>
        <v>131380</v>
      </c>
      <c r="CU122" s="18" t="str">
        <f t="shared" si="49"/>
        <v>初级神器材料</v>
      </c>
      <c r="CV122" s="18">
        <f t="shared" si="50"/>
        <v>19195</v>
      </c>
      <c r="CW122" s="18" t="str">
        <f t="shared" si="51"/>
        <v>初级神器2配件1</v>
      </c>
      <c r="CX122" s="18">
        <f t="shared" si="52"/>
        <v>25</v>
      </c>
      <c r="CY122" s="44"/>
      <c r="CZ122" s="44"/>
      <c r="DA122" s="44"/>
      <c r="DB122" s="44"/>
      <c r="DE122" s="48">
        <v>119</v>
      </c>
      <c r="DF122" s="48">
        <f t="shared" si="53"/>
        <v>3</v>
      </c>
      <c r="DG122" s="48">
        <f t="shared" si="54"/>
        <v>201</v>
      </c>
      <c r="DH122" s="18" t="str">
        <f t="shared" si="55"/>
        <v>踏雪白狼-39级</v>
      </c>
      <c r="DI122" s="18" t="s">
        <v>1117</v>
      </c>
      <c r="DJ122" s="48">
        <f t="shared" si="56"/>
        <v>3</v>
      </c>
      <c r="DK122" s="48">
        <f t="shared" si="57"/>
        <v>39</v>
      </c>
      <c r="DL122" s="48" t="s">
        <v>1118</v>
      </c>
      <c r="DM122" s="18">
        <f t="shared" si="58"/>
        <v>350355</v>
      </c>
      <c r="DN122" s="48" t="s">
        <v>1119</v>
      </c>
      <c r="DO122" s="18">
        <f t="shared" si="59"/>
        <v>40315</v>
      </c>
      <c r="DP122" s="48"/>
      <c r="DQ122" s="48"/>
      <c r="DR122" s="48"/>
      <c r="DS122" s="48"/>
      <c r="DT122" s="48"/>
      <c r="DU122" s="48"/>
      <c r="DV122" s="48"/>
      <c r="DW122" s="48"/>
    </row>
    <row r="123" spans="1:127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328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65"/>
        <v>0</v>
      </c>
      <c r="AH123" s="41">
        <f t="shared" si="66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67"/>
        <v>77622</v>
      </c>
      <c r="AM123" s="41">
        <f t="shared" si="68"/>
        <v>2862</v>
      </c>
      <c r="AN123" s="41">
        <f t="shared" si="69"/>
        <v>60499</v>
      </c>
      <c r="CM123" s="44">
        <v>120</v>
      </c>
      <c r="CN123" s="18">
        <f t="shared" si="44"/>
        <v>3</v>
      </c>
      <c r="CO123" s="18">
        <f t="shared" si="45"/>
        <v>1606005</v>
      </c>
      <c r="CP123" s="44" t="str">
        <f t="shared" si="46"/>
        <v>初级神器2配件1-40级</v>
      </c>
      <c r="CQ123" s="43" t="s">
        <v>1061</v>
      </c>
      <c r="CR123" s="18">
        <f t="shared" si="47"/>
        <v>40</v>
      </c>
      <c r="CS123" s="18" t="str">
        <f t="shared" si="48"/>
        <v>金币</v>
      </c>
      <c r="CT123" s="18">
        <f>IF(CR123=1,1,INT(INDEX($CE$13:$CE$52,CR123)/$CH$2*INDEX($CI$4:$CI$6,INDEX($BT$4:$BT$33,CN123))/5)*5)</f>
        <v>150950</v>
      </c>
      <c r="CU123" s="18" t="str">
        <f t="shared" si="49"/>
        <v>初级神器材料</v>
      </c>
      <c r="CV123" s="18">
        <f t="shared" si="50"/>
        <v>20070</v>
      </c>
      <c r="CW123" s="18" t="str">
        <f t="shared" si="51"/>
        <v>初级神器2配件1</v>
      </c>
      <c r="CX123" s="18">
        <f t="shared" si="52"/>
        <v>25</v>
      </c>
      <c r="CY123" s="44"/>
      <c r="CZ123" s="44"/>
      <c r="DA123" s="44"/>
      <c r="DB123" s="44"/>
      <c r="DE123" s="48">
        <v>120</v>
      </c>
      <c r="DF123" s="48">
        <f t="shared" si="53"/>
        <v>3</v>
      </c>
      <c r="DG123" s="48">
        <f t="shared" si="54"/>
        <v>201</v>
      </c>
      <c r="DH123" s="18" t="str">
        <f t="shared" si="55"/>
        <v>踏雪白狼-40级</v>
      </c>
      <c r="DI123" s="18" t="s">
        <v>1117</v>
      </c>
      <c r="DJ123" s="48">
        <f t="shared" si="56"/>
        <v>3</v>
      </c>
      <c r="DK123" s="48">
        <f t="shared" si="57"/>
        <v>40</v>
      </c>
      <c r="DL123" s="48" t="s">
        <v>1118</v>
      </c>
      <c r="DM123" s="18">
        <f t="shared" si="58"/>
        <v>402540</v>
      </c>
      <c r="DN123" s="48" t="s">
        <v>1119</v>
      </c>
      <c r="DO123" s="18">
        <f t="shared" si="59"/>
        <v>42145</v>
      </c>
      <c r="DP123" s="47" t="s">
        <v>1120</v>
      </c>
      <c r="DQ123" s="48">
        <v>10</v>
      </c>
      <c r="DR123" s="48"/>
      <c r="DS123" s="48"/>
      <c r="DT123" s="48"/>
      <c r="DU123" s="48"/>
      <c r="DV123" s="48"/>
      <c r="DW123" s="48"/>
    </row>
    <row r="124" spans="1:127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949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328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65"/>
        <v>0</v>
      </c>
      <c r="AH124" s="41">
        <f t="shared" si="66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67"/>
        <v>77622</v>
      </c>
      <c r="AM124" s="41">
        <f t="shared" si="68"/>
        <v>2862</v>
      </c>
      <c r="AN124" s="41">
        <f t="shared" si="69"/>
        <v>60499</v>
      </c>
      <c r="CM124" s="44">
        <v>121</v>
      </c>
      <c r="CN124" s="18">
        <f t="shared" si="44"/>
        <v>4</v>
      </c>
      <c r="CO124" s="18">
        <f t="shared" si="45"/>
        <v>1606006</v>
      </c>
      <c r="CP124" s="44" t="str">
        <f t="shared" si="46"/>
        <v>初级神器2配件2-1级</v>
      </c>
      <c r="CQ124" s="43" t="s">
        <v>1061</v>
      </c>
      <c r="CR124" s="18">
        <f t="shared" si="47"/>
        <v>1</v>
      </c>
      <c r="CS124" s="18" t="str">
        <f t="shared" si="48"/>
        <v>初级神器2配件2激活</v>
      </c>
      <c r="CT124" s="18">
        <f>IF(CR124=1,1,INT(INDEX($CE$13:$CE$52,CR124)/$CH$2*INDEX($CI$4:$CI$6,INDEX($BT$4:$BT$33,CN124))/5)*5)</f>
        <v>1</v>
      </c>
      <c r="CU124" s="18" t="str">
        <f t="shared" si="49"/>
        <v/>
      </c>
      <c r="CV124" s="18" t="str">
        <f t="shared" si="50"/>
        <v/>
      </c>
      <c r="CW124" s="18" t="str">
        <f t="shared" si="51"/>
        <v/>
      </c>
      <c r="CX124" s="18" t="str">
        <f t="shared" si="52"/>
        <v/>
      </c>
      <c r="CY124" s="44"/>
      <c r="CZ124" s="44"/>
      <c r="DA124" s="44"/>
      <c r="DB124" s="44"/>
      <c r="DE124" s="48">
        <v>121</v>
      </c>
      <c r="DF124" s="48">
        <f t="shared" si="53"/>
        <v>4</v>
      </c>
      <c r="DG124" s="48">
        <f t="shared" si="54"/>
        <v>202</v>
      </c>
      <c r="DH124" s="18" t="str">
        <f t="shared" si="55"/>
        <v>大荒紫电-1级</v>
      </c>
      <c r="DI124" s="18" t="s">
        <v>1117</v>
      </c>
      <c r="DJ124" s="48">
        <f t="shared" si="56"/>
        <v>4</v>
      </c>
      <c r="DK124" s="48">
        <f t="shared" si="57"/>
        <v>1</v>
      </c>
      <c r="DL124" s="48" t="s">
        <v>1118</v>
      </c>
      <c r="DM124" s="18">
        <f t="shared" si="58"/>
        <v>525</v>
      </c>
      <c r="DN124" s="48" t="s">
        <v>1119</v>
      </c>
      <c r="DO124" s="18">
        <f t="shared" si="59"/>
        <v>20</v>
      </c>
      <c r="DP124" s="47" t="s">
        <v>1120</v>
      </c>
      <c r="DQ124" s="48">
        <v>1</v>
      </c>
      <c r="DR124" s="48"/>
      <c r="DS124" s="48"/>
      <c r="DT124" s="48"/>
      <c r="DU124" s="48"/>
      <c r="DV124" s="48"/>
      <c r="DW124" s="48"/>
    </row>
    <row r="125" spans="1:127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328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65"/>
        <v>0</v>
      </c>
      <c r="AH125" s="41">
        <f t="shared" si="66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67"/>
        <v>77622</v>
      </c>
      <c r="AM125" s="41">
        <f t="shared" si="68"/>
        <v>2862</v>
      </c>
      <c r="AN125" s="41">
        <f t="shared" si="69"/>
        <v>60499</v>
      </c>
      <c r="CM125" s="44">
        <v>122</v>
      </c>
      <c r="CN125" s="18">
        <f t="shared" si="44"/>
        <v>4</v>
      </c>
      <c r="CO125" s="18">
        <f t="shared" si="45"/>
        <v>1606006</v>
      </c>
      <c r="CP125" s="44" t="str">
        <f t="shared" si="46"/>
        <v>初级神器2配件2-2级</v>
      </c>
      <c r="CQ125" s="43" t="s">
        <v>1061</v>
      </c>
      <c r="CR125" s="18">
        <f t="shared" si="47"/>
        <v>2</v>
      </c>
      <c r="CS125" s="18" t="str">
        <f t="shared" si="48"/>
        <v>金币</v>
      </c>
      <c r="CT125" s="18">
        <f>IF(CR125=1,1,INT(INDEX($CE$13:$CE$52,CR125)/$CH$2*INDEX($CI$4:$CI$6,INDEX($BT$4:$BT$33,CN125))/5)*5)</f>
        <v>250</v>
      </c>
      <c r="CU125" s="18" t="str">
        <f t="shared" si="49"/>
        <v>初级神器材料</v>
      </c>
      <c r="CV125" s="18">
        <f t="shared" si="50"/>
        <v>15</v>
      </c>
      <c r="CW125" s="18" t="str">
        <f t="shared" si="51"/>
        <v>初级神器2配件2</v>
      </c>
      <c r="CX125" s="18">
        <f t="shared" si="52"/>
        <v>1</v>
      </c>
      <c r="CY125" s="44"/>
      <c r="CZ125" s="44"/>
      <c r="DA125" s="44"/>
      <c r="DB125" s="44"/>
      <c r="DE125" s="48">
        <v>122</v>
      </c>
      <c r="DF125" s="48">
        <f t="shared" si="53"/>
        <v>4</v>
      </c>
      <c r="DG125" s="48">
        <f t="shared" si="54"/>
        <v>202</v>
      </c>
      <c r="DH125" s="18" t="str">
        <f t="shared" si="55"/>
        <v>大荒紫电-2级</v>
      </c>
      <c r="DI125" s="18" t="s">
        <v>1117</v>
      </c>
      <c r="DJ125" s="48">
        <f t="shared" si="56"/>
        <v>4</v>
      </c>
      <c r="DK125" s="48">
        <f t="shared" si="57"/>
        <v>2</v>
      </c>
      <c r="DL125" s="48" t="s">
        <v>1118</v>
      </c>
      <c r="DM125" s="18">
        <f t="shared" si="58"/>
        <v>670</v>
      </c>
      <c r="DN125" s="48" t="s">
        <v>1119</v>
      </c>
      <c r="DO125" s="18">
        <f t="shared" si="59"/>
        <v>30</v>
      </c>
      <c r="DP125" s="48"/>
      <c r="DQ125" s="48"/>
      <c r="DR125" s="48"/>
      <c r="DS125" s="48"/>
      <c r="DT125" s="48"/>
      <c r="DU125" s="48"/>
      <c r="DV125" s="48"/>
      <c r="DW125" s="48"/>
    </row>
    <row r="126" spans="1:127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950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328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65"/>
        <v>0</v>
      </c>
      <c r="AH126" s="41">
        <f t="shared" si="66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67"/>
        <v>77622</v>
      </c>
      <c r="AM126" s="41">
        <f t="shared" si="68"/>
        <v>2862</v>
      </c>
      <c r="AN126" s="41">
        <f t="shared" si="69"/>
        <v>60499</v>
      </c>
      <c r="CM126" s="44">
        <v>123</v>
      </c>
      <c r="CN126" s="18">
        <f t="shared" si="44"/>
        <v>4</v>
      </c>
      <c r="CO126" s="18">
        <f t="shared" si="45"/>
        <v>1606006</v>
      </c>
      <c r="CP126" s="44" t="str">
        <f t="shared" si="46"/>
        <v>初级神器2配件2-3级</v>
      </c>
      <c r="CQ126" s="43" t="s">
        <v>1061</v>
      </c>
      <c r="CR126" s="18">
        <f t="shared" si="47"/>
        <v>3</v>
      </c>
      <c r="CS126" s="18" t="str">
        <f t="shared" si="48"/>
        <v>金币</v>
      </c>
      <c r="CT126" s="18">
        <f>IF(CR126=1,1,INT(INDEX($CE$13:$CE$52,CR126)/$CH$2*INDEX($CI$4:$CI$6,INDEX($BT$4:$BT$33,CN126))/5)*5)</f>
        <v>300</v>
      </c>
      <c r="CU126" s="18" t="str">
        <f t="shared" si="49"/>
        <v>初级神器材料</v>
      </c>
      <c r="CV126" s="18">
        <f t="shared" si="50"/>
        <v>30</v>
      </c>
      <c r="CW126" s="18" t="str">
        <f t="shared" si="51"/>
        <v>初级神器2配件2</v>
      </c>
      <c r="CX126" s="18">
        <f t="shared" si="52"/>
        <v>1</v>
      </c>
      <c r="CY126" s="44"/>
      <c r="CZ126" s="44"/>
      <c r="DA126" s="44"/>
      <c r="DB126" s="44"/>
      <c r="DE126" s="48">
        <v>123</v>
      </c>
      <c r="DF126" s="48">
        <f t="shared" si="53"/>
        <v>4</v>
      </c>
      <c r="DG126" s="48">
        <f t="shared" si="54"/>
        <v>202</v>
      </c>
      <c r="DH126" s="18" t="str">
        <f t="shared" si="55"/>
        <v>大荒紫电-3级</v>
      </c>
      <c r="DI126" s="18" t="s">
        <v>1117</v>
      </c>
      <c r="DJ126" s="48">
        <f t="shared" si="56"/>
        <v>4</v>
      </c>
      <c r="DK126" s="48">
        <f t="shared" si="57"/>
        <v>3</v>
      </c>
      <c r="DL126" s="48" t="s">
        <v>1118</v>
      </c>
      <c r="DM126" s="18">
        <f t="shared" si="58"/>
        <v>810</v>
      </c>
      <c r="DN126" s="48" t="s">
        <v>1119</v>
      </c>
      <c r="DO126" s="18">
        <f t="shared" si="59"/>
        <v>60</v>
      </c>
      <c r="DP126" s="48"/>
      <c r="DQ126" s="48"/>
      <c r="DR126" s="48"/>
      <c r="DS126" s="48"/>
      <c r="DT126" s="48"/>
      <c r="DU126" s="48"/>
      <c r="DV126" s="48"/>
      <c r="DW126" s="48"/>
    </row>
    <row r="127" spans="1:127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328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65"/>
        <v>0</v>
      </c>
      <c r="AH127" s="41">
        <f t="shared" si="66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67"/>
        <v>77622</v>
      </c>
      <c r="AM127" s="41">
        <f t="shared" si="68"/>
        <v>2862</v>
      </c>
      <c r="AN127" s="41">
        <f t="shared" si="69"/>
        <v>60499</v>
      </c>
      <c r="CM127" s="44">
        <v>124</v>
      </c>
      <c r="CN127" s="18">
        <f t="shared" si="44"/>
        <v>4</v>
      </c>
      <c r="CO127" s="18">
        <f t="shared" si="45"/>
        <v>1606006</v>
      </c>
      <c r="CP127" s="44" t="str">
        <f t="shared" si="46"/>
        <v>初级神器2配件2-4级</v>
      </c>
      <c r="CQ127" s="43" t="s">
        <v>1061</v>
      </c>
      <c r="CR127" s="18">
        <f t="shared" si="47"/>
        <v>4</v>
      </c>
      <c r="CS127" s="18" t="str">
        <f t="shared" si="48"/>
        <v>金币</v>
      </c>
      <c r="CT127" s="18">
        <f>IF(CR127=1,1,INT(INDEX($CE$13:$CE$52,CR127)/$CH$2*INDEX($CI$4:$CI$6,INDEX($BT$4:$BT$33,CN127))/5)*5)</f>
        <v>355</v>
      </c>
      <c r="CU127" s="18" t="str">
        <f t="shared" si="49"/>
        <v>初级神器材料</v>
      </c>
      <c r="CV127" s="18">
        <f t="shared" si="50"/>
        <v>45</v>
      </c>
      <c r="CW127" s="18" t="str">
        <f t="shared" si="51"/>
        <v>初级神器2配件2</v>
      </c>
      <c r="CX127" s="18">
        <f t="shared" si="52"/>
        <v>1</v>
      </c>
      <c r="CY127" s="44"/>
      <c r="CZ127" s="44"/>
      <c r="DA127" s="44"/>
      <c r="DB127" s="44"/>
      <c r="DE127" s="48">
        <v>124</v>
      </c>
      <c r="DF127" s="48">
        <f t="shared" si="53"/>
        <v>4</v>
      </c>
      <c r="DG127" s="48">
        <f t="shared" si="54"/>
        <v>202</v>
      </c>
      <c r="DH127" s="18" t="str">
        <f t="shared" si="55"/>
        <v>大荒紫电-4级</v>
      </c>
      <c r="DI127" s="18" t="s">
        <v>1117</v>
      </c>
      <c r="DJ127" s="48">
        <f t="shared" si="56"/>
        <v>4</v>
      </c>
      <c r="DK127" s="48">
        <f t="shared" si="57"/>
        <v>4</v>
      </c>
      <c r="DL127" s="48" t="s">
        <v>1118</v>
      </c>
      <c r="DM127" s="18">
        <f t="shared" si="58"/>
        <v>955</v>
      </c>
      <c r="DN127" s="48" t="s">
        <v>1119</v>
      </c>
      <c r="DO127" s="18">
        <f t="shared" si="59"/>
        <v>90</v>
      </c>
      <c r="DP127" s="48"/>
      <c r="DQ127" s="48"/>
      <c r="DR127" s="48"/>
      <c r="DS127" s="48"/>
      <c r="DT127" s="48"/>
      <c r="DU127" s="48"/>
      <c r="DV127" s="48"/>
      <c r="DW127" s="48"/>
    </row>
    <row r="128" spans="1:127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950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328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65"/>
        <v>0</v>
      </c>
      <c r="AH128" s="41">
        <f t="shared" si="66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67"/>
        <v>77622</v>
      </c>
      <c r="AM128" s="41">
        <f t="shared" si="68"/>
        <v>2862</v>
      </c>
      <c r="AN128" s="41">
        <f t="shared" si="69"/>
        <v>60499</v>
      </c>
      <c r="CM128" s="44">
        <v>125</v>
      </c>
      <c r="CN128" s="18">
        <f t="shared" si="44"/>
        <v>4</v>
      </c>
      <c r="CO128" s="18">
        <f t="shared" si="45"/>
        <v>1606006</v>
      </c>
      <c r="CP128" s="44" t="str">
        <f t="shared" si="46"/>
        <v>初级神器2配件2-5级</v>
      </c>
      <c r="CQ128" s="43" t="s">
        <v>1061</v>
      </c>
      <c r="CR128" s="18">
        <f t="shared" si="47"/>
        <v>5</v>
      </c>
      <c r="CS128" s="18" t="str">
        <f t="shared" si="48"/>
        <v>金币</v>
      </c>
      <c r="CT128" s="18">
        <f>IF(CR128=1,1,INT(INDEX($CE$13:$CE$52,CR128)/$CH$2*INDEX($CI$4:$CI$6,INDEX($BT$4:$BT$33,CN128))/5)*5)</f>
        <v>410</v>
      </c>
      <c r="CU128" s="18" t="str">
        <f t="shared" si="49"/>
        <v>初级神器材料</v>
      </c>
      <c r="CV128" s="18">
        <f t="shared" si="50"/>
        <v>75</v>
      </c>
      <c r="CW128" s="18" t="str">
        <f t="shared" si="51"/>
        <v>初级神器2配件2</v>
      </c>
      <c r="CX128" s="18">
        <f t="shared" si="52"/>
        <v>2</v>
      </c>
      <c r="CY128" s="44"/>
      <c r="CZ128" s="44"/>
      <c r="DA128" s="44"/>
      <c r="DB128" s="44"/>
      <c r="DE128" s="48">
        <v>125</v>
      </c>
      <c r="DF128" s="48">
        <f t="shared" si="53"/>
        <v>4</v>
      </c>
      <c r="DG128" s="48">
        <f t="shared" si="54"/>
        <v>202</v>
      </c>
      <c r="DH128" s="18" t="str">
        <f t="shared" si="55"/>
        <v>大荒紫电-5级</v>
      </c>
      <c r="DI128" s="18" t="s">
        <v>1117</v>
      </c>
      <c r="DJ128" s="48">
        <f t="shared" si="56"/>
        <v>4</v>
      </c>
      <c r="DK128" s="48">
        <f t="shared" si="57"/>
        <v>5</v>
      </c>
      <c r="DL128" s="48" t="s">
        <v>1118</v>
      </c>
      <c r="DM128" s="18">
        <f t="shared" si="58"/>
        <v>1095</v>
      </c>
      <c r="DN128" s="48" t="s">
        <v>1119</v>
      </c>
      <c r="DO128" s="18">
        <f t="shared" si="59"/>
        <v>155</v>
      </c>
      <c r="DP128" s="47" t="s">
        <v>1120</v>
      </c>
      <c r="DQ128" s="48">
        <v>1</v>
      </c>
      <c r="DR128" s="48"/>
      <c r="DS128" s="48"/>
      <c r="DT128" s="48"/>
      <c r="DU128" s="48"/>
      <c r="DV128" s="48"/>
      <c r="DW128" s="48"/>
    </row>
    <row r="129" spans="1:127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328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65"/>
        <v>0</v>
      </c>
      <c r="AH129" s="41">
        <f t="shared" si="66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67"/>
        <v>77622</v>
      </c>
      <c r="AM129" s="41">
        <f t="shared" si="68"/>
        <v>2862</v>
      </c>
      <c r="AN129" s="41">
        <f t="shared" si="69"/>
        <v>60499</v>
      </c>
      <c r="CM129" s="44">
        <v>126</v>
      </c>
      <c r="CN129" s="18">
        <f t="shared" si="44"/>
        <v>4</v>
      </c>
      <c r="CO129" s="18">
        <f t="shared" si="45"/>
        <v>1606006</v>
      </c>
      <c r="CP129" s="44" t="str">
        <f t="shared" si="46"/>
        <v>初级神器2配件2-6级</v>
      </c>
      <c r="CQ129" s="43" t="s">
        <v>1061</v>
      </c>
      <c r="CR129" s="18">
        <f t="shared" si="47"/>
        <v>6</v>
      </c>
      <c r="CS129" s="18" t="str">
        <f t="shared" si="48"/>
        <v>金币</v>
      </c>
      <c r="CT129" s="18">
        <f>IF(CR129=1,1,INT(INDEX($CE$13:$CE$52,CR129)/$CH$2*INDEX($CI$4:$CI$6,INDEX($BT$4:$BT$33,CN129))/5)*5)</f>
        <v>540</v>
      </c>
      <c r="CU129" s="18" t="str">
        <f t="shared" si="49"/>
        <v>初级神器材料</v>
      </c>
      <c r="CV129" s="18">
        <f t="shared" si="50"/>
        <v>205</v>
      </c>
      <c r="CW129" s="18" t="str">
        <f t="shared" si="51"/>
        <v>初级神器2配件2</v>
      </c>
      <c r="CX129" s="18">
        <f t="shared" si="52"/>
        <v>2</v>
      </c>
      <c r="CY129" s="44"/>
      <c r="CZ129" s="44"/>
      <c r="DA129" s="44"/>
      <c r="DB129" s="44"/>
      <c r="DE129" s="48">
        <v>126</v>
      </c>
      <c r="DF129" s="48">
        <f t="shared" si="53"/>
        <v>4</v>
      </c>
      <c r="DG129" s="48">
        <f t="shared" si="54"/>
        <v>202</v>
      </c>
      <c r="DH129" s="18" t="str">
        <f t="shared" si="55"/>
        <v>大荒紫电-6级</v>
      </c>
      <c r="DI129" s="18" t="s">
        <v>1117</v>
      </c>
      <c r="DJ129" s="48">
        <f t="shared" si="56"/>
        <v>4</v>
      </c>
      <c r="DK129" s="48">
        <f t="shared" si="57"/>
        <v>6</v>
      </c>
      <c r="DL129" s="48" t="s">
        <v>1118</v>
      </c>
      <c r="DM129" s="18">
        <f t="shared" si="58"/>
        <v>1450</v>
      </c>
      <c r="DN129" s="48" t="s">
        <v>1119</v>
      </c>
      <c r="DO129" s="18">
        <f t="shared" si="59"/>
        <v>430</v>
      </c>
      <c r="DP129" s="48"/>
      <c r="DQ129" s="48"/>
      <c r="DR129" s="48"/>
      <c r="DS129" s="48"/>
      <c r="DT129" s="48"/>
      <c r="DU129" s="48"/>
      <c r="DV129" s="48"/>
      <c r="DW129" s="48"/>
    </row>
    <row r="130" spans="1:127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948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328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65"/>
        <v>0</v>
      </c>
      <c r="AH130" s="41">
        <f t="shared" si="66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67"/>
        <v>77622</v>
      </c>
      <c r="AM130" s="41">
        <f t="shared" si="68"/>
        <v>2862</v>
      </c>
      <c r="AN130" s="41">
        <f t="shared" si="69"/>
        <v>60499</v>
      </c>
      <c r="CM130" s="44">
        <v>127</v>
      </c>
      <c r="CN130" s="18">
        <f t="shared" si="44"/>
        <v>4</v>
      </c>
      <c r="CO130" s="18">
        <f t="shared" si="45"/>
        <v>1606006</v>
      </c>
      <c r="CP130" s="44" t="str">
        <f t="shared" si="46"/>
        <v>初级神器2配件2-7级</v>
      </c>
      <c r="CQ130" s="43" t="s">
        <v>1061</v>
      </c>
      <c r="CR130" s="18">
        <f t="shared" si="47"/>
        <v>7</v>
      </c>
      <c r="CS130" s="18" t="str">
        <f t="shared" si="48"/>
        <v>金币</v>
      </c>
      <c r="CT130" s="18">
        <f>IF(CR130=1,1,INT(INDEX($CE$13:$CE$52,CR130)/$CH$2*INDEX($CI$4:$CI$6,INDEX($BT$4:$BT$33,CN130))/5)*5)</f>
        <v>690</v>
      </c>
      <c r="CU130" s="18" t="str">
        <f t="shared" si="49"/>
        <v>初级神器材料</v>
      </c>
      <c r="CV130" s="18">
        <f t="shared" si="50"/>
        <v>305</v>
      </c>
      <c r="CW130" s="18" t="str">
        <f t="shared" si="51"/>
        <v>初级神器2配件2</v>
      </c>
      <c r="CX130" s="18">
        <f t="shared" si="52"/>
        <v>2</v>
      </c>
      <c r="CY130" s="44"/>
      <c r="CZ130" s="44"/>
      <c r="DA130" s="44"/>
      <c r="DB130" s="44"/>
      <c r="DE130" s="48">
        <v>127</v>
      </c>
      <c r="DF130" s="48">
        <f t="shared" si="53"/>
        <v>4</v>
      </c>
      <c r="DG130" s="48">
        <f t="shared" si="54"/>
        <v>202</v>
      </c>
      <c r="DH130" s="18" t="str">
        <f t="shared" si="55"/>
        <v>大荒紫电-7级</v>
      </c>
      <c r="DI130" s="18" t="s">
        <v>1117</v>
      </c>
      <c r="DJ130" s="48">
        <f t="shared" si="56"/>
        <v>4</v>
      </c>
      <c r="DK130" s="48">
        <f t="shared" si="57"/>
        <v>7</v>
      </c>
      <c r="DL130" s="48" t="s">
        <v>1118</v>
      </c>
      <c r="DM130" s="18">
        <f t="shared" si="58"/>
        <v>1840</v>
      </c>
      <c r="DN130" s="48" t="s">
        <v>1119</v>
      </c>
      <c r="DO130" s="18">
        <f t="shared" si="59"/>
        <v>640</v>
      </c>
      <c r="DP130" s="48"/>
      <c r="DQ130" s="48"/>
      <c r="DR130" s="48"/>
      <c r="DS130" s="48"/>
      <c r="DT130" s="48"/>
      <c r="DU130" s="48"/>
      <c r="DV130" s="48"/>
      <c r="DW130" s="48"/>
    </row>
    <row r="131" spans="1:127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328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65"/>
        <v>0</v>
      </c>
      <c r="AH131" s="41">
        <f t="shared" si="66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67"/>
        <v>77622</v>
      </c>
      <c r="AM131" s="41">
        <f t="shared" si="68"/>
        <v>2862</v>
      </c>
      <c r="AN131" s="41">
        <f t="shared" si="69"/>
        <v>60499</v>
      </c>
      <c r="CM131" s="44">
        <v>128</v>
      </c>
      <c r="CN131" s="18">
        <f t="shared" si="44"/>
        <v>4</v>
      </c>
      <c r="CO131" s="18">
        <f t="shared" si="45"/>
        <v>1606006</v>
      </c>
      <c r="CP131" s="44" t="str">
        <f t="shared" si="46"/>
        <v>初级神器2配件2-8级</v>
      </c>
      <c r="CQ131" s="43" t="s">
        <v>1061</v>
      </c>
      <c r="CR131" s="18">
        <f t="shared" si="47"/>
        <v>8</v>
      </c>
      <c r="CS131" s="18" t="str">
        <f t="shared" si="48"/>
        <v>金币</v>
      </c>
      <c r="CT131" s="18">
        <f>IF(CR131=1,1,INT(INDEX($CE$13:$CE$52,CR131)/$CH$2*INDEX($CI$4:$CI$6,INDEX($BT$4:$BT$33,CN131))/5)*5)</f>
        <v>835</v>
      </c>
      <c r="CU131" s="18" t="str">
        <f t="shared" si="49"/>
        <v>初级神器材料</v>
      </c>
      <c r="CV131" s="18">
        <f t="shared" si="50"/>
        <v>395</v>
      </c>
      <c r="CW131" s="18" t="str">
        <f t="shared" si="51"/>
        <v>初级神器2配件2</v>
      </c>
      <c r="CX131" s="18">
        <f t="shared" si="52"/>
        <v>2</v>
      </c>
      <c r="CY131" s="44"/>
      <c r="CZ131" s="44"/>
      <c r="DA131" s="44"/>
      <c r="DB131" s="44"/>
      <c r="DE131" s="48">
        <v>128</v>
      </c>
      <c r="DF131" s="48">
        <f t="shared" si="53"/>
        <v>4</v>
      </c>
      <c r="DG131" s="48">
        <f t="shared" si="54"/>
        <v>202</v>
      </c>
      <c r="DH131" s="18" t="str">
        <f t="shared" si="55"/>
        <v>大荒紫电-8级</v>
      </c>
      <c r="DI131" s="18" t="s">
        <v>1117</v>
      </c>
      <c r="DJ131" s="48">
        <f t="shared" si="56"/>
        <v>4</v>
      </c>
      <c r="DK131" s="48">
        <f t="shared" si="57"/>
        <v>8</v>
      </c>
      <c r="DL131" s="48" t="s">
        <v>1118</v>
      </c>
      <c r="DM131" s="18">
        <f t="shared" si="58"/>
        <v>2230</v>
      </c>
      <c r="DN131" s="48" t="s">
        <v>1119</v>
      </c>
      <c r="DO131" s="18">
        <f t="shared" si="59"/>
        <v>825</v>
      </c>
      <c r="DP131" s="48"/>
      <c r="DQ131" s="48"/>
      <c r="DR131" s="48"/>
      <c r="DS131" s="48"/>
      <c r="DT131" s="48"/>
      <c r="DU131" s="48"/>
      <c r="DV131" s="48"/>
      <c r="DW131" s="48"/>
    </row>
    <row r="132" spans="1:127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951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328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65"/>
        <v>0</v>
      </c>
      <c r="AH132" s="41">
        <f t="shared" si="66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67"/>
        <v>77622</v>
      </c>
      <c r="AM132" s="41">
        <f t="shared" si="68"/>
        <v>2862</v>
      </c>
      <c r="AN132" s="41">
        <f t="shared" si="69"/>
        <v>60499</v>
      </c>
      <c r="CM132" s="44">
        <v>129</v>
      </c>
      <c r="CN132" s="18">
        <f t="shared" si="44"/>
        <v>4</v>
      </c>
      <c r="CO132" s="18">
        <f t="shared" si="45"/>
        <v>1606006</v>
      </c>
      <c r="CP132" s="44" t="str">
        <f t="shared" si="46"/>
        <v>初级神器2配件2-9级</v>
      </c>
      <c r="CQ132" s="43" t="s">
        <v>1061</v>
      </c>
      <c r="CR132" s="18">
        <f t="shared" si="47"/>
        <v>9</v>
      </c>
      <c r="CS132" s="18" t="str">
        <f t="shared" si="48"/>
        <v>金币</v>
      </c>
      <c r="CT132" s="18">
        <f>IF(CR132=1,1,INT(INDEX($CE$13:$CE$52,CR132)/$CH$2*INDEX($CI$4:$CI$6,INDEX($BT$4:$BT$33,CN132))/5)*5)</f>
        <v>980</v>
      </c>
      <c r="CU132" s="18" t="str">
        <f t="shared" si="49"/>
        <v>初级神器材料</v>
      </c>
      <c r="CV132" s="18">
        <f t="shared" si="50"/>
        <v>465</v>
      </c>
      <c r="CW132" s="18" t="str">
        <f t="shared" si="51"/>
        <v>初级神器2配件2</v>
      </c>
      <c r="CX132" s="18">
        <f t="shared" si="52"/>
        <v>2</v>
      </c>
      <c r="CY132" s="44"/>
      <c r="CZ132" s="44"/>
      <c r="DA132" s="44"/>
      <c r="DB132" s="44"/>
      <c r="DE132" s="48">
        <v>129</v>
      </c>
      <c r="DF132" s="48">
        <f t="shared" si="53"/>
        <v>4</v>
      </c>
      <c r="DG132" s="48">
        <f t="shared" si="54"/>
        <v>202</v>
      </c>
      <c r="DH132" s="18" t="str">
        <f t="shared" si="55"/>
        <v>大荒紫电-9级</v>
      </c>
      <c r="DI132" s="18" t="s">
        <v>1117</v>
      </c>
      <c r="DJ132" s="48">
        <f t="shared" si="56"/>
        <v>4</v>
      </c>
      <c r="DK132" s="48">
        <f t="shared" si="57"/>
        <v>9</v>
      </c>
      <c r="DL132" s="48" t="s">
        <v>1118</v>
      </c>
      <c r="DM132" s="18">
        <f t="shared" si="58"/>
        <v>2620</v>
      </c>
      <c r="DN132" s="48" t="s">
        <v>1119</v>
      </c>
      <c r="DO132" s="18">
        <f t="shared" si="59"/>
        <v>975</v>
      </c>
      <c r="DP132" s="48"/>
      <c r="DQ132" s="48"/>
      <c r="DR132" s="48"/>
      <c r="DS132" s="48"/>
      <c r="DT132" s="48"/>
      <c r="DU132" s="48"/>
      <c r="DV132" s="48"/>
      <c r="DW132" s="48"/>
    </row>
    <row r="133" spans="1:127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328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65"/>
        <v>0</v>
      </c>
      <c r="AH133" s="41">
        <f t="shared" si="66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67"/>
        <v>77622</v>
      </c>
      <c r="AM133" s="41">
        <f t="shared" si="68"/>
        <v>2862</v>
      </c>
      <c r="AN133" s="41">
        <f t="shared" si="69"/>
        <v>60499</v>
      </c>
      <c r="CM133" s="44">
        <v>130</v>
      </c>
      <c r="CN133" s="18">
        <f t="shared" ref="CN133:CN196" si="70">INT((CM133-1)/40)+1</f>
        <v>4</v>
      </c>
      <c r="CO133" s="18">
        <f t="shared" ref="CO133:CO196" si="71">INDEX($BR$4:$BR$33,CN133)</f>
        <v>1606006</v>
      </c>
      <c r="CP133" s="44" t="str">
        <f t="shared" ref="CP133:CP196" si="72">INDEX($BS$4:$BS$33,CN133)&amp;"-"&amp;CR133&amp;"级"</f>
        <v>初级神器2配件2-10级</v>
      </c>
      <c r="CQ133" s="43" t="s">
        <v>1061</v>
      </c>
      <c r="CR133" s="18">
        <f t="shared" ref="CR133:CR196" si="73">MOD(CM133-1,40)+1</f>
        <v>10</v>
      </c>
      <c r="CS133" s="18" t="str">
        <f t="shared" ref="CS133:CS196" si="74">IF(CR133=1,INDEX($BS$4:$BS$33,CN133)&amp;"激活","金币")</f>
        <v>金币</v>
      </c>
      <c r="CT133" s="18">
        <f>IF(CR133=1,1,INT(INDEX($CE$13:$CE$52,CR133)/$CH$2*INDEX($CI$4:$CI$6,INDEX($BT$4:$BT$33,CN133))/5)*5)</f>
        <v>1130</v>
      </c>
      <c r="CU133" s="18" t="str">
        <f t="shared" ref="CU133:CU196" si="75">IF(CR133=1,"","初级神器材料")</f>
        <v>初级神器材料</v>
      </c>
      <c r="CV133" s="18">
        <f t="shared" ref="CV133:CV196" si="76">IF(CR133=1,"",INDEX($BK$4:$BM$43,CR133,INDEX($BT$4:$BT$33,CN133)))</f>
        <v>555</v>
      </c>
      <c r="CW133" s="18" t="str">
        <f t="shared" ref="CW133:CW196" si="77">IF(CR133=1,"",INDEX($BS$4:$BS$33,CN133))</f>
        <v>初级神器2配件2</v>
      </c>
      <c r="CX133" s="18">
        <f t="shared" ref="CX133:CX196" si="78">IF(CR133=1,"",INDEX($AW$4:$AW$43,CR133))</f>
        <v>3</v>
      </c>
      <c r="CY133" s="44"/>
      <c r="CZ133" s="44"/>
      <c r="DA133" s="44"/>
      <c r="DB133" s="44"/>
      <c r="DE133" s="48">
        <v>130</v>
      </c>
      <c r="DF133" s="48">
        <f t="shared" ref="DF133:DF196" si="79">INT((DE133-1)/40)+1</f>
        <v>4</v>
      </c>
      <c r="DG133" s="48">
        <f t="shared" ref="DG133:DG196" si="80">INDEX($BX$4:$BX$10,DF133)</f>
        <v>202</v>
      </c>
      <c r="DH133" s="18" t="str">
        <f t="shared" ref="DH133:DH196" si="81">INDEX($BY$4:$BY$10,DF133)&amp;"-"&amp;DK133&amp;"级"</f>
        <v>大荒紫电-10级</v>
      </c>
      <c r="DI133" s="18" t="s">
        <v>1117</v>
      </c>
      <c r="DJ133" s="48">
        <f t="shared" ref="DJ133:DJ196" si="82">INT((DE133-1)/40)+1</f>
        <v>4</v>
      </c>
      <c r="DK133" s="48">
        <f t="shared" ref="DK133:DK196" si="83">MOD(DE133-1,40)+1</f>
        <v>10</v>
      </c>
      <c r="DL133" s="48" t="s">
        <v>1118</v>
      </c>
      <c r="DM133" s="18">
        <f t="shared" ref="DM133:DM196" si="84">INT(INDEX($CE$13:$CE$52,DK133)/$CH$2*INDEX($CI$4:$CI$6,INDEX($BZ$4:$BZ$10,DF133))/5)*5</f>
        <v>3010</v>
      </c>
      <c r="DN133" s="48" t="s">
        <v>1119</v>
      </c>
      <c r="DO133" s="18">
        <f t="shared" ref="DO133:DO196" si="85">INDEX($BH$4:$BJ$43,DK133,INDEX($BZ$4:$BZ$10,DF133))</f>
        <v>1160</v>
      </c>
      <c r="DP133" s="47" t="s">
        <v>1121</v>
      </c>
      <c r="DQ133" s="48">
        <v>2</v>
      </c>
      <c r="DR133" s="48"/>
      <c r="DS133" s="48"/>
      <c r="DT133" s="48"/>
      <c r="DU133" s="48"/>
      <c r="DV133" s="48"/>
      <c r="DW133" s="48"/>
    </row>
    <row r="134" spans="1:127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952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328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65"/>
        <v>0</v>
      </c>
      <c r="AH134" s="41">
        <f t="shared" si="66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67"/>
        <v>77622</v>
      </c>
      <c r="AM134" s="41">
        <f t="shared" si="68"/>
        <v>2862</v>
      </c>
      <c r="AN134" s="41">
        <f t="shared" si="69"/>
        <v>60499</v>
      </c>
      <c r="CM134" s="44">
        <v>131</v>
      </c>
      <c r="CN134" s="18">
        <f t="shared" si="70"/>
        <v>4</v>
      </c>
      <c r="CO134" s="18">
        <f t="shared" si="71"/>
        <v>1606006</v>
      </c>
      <c r="CP134" s="44" t="str">
        <f t="shared" si="72"/>
        <v>初级神器2配件2-11级</v>
      </c>
      <c r="CQ134" s="43" t="s">
        <v>1061</v>
      </c>
      <c r="CR134" s="18">
        <f t="shared" si="73"/>
        <v>11</v>
      </c>
      <c r="CS134" s="18" t="str">
        <f t="shared" si="74"/>
        <v>金币</v>
      </c>
      <c r="CT134" s="18">
        <f>IF(CR134=1,1,INT(INDEX($CE$13:$CE$52,CR134)/$CH$2*INDEX($CI$4:$CI$6,INDEX($BT$4:$BT$33,CN134))/5)*5)</f>
        <v>1340</v>
      </c>
      <c r="CU134" s="18" t="str">
        <f t="shared" si="75"/>
        <v>初级神器材料</v>
      </c>
      <c r="CV134" s="18">
        <f t="shared" si="76"/>
        <v>960</v>
      </c>
      <c r="CW134" s="18" t="str">
        <f t="shared" si="77"/>
        <v>初级神器2配件2</v>
      </c>
      <c r="CX134" s="18">
        <f t="shared" si="78"/>
        <v>3</v>
      </c>
      <c r="CY134" s="44"/>
      <c r="CZ134" s="44"/>
      <c r="DA134" s="44"/>
      <c r="DB134" s="44"/>
      <c r="DE134" s="48">
        <v>131</v>
      </c>
      <c r="DF134" s="48">
        <f t="shared" si="79"/>
        <v>4</v>
      </c>
      <c r="DG134" s="48">
        <f t="shared" si="80"/>
        <v>202</v>
      </c>
      <c r="DH134" s="18" t="str">
        <f t="shared" si="81"/>
        <v>大荒紫电-11级</v>
      </c>
      <c r="DI134" s="18" t="s">
        <v>1117</v>
      </c>
      <c r="DJ134" s="48">
        <f t="shared" si="82"/>
        <v>4</v>
      </c>
      <c r="DK134" s="48">
        <f t="shared" si="83"/>
        <v>11</v>
      </c>
      <c r="DL134" s="48" t="s">
        <v>1118</v>
      </c>
      <c r="DM134" s="18">
        <f t="shared" si="84"/>
        <v>3580</v>
      </c>
      <c r="DN134" s="48" t="s">
        <v>1119</v>
      </c>
      <c r="DO134" s="18">
        <f t="shared" si="85"/>
        <v>2015</v>
      </c>
      <c r="DP134" s="48"/>
      <c r="DQ134" s="48"/>
      <c r="DR134" s="48"/>
      <c r="DS134" s="48"/>
      <c r="DT134" s="48"/>
      <c r="DU134" s="48"/>
      <c r="DV134" s="48"/>
      <c r="DW134" s="48"/>
    </row>
    <row r="135" spans="1:127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328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65"/>
        <v>0</v>
      </c>
      <c r="AH135" s="41">
        <f t="shared" si="66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67"/>
        <v>77622</v>
      </c>
      <c r="AM135" s="41">
        <f t="shared" si="68"/>
        <v>2862</v>
      </c>
      <c r="AN135" s="41">
        <f t="shared" si="69"/>
        <v>60499</v>
      </c>
      <c r="CM135" s="44">
        <v>132</v>
      </c>
      <c r="CN135" s="18">
        <f t="shared" si="70"/>
        <v>4</v>
      </c>
      <c r="CO135" s="18">
        <f t="shared" si="71"/>
        <v>1606006</v>
      </c>
      <c r="CP135" s="44" t="str">
        <f t="shared" si="72"/>
        <v>初级神器2配件2-12级</v>
      </c>
      <c r="CQ135" s="43" t="s">
        <v>1061</v>
      </c>
      <c r="CR135" s="18">
        <f t="shared" si="73"/>
        <v>12</v>
      </c>
      <c r="CS135" s="18" t="str">
        <f t="shared" si="74"/>
        <v>金币</v>
      </c>
      <c r="CT135" s="18">
        <f>IF(CR135=1,1,INT(INDEX($CE$13:$CE$52,CR135)/$CH$2*INDEX($CI$4:$CI$6,INDEX($BT$4:$BT$33,CN135))/5)*5)</f>
        <v>1630</v>
      </c>
      <c r="CU135" s="18" t="str">
        <f t="shared" si="75"/>
        <v>初级神器材料</v>
      </c>
      <c r="CV135" s="18">
        <f t="shared" si="76"/>
        <v>1045</v>
      </c>
      <c r="CW135" s="18" t="str">
        <f t="shared" si="77"/>
        <v>初级神器2配件2</v>
      </c>
      <c r="CX135" s="18">
        <f t="shared" si="78"/>
        <v>3</v>
      </c>
      <c r="CY135" s="44"/>
      <c r="CZ135" s="44"/>
      <c r="DA135" s="44"/>
      <c r="DB135" s="44"/>
      <c r="DE135" s="48">
        <v>132</v>
      </c>
      <c r="DF135" s="48">
        <f t="shared" si="79"/>
        <v>4</v>
      </c>
      <c r="DG135" s="48">
        <f t="shared" si="80"/>
        <v>202</v>
      </c>
      <c r="DH135" s="18" t="str">
        <f t="shared" si="81"/>
        <v>大荒紫电-12级</v>
      </c>
      <c r="DI135" s="18" t="s">
        <v>1117</v>
      </c>
      <c r="DJ135" s="48">
        <f t="shared" si="82"/>
        <v>4</v>
      </c>
      <c r="DK135" s="48">
        <f t="shared" si="83"/>
        <v>12</v>
      </c>
      <c r="DL135" s="48" t="s">
        <v>1118</v>
      </c>
      <c r="DM135" s="18">
        <f t="shared" si="84"/>
        <v>4350</v>
      </c>
      <c r="DN135" s="48" t="s">
        <v>1119</v>
      </c>
      <c r="DO135" s="18">
        <f t="shared" si="85"/>
        <v>2200</v>
      </c>
      <c r="DP135" s="48"/>
      <c r="DQ135" s="48"/>
      <c r="DR135" s="48"/>
      <c r="DS135" s="48"/>
      <c r="DT135" s="48"/>
      <c r="DU135" s="48"/>
      <c r="DV135" s="48"/>
      <c r="DW135" s="48"/>
    </row>
    <row r="136" spans="1:127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953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328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65"/>
        <v>0</v>
      </c>
      <c r="AH136" s="41">
        <f t="shared" si="66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67"/>
        <v>77622</v>
      </c>
      <c r="AM136" s="41">
        <f t="shared" si="68"/>
        <v>2862</v>
      </c>
      <c r="AN136" s="41">
        <f t="shared" si="69"/>
        <v>60499</v>
      </c>
      <c r="CM136" s="44">
        <v>133</v>
      </c>
      <c r="CN136" s="18">
        <f t="shared" si="70"/>
        <v>4</v>
      </c>
      <c r="CO136" s="18">
        <f t="shared" si="71"/>
        <v>1606006</v>
      </c>
      <c r="CP136" s="44" t="str">
        <f t="shared" si="72"/>
        <v>初级神器2配件2-13级</v>
      </c>
      <c r="CQ136" s="43" t="s">
        <v>1061</v>
      </c>
      <c r="CR136" s="18">
        <f t="shared" si="73"/>
        <v>13</v>
      </c>
      <c r="CS136" s="18" t="str">
        <f t="shared" si="74"/>
        <v>金币</v>
      </c>
      <c r="CT136" s="18">
        <f>IF(CR136=1,1,INT(INDEX($CE$13:$CE$52,CR136)/$CH$2*INDEX($CI$4:$CI$6,INDEX($BT$4:$BT$33,CN136))/5)*5)</f>
        <v>1920</v>
      </c>
      <c r="CU136" s="18" t="str">
        <f t="shared" si="75"/>
        <v>初级神器材料</v>
      </c>
      <c r="CV136" s="18">
        <f t="shared" si="76"/>
        <v>1120</v>
      </c>
      <c r="CW136" s="18" t="str">
        <f t="shared" si="77"/>
        <v>初级神器2配件2</v>
      </c>
      <c r="CX136" s="18">
        <f t="shared" si="78"/>
        <v>3</v>
      </c>
      <c r="CY136" s="44"/>
      <c r="CZ136" s="44"/>
      <c r="DA136" s="44"/>
      <c r="DB136" s="44"/>
      <c r="DE136" s="48">
        <v>133</v>
      </c>
      <c r="DF136" s="48">
        <f t="shared" si="79"/>
        <v>4</v>
      </c>
      <c r="DG136" s="48">
        <f t="shared" si="80"/>
        <v>202</v>
      </c>
      <c r="DH136" s="18" t="str">
        <f t="shared" si="81"/>
        <v>大荒紫电-13级</v>
      </c>
      <c r="DI136" s="18" t="s">
        <v>1117</v>
      </c>
      <c r="DJ136" s="48">
        <f t="shared" si="82"/>
        <v>4</v>
      </c>
      <c r="DK136" s="48">
        <f t="shared" si="83"/>
        <v>13</v>
      </c>
      <c r="DL136" s="48" t="s">
        <v>1118</v>
      </c>
      <c r="DM136" s="18">
        <f t="shared" si="84"/>
        <v>5120</v>
      </c>
      <c r="DN136" s="48" t="s">
        <v>1119</v>
      </c>
      <c r="DO136" s="18">
        <f t="shared" si="85"/>
        <v>2350</v>
      </c>
      <c r="DP136" s="48"/>
      <c r="DQ136" s="48"/>
      <c r="DR136" s="48"/>
      <c r="DS136" s="48"/>
      <c r="DT136" s="48"/>
      <c r="DU136" s="48"/>
      <c r="DV136" s="48"/>
      <c r="DW136" s="48"/>
    </row>
    <row r="137" spans="1:127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328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65"/>
        <v>0</v>
      </c>
      <c r="AH137" s="41">
        <f t="shared" si="66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67"/>
        <v>77622</v>
      </c>
      <c r="AM137" s="41">
        <f t="shared" si="68"/>
        <v>2862</v>
      </c>
      <c r="AN137" s="41">
        <f t="shared" si="69"/>
        <v>60499</v>
      </c>
      <c r="CM137" s="44">
        <v>134</v>
      </c>
      <c r="CN137" s="18">
        <f t="shared" si="70"/>
        <v>4</v>
      </c>
      <c r="CO137" s="18">
        <f t="shared" si="71"/>
        <v>1606006</v>
      </c>
      <c r="CP137" s="44" t="str">
        <f t="shared" si="72"/>
        <v>初级神器2配件2-14级</v>
      </c>
      <c r="CQ137" s="43" t="s">
        <v>1061</v>
      </c>
      <c r="CR137" s="18">
        <f t="shared" si="73"/>
        <v>14</v>
      </c>
      <c r="CS137" s="18" t="str">
        <f t="shared" si="74"/>
        <v>金币</v>
      </c>
      <c r="CT137" s="18">
        <f>IF(CR137=1,1,INT(INDEX($CE$13:$CE$52,CR137)/$CH$2*INDEX($CI$4:$CI$6,INDEX($BT$4:$BT$33,CN137))/5)*5)</f>
        <v>2205</v>
      </c>
      <c r="CU137" s="18" t="str">
        <f t="shared" si="75"/>
        <v>初级神器材料</v>
      </c>
      <c r="CV137" s="18">
        <f t="shared" si="76"/>
        <v>1195</v>
      </c>
      <c r="CW137" s="18" t="str">
        <f t="shared" si="77"/>
        <v>初级神器2配件2</v>
      </c>
      <c r="CX137" s="18">
        <f t="shared" si="78"/>
        <v>3</v>
      </c>
      <c r="CY137" s="44"/>
      <c r="CZ137" s="44"/>
      <c r="DA137" s="44"/>
      <c r="DB137" s="44"/>
      <c r="DE137" s="48">
        <v>134</v>
      </c>
      <c r="DF137" s="48">
        <f t="shared" si="79"/>
        <v>4</v>
      </c>
      <c r="DG137" s="48">
        <f t="shared" si="80"/>
        <v>202</v>
      </c>
      <c r="DH137" s="18" t="str">
        <f t="shared" si="81"/>
        <v>大荒紫电-14级</v>
      </c>
      <c r="DI137" s="18" t="s">
        <v>1117</v>
      </c>
      <c r="DJ137" s="48">
        <f t="shared" si="82"/>
        <v>4</v>
      </c>
      <c r="DK137" s="48">
        <f t="shared" si="83"/>
        <v>14</v>
      </c>
      <c r="DL137" s="48" t="s">
        <v>1118</v>
      </c>
      <c r="DM137" s="18">
        <f t="shared" si="84"/>
        <v>5885</v>
      </c>
      <c r="DN137" s="48" t="s">
        <v>1119</v>
      </c>
      <c r="DO137" s="18">
        <f t="shared" si="85"/>
        <v>2505</v>
      </c>
      <c r="DP137" s="48"/>
      <c r="DQ137" s="48"/>
      <c r="DR137" s="48"/>
      <c r="DS137" s="48"/>
      <c r="DT137" s="48"/>
      <c r="DU137" s="48"/>
      <c r="DV137" s="48"/>
      <c r="DW137" s="48"/>
    </row>
    <row r="138" spans="1:127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954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328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65"/>
        <v>0</v>
      </c>
      <c r="AH138" s="41">
        <f t="shared" si="66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67"/>
        <v>77622</v>
      </c>
      <c r="AM138" s="41">
        <f t="shared" si="68"/>
        <v>2862</v>
      </c>
      <c r="AN138" s="41">
        <f t="shared" si="69"/>
        <v>60499</v>
      </c>
      <c r="CM138" s="44">
        <v>135</v>
      </c>
      <c r="CN138" s="18">
        <f t="shared" si="70"/>
        <v>4</v>
      </c>
      <c r="CO138" s="18">
        <f t="shared" si="71"/>
        <v>1606006</v>
      </c>
      <c r="CP138" s="44" t="str">
        <f t="shared" si="72"/>
        <v>初级神器2配件2-15级</v>
      </c>
      <c r="CQ138" s="43" t="s">
        <v>1061</v>
      </c>
      <c r="CR138" s="18">
        <f t="shared" si="73"/>
        <v>15</v>
      </c>
      <c r="CS138" s="18" t="str">
        <f t="shared" si="74"/>
        <v>金币</v>
      </c>
      <c r="CT138" s="18">
        <f>IF(CR138=1,1,INT(INDEX($CE$13:$CE$52,CR138)/$CH$2*INDEX($CI$4:$CI$6,INDEX($BT$4:$BT$33,CN138))/5)*5)</f>
        <v>2495</v>
      </c>
      <c r="CU138" s="18" t="str">
        <f t="shared" si="75"/>
        <v>初级神器材料</v>
      </c>
      <c r="CV138" s="18">
        <f t="shared" si="76"/>
        <v>1235</v>
      </c>
      <c r="CW138" s="18" t="str">
        <f t="shared" si="77"/>
        <v>初级神器2配件2</v>
      </c>
      <c r="CX138" s="18">
        <f t="shared" si="78"/>
        <v>5</v>
      </c>
      <c r="CY138" s="44"/>
      <c r="CZ138" s="44"/>
      <c r="DA138" s="44"/>
      <c r="DB138" s="44"/>
      <c r="DE138" s="48">
        <v>135</v>
      </c>
      <c r="DF138" s="48">
        <f t="shared" si="79"/>
        <v>4</v>
      </c>
      <c r="DG138" s="48">
        <f t="shared" si="80"/>
        <v>202</v>
      </c>
      <c r="DH138" s="18" t="str">
        <f t="shared" si="81"/>
        <v>大荒紫电-15级</v>
      </c>
      <c r="DI138" s="18" t="s">
        <v>1117</v>
      </c>
      <c r="DJ138" s="48">
        <f t="shared" si="82"/>
        <v>4</v>
      </c>
      <c r="DK138" s="48">
        <f t="shared" si="83"/>
        <v>15</v>
      </c>
      <c r="DL138" s="48" t="s">
        <v>1118</v>
      </c>
      <c r="DM138" s="18">
        <f t="shared" si="84"/>
        <v>6655</v>
      </c>
      <c r="DN138" s="48" t="s">
        <v>1119</v>
      </c>
      <c r="DO138" s="18">
        <f t="shared" si="85"/>
        <v>2595</v>
      </c>
      <c r="DP138" s="47" t="s">
        <v>1120</v>
      </c>
      <c r="DQ138" s="48">
        <v>3</v>
      </c>
      <c r="DR138" s="48"/>
      <c r="DS138" s="48"/>
      <c r="DT138" s="48"/>
      <c r="DU138" s="48"/>
      <c r="DV138" s="48"/>
      <c r="DW138" s="48"/>
    </row>
    <row r="139" spans="1:127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328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65"/>
        <v>0</v>
      </c>
      <c r="AH139" s="41">
        <f t="shared" si="66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67"/>
        <v>77622</v>
      </c>
      <c r="AM139" s="41">
        <f t="shared" si="68"/>
        <v>2862</v>
      </c>
      <c r="AN139" s="41">
        <f t="shared" si="69"/>
        <v>60499</v>
      </c>
      <c r="CM139" s="44">
        <v>136</v>
      </c>
      <c r="CN139" s="18">
        <f t="shared" si="70"/>
        <v>4</v>
      </c>
      <c r="CO139" s="18">
        <f t="shared" si="71"/>
        <v>1606006</v>
      </c>
      <c r="CP139" s="44" t="str">
        <f t="shared" si="72"/>
        <v>初级神器2配件2-16级</v>
      </c>
      <c r="CQ139" s="43" t="s">
        <v>1061</v>
      </c>
      <c r="CR139" s="18">
        <f t="shared" si="73"/>
        <v>16</v>
      </c>
      <c r="CS139" s="18" t="str">
        <f t="shared" si="74"/>
        <v>金币</v>
      </c>
      <c r="CT139" s="18">
        <f>IF(CR139=1,1,INT(INDEX($CE$13:$CE$52,CR139)/$CH$2*INDEX($CI$4:$CI$6,INDEX($BT$4:$BT$33,CN139))/5)*5)</f>
        <v>2690</v>
      </c>
      <c r="CU139" s="18" t="str">
        <f t="shared" si="75"/>
        <v>初级神器材料</v>
      </c>
      <c r="CV139" s="18">
        <f t="shared" si="76"/>
        <v>2195</v>
      </c>
      <c r="CW139" s="18" t="str">
        <f t="shared" si="77"/>
        <v>初级神器2配件2</v>
      </c>
      <c r="CX139" s="18">
        <f t="shared" si="78"/>
        <v>5</v>
      </c>
      <c r="CY139" s="44"/>
      <c r="CZ139" s="44"/>
      <c r="DA139" s="44"/>
      <c r="DB139" s="44"/>
      <c r="DE139" s="48">
        <v>136</v>
      </c>
      <c r="DF139" s="48">
        <f t="shared" si="79"/>
        <v>4</v>
      </c>
      <c r="DG139" s="48">
        <f t="shared" si="80"/>
        <v>202</v>
      </c>
      <c r="DH139" s="18" t="str">
        <f t="shared" si="81"/>
        <v>大荒紫电-16级</v>
      </c>
      <c r="DI139" s="18" t="s">
        <v>1117</v>
      </c>
      <c r="DJ139" s="48">
        <f t="shared" si="82"/>
        <v>4</v>
      </c>
      <c r="DK139" s="48">
        <f t="shared" si="83"/>
        <v>16</v>
      </c>
      <c r="DL139" s="48" t="s">
        <v>1118</v>
      </c>
      <c r="DM139" s="18">
        <f t="shared" si="84"/>
        <v>7180</v>
      </c>
      <c r="DN139" s="48" t="s">
        <v>1119</v>
      </c>
      <c r="DO139" s="18">
        <f t="shared" si="85"/>
        <v>4610</v>
      </c>
      <c r="DP139" s="48"/>
      <c r="DQ139" s="48"/>
      <c r="DR139" s="48"/>
      <c r="DS139" s="48"/>
      <c r="DT139" s="48"/>
      <c r="DU139" s="48"/>
      <c r="DV139" s="48"/>
      <c r="DW139" s="48"/>
    </row>
    <row r="140" spans="1:127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955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328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ref="AG140:AG203" si="86">SUMIFS($E$5:$E$74,$S$5:$S$74,"="&amp;AE140)+SUMIFS($E$76:$E$145,$V$5:$V$74,"="&amp;AE140)+SUMIFS($E$147:$E$216,$Y$5:$Y$74,"="&amp;AE140)+SUMIFS($E$218:$E$287,$AB$5:$AB$74,"="&amp;AE140)</f>
        <v>0</v>
      </c>
      <c r="AH140" s="41">
        <f t="shared" ref="AH140:AH203" si="87">SUMIFS($G$5:$G$74,$S$5:$S$74,"="&amp;AE140)+SUMIFS($G$76:$G$145,$V$5:$V$74,"="&amp;AE140)+SUMIFS($G$147:$G$216,$Y$5:$Y$74,"="&amp;AE140)+SUMIFS($G$218:$G$287,$AB$5:$AB$74,"="&amp;AE140)</f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67"/>
        <v>77622</v>
      </c>
      <c r="AM140" s="41">
        <f t="shared" si="68"/>
        <v>2862</v>
      </c>
      <c r="AN140" s="41">
        <f t="shared" si="69"/>
        <v>60499</v>
      </c>
      <c r="CM140" s="44">
        <v>137</v>
      </c>
      <c r="CN140" s="18">
        <f t="shared" si="70"/>
        <v>4</v>
      </c>
      <c r="CO140" s="18">
        <f t="shared" si="71"/>
        <v>1606006</v>
      </c>
      <c r="CP140" s="44" t="str">
        <f t="shared" si="72"/>
        <v>初级神器2配件2-17级</v>
      </c>
      <c r="CQ140" s="43" t="s">
        <v>1061</v>
      </c>
      <c r="CR140" s="18">
        <f t="shared" si="73"/>
        <v>17</v>
      </c>
      <c r="CS140" s="18" t="str">
        <f t="shared" si="74"/>
        <v>金币</v>
      </c>
      <c r="CT140" s="18">
        <f>IF(CR140=1,1,INT(INDEX($CE$13:$CE$52,CR140)/$CH$2*INDEX($CI$4:$CI$6,INDEX($BT$4:$BT$33,CN140))/5)*5)</f>
        <v>3270</v>
      </c>
      <c r="CU140" s="18" t="str">
        <f t="shared" si="75"/>
        <v>初级神器材料</v>
      </c>
      <c r="CV140" s="18">
        <f t="shared" si="76"/>
        <v>2325</v>
      </c>
      <c r="CW140" s="18" t="str">
        <f t="shared" si="77"/>
        <v>初级神器2配件2</v>
      </c>
      <c r="CX140" s="18">
        <f t="shared" si="78"/>
        <v>5</v>
      </c>
      <c r="CY140" s="44"/>
      <c r="CZ140" s="44"/>
      <c r="DA140" s="44"/>
      <c r="DB140" s="44"/>
      <c r="DE140" s="48">
        <v>137</v>
      </c>
      <c r="DF140" s="48">
        <f t="shared" si="79"/>
        <v>4</v>
      </c>
      <c r="DG140" s="48">
        <f t="shared" si="80"/>
        <v>202</v>
      </c>
      <c r="DH140" s="18" t="str">
        <f t="shared" si="81"/>
        <v>大荒紫电-17级</v>
      </c>
      <c r="DI140" s="18" t="s">
        <v>1117</v>
      </c>
      <c r="DJ140" s="48">
        <f t="shared" si="82"/>
        <v>4</v>
      </c>
      <c r="DK140" s="48">
        <f t="shared" si="83"/>
        <v>17</v>
      </c>
      <c r="DL140" s="48" t="s">
        <v>1118</v>
      </c>
      <c r="DM140" s="18">
        <f t="shared" si="84"/>
        <v>8720</v>
      </c>
      <c r="DN140" s="48" t="s">
        <v>1119</v>
      </c>
      <c r="DO140" s="18">
        <f t="shared" si="85"/>
        <v>4885</v>
      </c>
      <c r="DP140" s="48"/>
      <c r="DQ140" s="48"/>
      <c r="DR140" s="48"/>
      <c r="DS140" s="48"/>
      <c r="DT140" s="48"/>
      <c r="DU140" s="48"/>
      <c r="DV140" s="48"/>
      <c r="DW140" s="48"/>
    </row>
    <row r="141" spans="1:127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328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86"/>
        <v>0</v>
      </c>
      <c r="AH141" s="41">
        <f t="shared" si="87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67"/>
        <v>77622</v>
      </c>
      <c r="AM141" s="41">
        <f t="shared" si="68"/>
        <v>2862</v>
      </c>
      <c r="AN141" s="41">
        <f t="shared" si="69"/>
        <v>60499</v>
      </c>
      <c r="CM141" s="44">
        <v>138</v>
      </c>
      <c r="CN141" s="18">
        <f t="shared" si="70"/>
        <v>4</v>
      </c>
      <c r="CO141" s="18">
        <f t="shared" si="71"/>
        <v>1606006</v>
      </c>
      <c r="CP141" s="44" t="str">
        <f t="shared" si="72"/>
        <v>初级神器2配件2-18级</v>
      </c>
      <c r="CQ141" s="43" t="s">
        <v>1061</v>
      </c>
      <c r="CR141" s="18">
        <f t="shared" si="73"/>
        <v>18</v>
      </c>
      <c r="CS141" s="18" t="str">
        <f t="shared" si="74"/>
        <v>金币</v>
      </c>
      <c r="CT141" s="18">
        <f>IF(CR141=1,1,INT(INDEX($CE$13:$CE$52,CR141)/$CH$2*INDEX($CI$4:$CI$6,INDEX($BT$4:$BT$33,CN141))/5)*5)</f>
        <v>3845</v>
      </c>
      <c r="CU141" s="18" t="str">
        <f t="shared" si="75"/>
        <v>初级神器材料</v>
      </c>
      <c r="CV141" s="18">
        <f t="shared" si="76"/>
        <v>2460</v>
      </c>
      <c r="CW141" s="18" t="str">
        <f t="shared" si="77"/>
        <v>初级神器2配件2</v>
      </c>
      <c r="CX141" s="18">
        <f t="shared" si="78"/>
        <v>5</v>
      </c>
      <c r="CY141" s="44"/>
      <c r="CZ141" s="44"/>
      <c r="DA141" s="44"/>
      <c r="DB141" s="44"/>
      <c r="DE141" s="48">
        <v>138</v>
      </c>
      <c r="DF141" s="48">
        <f t="shared" si="79"/>
        <v>4</v>
      </c>
      <c r="DG141" s="48">
        <f t="shared" si="80"/>
        <v>202</v>
      </c>
      <c r="DH141" s="18" t="str">
        <f t="shared" si="81"/>
        <v>大荒紫电-18级</v>
      </c>
      <c r="DI141" s="18" t="s">
        <v>1117</v>
      </c>
      <c r="DJ141" s="48">
        <f t="shared" si="82"/>
        <v>4</v>
      </c>
      <c r="DK141" s="48">
        <f t="shared" si="83"/>
        <v>18</v>
      </c>
      <c r="DL141" s="48" t="s">
        <v>1118</v>
      </c>
      <c r="DM141" s="18">
        <f t="shared" si="84"/>
        <v>10260</v>
      </c>
      <c r="DN141" s="48" t="s">
        <v>1119</v>
      </c>
      <c r="DO141" s="18">
        <f t="shared" si="85"/>
        <v>5160</v>
      </c>
      <c r="DP141" s="48"/>
      <c r="DQ141" s="48"/>
      <c r="DR141" s="48"/>
      <c r="DS141" s="48"/>
      <c r="DT141" s="48"/>
      <c r="DU141" s="48"/>
      <c r="DV141" s="48"/>
      <c r="DW141" s="48"/>
    </row>
    <row r="142" spans="1:127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956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328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86"/>
        <v>0</v>
      </c>
      <c r="AH142" s="41">
        <f t="shared" si="87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67"/>
        <v>77622</v>
      </c>
      <c r="AM142" s="41">
        <f t="shared" si="68"/>
        <v>2862</v>
      </c>
      <c r="AN142" s="41">
        <f t="shared" si="69"/>
        <v>60499</v>
      </c>
      <c r="CM142" s="44">
        <v>139</v>
      </c>
      <c r="CN142" s="18">
        <f t="shared" si="70"/>
        <v>4</v>
      </c>
      <c r="CO142" s="18">
        <f t="shared" si="71"/>
        <v>1606006</v>
      </c>
      <c r="CP142" s="44" t="str">
        <f t="shared" si="72"/>
        <v>初级神器2配件2-19级</v>
      </c>
      <c r="CQ142" s="43" t="s">
        <v>1061</v>
      </c>
      <c r="CR142" s="18">
        <f t="shared" si="73"/>
        <v>19</v>
      </c>
      <c r="CS142" s="18" t="str">
        <f t="shared" si="74"/>
        <v>金币</v>
      </c>
      <c r="CT142" s="18">
        <f>IF(CR142=1,1,INT(INDEX($CE$13:$CE$52,CR142)/$CH$2*INDEX($CI$4:$CI$6,INDEX($BT$4:$BT$33,CN142))/5)*5)</f>
        <v>4425</v>
      </c>
      <c r="CU142" s="18" t="str">
        <f t="shared" si="75"/>
        <v>初级神器材料</v>
      </c>
      <c r="CV142" s="18">
        <f t="shared" si="76"/>
        <v>2605</v>
      </c>
      <c r="CW142" s="18" t="str">
        <f t="shared" si="77"/>
        <v>初级神器2配件2</v>
      </c>
      <c r="CX142" s="18">
        <f t="shared" si="78"/>
        <v>5</v>
      </c>
      <c r="CY142" s="44"/>
      <c r="CZ142" s="44"/>
      <c r="DA142" s="44"/>
      <c r="DB142" s="44"/>
      <c r="DE142" s="48">
        <v>139</v>
      </c>
      <c r="DF142" s="48">
        <f t="shared" si="79"/>
        <v>4</v>
      </c>
      <c r="DG142" s="48">
        <f t="shared" si="80"/>
        <v>202</v>
      </c>
      <c r="DH142" s="18" t="str">
        <f t="shared" si="81"/>
        <v>大荒紫电-19级</v>
      </c>
      <c r="DI142" s="18" t="s">
        <v>1117</v>
      </c>
      <c r="DJ142" s="48">
        <f t="shared" si="82"/>
        <v>4</v>
      </c>
      <c r="DK142" s="48">
        <f t="shared" si="83"/>
        <v>19</v>
      </c>
      <c r="DL142" s="48" t="s">
        <v>1118</v>
      </c>
      <c r="DM142" s="18">
        <f t="shared" si="84"/>
        <v>11800</v>
      </c>
      <c r="DN142" s="48" t="s">
        <v>1119</v>
      </c>
      <c r="DO142" s="18">
        <f t="shared" si="85"/>
        <v>5465</v>
      </c>
      <c r="DP142" s="48"/>
      <c r="DQ142" s="48"/>
      <c r="DR142" s="48"/>
      <c r="DS142" s="48"/>
      <c r="DT142" s="48"/>
      <c r="DU142" s="48"/>
      <c r="DV142" s="48"/>
      <c r="DW142" s="48"/>
    </row>
    <row r="143" spans="1:127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957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328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86"/>
        <v>0</v>
      </c>
      <c r="AH143" s="41">
        <f t="shared" si="87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67"/>
        <v>77622</v>
      </c>
      <c r="AM143" s="41">
        <f t="shared" si="68"/>
        <v>2862</v>
      </c>
      <c r="AN143" s="41">
        <f t="shared" si="69"/>
        <v>60499</v>
      </c>
      <c r="CM143" s="44">
        <v>140</v>
      </c>
      <c r="CN143" s="18">
        <f t="shared" si="70"/>
        <v>4</v>
      </c>
      <c r="CO143" s="18">
        <f t="shared" si="71"/>
        <v>1606006</v>
      </c>
      <c r="CP143" s="44" t="str">
        <f t="shared" si="72"/>
        <v>初级神器2配件2-20级</v>
      </c>
      <c r="CQ143" s="43" t="s">
        <v>1061</v>
      </c>
      <c r="CR143" s="18">
        <f t="shared" si="73"/>
        <v>20</v>
      </c>
      <c r="CS143" s="18" t="str">
        <f t="shared" si="74"/>
        <v>金币</v>
      </c>
      <c r="CT143" s="18">
        <f>IF(CR143=1,1,INT(INDEX($CE$13:$CE$52,CR143)/$CH$2*INDEX($CI$4:$CI$6,INDEX($BT$4:$BT$33,CN143))/5)*5)</f>
        <v>5000</v>
      </c>
      <c r="CU143" s="18" t="str">
        <f t="shared" si="75"/>
        <v>初级神器材料</v>
      </c>
      <c r="CV143" s="18">
        <f t="shared" si="76"/>
        <v>2750</v>
      </c>
      <c r="CW143" s="18" t="str">
        <f t="shared" si="77"/>
        <v>初级神器2配件2</v>
      </c>
      <c r="CX143" s="18">
        <f t="shared" si="78"/>
        <v>10</v>
      </c>
      <c r="CY143" s="44"/>
      <c r="CZ143" s="44"/>
      <c r="DA143" s="44"/>
      <c r="DB143" s="44"/>
      <c r="DE143" s="48">
        <v>140</v>
      </c>
      <c r="DF143" s="48">
        <f t="shared" si="79"/>
        <v>4</v>
      </c>
      <c r="DG143" s="48">
        <f t="shared" si="80"/>
        <v>202</v>
      </c>
      <c r="DH143" s="18" t="str">
        <f t="shared" si="81"/>
        <v>大荒紫电-20级</v>
      </c>
      <c r="DI143" s="18" t="s">
        <v>1117</v>
      </c>
      <c r="DJ143" s="48">
        <f t="shared" si="82"/>
        <v>4</v>
      </c>
      <c r="DK143" s="48">
        <f t="shared" si="83"/>
        <v>20</v>
      </c>
      <c r="DL143" s="48" t="s">
        <v>1118</v>
      </c>
      <c r="DM143" s="18">
        <f t="shared" si="84"/>
        <v>13340</v>
      </c>
      <c r="DN143" s="48" t="s">
        <v>1119</v>
      </c>
      <c r="DO143" s="18">
        <f t="shared" si="85"/>
        <v>5770</v>
      </c>
      <c r="DP143" s="47" t="s">
        <v>1120</v>
      </c>
      <c r="DQ143" s="48">
        <v>5</v>
      </c>
      <c r="DR143" s="48"/>
      <c r="DS143" s="48"/>
      <c r="DT143" s="48"/>
      <c r="DU143" s="48"/>
      <c r="DV143" s="48"/>
      <c r="DW143" s="48"/>
    </row>
    <row r="144" spans="1:127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958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328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86"/>
        <v>0</v>
      </c>
      <c r="AH144" s="41">
        <f t="shared" si="87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67"/>
        <v>77622</v>
      </c>
      <c r="AM144" s="41">
        <f t="shared" si="68"/>
        <v>2862</v>
      </c>
      <c r="AN144" s="41">
        <f t="shared" si="69"/>
        <v>60499</v>
      </c>
      <c r="CM144" s="44">
        <v>141</v>
      </c>
      <c r="CN144" s="18">
        <f t="shared" si="70"/>
        <v>4</v>
      </c>
      <c r="CO144" s="18">
        <f t="shared" si="71"/>
        <v>1606006</v>
      </c>
      <c r="CP144" s="44" t="str">
        <f t="shared" si="72"/>
        <v>初级神器2配件2-21级</v>
      </c>
      <c r="CQ144" s="43" t="s">
        <v>1061</v>
      </c>
      <c r="CR144" s="18">
        <f t="shared" si="73"/>
        <v>21</v>
      </c>
      <c r="CS144" s="18" t="str">
        <f t="shared" si="74"/>
        <v>金币</v>
      </c>
      <c r="CT144" s="18">
        <f>IF(CR144=1,1,INT(INDEX($CE$13:$CE$52,CR144)/$CH$2*INDEX($CI$4:$CI$6,INDEX($BT$4:$BT$33,CN144))/5)*5)</f>
        <v>5255</v>
      </c>
      <c r="CU144" s="18" t="str">
        <f t="shared" si="75"/>
        <v>初级神器材料</v>
      </c>
      <c r="CV144" s="18">
        <f t="shared" si="76"/>
        <v>3045</v>
      </c>
      <c r="CW144" s="18" t="str">
        <f t="shared" si="77"/>
        <v>初级神器2配件2</v>
      </c>
      <c r="CX144" s="18">
        <f t="shared" si="78"/>
        <v>10</v>
      </c>
      <c r="CY144" s="44"/>
      <c r="CZ144" s="44"/>
      <c r="DA144" s="44"/>
      <c r="DB144" s="44"/>
      <c r="DE144" s="48">
        <v>141</v>
      </c>
      <c r="DF144" s="48">
        <f t="shared" si="79"/>
        <v>4</v>
      </c>
      <c r="DG144" s="48">
        <f t="shared" si="80"/>
        <v>202</v>
      </c>
      <c r="DH144" s="18" t="str">
        <f t="shared" si="81"/>
        <v>大荒紫电-21级</v>
      </c>
      <c r="DI144" s="18" t="s">
        <v>1117</v>
      </c>
      <c r="DJ144" s="48">
        <f t="shared" si="82"/>
        <v>4</v>
      </c>
      <c r="DK144" s="48">
        <f t="shared" si="83"/>
        <v>21</v>
      </c>
      <c r="DL144" s="48" t="s">
        <v>1118</v>
      </c>
      <c r="DM144" s="18">
        <f t="shared" si="84"/>
        <v>14015</v>
      </c>
      <c r="DN144" s="48" t="s">
        <v>1119</v>
      </c>
      <c r="DO144" s="18">
        <f t="shared" si="85"/>
        <v>6390</v>
      </c>
      <c r="DP144" s="48"/>
      <c r="DQ144" s="48"/>
      <c r="DR144" s="48"/>
      <c r="DS144" s="48"/>
      <c r="DT144" s="48"/>
      <c r="DU144" s="48"/>
      <c r="DV144" s="48"/>
      <c r="DW144" s="48"/>
    </row>
    <row r="145" spans="1:127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959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328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86"/>
        <v>0</v>
      </c>
      <c r="AH145" s="41">
        <f t="shared" si="87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67"/>
        <v>77622</v>
      </c>
      <c r="AM145" s="41">
        <f t="shared" si="68"/>
        <v>2862</v>
      </c>
      <c r="AN145" s="41">
        <f t="shared" si="69"/>
        <v>60499</v>
      </c>
      <c r="CM145" s="44">
        <v>142</v>
      </c>
      <c r="CN145" s="18">
        <f t="shared" si="70"/>
        <v>4</v>
      </c>
      <c r="CO145" s="18">
        <f t="shared" si="71"/>
        <v>1606006</v>
      </c>
      <c r="CP145" s="44" t="str">
        <f t="shared" si="72"/>
        <v>初级神器2配件2-22级</v>
      </c>
      <c r="CQ145" s="43" t="s">
        <v>1061</v>
      </c>
      <c r="CR145" s="18">
        <f t="shared" si="73"/>
        <v>22</v>
      </c>
      <c r="CS145" s="18" t="str">
        <f t="shared" si="74"/>
        <v>金币</v>
      </c>
      <c r="CT145" s="18">
        <f>IF(CR145=1,1,INT(INDEX($CE$13:$CE$52,CR145)/$CH$2*INDEX($CI$4:$CI$6,INDEX($BT$4:$BT$33,CN145))/5)*5)</f>
        <v>5545</v>
      </c>
      <c r="CU145" s="18" t="str">
        <f t="shared" si="75"/>
        <v>初级神器材料</v>
      </c>
      <c r="CV145" s="18">
        <f t="shared" si="76"/>
        <v>3260</v>
      </c>
      <c r="CW145" s="18" t="str">
        <f t="shared" si="77"/>
        <v>初级神器2配件2</v>
      </c>
      <c r="CX145" s="18">
        <f t="shared" si="78"/>
        <v>10</v>
      </c>
      <c r="CY145" s="44"/>
      <c r="CZ145" s="44"/>
      <c r="DA145" s="44"/>
      <c r="DB145" s="44"/>
      <c r="DE145" s="48">
        <v>142</v>
      </c>
      <c r="DF145" s="48">
        <f t="shared" si="79"/>
        <v>4</v>
      </c>
      <c r="DG145" s="48">
        <f t="shared" si="80"/>
        <v>202</v>
      </c>
      <c r="DH145" s="18" t="str">
        <f t="shared" si="81"/>
        <v>大荒紫电-22级</v>
      </c>
      <c r="DI145" s="18" t="s">
        <v>1117</v>
      </c>
      <c r="DJ145" s="48">
        <f t="shared" si="82"/>
        <v>4</v>
      </c>
      <c r="DK145" s="48">
        <f t="shared" si="83"/>
        <v>22</v>
      </c>
      <c r="DL145" s="48" t="s">
        <v>1118</v>
      </c>
      <c r="DM145" s="18">
        <f t="shared" si="84"/>
        <v>14790</v>
      </c>
      <c r="DN145" s="48" t="s">
        <v>1119</v>
      </c>
      <c r="DO145" s="18">
        <f t="shared" si="85"/>
        <v>6840</v>
      </c>
      <c r="DP145" s="48"/>
      <c r="DQ145" s="48"/>
      <c r="DR145" s="48"/>
      <c r="DS145" s="48"/>
      <c r="DT145" s="48"/>
      <c r="DU145" s="48"/>
      <c r="DV145" s="48"/>
      <c r="DW145" s="48"/>
    </row>
    <row r="146" spans="1:127" ht="16.5" x14ac:dyDescent="0.2">
      <c r="A146" s="41">
        <v>3</v>
      </c>
      <c r="B146" s="42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86"/>
        <v>0</v>
      </c>
      <c r="AH146" s="41">
        <f t="shared" si="87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67"/>
        <v>77622</v>
      </c>
      <c r="AM146" s="41">
        <f t="shared" si="68"/>
        <v>2862</v>
      </c>
      <c r="AN146" s="41">
        <f t="shared" si="69"/>
        <v>60499</v>
      </c>
      <c r="CM146" s="44">
        <v>143</v>
      </c>
      <c r="CN146" s="18">
        <f t="shared" si="70"/>
        <v>4</v>
      </c>
      <c r="CO146" s="18">
        <f t="shared" si="71"/>
        <v>1606006</v>
      </c>
      <c r="CP146" s="44" t="str">
        <f t="shared" si="72"/>
        <v>初级神器2配件2-23级</v>
      </c>
      <c r="CQ146" s="43" t="s">
        <v>1061</v>
      </c>
      <c r="CR146" s="18">
        <f t="shared" si="73"/>
        <v>23</v>
      </c>
      <c r="CS146" s="18" t="str">
        <f t="shared" si="74"/>
        <v>金币</v>
      </c>
      <c r="CT146" s="18">
        <f>IF(CR146=1,1,INT(INDEX($CE$13:$CE$52,CR146)/$CH$2*INDEX($CI$4:$CI$6,INDEX($BT$4:$BT$33,CN146))/5)*5)</f>
        <v>5835</v>
      </c>
      <c r="CU146" s="18" t="str">
        <f t="shared" si="75"/>
        <v>初级神器材料</v>
      </c>
      <c r="CV146" s="18">
        <f t="shared" si="76"/>
        <v>3460</v>
      </c>
      <c r="CW146" s="18" t="str">
        <f t="shared" si="77"/>
        <v>初级神器2配件2</v>
      </c>
      <c r="CX146" s="18">
        <f t="shared" si="78"/>
        <v>10</v>
      </c>
      <c r="CY146" s="44"/>
      <c r="CZ146" s="44"/>
      <c r="DA146" s="44"/>
      <c r="DB146" s="44"/>
      <c r="DE146" s="48">
        <v>143</v>
      </c>
      <c r="DF146" s="48">
        <f t="shared" si="79"/>
        <v>4</v>
      </c>
      <c r="DG146" s="48">
        <f t="shared" si="80"/>
        <v>202</v>
      </c>
      <c r="DH146" s="18" t="str">
        <f t="shared" si="81"/>
        <v>大荒紫电-23级</v>
      </c>
      <c r="DI146" s="18" t="s">
        <v>1117</v>
      </c>
      <c r="DJ146" s="48">
        <f t="shared" si="82"/>
        <v>4</v>
      </c>
      <c r="DK146" s="48">
        <f t="shared" si="83"/>
        <v>23</v>
      </c>
      <c r="DL146" s="48" t="s">
        <v>1118</v>
      </c>
      <c r="DM146" s="18">
        <f t="shared" si="84"/>
        <v>15570</v>
      </c>
      <c r="DN146" s="48" t="s">
        <v>1119</v>
      </c>
      <c r="DO146" s="18">
        <f t="shared" si="85"/>
        <v>7270</v>
      </c>
      <c r="DP146" s="48"/>
      <c r="DQ146" s="48"/>
      <c r="DR146" s="48"/>
      <c r="DS146" s="48"/>
      <c r="DT146" s="48"/>
      <c r="DU146" s="48"/>
      <c r="DV146" s="48"/>
      <c r="DW146" s="48"/>
    </row>
    <row r="147" spans="1:127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86"/>
        <v>0</v>
      </c>
      <c r="AH147" s="41">
        <f t="shared" si="87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67"/>
        <v>77622</v>
      </c>
      <c r="AM147" s="41">
        <f t="shared" si="68"/>
        <v>2862</v>
      </c>
      <c r="AN147" s="41">
        <f t="shared" si="69"/>
        <v>60499</v>
      </c>
      <c r="CM147" s="44">
        <v>144</v>
      </c>
      <c r="CN147" s="18">
        <f t="shared" si="70"/>
        <v>4</v>
      </c>
      <c r="CO147" s="18">
        <f t="shared" si="71"/>
        <v>1606006</v>
      </c>
      <c r="CP147" s="44" t="str">
        <f t="shared" si="72"/>
        <v>初级神器2配件2-24级</v>
      </c>
      <c r="CQ147" s="43" t="s">
        <v>1061</v>
      </c>
      <c r="CR147" s="18">
        <f t="shared" si="73"/>
        <v>24</v>
      </c>
      <c r="CS147" s="18" t="str">
        <f t="shared" si="74"/>
        <v>金币</v>
      </c>
      <c r="CT147" s="18">
        <f>IF(CR147=1,1,INT(INDEX($CE$13:$CE$52,CR147)/$CH$2*INDEX($CI$4:$CI$6,INDEX($BT$4:$BT$33,CN147))/5)*5)</f>
        <v>6130</v>
      </c>
      <c r="CU147" s="18" t="str">
        <f t="shared" si="75"/>
        <v>初级神器材料</v>
      </c>
      <c r="CV147" s="18">
        <f t="shared" si="76"/>
        <v>3665</v>
      </c>
      <c r="CW147" s="18" t="str">
        <f t="shared" si="77"/>
        <v>初级神器2配件2</v>
      </c>
      <c r="CX147" s="18">
        <f t="shared" si="78"/>
        <v>10</v>
      </c>
      <c r="CY147" s="44"/>
      <c r="CZ147" s="44"/>
      <c r="DA147" s="44"/>
      <c r="DB147" s="44"/>
      <c r="DE147" s="48">
        <v>144</v>
      </c>
      <c r="DF147" s="48">
        <f t="shared" si="79"/>
        <v>4</v>
      </c>
      <c r="DG147" s="48">
        <f t="shared" si="80"/>
        <v>202</v>
      </c>
      <c r="DH147" s="18" t="str">
        <f t="shared" si="81"/>
        <v>大荒紫电-24级</v>
      </c>
      <c r="DI147" s="18" t="s">
        <v>1117</v>
      </c>
      <c r="DJ147" s="48">
        <f t="shared" si="82"/>
        <v>4</v>
      </c>
      <c r="DK147" s="48">
        <f t="shared" si="83"/>
        <v>24</v>
      </c>
      <c r="DL147" s="48" t="s">
        <v>1118</v>
      </c>
      <c r="DM147" s="18">
        <f t="shared" si="84"/>
        <v>16350</v>
      </c>
      <c r="DN147" s="48" t="s">
        <v>1119</v>
      </c>
      <c r="DO147" s="18">
        <f t="shared" si="85"/>
        <v>7695</v>
      </c>
      <c r="DP147" s="48"/>
      <c r="DQ147" s="48"/>
      <c r="DR147" s="48"/>
      <c r="DS147" s="48"/>
      <c r="DT147" s="48"/>
      <c r="DU147" s="48"/>
      <c r="DV147" s="48"/>
      <c r="DW147" s="48"/>
    </row>
    <row r="148" spans="1:127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86"/>
        <v>0</v>
      </c>
      <c r="AH148" s="41">
        <f t="shared" si="87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67"/>
        <v>77622</v>
      </c>
      <c r="AM148" s="41">
        <f t="shared" si="68"/>
        <v>2862</v>
      </c>
      <c r="AN148" s="41">
        <f t="shared" si="69"/>
        <v>60499</v>
      </c>
      <c r="CM148" s="44">
        <v>145</v>
      </c>
      <c r="CN148" s="18">
        <f t="shared" si="70"/>
        <v>4</v>
      </c>
      <c r="CO148" s="18">
        <f t="shared" si="71"/>
        <v>1606006</v>
      </c>
      <c r="CP148" s="44" t="str">
        <f t="shared" si="72"/>
        <v>初级神器2配件2-25级</v>
      </c>
      <c r="CQ148" s="43" t="s">
        <v>1061</v>
      </c>
      <c r="CR148" s="18">
        <f t="shared" si="73"/>
        <v>25</v>
      </c>
      <c r="CS148" s="18" t="str">
        <f t="shared" si="74"/>
        <v>金币</v>
      </c>
      <c r="CT148" s="18">
        <f>IF(CR148=1,1,INT(INDEX($CE$13:$CE$52,CR148)/$CH$2*INDEX($CI$4:$CI$6,INDEX($BT$4:$BT$33,CN148))/5)*5)</f>
        <v>6420</v>
      </c>
      <c r="CU148" s="18" t="str">
        <f t="shared" si="75"/>
        <v>初级神器材料</v>
      </c>
      <c r="CV148" s="18">
        <f t="shared" si="76"/>
        <v>3870</v>
      </c>
      <c r="CW148" s="18" t="str">
        <f t="shared" si="77"/>
        <v>初级神器2配件2</v>
      </c>
      <c r="CX148" s="18">
        <f t="shared" si="78"/>
        <v>15</v>
      </c>
      <c r="CY148" s="44"/>
      <c r="CZ148" s="44"/>
      <c r="DA148" s="44"/>
      <c r="DB148" s="44"/>
      <c r="DE148" s="48">
        <v>145</v>
      </c>
      <c r="DF148" s="48">
        <f t="shared" si="79"/>
        <v>4</v>
      </c>
      <c r="DG148" s="48">
        <f t="shared" si="80"/>
        <v>202</v>
      </c>
      <c r="DH148" s="18" t="str">
        <f t="shared" si="81"/>
        <v>大荒紫电-25级</v>
      </c>
      <c r="DI148" s="18" t="s">
        <v>1117</v>
      </c>
      <c r="DJ148" s="48">
        <f t="shared" si="82"/>
        <v>4</v>
      </c>
      <c r="DK148" s="48">
        <f t="shared" si="83"/>
        <v>25</v>
      </c>
      <c r="DL148" s="48" t="s">
        <v>1118</v>
      </c>
      <c r="DM148" s="18">
        <f t="shared" si="84"/>
        <v>17125</v>
      </c>
      <c r="DN148" s="48" t="s">
        <v>1119</v>
      </c>
      <c r="DO148" s="18">
        <f t="shared" si="85"/>
        <v>8125</v>
      </c>
      <c r="DP148" s="47" t="s">
        <v>1122</v>
      </c>
      <c r="DQ148" s="48">
        <v>8</v>
      </c>
      <c r="DR148" s="48"/>
      <c r="DS148" s="48"/>
      <c r="DT148" s="48"/>
      <c r="DU148" s="48"/>
      <c r="DV148" s="48"/>
      <c r="DW148" s="48"/>
    </row>
    <row r="149" spans="1:127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960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86"/>
        <v>0</v>
      </c>
      <c r="AH149" s="41">
        <f t="shared" si="87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67"/>
        <v>77622</v>
      </c>
      <c r="AM149" s="41">
        <f t="shared" si="68"/>
        <v>2862</v>
      </c>
      <c r="AN149" s="41">
        <f t="shared" si="69"/>
        <v>60499</v>
      </c>
      <c r="CM149" s="44">
        <v>146</v>
      </c>
      <c r="CN149" s="18">
        <f t="shared" si="70"/>
        <v>4</v>
      </c>
      <c r="CO149" s="18">
        <f t="shared" si="71"/>
        <v>1606006</v>
      </c>
      <c r="CP149" s="44" t="str">
        <f t="shared" si="72"/>
        <v>初级神器2配件2-26级</v>
      </c>
      <c r="CQ149" s="43" t="s">
        <v>1061</v>
      </c>
      <c r="CR149" s="18">
        <f t="shared" si="73"/>
        <v>26</v>
      </c>
      <c r="CS149" s="18" t="str">
        <f t="shared" si="74"/>
        <v>金币</v>
      </c>
      <c r="CT149" s="18">
        <f>IF(CR149=1,1,INT(INDEX($CE$13:$CE$52,CR149)/$CH$2*INDEX($CI$4:$CI$6,INDEX($BT$4:$BT$33,CN149))/5)*5)</f>
        <v>8100</v>
      </c>
      <c r="CU149" s="18" t="str">
        <f t="shared" si="75"/>
        <v>初级神器材料</v>
      </c>
      <c r="CV149" s="18">
        <f t="shared" si="76"/>
        <v>4655</v>
      </c>
      <c r="CW149" s="18" t="str">
        <f t="shared" si="77"/>
        <v>初级神器2配件2</v>
      </c>
      <c r="CX149" s="18">
        <f t="shared" si="78"/>
        <v>15</v>
      </c>
      <c r="CY149" s="44"/>
      <c r="CZ149" s="44"/>
      <c r="DA149" s="44"/>
      <c r="DB149" s="44"/>
      <c r="DE149" s="48">
        <v>146</v>
      </c>
      <c r="DF149" s="48">
        <f t="shared" si="79"/>
        <v>4</v>
      </c>
      <c r="DG149" s="48">
        <f t="shared" si="80"/>
        <v>202</v>
      </c>
      <c r="DH149" s="18" t="str">
        <f t="shared" si="81"/>
        <v>大荒紫电-26级</v>
      </c>
      <c r="DI149" s="18" t="s">
        <v>1117</v>
      </c>
      <c r="DJ149" s="48">
        <f t="shared" si="82"/>
        <v>4</v>
      </c>
      <c r="DK149" s="48">
        <f t="shared" si="83"/>
        <v>26</v>
      </c>
      <c r="DL149" s="48" t="s">
        <v>1118</v>
      </c>
      <c r="DM149" s="18">
        <f t="shared" si="84"/>
        <v>21600</v>
      </c>
      <c r="DN149" s="48" t="s">
        <v>1119</v>
      </c>
      <c r="DO149" s="18">
        <f t="shared" si="85"/>
        <v>9775</v>
      </c>
      <c r="DP149" s="48"/>
      <c r="DQ149" s="48"/>
      <c r="DR149" s="48"/>
      <c r="DS149" s="48"/>
      <c r="DT149" s="48"/>
      <c r="DU149" s="48"/>
      <c r="DV149" s="48"/>
      <c r="DW149" s="48"/>
    </row>
    <row r="150" spans="1:127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86"/>
        <v>0</v>
      </c>
      <c r="AH150" s="41">
        <f t="shared" si="87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67"/>
        <v>77622</v>
      </c>
      <c r="AM150" s="41">
        <f t="shared" si="68"/>
        <v>2862</v>
      </c>
      <c r="AN150" s="41">
        <f t="shared" si="69"/>
        <v>60499</v>
      </c>
      <c r="CM150" s="44">
        <v>147</v>
      </c>
      <c r="CN150" s="18">
        <f t="shared" si="70"/>
        <v>4</v>
      </c>
      <c r="CO150" s="18">
        <f t="shared" si="71"/>
        <v>1606006</v>
      </c>
      <c r="CP150" s="44" t="str">
        <f t="shared" si="72"/>
        <v>初级神器2配件2-27级</v>
      </c>
      <c r="CQ150" s="43" t="s">
        <v>1061</v>
      </c>
      <c r="CR150" s="18">
        <f t="shared" si="73"/>
        <v>27</v>
      </c>
      <c r="CS150" s="18" t="str">
        <f t="shared" si="74"/>
        <v>金币</v>
      </c>
      <c r="CT150" s="18">
        <f>IF(CR150=1,1,INT(INDEX($CE$13:$CE$52,CR150)/$CH$2*INDEX($CI$4:$CI$6,INDEX($BT$4:$BT$33,CN150))/5)*5)</f>
        <v>10280</v>
      </c>
      <c r="CU150" s="18" t="str">
        <f t="shared" si="75"/>
        <v>初级神器材料</v>
      </c>
      <c r="CV150" s="18">
        <f t="shared" si="76"/>
        <v>4945</v>
      </c>
      <c r="CW150" s="18" t="str">
        <f t="shared" si="77"/>
        <v>初级神器2配件2</v>
      </c>
      <c r="CX150" s="18">
        <f t="shared" si="78"/>
        <v>15</v>
      </c>
      <c r="CY150" s="44"/>
      <c r="CZ150" s="44"/>
      <c r="DA150" s="44"/>
      <c r="DB150" s="44"/>
      <c r="DE150" s="48">
        <v>147</v>
      </c>
      <c r="DF150" s="48">
        <f t="shared" si="79"/>
        <v>4</v>
      </c>
      <c r="DG150" s="48">
        <f t="shared" si="80"/>
        <v>202</v>
      </c>
      <c r="DH150" s="18" t="str">
        <f t="shared" si="81"/>
        <v>大荒紫电-27级</v>
      </c>
      <c r="DI150" s="18" t="s">
        <v>1117</v>
      </c>
      <c r="DJ150" s="48">
        <f t="shared" si="82"/>
        <v>4</v>
      </c>
      <c r="DK150" s="48">
        <f t="shared" si="83"/>
        <v>27</v>
      </c>
      <c r="DL150" s="48" t="s">
        <v>1118</v>
      </c>
      <c r="DM150" s="18">
        <f t="shared" si="84"/>
        <v>27420</v>
      </c>
      <c r="DN150" s="48" t="s">
        <v>1119</v>
      </c>
      <c r="DO150" s="18">
        <f t="shared" si="85"/>
        <v>10385</v>
      </c>
      <c r="DP150" s="48"/>
      <c r="DQ150" s="48"/>
      <c r="DR150" s="48"/>
      <c r="DS150" s="48"/>
      <c r="DT150" s="48"/>
      <c r="DU150" s="48"/>
      <c r="DV150" s="48"/>
      <c r="DW150" s="48"/>
    </row>
    <row r="151" spans="1:127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929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328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86"/>
        <v>0</v>
      </c>
      <c r="AH151" s="41">
        <f t="shared" si="87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67"/>
        <v>77622</v>
      </c>
      <c r="AM151" s="41">
        <f t="shared" si="68"/>
        <v>2862</v>
      </c>
      <c r="AN151" s="41">
        <f t="shared" si="69"/>
        <v>60499</v>
      </c>
      <c r="CM151" s="44">
        <v>148</v>
      </c>
      <c r="CN151" s="18">
        <f t="shared" si="70"/>
        <v>4</v>
      </c>
      <c r="CO151" s="18">
        <f t="shared" si="71"/>
        <v>1606006</v>
      </c>
      <c r="CP151" s="44" t="str">
        <f t="shared" si="72"/>
        <v>初级神器2配件2-28级</v>
      </c>
      <c r="CQ151" s="43" t="s">
        <v>1061</v>
      </c>
      <c r="CR151" s="18">
        <f t="shared" si="73"/>
        <v>28</v>
      </c>
      <c r="CS151" s="18" t="str">
        <f t="shared" si="74"/>
        <v>金币</v>
      </c>
      <c r="CT151" s="18">
        <f>IF(CR151=1,1,INT(INDEX($CE$13:$CE$52,CR151)/$CH$2*INDEX($CI$4:$CI$6,INDEX($BT$4:$BT$33,CN151))/5)*5)</f>
        <v>12460</v>
      </c>
      <c r="CU151" s="18" t="str">
        <f t="shared" si="75"/>
        <v>初级神器材料</v>
      </c>
      <c r="CV151" s="18">
        <f t="shared" si="76"/>
        <v>5235</v>
      </c>
      <c r="CW151" s="18" t="str">
        <f t="shared" si="77"/>
        <v>初级神器2配件2</v>
      </c>
      <c r="CX151" s="18">
        <f t="shared" si="78"/>
        <v>15</v>
      </c>
      <c r="CY151" s="44"/>
      <c r="CZ151" s="44"/>
      <c r="DA151" s="44"/>
      <c r="DB151" s="44"/>
      <c r="DE151" s="48">
        <v>148</v>
      </c>
      <c r="DF151" s="48">
        <f t="shared" si="79"/>
        <v>4</v>
      </c>
      <c r="DG151" s="48">
        <f t="shared" si="80"/>
        <v>202</v>
      </c>
      <c r="DH151" s="18" t="str">
        <f t="shared" si="81"/>
        <v>大荒紫电-28级</v>
      </c>
      <c r="DI151" s="18" t="s">
        <v>1117</v>
      </c>
      <c r="DJ151" s="48">
        <f t="shared" si="82"/>
        <v>4</v>
      </c>
      <c r="DK151" s="48">
        <f t="shared" si="83"/>
        <v>28</v>
      </c>
      <c r="DL151" s="48" t="s">
        <v>1118</v>
      </c>
      <c r="DM151" s="18">
        <f t="shared" si="84"/>
        <v>33235</v>
      </c>
      <c r="DN151" s="48" t="s">
        <v>1119</v>
      </c>
      <c r="DO151" s="18">
        <f t="shared" si="85"/>
        <v>10995</v>
      </c>
      <c r="DP151" s="48"/>
      <c r="DQ151" s="48"/>
      <c r="DR151" s="48"/>
      <c r="DS151" s="48"/>
      <c r="DT151" s="48"/>
      <c r="DU151" s="48"/>
      <c r="DV151" s="48"/>
      <c r="DW151" s="48"/>
    </row>
    <row r="152" spans="1:127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328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86"/>
        <v>0</v>
      </c>
      <c r="AH152" s="41">
        <f t="shared" si="87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67"/>
        <v>77622</v>
      </c>
      <c r="AM152" s="41">
        <f t="shared" si="68"/>
        <v>2862</v>
      </c>
      <c r="AN152" s="41">
        <f t="shared" si="69"/>
        <v>60499</v>
      </c>
      <c r="CM152" s="44">
        <v>149</v>
      </c>
      <c r="CN152" s="18">
        <f t="shared" si="70"/>
        <v>4</v>
      </c>
      <c r="CO152" s="18">
        <f t="shared" si="71"/>
        <v>1606006</v>
      </c>
      <c r="CP152" s="44" t="str">
        <f t="shared" si="72"/>
        <v>初级神器2配件2-29级</v>
      </c>
      <c r="CQ152" s="43" t="s">
        <v>1061</v>
      </c>
      <c r="CR152" s="18">
        <f t="shared" si="73"/>
        <v>29</v>
      </c>
      <c r="CS152" s="18" t="str">
        <f t="shared" si="74"/>
        <v>金币</v>
      </c>
      <c r="CT152" s="18">
        <f>IF(CR152=1,1,INT(INDEX($CE$13:$CE$52,CR152)/$CH$2*INDEX($CI$4:$CI$6,INDEX($BT$4:$BT$33,CN152))/5)*5)</f>
        <v>14645</v>
      </c>
      <c r="CU152" s="18" t="str">
        <f t="shared" si="75"/>
        <v>初级神器材料</v>
      </c>
      <c r="CV152" s="18">
        <f t="shared" si="76"/>
        <v>5525</v>
      </c>
      <c r="CW152" s="18" t="str">
        <f t="shared" si="77"/>
        <v>初级神器2配件2</v>
      </c>
      <c r="CX152" s="18">
        <f t="shared" si="78"/>
        <v>15</v>
      </c>
      <c r="CY152" s="44"/>
      <c r="CZ152" s="44"/>
      <c r="DA152" s="44"/>
      <c r="DB152" s="44"/>
      <c r="DE152" s="48">
        <v>149</v>
      </c>
      <c r="DF152" s="48">
        <f t="shared" si="79"/>
        <v>4</v>
      </c>
      <c r="DG152" s="48">
        <f t="shared" si="80"/>
        <v>202</v>
      </c>
      <c r="DH152" s="18" t="str">
        <f t="shared" si="81"/>
        <v>大荒紫电-29级</v>
      </c>
      <c r="DI152" s="18" t="s">
        <v>1117</v>
      </c>
      <c r="DJ152" s="48">
        <f t="shared" si="82"/>
        <v>4</v>
      </c>
      <c r="DK152" s="48">
        <f t="shared" si="83"/>
        <v>29</v>
      </c>
      <c r="DL152" s="48" t="s">
        <v>1118</v>
      </c>
      <c r="DM152" s="18">
        <f t="shared" si="84"/>
        <v>39050</v>
      </c>
      <c r="DN152" s="48" t="s">
        <v>1119</v>
      </c>
      <c r="DO152" s="18">
        <f t="shared" si="85"/>
        <v>11605</v>
      </c>
      <c r="DP152" s="48"/>
      <c r="DQ152" s="48"/>
      <c r="DR152" s="48"/>
      <c r="DS152" s="48"/>
      <c r="DT152" s="48"/>
      <c r="DU152" s="48"/>
      <c r="DV152" s="48"/>
      <c r="DW152" s="48"/>
    </row>
    <row r="153" spans="1:127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330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328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86"/>
        <v>0</v>
      </c>
      <c r="AH153" s="41">
        <f t="shared" si="87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67"/>
        <v>77622</v>
      </c>
      <c r="AM153" s="41">
        <f t="shared" si="68"/>
        <v>2862</v>
      </c>
      <c r="AN153" s="41">
        <f t="shared" si="69"/>
        <v>60499</v>
      </c>
      <c r="CM153" s="44">
        <v>150</v>
      </c>
      <c r="CN153" s="18">
        <f t="shared" si="70"/>
        <v>4</v>
      </c>
      <c r="CO153" s="18">
        <f t="shared" si="71"/>
        <v>1606006</v>
      </c>
      <c r="CP153" s="44" t="str">
        <f t="shared" si="72"/>
        <v>初级神器2配件2-30级</v>
      </c>
      <c r="CQ153" s="43" t="s">
        <v>1061</v>
      </c>
      <c r="CR153" s="18">
        <f t="shared" si="73"/>
        <v>30</v>
      </c>
      <c r="CS153" s="18" t="str">
        <f t="shared" si="74"/>
        <v>金币</v>
      </c>
      <c r="CT153" s="18">
        <f>IF(CR153=1,1,INT(INDEX($CE$13:$CE$52,CR153)/$CH$2*INDEX($CI$4:$CI$6,INDEX($BT$4:$BT$33,CN153))/5)*5)</f>
        <v>16825</v>
      </c>
      <c r="CU153" s="18" t="str">
        <f t="shared" si="75"/>
        <v>初级神器材料</v>
      </c>
      <c r="CV153" s="18">
        <f t="shared" si="76"/>
        <v>5815</v>
      </c>
      <c r="CW153" s="18" t="str">
        <f t="shared" si="77"/>
        <v>初级神器2配件2</v>
      </c>
      <c r="CX153" s="18">
        <f t="shared" si="78"/>
        <v>21</v>
      </c>
      <c r="CY153" s="44"/>
      <c r="CZ153" s="44"/>
      <c r="DA153" s="44"/>
      <c r="DB153" s="44"/>
      <c r="DE153" s="48">
        <v>150</v>
      </c>
      <c r="DF153" s="48">
        <f t="shared" si="79"/>
        <v>4</v>
      </c>
      <c r="DG153" s="48">
        <f t="shared" si="80"/>
        <v>202</v>
      </c>
      <c r="DH153" s="18" t="str">
        <f t="shared" si="81"/>
        <v>大荒紫电-30级</v>
      </c>
      <c r="DI153" s="18" t="s">
        <v>1117</v>
      </c>
      <c r="DJ153" s="48">
        <f t="shared" si="82"/>
        <v>4</v>
      </c>
      <c r="DK153" s="48">
        <f t="shared" si="83"/>
        <v>30</v>
      </c>
      <c r="DL153" s="48" t="s">
        <v>1118</v>
      </c>
      <c r="DM153" s="18">
        <f t="shared" si="84"/>
        <v>44870</v>
      </c>
      <c r="DN153" s="48" t="s">
        <v>1119</v>
      </c>
      <c r="DO153" s="18">
        <f t="shared" si="85"/>
        <v>12215</v>
      </c>
      <c r="DP153" s="47" t="s">
        <v>1120</v>
      </c>
      <c r="DQ153" s="48">
        <v>10</v>
      </c>
      <c r="DR153" s="48"/>
      <c r="DS153" s="48"/>
      <c r="DT153" s="48"/>
      <c r="DU153" s="48"/>
      <c r="DV153" s="48"/>
      <c r="DW153" s="48"/>
    </row>
    <row r="154" spans="1:127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328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86"/>
        <v>0</v>
      </c>
      <c r="AH154" s="41">
        <f t="shared" si="87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67"/>
        <v>77622</v>
      </c>
      <c r="AM154" s="41">
        <f t="shared" si="68"/>
        <v>2862</v>
      </c>
      <c r="AN154" s="41">
        <f t="shared" si="69"/>
        <v>60499</v>
      </c>
      <c r="CM154" s="44">
        <v>151</v>
      </c>
      <c r="CN154" s="18">
        <f t="shared" si="70"/>
        <v>4</v>
      </c>
      <c r="CO154" s="18">
        <f t="shared" si="71"/>
        <v>1606006</v>
      </c>
      <c r="CP154" s="44" t="str">
        <f t="shared" si="72"/>
        <v>初级神器2配件2-31级</v>
      </c>
      <c r="CQ154" s="43" t="s">
        <v>1061</v>
      </c>
      <c r="CR154" s="18">
        <f t="shared" si="73"/>
        <v>31</v>
      </c>
      <c r="CS154" s="18" t="str">
        <f t="shared" si="74"/>
        <v>金币</v>
      </c>
      <c r="CT154" s="18">
        <f>IF(CR154=1,1,INT(INDEX($CE$13:$CE$52,CR154)/$CH$2*INDEX($CI$4:$CI$6,INDEX($BT$4:$BT$33,CN154))/5)*5)</f>
        <v>17890</v>
      </c>
      <c r="CU154" s="18" t="str">
        <f t="shared" si="75"/>
        <v>初级神器材料</v>
      </c>
      <c r="CV154" s="18">
        <f t="shared" si="76"/>
        <v>8145</v>
      </c>
      <c r="CW154" s="18" t="str">
        <f t="shared" si="77"/>
        <v>初级神器2配件2</v>
      </c>
      <c r="CX154" s="18">
        <f t="shared" si="78"/>
        <v>25</v>
      </c>
      <c r="CY154" s="44"/>
      <c r="CZ154" s="44"/>
      <c r="DA154" s="44"/>
      <c r="DB154" s="44"/>
      <c r="DE154" s="48">
        <v>151</v>
      </c>
      <c r="DF154" s="48">
        <f t="shared" si="79"/>
        <v>4</v>
      </c>
      <c r="DG154" s="48">
        <f t="shared" si="80"/>
        <v>202</v>
      </c>
      <c r="DH154" s="18" t="str">
        <f t="shared" si="81"/>
        <v>大荒紫电-31级</v>
      </c>
      <c r="DI154" s="18" t="s">
        <v>1117</v>
      </c>
      <c r="DJ154" s="48">
        <f t="shared" si="82"/>
        <v>4</v>
      </c>
      <c r="DK154" s="48">
        <f t="shared" si="83"/>
        <v>31</v>
      </c>
      <c r="DL154" s="48" t="s">
        <v>1118</v>
      </c>
      <c r="DM154" s="18">
        <f t="shared" si="84"/>
        <v>47705</v>
      </c>
      <c r="DN154" s="48" t="s">
        <v>1119</v>
      </c>
      <c r="DO154" s="18">
        <f t="shared" si="85"/>
        <v>17105</v>
      </c>
      <c r="DP154" s="48"/>
      <c r="DQ154" s="48"/>
      <c r="DR154" s="48"/>
      <c r="DS154" s="48"/>
      <c r="DT154" s="48"/>
      <c r="DU154" s="48"/>
      <c r="DV154" s="48"/>
      <c r="DW154" s="48"/>
    </row>
    <row r="155" spans="1:127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929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328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86"/>
        <v>0</v>
      </c>
      <c r="AH155" s="41">
        <f t="shared" si="87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67"/>
        <v>77622</v>
      </c>
      <c r="AM155" s="41">
        <f t="shared" si="68"/>
        <v>2862</v>
      </c>
      <c r="AN155" s="41">
        <f t="shared" si="69"/>
        <v>60499</v>
      </c>
      <c r="CM155" s="44">
        <v>152</v>
      </c>
      <c r="CN155" s="18">
        <f t="shared" si="70"/>
        <v>4</v>
      </c>
      <c r="CO155" s="18">
        <f t="shared" si="71"/>
        <v>1606006</v>
      </c>
      <c r="CP155" s="44" t="str">
        <f t="shared" si="72"/>
        <v>初级神器2配件2-32级</v>
      </c>
      <c r="CQ155" s="43" t="s">
        <v>1061</v>
      </c>
      <c r="CR155" s="18">
        <f t="shared" si="73"/>
        <v>32</v>
      </c>
      <c r="CS155" s="18" t="str">
        <f t="shared" si="74"/>
        <v>金币</v>
      </c>
      <c r="CT155" s="18">
        <f>IF(CR155=1,1,INT(INDEX($CE$13:$CE$52,CR155)/$CH$2*INDEX($CI$4:$CI$6,INDEX($BT$4:$BT$33,CN155))/5)*5)</f>
        <v>26835</v>
      </c>
      <c r="CU155" s="18" t="str">
        <f t="shared" si="75"/>
        <v>初级神器材料</v>
      </c>
      <c r="CV155" s="18">
        <f t="shared" si="76"/>
        <v>8725</v>
      </c>
      <c r="CW155" s="18" t="str">
        <f t="shared" si="77"/>
        <v>初级神器2配件2</v>
      </c>
      <c r="CX155" s="18">
        <f t="shared" si="78"/>
        <v>25</v>
      </c>
      <c r="CY155" s="44"/>
      <c r="CZ155" s="44"/>
      <c r="DA155" s="44"/>
      <c r="DB155" s="44"/>
      <c r="DE155" s="48">
        <v>152</v>
      </c>
      <c r="DF155" s="48">
        <f t="shared" si="79"/>
        <v>4</v>
      </c>
      <c r="DG155" s="48">
        <f t="shared" si="80"/>
        <v>202</v>
      </c>
      <c r="DH155" s="18" t="str">
        <f t="shared" si="81"/>
        <v>大荒紫电-32级</v>
      </c>
      <c r="DI155" s="18" t="s">
        <v>1117</v>
      </c>
      <c r="DJ155" s="48">
        <f t="shared" si="82"/>
        <v>4</v>
      </c>
      <c r="DK155" s="48">
        <f t="shared" si="83"/>
        <v>32</v>
      </c>
      <c r="DL155" s="48" t="s">
        <v>1118</v>
      </c>
      <c r="DM155" s="18">
        <f t="shared" si="84"/>
        <v>71560</v>
      </c>
      <c r="DN155" s="48" t="s">
        <v>1119</v>
      </c>
      <c r="DO155" s="18">
        <f t="shared" si="85"/>
        <v>18325</v>
      </c>
      <c r="DP155" s="48"/>
      <c r="DQ155" s="48"/>
      <c r="DR155" s="48"/>
      <c r="DS155" s="48"/>
      <c r="DT155" s="48"/>
      <c r="DU155" s="48"/>
      <c r="DV155" s="48"/>
      <c r="DW155" s="48"/>
    </row>
    <row r="156" spans="1:127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328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86"/>
        <v>0</v>
      </c>
      <c r="AH156" s="41">
        <f t="shared" si="87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67"/>
        <v>77622</v>
      </c>
      <c r="AM156" s="41">
        <f t="shared" si="68"/>
        <v>2862</v>
      </c>
      <c r="AN156" s="41">
        <f t="shared" si="69"/>
        <v>60499</v>
      </c>
      <c r="CM156" s="44">
        <v>153</v>
      </c>
      <c r="CN156" s="18">
        <f t="shared" si="70"/>
        <v>4</v>
      </c>
      <c r="CO156" s="18">
        <f t="shared" si="71"/>
        <v>1606006</v>
      </c>
      <c r="CP156" s="44" t="str">
        <f t="shared" si="72"/>
        <v>初级神器2配件2-33级</v>
      </c>
      <c r="CQ156" s="43" t="s">
        <v>1061</v>
      </c>
      <c r="CR156" s="18">
        <f t="shared" si="73"/>
        <v>33</v>
      </c>
      <c r="CS156" s="18" t="str">
        <f t="shared" si="74"/>
        <v>金币</v>
      </c>
      <c r="CT156" s="18">
        <f>IF(CR156=1,1,INT(INDEX($CE$13:$CE$52,CR156)/$CH$2*INDEX($CI$4:$CI$6,INDEX($BT$4:$BT$33,CN156))/5)*5)</f>
        <v>35780</v>
      </c>
      <c r="CU156" s="18" t="str">
        <f t="shared" si="75"/>
        <v>初级神器材料</v>
      </c>
      <c r="CV156" s="18">
        <f t="shared" si="76"/>
        <v>9310</v>
      </c>
      <c r="CW156" s="18" t="str">
        <f t="shared" si="77"/>
        <v>初级神器2配件2</v>
      </c>
      <c r="CX156" s="18">
        <f t="shared" si="78"/>
        <v>25</v>
      </c>
      <c r="CY156" s="44"/>
      <c r="CZ156" s="44"/>
      <c r="DA156" s="44"/>
      <c r="DB156" s="44"/>
      <c r="DE156" s="48">
        <v>153</v>
      </c>
      <c r="DF156" s="48">
        <f t="shared" si="79"/>
        <v>4</v>
      </c>
      <c r="DG156" s="48">
        <f t="shared" si="80"/>
        <v>202</v>
      </c>
      <c r="DH156" s="18" t="str">
        <f t="shared" si="81"/>
        <v>大荒紫电-33级</v>
      </c>
      <c r="DI156" s="18" t="s">
        <v>1117</v>
      </c>
      <c r="DJ156" s="48">
        <f t="shared" si="82"/>
        <v>4</v>
      </c>
      <c r="DK156" s="48">
        <f t="shared" si="83"/>
        <v>33</v>
      </c>
      <c r="DL156" s="48" t="s">
        <v>1118</v>
      </c>
      <c r="DM156" s="18">
        <f t="shared" si="84"/>
        <v>95415</v>
      </c>
      <c r="DN156" s="48" t="s">
        <v>1119</v>
      </c>
      <c r="DO156" s="18">
        <f t="shared" si="85"/>
        <v>19545</v>
      </c>
      <c r="DP156" s="48"/>
      <c r="DQ156" s="48"/>
      <c r="DR156" s="48"/>
      <c r="DS156" s="48"/>
      <c r="DT156" s="48"/>
      <c r="DU156" s="48"/>
      <c r="DV156" s="48"/>
      <c r="DW156" s="48"/>
    </row>
    <row r="157" spans="1:127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961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328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86"/>
        <v>0</v>
      </c>
      <c r="AH157" s="41">
        <f t="shared" si="87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67"/>
        <v>77622</v>
      </c>
      <c r="AM157" s="41">
        <f t="shared" si="68"/>
        <v>2862</v>
      </c>
      <c r="AN157" s="41">
        <f t="shared" si="69"/>
        <v>60499</v>
      </c>
      <c r="CM157" s="44">
        <v>154</v>
      </c>
      <c r="CN157" s="18">
        <f t="shared" si="70"/>
        <v>4</v>
      </c>
      <c r="CO157" s="18">
        <f t="shared" si="71"/>
        <v>1606006</v>
      </c>
      <c r="CP157" s="44" t="str">
        <f t="shared" si="72"/>
        <v>初级神器2配件2-34级</v>
      </c>
      <c r="CQ157" s="43" t="s">
        <v>1061</v>
      </c>
      <c r="CR157" s="18">
        <f t="shared" si="73"/>
        <v>34</v>
      </c>
      <c r="CS157" s="18" t="str">
        <f t="shared" si="74"/>
        <v>金币</v>
      </c>
      <c r="CT157" s="18">
        <f>IF(CR157=1,1,INT(INDEX($CE$13:$CE$52,CR157)/$CH$2*INDEX($CI$4:$CI$6,INDEX($BT$4:$BT$33,CN157))/5)*5)</f>
        <v>44725</v>
      </c>
      <c r="CU157" s="18" t="str">
        <f t="shared" si="75"/>
        <v>初级神器材料</v>
      </c>
      <c r="CV157" s="18">
        <f t="shared" si="76"/>
        <v>9890</v>
      </c>
      <c r="CW157" s="18" t="str">
        <f t="shared" si="77"/>
        <v>初级神器2配件2</v>
      </c>
      <c r="CX157" s="18">
        <f t="shared" si="78"/>
        <v>25</v>
      </c>
      <c r="CY157" s="44"/>
      <c r="CZ157" s="44"/>
      <c r="DA157" s="44"/>
      <c r="DB157" s="44"/>
      <c r="DE157" s="48">
        <v>154</v>
      </c>
      <c r="DF157" s="48">
        <f t="shared" si="79"/>
        <v>4</v>
      </c>
      <c r="DG157" s="48">
        <f t="shared" si="80"/>
        <v>202</v>
      </c>
      <c r="DH157" s="18" t="str">
        <f t="shared" si="81"/>
        <v>大荒紫电-34级</v>
      </c>
      <c r="DI157" s="18" t="s">
        <v>1117</v>
      </c>
      <c r="DJ157" s="48">
        <f t="shared" si="82"/>
        <v>4</v>
      </c>
      <c r="DK157" s="48">
        <f t="shared" si="83"/>
        <v>34</v>
      </c>
      <c r="DL157" s="48" t="s">
        <v>1118</v>
      </c>
      <c r="DM157" s="18">
        <f t="shared" si="84"/>
        <v>119270</v>
      </c>
      <c r="DN157" s="48" t="s">
        <v>1119</v>
      </c>
      <c r="DO157" s="18">
        <f t="shared" si="85"/>
        <v>20765</v>
      </c>
      <c r="DP157" s="48"/>
      <c r="DQ157" s="48"/>
      <c r="DR157" s="48"/>
      <c r="DS157" s="48"/>
      <c r="DT157" s="48"/>
      <c r="DU157" s="48"/>
      <c r="DV157" s="48"/>
      <c r="DW157" s="48"/>
    </row>
    <row r="158" spans="1:127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328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86"/>
        <v>0</v>
      </c>
      <c r="AH158" s="41">
        <f t="shared" si="87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67"/>
        <v>77622</v>
      </c>
      <c r="AM158" s="41">
        <f t="shared" si="68"/>
        <v>2862</v>
      </c>
      <c r="AN158" s="41">
        <f t="shared" si="69"/>
        <v>60499</v>
      </c>
      <c r="CM158" s="44">
        <v>155</v>
      </c>
      <c r="CN158" s="18">
        <f t="shared" si="70"/>
        <v>4</v>
      </c>
      <c r="CO158" s="18">
        <f t="shared" si="71"/>
        <v>1606006</v>
      </c>
      <c r="CP158" s="44" t="str">
        <f t="shared" si="72"/>
        <v>初级神器2配件2-35级</v>
      </c>
      <c r="CQ158" s="43" t="s">
        <v>1061</v>
      </c>
      <c r="CR158" s="18">
        <f t="shared" si="73"/>
        <v>35</v>
      </c>
      <c r="CS158" s="18" t="str">
        <f t="shared" si="74"/>
        <v>金币</v>
      </c>
      <c r="CT158" s="18">
        <f>IF(CR158=1,1,INT(INDEX($CE$13:$CE$52,CR158)/$CH$2*INDEX($CI$4:$CI$6,INDEX($BT$4:$BT$33,CN158))/5)*5)</f>
        <v>53670</v>
      </c>
      <c r="CU158" s="18" t="str">
        <f t="shared" si="75"/>
        <v>初级神器材料</v>
      </c>
      <c r="CV158" s="18">
        <f t="shared" si="76"/>
        <v>10470</v>
      </c>
      <c r="CW158" s="18" t="str">
        <f t="shared" si="77"/>
        <v>初级神器2配件2</v>
      </c>
      <c r="CX158" s="18">
        <f t="shared" si="78"/>
        <v>25</v>
      </c>
      <c r="CY158" s="44"/>
      <c r="CZ158" s="44"/>
      <c r="DA158" s="44"/>
      <c r="DB158" s="44"/>
      <c r="DE158" s="48">
        <v>155</v>
      </c>
      <c r="DF158" s="48">
        <f t="shared" si="79"/>
        <v>4</v>
      </c>
      <c r="DG158" s="48">
        <f t="shared" si="80"/>
        <v>202</v>
      </c>
      <c r="DH158" s="18" t="str">
        <f t="shared" si="81"/>
        <v>大荒紫电-35级</v>
      </c>
      <c r="DI158" s="18" t="s">
        <v>1117</v>
      </c>
      <c r="DJ158" s="48">
        <f t="shared" si="82"/>
        <v>4</v>
      </c>
      <c r="DK158" s="48">
        <f t="shared" si="83"/>
        <v>35</v>
      </c>
      <c r="DL158" s="48" t="s">
        <v>1118</v>
      </c>
      <c r="DM158" s="18">
        <f t="shared" si="84"/>
        <v>143125</v>
      </c>
      <c r="DN158" s="48" t="s">
        <v>1119</v>
      </c>
      <c r="DO158" s="18">
        <f t="shared" si="85"/>
        <v>21990</v>
      </c>
      <c r="DP158" s="47" t="s">
        <v>1120</v>
      </c>
      <c r="DQ158" s="48">
        <v>10</v>
      </c>
      <c r="DR158" s="48"/>
      <c r="DS158" s="48"/>
      <c r="DT158" s="48"/>
      <c r="DU158" s="48"/>
      <c r="DV158" s="48"/>
      <c r="DW158" s="48"/>
    </row>
    <row r="159" spans="1:127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330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328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86"/>
        <v>0</v>
      </c>
      <c r="AH159" s="41">
        <f t="shared" si="87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67"/>
        <v>77622</v>
      </c>
      <c r="AM159" s="41">
        <f t="shared" si="68"/>
        <v>2862</v>
      </c>
      <c r="AN159" s="41">
        <f t="shared" si="69"/>
        <v>60499</v>
      </c>
      <c r="CM159" s="44">
        <v>156</v>
      </c>
      <c r="CN159" s="18">
        <f t="shared" si="70"/>
        <v>4</v>
      </c>
      <c r="CO159" s="18">
        <f t="shared" si="71"/>
        <v>1606006</v>
      </c>
      <c r="CP159" s="44" t="str">
        <f t="shared" si="72"/>
        <v>初级神器2配件2-36级</v>
      </c>
      <c r="CQ159" s="43" t="s">
        <v>1061</v>
      </c>
      <c r="CR159" s="18">
        <f t="shared" si="73"/>
        <v>36</v>
      </c>
      <c r="CS159" s="18" t="str">
        <f t="shared" si="74"/>
        <v>金币</v>
      </c>
      <c r="CT159" s="18">
        <f>IF(CR159=1,1,INT(INDEX($CE$13:$CE$52,CR159)/$CH$2*INDEX($CI$4:$CI$6,INDEX($BT$4:$BT$33,CN159))/5)*5)</f>
        <v>72680</v>
      </c>
      <c r="CU159" s="18" t="str">
        <f t="shared" si="75"/>
        <v>初级神器材料</v>
      </c>
      <c r="CV159" s="18">
        <f t="shared" si="76"/>
        <v>16580</v>
      </c>
      <c r="CW159" s="18" t="str">
        <f t="shared" si="77"/>
        <v>初级神器2配件2</v>
      </c>
      <c r="CX159" s="18">
        <f t="shared" si="78"/>
        <v>25</v>
      </c>
      <c r="CY159" s="44"/>
      <c r="CZ159" s="44"/>
      <c r="DA159" s="44"/>
      <c r="DB159" s="44"/>
      <c r="DE159" s="48">
        <v>156</v>
      </c>
      <c r="DF159" s="48">
        <f t="shared" si="79"/>
        <v>4</v>
      </c>
      <c r="DG159" s="48">
        <f t="shared" si="80"/>
        <v>202</v>
      </c>
      <c r="DH159" s="18" t="str">
        <f t="shared" si="81"/>
        <v>大荒紫电-36级</v>
      </c>
      <c r="DI159" s="18" t="s">
        <v>1117</v>
      </c>
      <c r="DJ159" s="48">
        <f t="shared" si="82"/>
        <v>4</v>
      </c>
      <c r="DK159" s="48">
        <f t="shared" si="83"/>
        <v>36</v>
      </c>
      <c r="DL159" s="48" t="s">
        <v>1118</v>
      </c>
      <c r="DM159" s="18">
        <f t="shared" si="84"/>
        <v>193815</v>
      </c>
      <c r="DN159" s="48" t="s">
        <v>1119</v>
      </c>
      <c r="DO159" s="18">
        <f t="shared" si="85"/>
        <v>34815</v>
      </c>
      <c r="DP159" s="48"/>
      <c r="DQ159" s="48"/>
      <c r="DR159" s="48"/>
      <c r="DS159" s="48"/>
      <c r="DT159" s="48"/>
      <c r="DU159" s="48"/>
      <c r="DV159" s="48"/>
      <c r="DW159" s="48"/>
    </row>
    <row r="160" spans="1:127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328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86"/>
        <v>0</v>
      </c>
      <c r="AH160" s="41">
        <f t="shared" si="87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67"/>
        <v>77622</v>
      </c>
      <c r="AM160" s="41">
        <f t="shared" si="68"/>
        <v>2862</v>
      </c>
      <c r="AN160" s="41">
        <f t="shared" si="69"/>
        <v>60499</v>
      </c>
      <c r="CM160" s="44">
        <v>157</v>
      </c>
      <c r="CN160" s="18">
        <f t="shared" si="70"/>
        <v>4</v>
      </c>
      <c r="CO160" s="18">
        <f t="shared" si="71"/>
        <v>1606006</v>
      </c>
      <c r="CP160" s="44" t="str">
        <f t="shared" si="72"/>
        <v>初级神器2配件2-37级</v>
      </c>
      <c r="CQ160" s="43" t="s">
        <v>1061</v>
      </c>
      <c r="CR160" s="18">
        <f t="shared" si="73"/>
        <v>37</v>
      </c>
      <c r="CS160" s="18" t="str">
        <f t="shared" si="74"/>
        <v>金币</v>
      </c>
      <c r="CT160" s="18">
        <f>IF(CR160=1,1,INT(INDEX($CE$13:$CE$52,CR160)/$CH$2*INDEX($CI$4:$CI$6,INDEX($BT$4:$BT$33,CN160))/5)*5)</f>
        <v>92245</v>
      </c>
      <c r="CU160" s="18" t="str">
        <f t="shared" si="75"/>
        <v>初级神器材料</v>
      </c>
      <c r="CV160" s="18">
        <f t="shared" si="76"/>
        <v>17450</v>
      </c>
      <c r="CW160" s="18" t="str">
        <f t="shared" si="77"/>
        <v>初级神器2配件2</v>
      </c>
      <c r="CX160" s="18">
        <f t="shared" si="78"/>
        <v>25</v>
      </c>
      <c r="CY160" s="44"/>
      <c r="CZ160" s="44"/>
      <c r="DA160" s="44"/>
      <c r="DB160" s="44"/>
      <c r="DE160" s="48">
        <v>157</v>
      </c>
      <c r="DF160" s="48">
        <f t="shared" si="79"/>
        <v>4</v>
      </c>
      <c r="DG160" s="48">
        <f t="shared" si="80"/>
        <v>202</v>
      </c>
      <c r="DH160" s="18" t="str">
        <f t="shared" si="81"/>
        <v>大荒紫电-37级</v>
      </c>
      <c r="DI160" s="18" t="s">
        <v>1117</v>
      </c>
      <c r="DJ160" s="48">
        <f t="shared" si="82"/>
        <v>4</v>
      </c>
      <c r="DK160" s="48">
        <f t="shared" si="83"/>
        <v>37</v>
      </c>
      <c r="DL160" s="48" t="s">
        <v>1118</v>
      </c>
      <c r="DM160" s="18">
        <f t="shared" si="84"/>
        <v>245995</v>
      </c>
      <c r="DN160" s="48" t="s">
        <v>1119</v>
      </c>
      <c r="DO160" s="18">
        <f t="shared" si="85"/>
        <v>36650</v>
      </c>
      <c r="DP160" s="48"/>
      <c r="DQ160" s="48"/>
      <c r="DR160" s="48"/>
      <c r="DS160" s="48"/>
      <c r="DT160" s="48"/>
      <c r="DU160" s="48"/>
      <c r="DV160" s="48"/>
      <c r="DW160" s="48"/>
    </row>
    <row r="161" spans="1:127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931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328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86"/>
        <v>0</v>
      </c>
      <c r="AH161" s="41">
        <f t="shared" si="87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67"/>
        <v>77622</v>
      </c>
      <c r="AM161" s="41">
        <f t="shared" si="68"/>
        <v>2862</v>
      </c>
      <c r="AN161" s="41">
        <f t="shared" si="69"/>
        <v>60499</v>
      </c>
      <c r="CM161" s="44">
        <v>158</v>
      </c>
      <c r="CN161" s="18">
        <f t="shared" si="70"/>
        <v>4</v>
      </c>
      <c r="CO161" s="18">
        <f t="shared" si="71"/>
        <v>1606006</v>
      </c>
      <c r="CP161" s="44" t="str">
        <f t="shared" si="72"/>
        <v>初级神器2配件2-38级</v>
      </c>
      <c r="CQ161" s="43" t="s">
        <v>1061</v>
      </c>
      <c r="CR161" s="18">
        <f t="shared" si="73"/>
        <v>38</v>
      </c>
      <c r="CS161" s="18" t="str">
        <f t="shared" si="74"/>
        <v>金币</v>
      </c>
      <c r="CT161" s="18">
        <f>IF(CR161=1,1,INT(INDEX($CE$13:$CE$52,CR161)/$CH$2*INDEX($CI$4:$CI$6,INDEX($BT$4:$BT$33,CN161))/5)*5)</f>
        <v>111815</v>
      </c>
      <c r="CU161" s="18" t="str">
        <f t="shared" si="75"/>
        <v>初级神器材料</v>
      </c>
      <c r="CV161" s="18">
        <f t="shared" si="76"/>
        <v>18325</v>
      </c>
      <c r="CW161" s="18" t="str">
        <f t="shared" si="77"/>
        <v>初级神器2配件2</v>
      </c>
      <c r="CX161" s="18">
        <f t="shared" si="78"/>
        <v>25</v>
      </c>
      <c r="CY161" s="44"/>
      <c r="CZ161" s="44"/>
      <c r="DA161" s="44"/>
      <c r="DB161" s="44"/>
      <c r="DE161" s="48">
        <v>158</v>
      </c>
      <c r="DF161" s="48">
        <f t="shared" si="79"/>
        <v>4</v>
      </c>
      <c r="DG161" s="48">
        <f t="shared" si="80"/>
        <v>202</v>
      </c>
      <c r="DH161" s="18" t="str">
        <f t="shared" si="81"/>
        <v>大荒紫电-38级</v>
      </c>
      <c r="DI161" s="18" t="s">
        <v>1117</v>
      </c>
      <c r="DJ161" s="48">
        <f t="shared" si="82"/>
        <v>4</v>
      </c>
      <c r="DK161" s="48">
        <f t="shared" si="83"/>
        <v>38</v>
      </c>
      <c r="DL161" s="48" t="s">
        <v>1118</v>
      </c>
      <c r="DM161" s="18">
        <f t="shared" si="84"/>
        <v>298175</v>
      </c>
      <c r="DN161" s="48" t="s">
        <v>1119</v>
      </c>
      <c r="DO161" s="18">
        <f t="shared" si="85"/>
        <v>38480</v>
      </c>
      <c r="DP161" s="48"/>
      <c r="DQ161" s="48"/>
      <c r="DR161" s="48"/>
      <c r="DS161" s="48"/>
      <c r="DT161" s="48"/>
      <c r="DU161" s="48"/>
      <c r="DV161" s="48"/>
      <c r="DW161" s="48"/>
    </row>
    <row r="162" spans="1:127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328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86"/>
        <v>0</v>
      </c>
      <c r="AH162" s="41">
        <f t="shared" si="87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67"/>
        <v>77622</v>
      </c>
      <c r="AM162" s="41">
        <f t="shared" si="68"/>
        <v>2862</v>
      </c>
      <c r="AN162" s="41">
        <f t="shared" si="69"/>
        <v>60499</v>
      </c>
      <c r="CM162" s="44">
        <v>159</v>
      </c>
      <c r="CN162" s="18">
        <f t="shared" si="70"/>
        <v>4</v>
      </c>
      <c r="CO162" s="18">
        <f t="shared" si="71"/>
        <v>1606006</v>
      </c>
      <c r="CP162" s="44" t="str">
        <f t="shared" si="72"/>
        <v>初级神器2配件2-39级</v>
      </c>
      <c r="CQ162" s="43" t="s">
        <v>1061</v>
      </c>
      <c r="CR162" s="18">
        <f t="shared" si="73"/>
        <v>39</v>
      </c>
      <c r="CS162" s="18" t="str">
        <f t="shared" si="74"/>
        <v>金币</v>
      </c>
      <c r="CT162" s="18">
        <f>IF(CR162=1,1,INT(INDEX($CE$13:$CE$52,CR162)/$CH$2*INDEX($CI$4:$CI$6,INDEX($BT$4:$BT$33,CN162))/5)*5)</f>
        <v>131380</v>
      </c>
      <c r="CU162" s="18" t="str">
        <f t="shared" si="75"/>
        <v>初级神器材料</v>
      </c>
      <c r="CV162" s="18">
        <f t="shared" si="76"/>
        <v>19195</v>
      </c>
      <c r="CW162" s="18" t="str">
        <f t="shared" si="77"/>
        <v>初级神器2配件2</v>
      </c>
      <c r="CX162" s="18">
        <f t="shared" si="78"/>
        <v>25</v>
      </c>
      <c r="CY162" s="44"/>
      <c r="CZ162" s="44"/>
      <c r="DA162" s="44"/>
      <c r="DB162" s="44"/>
      <c r="DE162" s="48">
        <v>159</v>
      </c>
      <c r="DF162" s="48">
        <f t="shared" si="79"/>
        <v>4</v>
      </c>
      <c r="DG162" s="48">
        <f t="shared" si="80"/>
        <v>202</v>
      </c>
      <c r="DH162" s="18" t="str">
        <f t="shared" si="81"/>
        <v>大荒紫电-39级</v>
      </c>
      <c r="DI162" s="18" t="s">
        <v>1117</v>
      </c>
      <c r="DJ162" s="48">
        <f t="shared" si="82"/>
        <v>4</v>
      </c>
      <c r="DK162" s="48">
        <f t="shared" si="83"/>
        <v>39</v>
      </c>
      <c r="DL162" s="48" t="s">
        <v>1118</v>
      </c>
      <c r="DM162" s="18">
        <f t="shared" si="84"/>
        <v>350355</v>
      </c>
      <c r="DN162" s="48" t="s">
        <v>1119</v>
      </c>
      <c r="DO162" s="18">
        <f t="shared" si="85"/>
        <v>40315</v>
      </c>
      <c r="DP162" s="48"/>
      <c r="DQ162" s="48"/>
      <c r="DR162" s="48"/>
      <c r="DS162" s="48"/>
      <c r="DT162" s="48"/>
      <c r="DU162" s="48"/>
      <c r="DV162" s="48"/>
      <c r="DW162" s="48"/>
    </row>
    <row r="163" spans="1:127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932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328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86"/>
        <v>0</v>
      </c>
      <c r="AH163" s="41">
        <f t="shared" si="87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67"/>
        <v>77622</v>
      </c>
      <c r="AM163" s="41">
        <f t="shared" si="68"/>
        <v>2862</v>
      </c>
      <c r="AN163" s="41">
        <f t="shared" si="69"/>
        <v>60499</v>
      </c>
      <c r="CM163" s="44">
        <v>160</v>
      </c>
      <c r="CN163" s="18">
        <f t="shared" si="70"/>
        <v>4</v>
      </c>
      <c r="CO163" s="18">
        <f t="shared" si="71"/>
        <v>1606006</v>
      </c>
      <c r="CP163" s="44" t="str">
        <f t="shared" si="72"/>
        <v>初级神器2配件2-40级</v>
      </c>
      <c r="CQ163" s="43" t="s">
        <v>1061</v>
      </c>
      <c r="CR163" s="18">
        <f t="shared" si="73"/>
        <v>40</v>
      </c>
      <c r="CS163" s="18" t="str">
        <f t="shared" si="74"/>
        <v>金币</v>
      </c>
      <c r="CT163" s="18">
        <f>IF(CR163=1,1,INT(INDEX($CE$13:$CE$52,CR163)/$CH$2*INDEX($CI$4:$CI$6,INDEX($BT$4:$BT$33,CN163))/5)*5)</f>
        <v>150950</v>
      </c>
      <c r="CU163" s="18" t="str">
        <f t="shared" si="75"/>
        <v>初级神器材料</v>
      </c>
      <c r="CV163" s="18">
        <f t="shared" si="76"/>
        <v>20070</v>
      </c>
      <c r="CW163" s="18" t="str">
        <f t="shared" si="77"/>
        <v>初级神器2配件2</v>
      </c>
      <c r="CX163" s="18">
        <f t="shared" si="78"/>
        <v>25</v>
      </c>
      <c r="CY163" s="44"/>
      <c r="CZ163" s="44"/>
      <c r="DA163" s="44"/>
      <c r="DB163" s="44"/>
      <c r="DE163" s="48">
        <v>160</v>
      </c>
      <c r="DF163" s="48">
        <f t="shared" si="79"/>
        <v>4</v>
      </c>
      <c r="DG163" s="48">
        <f t="shared" si="80"/>
        <v>202</v>
      </c>
      <c r="DH163" s="18" t="str">
        <f t="shared" si="81"/>
        <v>大荒紫电-40级</v>
      </c>
      <c r="DI163" s="18" t="s">
        <v>1117</v>
      </c>
      <c r="DJ163" s="48">
        <f t="shared" si="82"/>
        <v>4</v>
      </c>
      <c r="DK163" s="48">
        <f t="shared" si="83"/>
        <v>40</v>
      </c>
      <c r="DL163" s="48" t="s">
        <v>1118</v>
      </c>
      <c r="DM163" s="18">
        <f t="shared" si="84"/>
        <v>402540</v>
      </c>
      <c r="DN163" s="48" t="s">
        <v>1119</v>
      </c>
      <c r="DO163" s="18">
        <f t="shared" si="85"/>
        <v>42145</v>
      </c>
      <c r="DP163" s="47" t="s">
        <v>1120</v>
      </c>
      <c r="DQ163" s="48">
        <v>10</v>
      </c>
      <c r="DR163" s="48"/>
      <c r="DS163" s="48"/>
      <c r="DT163" s="48"/>
      <c r="DU163" s="48"/>
      <c r="DV163" s="48"/>
      <c r="DW163" s="48"/>
    </row>
    <row r="164" spans="1:127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328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86"/>
        <v>0</v>
      </c>
      <c r="AH164" s="41">
        <f t="shared" si="87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67"/>
        <v>77622</v>
      </c>
      <c r="AM164" s="41">
        <f t="shared" si="68"/>
        <v>2862</v>
      </c>
      <c r="AN164" s="41">
        <f t="shared" si="69"/>
        <v>60499</v>
      </c>
      <c r="CM164" s="44">
        <v>161</v>
      </c>
      <c r="CN164" s="18">
        <f t="shared" si="70"/>
        <v>5</v>
      </c>
      <c r="CO164" s="18">
        <f t="shared" si="71"/>
        <v>1606007</v>
      </c>
      <c r="CP164" s="44" t="str">
        <f t="shared" si="72"/>
        <v>中级神器1配件1-1级</v>
      </c>
      <c r="CQ164" s="43" t="s">
        <v>1061</v>
      </c>
      <c r="CR164" s="18">
        <f t="shared" si="73"/>
        <v>1</v>
      </c>
      <c r="CS164" s="18" t="str">
        <f t="shared" si="74"/>
        <v>中级神器1配件1激活</v>
      </c>
      <c r="CT164" s="18">
        <f>IF(CR164=1,1,INT(INDEX($CE$13:$CE$52,CR164)/$CH$2*INDEX($CI$4:$CI$6,INDEX($BT$4:$BT$33,CN164))/5)*5)</f>
        <v>1</v>
      </c>
      <c r="CU164" s="18" t="str">
        <f t="shared" si="75"/>
        <v/>
      </c>
      <c r="CV164" s="18" t="str">
        <f t="shared" si="76"/>
        <v/>
      </c>
      <c r="CW164" s="18" t="str">
        <f t="shared" si="77"/>
        <v/>
      </c>
      <c r="CX164" s="18" t="str">
        <f t="shared" si="78"/>
        <v/>
      </c>
      <c r="CY164" s="44"/>
      <c r="CZ164" s="44"/>
      <c r="DA164" s="44"/>
      <c r="DB164" s="44"/>
      <c r="DE164" s="48">
        <v>161</v>
      </c>
      <c r="DF164" s="48">
        <f t="shared" si="79"/>
        <v>5</v>
      </c>
      <c r="DG164" s="48">
        <f t="shared" si="80"/>
        <v>301</v>
      </c>
      <c r="DH164" s="18" t="str">
        <f t="shared" si="81"/>
        <v>十殿阎罗-1级</v>
      </c>
      <c r="DI164" s="18" t="s">
        <v>1117</v>
      </c>
      <c r="DJ164" s="48">
        <f t="shared" si="82"/>
        <v>5</v>
      </c>
      <c r="DK164" s="48">
        <f t="shared" si="83"/>
        <v>1</v>
      </c>
      <c r="DL164" s="48" t="s">
        <v>1118</v>
      </c>
      <c r="DM164" s="18">
        <f t="shared" si="84"/>
        <v>1185</v>
      </c>
      <c r="DN164" s="48" t="s">
        <v>1119</v>
      </c>
      <c r="DO164" s="18">
        <f t="shared" si="85"/>
        <v>30</v>
      </c>
      <c r="DP164" s="47" t="s">
        <v>1120</v>
      </c>
      <c r="DQ164" s="48">
        <v>1</v>
      </c>
      <c r="DR164" s="48"/>
      <c r="DS164" s="48"/>
      <c r="DT164" s="48"/>
      <c r="DU164" s="48"/>
      <c r="DV164" s="48"/>
      <c r="DW164" s="48"/>
    </row>
    <row r="165" spans="1:127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332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328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86"/>
        <v>0</v>
      </c>
      <c r="AH165" s="41">
        <f t="shared" si="87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67"/>
        <v>77622</v>
      </c>
      <c r="AM165" s="41">
        <f t="shared" si="68"/>
        <v>2862</v>
      </c>
      <c r="AN165" s="41">
        <f t="shared" si="69"/>
        <v>60499</v>
      </c>
      <c r="CM165" s="44">
        <v>162</v>
      </c>
      <c r="CN165" s="18">
        <f t="shared" si="70"/>
        <v>5</v>
      </c>
      <c r="CO165" s="18">
        <f t="shared" si="71"/>
        <v>1606007</v>
      </c>
      <c r="CP165" s="44" t="str">
        <f t="shared" si="72"/>
        <v>中级神器1配件1-2级</v>
      </c>
      <c r="CQ165" s="43" t="s">
        <v>1061</v>
      </c>
      <c r="CR165" s="18">
        <f t="shared" si="73"/>
        <v>2</v>
      </c>
      <c r="CS165" s="18" t="str">
        <f t="shared" si="74"/>
        <v>金币</v>
      </c>
      <c r="CT165" s="18">
        <f>IF(CR165=1,1,INT(INDEX($CE$13:$CE$52,CR165)/$CH$2*INDEX($CI$4:$CI$6,INDEX($BT$4:$BT$33,CN165))/5)*5)</f>
        <v>670</v>
      </c>
      <c r="CU165" s="18" t="str">
        <f t="shared" si="75"/>
        <v>初级神器材料</v>
      </c>
      <c r="CV165" s="18">
        <f t="shared" si="76"/>
        <v>30</v>
      </c>
      <c r="CW165" s="18" t="str">
        <f t="shared" si="77"/>
        <v>中级神器1配件1</v>
      </c>
      <c r="CX165" s="18">
        <f t="shared" si="78"/>
        <v>1</v>
      </c>
      <c r="CY165" s="44"/>
      <c r="CZ165" s="44"/>
      <c r="DA165" s="44"/>
      <c r="DB165" s="44"/>
      <c r="DE165" s="48">
        <v>162</v>
      </c>
      <c r="DF165" s="48">
        <f t="shared" si="79"/>
        <v>5</v>
      </c>
      <c r="DG165" s="48">
        <f t="shared" si="80"/>
        <v>301</v>
      </c>
      <c r="DH165" s="18" t="str">
        <f t="shared" si="81"/>
        <v>十殿阎罗-2级</v>
      </c>
      <c r="DI165" s="18" t="s">
        <v>1117</v>
      </c>
      <c r="DJ165" s="48">
        <f t="shared" si="82"/>
        <v>5</v>
      </c>
      <c r="DK165" s="48">
        <f t="shared" si="83"/>
        <v>2</v>
      </c>
      <c r="DL165" s="48" t="s">
        <v>1118</v>
      </c>
      <c r="DM165" s="18">
        <f t="shared" si="84"/>
        <v>1505</v>
      </c>
      <c r="DN165" s="48" t="s">
        <v>1119</v>
      </c>
      <c r="DO165" s="18">
        <f t="shared" si="85"/>
        <v>45</v>
      </c>
      <c r="DP165" s="48"/>
      <c r="DQ165" s="48"/>
      <c r="DR165" s="48"/>
      <c r="DS165" s="48"/>
      <c r="DT165" s="48"/>
      <c r="DU165" s="48"/>
      <c r="DV165" s="48"/>
      <c r="DW165" s="48"/>
    </row>
    <row r="166" spans="1:127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328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86"/>
        <v>0</v>
      </c>
      <c r="AH166" s="41">
        <f t="shared" si="87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67"/>
        <v>77622</v>
      </c>
      <c r="AM166" s="41">
        <f t="shared" si="68"/>
        <v>2862</v>
      </c>
      <c r="AN166" s="41">
        <f t="shared" si="69"/>
        <v>60499</v>
      </c>
      <c r="CM166" s="44">
        <v>163</v>
      </c>
      <c r="CN166" s="18">
        <f t="shared" si="70"/>
        <v>5</v>
      </c>
      <c r="CO166" s="18">
        <f t="shared" si="71"/>
        <v>1606007</v>
      </c>
      <c r="CP166" s="44" t="str">
        <f t="shared" si="72"/>
        <v>中级神器1配件1-3级</v>
      </c>
      <c r="CQ166" s="43" t="s">
        <v>1061</v>
      </c>
      <c r="CR166" s="18">
        <f t="shared" si="73"/>
        <v>3</v>
      </c>
      <c r="CS166" s="18" t="str">
        <f t="shared" si="74"/>
        <v>金币</v>
      </c>
      <c r="CT166" s="18">
        <f>IF(CR166=1,1,INT(INDEX($CE$13:$CE$52,CR166)/$CH$2*INDEX($CI$4:$CI$6,INDEX($BT$4:$BT$33,CN166))/5)*5)</f>
        <v>810</v>
      </c>
      <c r="CU166" s="18" t="str">
        <f t="shared" si="75"/>
        <v>初级神器材料</v>
      </c>
      <c r="CV166" s="18">
        <f t="shared" si="76"/>
        <v>55</v>
      </c>
      <c r="CW166" s="18" t="str">
        <f t="shared" si="77"/>
        <v>中级神器1配件1</v>
      </c>
      <c r="CX166" s="18">
        <f t="shared" si="78"/>
        <v>1</v>
      </c>
      <c r="CY166" s="44"/>
      <c r="CZ166" s="44"/>
      <c r="DA166" s="44"/>
      <c r="DB166" s="44"/>
      <c r="DE166" s="48">
        <v>163</v>
      </c>
      <c r="DF166" s="48">
        <f t="shared" si="79"/>
        <v>5</v>
      </c>
      <c r="DG166" s="48">
        <f t="shared" si="80"/>
        <v>301</v>
      </c>
      <c r="DH166" s="18" t="str">
        <f t="shared" si="81"/>
        <v>十殿阎罗-3级</v>
      </c>
      <c r="DI166" s="18" t="s">
        <v>1117</v>
      </c>
      <c r="DJ166" s="48">
        <f t="shared" si="82"/>
        <v>5</v>
      </c>
      <c r="DK166" s="48">
        <f t="shared" si="83"/>
        <v>3</v>
      </c>
      <c r="DL166" s="48" t="s">
        <v>1118</v>
      </c>
      <c r="DM166" s="18">
        <f t="shared" si="84"/>
        <v>1825</v>
      </c>
      <c r="DN166" s="48" t="s">
        <v>1119</v>
      </c>
      <c r="DO166" s="18">
        <f t="shared" si="85"/>
        <v>85</v>
      </c>
      <c r="DP166" s="48"/>
      <c r="DQ166" s="48"/>
      <c r="DR166" s="48"/>
      <c r="DS166" s="48"/>
      <c r="DT166" s="48"/>
      <c r="DU166" s="48"/>
      <c r="DV166" s="48"/>
      <c r="DW166" s="48"/>
    </row>
    <row r="167" spans="1:127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962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328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86"/>
        <v>0</v>
      </c>
      <c r="AH167" s="41">
        <f t="shared" si="87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67"/>
        <v>77622</v>
      </c>
      <c r="AM167" s="41">
        <f t="shared" si="68"/>
        <v>2862</v>
      </c>
      <c r="AN167" s="41">
        <f t="shared" si="69"/>
        <v>60499</v>
      </c>
      <c r="CM167" s="44">
        <v>164</v>
      </c>
      <c r="CN167" s="18">
        <f t="shared" si="70"/>
        <v>5</v>
      </c>
      <c r="CO167" s="18">
        <f t="shared" si="71"/>
        <v>1606007</v>
      </c>
      <c r="CP167" s="44" t="str">
        <f t="shared" si="72"/>
        <v>中级神器1配件1-4级</v>
      </c>
      <c r="CQ167" s="43" t="s">
        <v>1061</v>
      </c>
      <c r="CR167" s="18">
        <f t="shared" si="73"/>
        <v>4</v>
      </c>
      <c r="CS167" s="18" t="str">
        <f t="shared" si="74"/>
        <v>金币</v>
      </c>
      <c r="CT167" s="18">
        <f>IF(CR167=1,1,INT(INDEX($CE$13:$CE$52,CR167)/$CH$2*INDEX($CI$4:$CI$6,INDEX($BT$4:$BT$33,CN167))/5)*5)</f>
        <v>955</v>
      </c>
      <c r="CU167" s="18" t="str">
        <f t="shared" si="75"/>
        <v>初级神器材料</v>
      </c>
      <c r="CV167" s="18">
        <f t="shared" si="76"/>
        <v>85</v>
      </c>
      <c r="CW167" s="18" t="str">
        <f t="shared" si="77"/>
        <v>中级神器1配件1</v>
      </c>
      <c r="CX167" s="18">
        <f t="shared" si="78"/>
        <v>1</v>
      </c>
      <c r="CY167" s="44"/>
      <c r="CZ167" s="44"/>
      <c r="DA167" s="44"/>
      <c r="DB167" s="44"/>
      <c r="DE167" s="48">
        <v>164</v>
      </c>
      <c r="DF167" s="48">
        <f t="shared" si="79"/>
        <v>5</v>
      </c>
      <c r="DG167" s="48">
        <f t="shared" si="80"/>
        <v>301</v>
      </c>
      <c r="DH167" s="18" t="str">
        <f t="shared" si="81"/>
        <v>十殿阎罗-4级</v>
      </c>
      <c r="DI167" s="18" t="s">
        <v>1117</v>
      </c>
      <c r="DJ167" s="48">
        <f t="shared" si="82"/>
        <v>5</v>
      </c>
      <c r="DK167" s="48">
        <f t="shared" si="83"/>
        <v>4</v>
      </c>
      <c r="DL167" s="48" t="s">
        <v>1118</v>
      </c>
      <c r="DM167" s="18">
        <f t="shared" si="84"/>
        <v>2145</v>
      </c>
      <c r="DN167" s="48" t="s">
        <v>1119</v>
      </c>
      <c r="DO167" s="18">
        <f t="shared" si="85"/>
        <v>130</v>
      </c>
      <c r="DP167" s="48"/>
      <c r="DQ167" s="48"/>
      <c r="DR167" s="48"/>
      <c r="DS167" s="48"/>
      <c r="DT167" s="48"/>
      <c r="DU167" s="48"/>
      <c r="DV167" s="48"/>
      <c r="DW167" s="48"/>
    </row>
    <row r="168" spans="1:127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328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86"/>
        <v>0</v>
      </c>
      <c r="AH168" s="41">
        <f t="shared" si="87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67"/>
        <v>77622</v>
      </c>
      <c r="AM168" s="41">
        <f t="shared" si="68"/>
        <v>2862</v>
      </c>
      <c r="AN168" s="41">
        <f t="shared" si="69"/>
        <v>60499</v>
      </c>
      <c r="CM168" s="44">
        <v>165</v>
      </c>
      <c r="CN168" s="18">
        <f t="shared" si="70"/>
        <v>5</v>
      </c>
      <c r="CO168" s="18">
        <f t="shared" si="71"/>
        <v>1606007</v>
      </c>
      <c r="CP168" s="44" t="str">
        <f t="shared" si="72"/>
        <v>中级神器1配件1-5级</v>
      </c>
      <c r="CQ168" s="43" t="s">
        <v>1061</v>
      </c>
      <c r="CR168" s="18">
        <f t="shared" si="73"/>
        <v>5</v>
      </c>
      <c r="CS168" s="18" t="str">
        <f t="shared" si="74"/>
        <v>金币</v>
      </c>
      <c r="CT168" s="18">
        <f>IF(CR168=1,1,INT(INDEX($CE$13:$CE$52,CR168)/$CH$2*INDEX($CI$4:$CI$6,INDEX($BT$4:$BT$33,CN168))/5)*5)</f>
        <v>1095</v>
      </c>
      <c r="CU168" s="18" t="str">
        <f t="shared" si="75"/>
        <v>初级神器材料</v>
      </c>
      <c r="CV168" s="18">
        <f t="shared" si="76"/>
        <v>140</v>
      </c>
      <c r="CW168" s="18" t="str">
        <f t="shared" si="77"/>
        <v>中级神器1配件1</v>
      </c>
      <c r="CX168" s="18">
        <f t="shared" si="78"/>
        <v>2</v>
      </c>
      <c r="CY168" s="44"/>
      <c r="CZ168" s="44"/>
      <c r="DA168" s="44"/>
      <c r="DB168" s="44"/>
      <c r="DE168" s="48">
        <v>165</v>
      </c>
      <c r="DF168" s="48">
        <f t="shared" si="79"/>
        <v>5</v>
      </c>
      <c r="DG168" s="48">
        <f t="shared" si="80"/>
        <v>301</v>
      </c>
      <c r="DH168" s="18" t="str">
        <f t="shared" si="81"/>
        <v>十殿阎罗-5级</v>
      </c>
      <c r="DI168" s="18" t="s">
        <v>1117</v>
      </c>
      <c r="DJ168" s="48">
        <f t="shared" si="82"/>
        <v>5</v>
      </c>
      <c r="DK168" s="48">
        <f t="shared" si="83"/>
        <v>5</v>
      </c>
      <c r="DL168" s="48" t="s">
        <v>1118</v>
      </c>
      <c r="DM168" s="18">
        <f t="shared" si="84"/>
        <v>2465</v>
      </c>
      <c r="DN168" s="48" t="s">
        <v>1119</v>
      </c>
      <c r="DO168" s="18">
        <f t="shared" si="85"/>
        <v>220</v>
      </c>
      <c r="DP168" s="47" t="s">
        <v>1120</v>
      </c>
      <c r="DQ168" s="48">
        <v>1</v>
      </c>
      <c r="DR168" s="48"/>
      <c r="DS168" s="48"/>
      <c r="DT168" s="48"/>
      <c r="DU168" s="48"/>
      <c r="DV168" s="48"/>
      <c r="DW168" s="48"/>
    </row>
    <row r="169" spans="1:127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931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328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si="86"/>
        <v>0</v>
      </c>
      <c r="AH169" s="41">
        <f t="shared" si="87"/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88">INT(AI169/AI$2*AG$2+AI169)</f>
        <v>77622</v>
      </c>
      <c r="AM169" s="41">
        <f t="shared" ref="AM169:AM232" si="89">INT(AJ169/AJ$2*AH$2+AJ169)</f>
        <v>2862</v>
      </c>
      <c r="AN169" s="41">
        <f t="shared" ref="AN169:AN232" si="90">INT(AK169/AK$2*AI$2+AK169)</f>
        <v>60499</v>
      </c>
      <c r="CM169" s="44">
        <v>166</v>
      </c>
      <c r="CN169" s="18">
        <f t="shared" si="70"/>
        <v>5</v>
      </c>
      <c r="CO169" s="18">
        <f t="shared" si="71"/>
        <v>1606007</v>
      </c>
      <c r="CP169" s="44" t="str">
        <f t="shared" si="72"/>
        <v>中级神器1配件1-6级</v>
      </c>
      <c r="CQ169" s="43" t="s">
        <v>1061</v>
      </c>
      <c r="CR169" s="18">
        <f t="shared" si="73"/>
        <v>6</v>
      </c>
      <c r="CS169" s="18" t="str">
        <f t="shared" si="74"/>
        <v>金币</v>
      </c>
      <c r="CT169" s="18">
        <f>IF(CR169=1,1,INT(INDEX($CE$13:$CE$52,CR169)/$CH$2*INDEX($CI$4:$CI$6,INDEX($BT$4:$BT$33,CN169))/5)*5)</f>
        <v>1450</v>
      </c>
      <c r="CU169" s="18" t="str">
        <f t="shared" si="75"/>
        <v>初级神器材料</v>
      </c>
      <c r="CV169" s="18">
        <f t="shared" si="76"/>
        <v>395</v>
      </c>
      <c r="CW169" s="18" t="str">
        <f t="shared" si="77"/>
        <v>中级神器1配件1</v>
      </c>
      <c r="CX169" s="18">
        <f t="shared" si="78"/>
        <v>2</v>
      </c>
      <c r="CY169" s="44"/>
      <c r="CZ169" s="44"/>
      <c r="DA169" s="44"/>
      <c r="DB169" s="44"/>
      <c r="DE169" s="48">
        <v>166</v>
      </c>
      <c r="DF169" s="48">
        <f t="shared" si="79"/>
        <v>5</v>
      </c>
      <c r="DG169" s="48">
        <f t="shared" si="80"/>
        <v>301</v>
      </c>
      <c r="DH169" s="18" t="str">
        <f t="shared" si="81"/>
        <v>十殿阎罗-6级</v>
      </c>
      <c r="DI169" s="18" t="s">
        <v>1117</v>
      </c>
      <c r="DJ169" s="48">
        <f t="shared" si="82"/>
        <v>5</v>
      </c>
      <c r="DK169" s="48">
        <f t="shared" si="83"/>
        <v>6</v>
      </c>
      <c r="DL169" s="48" t="s">
        <v>1118</v>
      </c>
      <c r="DM169" s="18">
        <f t="shared" si="84"/>
        <v>3260</v>
      </c>
      <c r="DN169" s="48" t="s">
        <v>1119</v>
      </c>
      <c r="DO169" s="18">
        <f t="shared" si="85"/>
        <v>610</v>
      </c>
      <c r="DP169" s="48"/>
      <c r="DQ169" s="48"/>
      <c r="DR169" s="48"/>
      <c r="DS169" s="48"/>
      <c r="DT169" s="48"/>
      <c r="DU169" s="48"/>
      <c r="DV169" s="48"/>
      <c r="DW169" s="48"/>
    </row>
    <row r="170" spans="1:127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328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86"/>
        <v>0</v>
      </c>
      <c r="AH170" s="41">
        <f t="shared" si="87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88"/>
        <v>77622</v>
      </c>
      <c r="AM170" s="41">
        <f t="shared" si="89"/>
        <v>2862</v>
      </c>
      <c r="AN170" s="41">
        <f t="shared" si="90"/>
        <v>60499</v>
      </c>
      <c r="CM170" s="44">
        <v>167</v>
      </c>
      <c r="CN170" s="18">
        <f t="shared" si="70"/>
        <v>5</v>
      </c>
      <c r="CO170" s="18">
        <f t="shared" si="71"/>
        <v>1606007</v>
      </c>
      <c r="CP170" s="44" t="str">
        <f t="shared" si="72"/>
        <v>中级神器1配件1-7级</v>
      </c>
      <c r="CQ170" s="43" t="s">
        <v>1061</v>
      </c>
      <c r="CR170" s="18">
        <f t="shared" si="73"/>
        <v>7</v>
      </c>
      <c r="CS170" s="18" t="str">
        <f t="shared" si="74"/>
        <v>金币</v>
      </c>
      <c r="CT170" s="18">
        <f>IF(CR170=1,1,INT(INDEX($CE$13:$CE$52,CR170)/$CH$2*INDEX($CI$4:$CI$6,INDEX($BT$4:$BT$33,CN170))/5)*5)</f>
        <v>1840</v>
      </c>
      <c r="CU170" s="18" t="str">
        <f t="shared" si="75"/>
        <v>初级神器材料</v>
      </c>
      <c r="CV170" s="18">
        <f t="shared" si="76"/>
        <v>595</v>
      </c>
      <c r="CW170" s="18" t="str">
        <f t="shared" si="77"/>
        <v>中级神器1配件1</v>
      </c>
      <c r="CX170" s="18">
        <f t="shared" si="78"/>
        <v>2</v>
      </c>
      <c r="CY170" s="44"/>
      <c r="CZ170" s="44"/>
      <c r="DA170" s="44"/>
      <c r="DB170" s="44"/>
      <c r="DE170" s="48">
        <v>167</v>
      </c>
      <c r="DF170" s="48">
        <f t="shared" si="79"/>
        <v>5</v>
      </c>
      <c r="DG170" s="48">
        <f t="shared" si="80"/>
        <v>301</v>
      </c>
      <c r="DH170" s="18" t="str">
        <f t="shared" si="81"/>
        <v>十殿阎罗-7级</v>
      </c>
      <c r="DI170" s="18" t="s">
        <v>1117</v>
      </c>
      <c r="DJ170" s="48">
        <f t="shared" si="82"/>
        <v>5</v>
      </c>
      <c r="DK170" s="48">
        <f t="shared" si="83"/>
        <v>7</v>
      </c>
      <c r="DL170" s="48" t="s">
        <v>1118</v>
      </c>
      <c r="DM170" s="18">
        <f t="shared" si="84"/>
        <v>4140</v>
      </c>
      <c r="DN170" s="48" t="s">
        <v>1119</v>
      </c>
      <c r="DO170" s="18">
        <f t="shared" si="85"/>
        <v>915</v>
      </c>
      <c r="DP170" s="48"/>
      <c r="DQ170" s="48"/>
      <c r="DR170" s="48"/>
      <c r="DS170" s="48"/>
      <c r="DT170" s="48"/>
      <c r="DU170" s="48"/>
      <c r="DV170" s="48"/>
      <c r="DW170" s="48"/>
    </row>
    <row r="171" spans="1:127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332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328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86"/>
        <v>0</v>
      </c>
      <c r="AH171" s="41">
        <f t="shared" si="87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88"/>
        <v>77622</v>
      </c>
      <c r="AM171" s="41">
        <f t="shared" si="89"/>
        <v>2862</v>
      </c>
      <c r="AN171" s="41">
        <f t="shared" si="90"/>
        <v>60499</v>
      </c>
      <c r="CM171" s="44">
        <v>168</v>
      </c>
      <c r="CN171" s="18">
        <f t="shared" si="70"/>
        <v>5</v>
      </c>
      <c r="CO171" s="18">
        <f t="shared" si="71"/>
        <v>1606007</v>
      </c>
      <c r="CP171" s="44" t="str">
        <f t="shared" si="72"/>
        <v>中级神器1配件1-8级</v>
      </c>
      <c r="CQ171" s="43" t="s">
        <v>1061</v>
      </c>
      <c r="CR171" s="18">
        <f t="shared" si="73"/>
        <v>8</v>
      </c>
      <c r="CS171" s="18" t="str">
        <f t="shared" si="74"/>
        <v>金币</v>
      </c>
      <c r="CT171" s="18">
        <f>IF(CR171=1,1,INT(INDEX($CE$13:$CE$52,CR171)/$CH$2*INDEX($CI$4:$CI$6,INDEX($BT$4:$BT$33,CN171))/5)*5)</f>
        <v>2230</v>
      </c>
      <c r="CU171" s="18" t="str">
        <f t="shared" si="75"/>
        <v>初级神器材料</v>
      </c>
      <c r="CV171" s="18">
        <f t="shared" si="76"/>
        <v>765</v>
      </c>
      <c r="CW171" s="18" t="str">
        <f t="shared" si="77"/>
        <v>中级神器1配件1</v>
      </c>
      <c r="CX171" s="18">
        <f t="shared" si="78"/>
        <v>2</v>
      </c>
      <c r="CY171" s="44"/>
      <c r="CZ171" s="44"/>
      <c r="DA171" s="44"/>
      <c r="DB171" s="44"/>
      <c r="DE171" s="48">
        <v>168</v>
      </c>
      <c r="DF171" s="48">
        <f t="shared" si="79"/>
        <v>5</v>
      </c>
      <c r="DG171" s="48">
        <f t="shared" si="80"/>
        <v>301</v>
      </c>
      <c r="DH171" s="18" t="str">
        <f t="shared" si="81"/>
        <v>十殿阎罗-8级</v>
      </c>
      <c r="DI171" s="18" t="s">
        <v>1117</v>
      </c>
      <c r="DJ171" s="48">
        <f t="shared" si="82"/>
        <v>5</v>
      </c>
      <c r="DK171" s="48">
        <f t="shared" si="83"/>
        <v>8</v>
      </c>
      <c r="DL171" s="48" t="s">
        <v>1118</v>
      </c>
      <c r="DM171" s="18">
        <f t="shared" si="84"/>
        <v>5020</v>
      </c>
      <c r="DN171" s="48" t="s">
        <v>1119</v>
      </c>
      <c r="DO171" s="18">
        <f t="shared" si="85"/>
        <v>1180</v>
      </c>
      <c r="DP171" s="48"/>
      <c r="DQ171" s="48"/>
      <c r="DR171" s="48"/>
      <c r="DS171" s="48"/>
      <c r="DT171" s="48"/>
      <c r="DU171" s="48"/>
      <c r="DV171" s="48"/>
      <c r="DW171" s="48"/>
    </row>
    <row r="172" spans="1:127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328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86"/>
        <v>0</v>
      </c>
      <c r="AH172" s="41">
        <f t="shared" si="87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88"/>
        <v>77622</v>
      </c>
      <c r="AM172" s="41">
        <f t="shared" si="89"/>
        <v>2862</v>
      </c>
      <c r="AN172" s="41">
        <f t="shared" si="90"/>
        <v>60499</v>
      </c>
      <c r="CM172" s="44">
        <v>169</v>
      </c>
      <c r="CN172" s="18">
        <f t="shared" si="70"/>
        <v>5</v>
      </c>
      <c r="CO172" s="18">
        <f t="shared" si="71"/>
        <v>1606007</v>
      </c>
      <c r="CP172" s="44" t="str">
        <f t="shared" si="72"/>
        <v>中级神器1配件1-9级</v>
      </c>
      <c r="CQ172" s="43" t="s">
        <v>1061</v>
      </c>
      <c r="CR172" s="18">
        <f t="shared" si="73"/>
        <v>9</v>
      </c>
      <c r="CS172" s="18" t="str">
        <f t="shared" si="74"/>
        <v>金币</v>
      </c>
      <c r="CT172" s="18">
        <f>IF(CR172=1,1,INT(INDEX($CE$13:$CE$52,CR172)/$CH$2*INDEX($CI$4:$CI$6,INDEX($BT$4:$BT$33,CN172))/5)*5)</f>
        <v>2620</v>
      </c>
      <c r="CU172" s="18" t="str">
        <f t="shared" si="75"/>
        <v>初级神器材料</v>
      </c>
      <c r="CV172" s="18">
        <f t="shared" si="76"/>
        <v>905</v>
      </c>
      <c r="CW172" s="18" t="str">
        <f t="shared" si="77"/>
        <v>中级神器1配件1</v>
      </c>
      <c r="CX172" s="18">
        <f t="shared" si="78"/>
        <v>2</v>
      </c>
      <c r="CY172" s="44"/>
      <c r="CZ172" s="44"/>
      <c r="DA172" s="44"/>
      <c r="DB172" s="44"/>
      <c r="DE172" s="48">
        <v>169</v>
      </c>
      <c r="DF172" s="48">
        <f t="shared" si="79"/>
        <v>5</v>
      </c>
      <c r="DG172" s="48">
        <f t="shared" si="80"/>
        <v>301</v>
      </c>
      <c r="DH172" s="18" t="str">
        <f t="shared" si="81"/>
        <v>十殿阎罗-9级</v>
      </c>
      <c r="DI172" s="18" t="s">
        <v>1117</v>
      </c>
      <c r="DJ172" s="48">
        <f t="shared" si="82"/>
        <v>5</v>
      </c>
      <c r="DK172" s="48">
        <f t="shared" si="83"/>
        <v>9</v>
      </c>
      <c r="DL172" s="48" t="s">
        <v>1118</v>
      </c>
      <c r="DM172" s="18">
        <f t="shared" si="84"/>
        <v>5900</v>
      </c>
      <c r="DN172" s="48" t="s">
        <v>1119</v>
      </c>
      <c r="DO172" s="18">
        <f t="shared" si="85"/>
        <v>1395</v>
      </c>
      <c r="DP172" s="48"/>
      <c r="DQ172" s="48"/>
      <c r="DR172" s="48"/>
      <c r="DS172" s="48"/>
      <c r="DT172" s="48"/>
      <c r="DU172" s="48"/>
      <c r="DV172" s="48"/>
      <c r="DW172" s="48"/>
    </row>
    <row r="173" spans="1:127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330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328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86"/>
        <v>0</v>
      </c>
      <c r="AH173" s="41">
        <f t="shared" si="87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88"/>
        <v>77622</v>
      </c>
      <c r="AM173" s="41">
        <f t="shared" si="89"/>
        <v>2862</v>
      </c>
      <c r="AN173" s="41">
        <f t="shared" si="90"/>
        <v>60499</v>
      </c>
      <c r="CM173" s="44">
        <v>170</v>
      </c>
      <c r="CN173" s="18">
        <f t="shared" si="70"/>
        <v>5</v>
      </c>
      <c r="CO173" s="18">
        <f t="shared" si="71"/>
        <v>1606007</v>
      </c>
      <c r="CP173" s="44" t="str">
        <f t="shared" si="72"/>
        <v>中级神器1配件1-10级</v>
      </c>
      <c r="CQ173" s="43" t="s">
        <v>1061</v>
      </c>
      <c r="CR173" s="18">
        <f t="shared" si="73"/>
        <v>10</v>
      </c>
      <c r="CS173" s="18" t="str">
        <f t="shared" si="74"/>
        <v>金币</v>
      </c>
      <c r="CT173" s="18">
        <f>IF(CR173=1,1,INT(INDEX($CE$13:$CE$52,CR173)/$CH$2*INDEX($CI$4:$CI$6,INDEX($BT$4:$BT$33,CN173))/5)*5)</f>
        <v>3010</v>
      </c>
      <c r="CU173" s="18" t="str">
        <f t="shared" si="75"/>
        <v>初级神器材料</v>
      </c>
      <c r="CV173" s="18">
        <f t="shared" si="76"/>
        <v>1080</v>
      </c>
      <c r="CW173" s="18" t="str">
        <f t="shared" si="77"/>
        <v>中级神器1配件1</v>
      </c>
      <c r="CX173" s="18">
        <f t="shared" si="78"/>
        <v>3</v>
      </c>
      <c r="CY173" s="44"/>
      <c r="CZ173" s="44"/>
      <c r="DA173" s="44"/>
      <c r="DB173" s="44"/>
      <c r="DE173" s="48">
        <v>170</v>
      </c>
      <c r="DF173" s="48">
        <f t="shared" si="79"/>
        <v>5</v>
      </c>
      <c r="DG173" s="48">
        <f t="shared" si="80"/>
        <v>301</v>
      </c>
      <c r="DH173" s="18" t="str">
        <f t="shared" si="81"/>
        <v>十殿阎罗-10级</v>
      </c>
      <c r="DI173" s="18" t="s">
        <v>1117</v>
      </c>
      <c r="DJ173" s="48">
        <f t="shared" si="82"/>
        <v>5</v>
      </c>
      <c r="DK173" s="48">
        <f t="shared" si="83"/>
        <v>10</v>
      </c>
      <c r="DL173" s="48" t="s">
        <v>1118</v>
      </c>
      <c r="DM173" s="18">
        <f t="shared" si="84"/>
        <v>6780</v>
      </c>
      <c r="DN173" s="48" t="s">
        <v>1119</v>
      </c>
      <c r="DO173" s="18">
        <f t="shared" si="85"/>
        <v>1660</v>
      </c>
      <c r="DP173" s="47" t="s">
        <v>1121</v>
      </c>
      <c r="DQ173" s="48">
        <v>2</v>
      </c>
      <c r="DR173" s="48"/>
      <c r="DS173" s="48"/>
      <c r="DT173" s="48"/>
      <c r="DU173" s="48"/>
      <c r="DV173" s="48"/>
      <c r="DW173" s="48"/>
    </row>
    <row r="174" spans="1:127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328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86"/>
        <v>0</v>
      </c>
      <c r="AH174" s="41">
        <f t="shared" si="87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88"/>
        <v>77622</v>
      </c>
      <c r="AM174" s="41">
        <f t="shared" si="89"/>
        <v>2862</v>
      </c>
      <c r="AN174" s="41">
        <f t="shared" si="90"/>
        <v>60499</v>
      </c>
      <c r="CM174" s="44">
        <v>171</v>
      </c>
      <c r="CN174" s="18">
        <f t="shared" si="70"/>
        <v>5</v>
      </c>
      <c r="CO174" s="18">
        <f t="shared" si="71"/>
        <v>1606007</v>
      </c>
      <c r="CP174" s="44" t="str">
        <f t="shared" si="72"/>
        <v>中级神器1配件1-11级</v>
      </c>
      <c r="CQ174" s="43" t="s">
        <v>1061</v>
      </c>
      <c r="CR174" s="18">
        <f t="shared" si="73"/>
        <v>11</v>
      </c>
      <c r="CS174" s="18" t="str">
        <f t="shared" si="74"/>
        <v>金币</v>
      </c>
      <c r="CT174" s="18">
        <f>IF(CR174=1,1,INT(INDEX($CE$13:$CE$52,CR174)/$CH$2*INDEX($CI$4:$CI$6,INDEX($BT$4:$BT$33,CN174))/5)*5)</f>
        <v>3580</v>
      </c>
      <c r="CU174" s="18" t="str">
        <f t="shared" si="75"/>
        <v>初级神器材料</v>
      </c>
      <c r="CV174" s="18">
        <f t="shared" si="76"/>
        <v>1870</v>
      </c>
      <c r="CW174" s="18" t="str">
        <f t="shared" si="77"/>
        <v>中级神器1配件1</v>
      </c>
      <c r="CX174" s="18">
        <f t="shared" si="78"/>
        <v>3</v>
      </c>
      <c r="CY174" s="44"/>
      <c r="CZ174" s="44"/>
      <c r="DA174" s="44"/>
      <c r="DB174" s="44"/>
      <c r="DE174" s="48">
        <v>171</v>
      </c>
      <c r="DF174" s="48">
        <f t="shared" si="79"/>
        <v>5</v>
      </c>
      <c r="DG174" s="48">
        <f t="shared" si="80"/>
        <v>301</v>
      </c>
      <c r="DH174" s="18" t="str">
        <f t="shared" si="81"/>
        <v>十殿阎罗-11级</v>
      </c>
      <c r="DI174" s="18" t="s">
        <v>1117</v>
      </c>
      <c r="DJ174" s="48">
        <f t="shared" si="82"/>
        <v>5</v>
      </c>
      <c r="DK174" s="48">
        <f t="shared" si="83"/>
        <v>11</v>
      </c>
      <c r="DL174" s="48" t="s">
        <v>1118</v>
      </c>
      <c r="DM174" s="18">
        <f t="shared" si="84"/>
        <v>8065</v>
      </c>
      <c r="DN174" s="48" t="s">
        <v>1119</v>
      </c>
      <c r="DO174" s="18">
        <f t="shared" si="85"/>
        <v>2880</v>
      </c>
      <c r="DP174" s="48"/>
      <c r="DQ174" s="48"/>
      <c r="DR174" s="48"/>
      <c r="DS174" s="48"/>
      <c r="DT174" s="48"/>
      <c r="DU174" s="48"/>
      <c r="DV174" s="48"/>
      <c r="DW174" s="48"/>
    </row>
    <row r="175" spans="1:127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330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328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86"/>
        <v>0</v>
      </c>
      <c r="AH175" s="41">
        <f t="shared" si="87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88"/>
        <v>77622</v>
      </c>
      <c r="AM175" s="41">
        <f t="shared" si="89"/>
        <v>2862</v>
      </c>
      <c r="AN175" s="41">
        <f t="shared" si="90"/>
        <v>60499</v>
      </c>
      <c r="CM175" s="44">
        <v>172</v>
      </c>
      <c r="CN175" s="18">
        <f t="shared" si="70"/>
        <v>5</v>
      </c>
      <c r="CO175" s="18">
        <f t="shared" si="71"/>
        <v>1606007</v>
      </c>
      <c r="CP175" s="44" t="str">
        <f t="shared" si="72"/>
        <v>中级神器1配件1-12级</v>
      </c>
      <c r="CQ175" s="43" t="s">
        <v>1061</v>
      </c>
      <c r="CR175" s="18">
        <f t="shared" si="73"/>
        <v>12</v>
      </c>
      <c r="CS175" s="18" t="str">
        <f t="shared" si="74"/>
        <v>金币</v>
      </c>
      <c r="CT175" s="18">
        <f>IF(CR175=1,1,INT(INDEX($CE$13:$CE$52,CR175)/$CH$2*INDEX($CI$4:$CI$6,INDEX($BT$4:$BT$33,CN175))/5)*5)</f>
        <v>4350</v>
      </c>
      <c r="CU175" s="18" t="str">
        <f t="shared" si="75"/>
        <v>初级神器材料</v>
      </c>
      <c r="CV175" s="18">
        <f t="shared" si="76"/>
        <v>2040</v>
      </c>
      <c r="CW175" s="18" t="str">
        <f t="shared" si="77"/>
        <v>中级神器1配件1</v>
      </c>
      <c r="CX175" s="18">
        <f t="shared" si="78"/>
        <v>3</v>
      </c>
      <c r="CY175" s="44"/>
      <c r="CZ175" s="44"/>
      <c r="DA175" s="44"/>
      <c r="DB175" s="44"/>
      <c r="DE175" s="48">
        <v>172</v>
      </c>
      <c r="DF175" s="48">
        <f t="shared" si="79"/>
        <v>5</v>
      </c>
      <c r="DG175" s="48">
        <f t="shared" si="80"/>
        <v>301</v>
      </c>
      <c r="DH175" s="18" t="str">
        <f t="shared" si="81"/>
        <v>十殿阎罗-12级</v>
      </c>
      <c r="DI175" s="18" t="s">
        <v>1117</v>
      </c>
      <c r="DJ175" s="48">
        <f t="shared" si="82"/>
        <v>5</v>
      </c>
      <c r="DK175" s="48">
        <f t="shared" si="83"/>
        <v>12</v>
      </c>
      <c r="DL175" s="48" t="s">
        <v>1118</v>
      </c>
      <c r="DM175" s="18">
        <f t="shared" si="84"/>
        <v>9790</v>
      </c>
      <c r="DN175" s="48" t="s">
        <v>1119</v>
      </c>
      <c r="DO175" s="18">
        <f t="shared" si="85"/>
        <v>3140</v>
      </c>
      <c r="DP175" s="48"/>
      <c r="DQ175" s="48"/>
      <c r="DR175" s="48"/>
      <c r="DS175" s="48"/>
      <c r="DT175" s="48"/>
      <c r="DU175" s="48"/>
      <c r="DV175" s="48"/>
      <c r="DW175" s="48"/>
    </row>
    <row r="176" spans="1:127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328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86"/>
        <v>0</v>
      </c>
      <c r="AH176" s="41">
        <f t="shared" si="87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88"/>
        <v>77622</v>
      </c>
      <c r="AM176" s="41">
        <f t="shared" si="89"/>
        <v>2862</v>
      </c>
      <c r="AN176" s="41">
        <f t="shared" si="90"/>
        <v>60499</v>
      </c>
      <c r="CM176" s="44">
        <v>173</v>
      </c>
      <c r="CN176" s="18">
        <f t="shared" si="70"/>
        <v>5</v>
      </c>
      <c r="CO176" s="18">
        <f t="shared" si="71"/>
        <v>1606007</v>
      </c>
      <c r="CP176" s="44" t="str">
        <f t="shared" si="72"/>
        <v>中级神器1配件1-13级</v>
      </c>
      <c r="CQ176" s="43" t="s">
        <v>1061</v>
      </c>
      <c r="CR176" s="18">
        <f t="shared" si="73"/>
        <v>13</v>
      </c>
      <c r="CS176" s="18" t="str">
        <f t="shared" si="74"/>
        <v>金币</v>
      </c>
      <c r="CT176" s="18">
        <f>IF(CR176=1,1,INT(INDEX($CE$13:$CE$52,CR176)/$CH$2*INDEX($CI$4:$CI$6,INDEX($BT$4:$BT$33,CN176))/5)*5)</f>
        <v>5120</v>
      </c>
      <c r="CU176" s="18" t="str">
        <f t="shared" si="75"/>
        <v>初级神器材料</v>
      </c>
      <c r="CV176" s="18">
        <f t="shared" si="76"/>
        <v>2185</v>
      </c>
      <c r="CW176" s="18" t="str">
        <f t="shared" si="77"/>
        <v>中级神器1配件1</v>
      </c>
      <c r="CX176" s="18">
        <f t="shared" si="78"/>
        <v>3</v>
      </c>
      <c r="CY176" s="44"/>
      <c r="CZ176" s="44"/>
      <c r="DA176" s="44"/>
      <c r="DB176" s="44"/>
      <c r="DE176" s="48">
        <v>173</v>
      </c>
      <c r="DF176" s="48">
        <f t="shared" si="79"/>
        <v>5</v>
      </c>
      <c r="DG176" s="48">
        <f t="shared" si="80"/>
        <v>301</v>
      </c>
      <c r="DH176" s="18" t="str">
        <f t="shared" si="81"/>
        <v>十殿阎罗-13级</v>
      </c>
      <c r="DI176" s="18" t="s">
        <v>1117</v>
      </c>
      <c r="DJ176" s="48">
        <f t="shared" si="82"/>
        <v>5</v>
      </c>
      <c r="DK176" s="48">
        <f t="shared" si="83"/>
        <v>13</v>
      </c>
      <c r="DL176" s="48" t="s">
        <v>1118</v>
      </c>
      <c r="DM176" s="18">
        <f t="shared" si="84"/>
        <v>11520</v>
      </c>
      <c r="DN176" s="48" t="s">
        <v>1119</v>
      </c>
      <c r="DO176" s="18">
        <f t="shared" si="85"/>
        <v>3360</v>
      </c>
      <c r="DP176" s="48"/>
      <c r="DQ176" s="48"/>
      <c r="DR176" s="48"/>
      <c r="DS176" s="48"/>
      <c r="DT176" s="48"/>
      <c r="DU176" s="48"/>
      <c r="DV176" s="48"/>
      <c r="DW176" s="48"/>
    </row>
    <row r="177" spans="1:127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975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328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86"/>
        <v>0</v>
      </c>
      <c r="AH177" s="41">
        <f t="shared" si="87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88"/>
        <v>77622</v>
      </c>
      <c r="AM177" s="41">
        <f t="shared" si="89"/>
        <v>2862</v>
      </c>
      <c r="AN177" s="41">
        <f t="shared" si="90"/>
        <v>60499</v>
      </c>
      <c r="CM177" s="44">
        <v>174</v>
      </c>
      <c r="CN177" s="18">
        <f t="shared" si="70"/>
        <v>5</v>
      </c>
      <c r="CO177" s="18">
        <f t="shared" si="71"/>
        <v>1606007</v>
      </c>
      <c r="CP177" s="44" t="str">
        <f t="shared" si="72"/>
        <v>中级神器1配件1-14级</v>
      </c>
      <c r="CQ177" s="43" t="s">
        <v>1061</v>
      </c>
      <c r="CR177" s="18">
        <f t="shared" si="73"/>
        <v>14</v>
      </c>
      <c r="CS177" s="18" t="str">
        <f t="shared" si="74"/>
        <v>金币</v>
      </c>
      <c r="CT177" s="18">
        <f>IF(CR177=1,1,INT(INDEX($CE$13:$CE$52,CR177)/$CH$2*INDEX($CI$4:$CI$6,INDEX($BT$4:$BT$33,CN177))/5)*5)</f>
        <v>5885</v>
      </c>
      <c r="CU177" s="18" t="str">
        <f t="shared" si="75"/>
        <v>初级神器材料</v>
      </c>
      <c r="CV177" s="18">
        <f t="shared" si="76"/>
        <v>2325</v>
      </c>
      <c r="CW177" s="18" t="str">
        <f t="shared" si="77"/>
        <v>中级神器1配件1</v>
      </c>
      <c r="CX177" s="18">
        <f t="shared" si="78"/>
        <v>3</v>
      </c>
      <c r="CY177" s="44"/>
      <c r="CZ177" s="44"/>
      <c r="DA177" s="44"/>
      <c r="DB177" s="44"/>
      <c r="DE177" s="48">
        <v>174</v>
      </c>
      <c r="DF177" s="48">
        <f t="shared" si="79"/>
        <v>5</v>
      </c>
      <c r="DG177" s="48">
        <f t="shared" si="80"/>
        <v>301</v>
      </c>
      <c r="DH177" s="18" t="str">
        <f t="shared" si="81"/>
        <v>十殿阎罗-14级</v>
      </c>
      <c r="DI177" s="18" t="s">
        <v>1117</v>
      </c>
      <c r="DJ177" s="48">
        <f t="shared" si="82"/>
        <v>5</v>
      </c>
      <c r="DK177" s="48">
        <f t="shared" si="83"/>
        <v>14</v>
      </c>
      <c r="DL177" s="48" t="s">
        <v>1118</v>
      </c>
      <c r="DM177" s="18">
        <f t="shared" si="84"/>
        <v>13250</v>
      </c>
      <c r="DN177" s="48" t="s">
        <v>1119</v>
      </c>
      <c r="DO177" s="18">
        <f t="shared" si="85"/>
        <v>3580</v>
      </c>
      <c r="DP177" s="48"/>
      <c r="DQ177" s="48"/>
      <c r="DR177" s="48"/>
      <c r="DS177" s="48"/>
      <c r="DT177" s="48"/>
      <c r="DU177" s="48"/>
      <c r="DV177" s="48"/>
      <c r="DW177" s="48"/>
    </row>
    <row r="178" spans="1:127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328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86"/>
        <v>0</v>
      </c>
      <c r="AH178" s="41">
        <f t="shared" si="87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88"/>
        <v>77622</v>
      </c>
      <c r="AM178" s="41">
        <f t="shared" si="89"/>
        <v>2862</v>
      </c>
      <c r="AN178" s="41">
        <f t="shared" si="90"/>
        <v>60499</v>
      </c>
      <c r="CM178" s="44">
        <v>175</v>
      </c>
      <c r="CN178" s="18">
        <f t="shared" si="70"/>
        <v>5</v>
      </c>
      <c r="CO178" s="18">
        <f t="shared" si="71"/>
        <v>1606007</v>
      </c>
      <c r="CP178" s="44" t="str">
        <f t="shared" si="72"/>
        <v>中级神器1配件1-15级</v>
      </c>
      <c r="CQ178" s="43" t="s">
        <v>1061</v>
      </c>
      <c r="CR178" s="18">
        <f t="shared" si="73"/>
        <v>15</v>
      </c>
      <c r="CS178" s="18" t="str">
        <f t="shared" si="74"/>
        <v>金币</v>
      </c>
      <c r="CT178" s="18">
        <f>IF(CR178=1,1,INT(INDEX($CE$13:$CE$52,CR178)/$CH$2*INDEX($CI$4:$CI$6,INDEX($BT$4:$BT$33,CN178))/5)*5)</f>
        <v>6655</v>
      </c>
      <c r="CU178" s="18" t="str">
        <f t="shared" si="75"/>
        <v>初级神器材料</v>
      </c>
      <c r="CV178" s="18">
        <f t="shared" si="76"/>
        <v>2410</v>
      </c>
      <c r="CW178" s="18" t="str">
        <f t="shared" si="77"/>
        <v>中级神器1配件1</v>
      </c>
      <c r="CX178" s="18">
        <f t="shared" si="78"/>
        <v>5</v>
      </c>
      <c r="CY178" s="44"/>
      <c r="CZ178" s="44"/>
      <c r="DA178" s="44"/>
      <c r="DB178" s="44"/>
      <c r="DE178" s="48">
        <v>175</v>
      </c>
      <c r="DF178" s="48">
        <f t="shared" si="79"/>
        <v>5</v>
      </c>
      <c r="DG178" s="48">
        <f t="shared" si="80"/>
        <v>301</v>
      </c>
      <c r="DH178" s="18" t="str">
        <f t="shared" si="81"/>
        <v>十殿阎罗-15级</v>
      </c>
      <c r="DI178" s="18" t="s">
        <v>1117</v>
      </c>
      <c r="DJ178" s="48">
        <f t="shared" si="82"/>
        <v>5</v>
      </c>
      <c r="DK178" s="48">
        <f t="shared" si="83"/>
        <v>15</v>
      </c>
      <c r="DL178" s="48" t="s">
        <v>1118</v>
      </c>
      <c r="DM178" s="18">
        <f t="shared" si="84"/>
        <v>14980</v>
      </c>
      <c r="DN178" s="48" t="s">
        <v>1119</v>
      </c>
      <c r="DO178" s="18">
        <f t="shared" si="85"/>
        <v>3710</v>
      </c>
      <c r="DP178" s="47" t="s">
        <v>1120</v>
      </c>
      <c r="DQ178" s="48">
        <v>3</v>
      </c>
      <c r="DR178" s="48"/>
      <c r="DS178" s="48"/>
      <c r="DT178" s="48"/>
      <c r="DU178" s="48"/>
      <c r="DV178" s="48"/>
      <c r="DW178" s="48"/>
    </row>
    <row r="179" spans="1:127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330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328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86"/>
        <v>0</v>
      </c>
      <c r="AH179" s="41">
        <f t="shared" si="87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88"/>
        <v>77622</v>
      </c>
      <c r="AM179" s="41">
        <f t="shared" si="89"/>
        <v>2862</v>
      </c>
      <c r="AN179" s="41">
        <f t="shared" si="90"/>
        <v>60499</v>
      </c>
      <c r="CM179" s="44">
        <v>176</v>
      </c>
      <c r="CN179" s="18">
        <f t="shared" si="70"/>
        <v>5</v>
      </c>
      <c r="CO179" s="18">
        <f t="shared" si="71"/>
        <v>1606007</v>
      </c>
      <c r="CP179" s="44" t="str">
        <f t="shared" si="72"/>
        <v>中级神器1配件1-16级</v>
      </c>
      <c r="CQ179" s="43" t="s">
        <v>1061</v>
      </c>
      <c r="CR179" s="18">
        <f t="shared" si="73"/>
        <v>16</v>
      </c>
      <c r="CS179" s="18" t="str">
        <f t="shared" si="74"/>
        <v>金币</v>
      </c>
      <c r="CT179" s="18">
        <f>IF(CR179=1,1,INT(INDEX($CE$13:$CE$52,CR179)/$CH$2*INDEX($CI$4:$CI$6,INDEX($BT$4:$BT$33,CN179))/5)*5)</f>
        <v>7180</v>
      </c>
      <c r="CU179" s="18" t="str">
        <f t="shared" si="75"/>
        <v>初级神器材料</v>
      </c>
      <c r="CV179" s="18">
        <f t="shared" si="76"/>
        <v>4280</v>
      </c>
      <c r="CW179" s="18" t="str">
        <f t="shared" si="77"/>
        <v>中级神器1配件1</v>
      </c>
      <c r="CX179" s="18">
        <f t="shared" si="78"/>
        <v>5</v>
      </c>
      <c r="CY179" s="44"/>
      <c r="CZ179" s="44"/>
      <c r="DA179" s="44"/>
      <c r="DB179" s="44"/>
      <c r="DE179" s="48">
        <v>176</v>
      </c>
      <c r="DF179" s="48">
        <f t="shared" si="79"/>
        <v>5</v>
      </c>
      <c r="DG179" s="48">
        <f t="shared" si="80"/>
        <v>301</v>
      </c>
      <c r="DH179" s="18" t="str">
        <f t="shared" si="81"/>
        <v>十殿阎罗-16级</v>
      </c>
      <c r="DI179" s="18" t="s">
        <v>1117</v>
      </c>
      <c r="DJ179" s="48">
        <f t="shared" si="82"/>
        <v>5</v>
      </c>
      <c r="DK179" s="48">
        <f t="shared" si="83"/>
        <v>16</v>
      </c>
      <c r="DL179" s="48" t="s">
        <v>1118</v>
      </c>
      <c r="DM179" s="18">
        <f t="shared" si="84"/>
        <v>16165</v>
      </c>
      <c r="DN179" s="48" t="s">
        <v>1119</v>
      </c>
      <c r="DO179" s="18">
        <f t="shared" si="85"/>
        <v>6590</v>
      </c>
      <c r="DP179" s="48"/>
      <c r="DQ179" s="48"/>
      <c r="DR179" s="48"/>
      <c r="DS179" s="48"/>
      <c r="DT179" s="48"/>
      <c r="DU179" s="48"/>
      <c r="DV179" s="48"/>
      <c r="DW179" s="48"/>
    </row>
    <row r="180" spans="1:127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328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86"/>
        <v>0</v>
      </c>
      <c r="AH180" s="41">
        <f t="shared" si="87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88"/>
        <v>77622</v>
      </c>
      <c r="AM180" s="41">
        <f t="shared" si="89"/>
        <v>2862</v>
      </c>
      <c r="AN180" s="41">
        <f t="shared" si="90"/>
        <v>60499</v>
      </c>
      <c r="CM180" s="44">
        <v>177</v>
      </c>
      <c r="CN180" s="18">
        <f t="shared" si="70"/>
        <v>5</v>
      </c>
      <c r="CO180" s="18">
        <f t="shared" si="71"/>
        <v>1606007</v>
      </c>
      <c r="CP180" s="44" t="str">
        <f t="shared" si="72"/>
        <v>中级神器1配件1-17级</v>
      </c>
      <c r="CQ180" s="43" t="s">
        <v>1061</v>
      </c>
      <c r="CR180" s="18">
        <f t="shared" si="73"/>
        <v>17</v>
      </c>
      <c r="CS180" s="18" t="str">
        <f t="shared" si="74"/>
        <v>金币</v>
      </c>
      <c r="CT180" s="18">
        <f>IF(CR180=1,1,INT(INDEX($CE$13:$CE$52,CR180)/$CH$2*INDEX($CI$4:$CI$6,INDEX($BT$4:$BT$33,CN180))/5)*5)</f>
        <v>8720</v>
      </c>
      <c r="CU180" s="18" t="str">
        <f t="shared" si="75"/>
        <v>初级神器材料</v>
      </c>
      <c r="CV180" s="18">
        <f t="shared" si="76"/>
        <v>4535</v>
      </c>
      <c r="CW180" s="18" t="str">
        <f t="shared" si="77"/>
        <v>中级神器1配件1</v>
      </c>
      <c r="CX180" s="18">
        <f t="shared" si="78"/>
        <v>5</v>
      </c>
      <c r="CY180" s="44"/>
      <c r="CZ180" s="44"/>
      <c r="DA180" s="44"/>
      <c r="DB180" s="44"/>
      <c r="DE180" s="48">
        <v>177</v>
      </c>
      <c r="DF180" s="48">
        <f t="shared" si="79"/>
        <v>5</v>
      </c>
      <c r="DG180" s="48">
        <f t="shared" si="80"/>
        <v>301</v>
      </c>
      <c r="DH180" s="18" t="str">
        <f t="shared" si="81"/>
        <v>十殿阎罗-17级</v>
      </c>
      <c r="DI180" s="18" t="s">
        <v>1117</v>
      </c>
      <c r="DJ180" s="48">
        <f t="shared" si="82"/>
        <v>5</v>
      </c>
      <c r="DK180" s="48">
        <f t="shared" si="83"/>
        <v>17</v>
      </c>
      <c r="DL180" s="48" t="s">
        <v>1118</v>
      </c>
      <c r="DM180" s="18">
        <f t="shared" si="84"/>
        <v>19625</v>
      </c>
      <c r="DN180" s="48" t="s">
        <v>1119</v>
      </c>
      <c r="DO180" s="18">
        <f t="shared" si="85"/>
        <v>6980</v>
      </c>
      <c r="DP180" s="48"/>
      <c r="DQ180" s="48"/>
      <c r="DR180" s="48"/>
      <c r="DS180" s="48"/>
      <c r="DT180" s="48"/>
      <c r="DU180" s="48"/>
      <c r="DV180" s="48"/>
      <c r="DW180" s="48"/>
    </row>
    <row r="181" spans="1:127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330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328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86"/>
        <v>0</v>
      </c>
      <c r="AH181" s="41">
        <f t="shared" si="87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88"/>
        <v>77622</v>
      </c>
      <c r="AM181" s="41">
        <f t="shared" si="89"/>
        <v>2862</v>
      </c>
      <c r="AN181" s="41">
        <f t="shared" si="90"/>
        <v>60499</v>
      </c>
      <c r="CM181" s="44">
        <v>178</v>
      </c>
      <c r="CN181" s="18">
        <f t="shared" si="70"/>
        <v>5</v>
      </c>
      <c r="CO181" s="18">
        <f t="shared" si="71"/>
        <v>1606007</v>
      </c>
      <c r="CP181" s="44" t="str">
        <f t="shared" si="72"/>
        <v>中级神器1配件1-18级</v>
      </c>
      <c r="CQ181" s="43" t="s">
        <v>1061</v>
      </c>
      <c r="CR181" s="18">
        <f t="shared" si="73"/>
        <v>18</v>
      </c>
      <c r="CS181" s="18" t="str">
        <f t="shared" si="74"/>
        <v>金币</v>
      </c>
      <c r="CT181" s="18">
        <f>IF(CR181=1,1,INT(INDEX($CE$13:$CE$52,CR181)/$CH$2*INDEX($CI$4:$CI$6,INDEX($BT$4:$BT$33,CN181))/5)*5)</f>
        <v>10260</v>
      </c>
      <c r="CU181" s="18" t="str">
        <f t="shared" si="75"/>
        <v>初级神器材料</v>
      </c>
      <c r="CV181" s="18">
        <f t="shared" si="76"/>
        <v>4795</v>
      </c>
      <c r="CW181" s="18" t="str">
        <f t="shared" si="77"/>
        <v>中级神器1配件1</v>
      </c>
      <c r="CX181" s="18">
        <f t="shared" si="78"/>
        <v>5</v>
      </c>
      <c r="CY181" s="44"/>
      <c r="CZ181" s="44"/>
      <c r="DA181" s="44"/>
      <c r="DB181" s="44"/>
      <c r="DE181" s="48">
        <v>178</v>
      </c>
      <c r="DF181" s="48">
        <f t="shared" si="79"/>
        <v>5</v>
      </c>
      <c r="DG181" s="48">
        <f t="shared" si="80"/>
        <v>301</v>
      </c>
      <c r="DH181" s="18" t="str">
        <f t="shared" si="81"/>
        <v>十殿阎罗-18级</v>
      </c>
      <c r="DI181" s="18" t="s">
        <v>1117</v>
      </c>
      <c r="DJ181" s="48">
        <f t="shared" si="82"/>
        <v>5</v>
      </c>
      <c r="DK181" s="48">
        <f t="shared" si="83"/>
        <v>18</v>
      </c>
      <c r="DL181" s="48" t="s">
        <v>1118</v>
      </c>
      <c r="DM181" s="18">
        <f t="shared" si="84"/>
        <v>23090</v>
      </c>
      <c r="DN181" s="48" t="s">
        <v>1119</v>
      </c>
      <c r="DO181" s="18">
        <f t="shared" si="85"/>
        <v>7375</v>
      </c>
      <c r="DP181" s="48"/>
      <c r="DQ181" s="48"/>
      <c r="DR181" s="48"/>
      <c r="DS181" s="48"/>
      <c r="DT181" s="48"/>
      <c r="DU181" s="48"/>
      <c r="DV181" s="48"/>
      <c r="DW181" s="48"/>
    </row>
    <row r="182" spans="1:127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328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86"/>
        <v>0</v>
      </c>
      <c r="AH182" s="41">
        <f t="shared" si="87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88"/>
        <v>77622</v>
      </c>
      <c r="AM182" s="41">
        <f t="shared" si="89"/>
        <v>2862</v>
      </c>
      <c r="AN182" s="41">
        <f t="shared" si="90"/>
        <v>60499</v>
      </c>
      <c r="CM182" s="44">
        <v>179</v>
      </c>
      <c r="CN182" s="18">
        <f t="shared" si="70"/>
        <v>5</v>
      </c>
      <c r="CO182" s="18">
        <f t="shared" si="71"/>
        <v>1606007</v>
      </c>
      <c r="CP182" s="44" t="str">
        <f t="shared" si="72"/>
        <v>中级神器1配件1-19级</v>
      </c>
      <c r="CQ182" s="43" t="s">
        <v>1061</v>
      </c>
      <c r="CR182" s="18">
        <f t="shared" si="73"/>
        <v>19</v>
      </c>
      <c r="CS182" s="18" t="str">
        <f t="shared" si="74"/>
        <v>金币</v>
      </c>
      <c r="CT182" s="18">
        <f>IF(CR182=1,1,INT(INDEX($CE$13:$CE$52,CR182)/$CH$2*INDEX($CI$4:$CI$6,INDEX($BT$4:$BT$33,CN182))/5)*5)</f>
        <v>11800</v>
      </c>
      <c r="CU182" s="18" t="str">
        <f t="shared" si="75"/>
        <v>初级神器材料</v>
      </c>
      <c r="CV182" s="18">
        <f t="shared" si="76"/>
        <v>5075</v>
      </c>
      <c r="CW182" s="18" t="str">
        <f t="shared" si="77"/>
        <v>中级神器1配件1</v>
      </c>
      <c r="CX182" s="18">
        <f t="shared" si="78"/>
        <v>5</v>
      </c>
      <c r="CY182" s="44"/>
      <c r="CZ182" s="44"/>
      <c r="DA182" s="44"/>
      <c r="DB182" s="44"/>
      <c r="DE182" s="48">
        <v>179</v>
      </c>
      <c r="DF182" s="48">
        <f t="shared" si="79"/>
        <v>5</v>
      </c>
      <c r="DG182" s="48">
        <f t="shared" si="80"/>
        <v>301</v>
      </c>
      <c r="DH182" s="18" t="str">
        <f t="shared" si="81"/>
        <v>十殿阎罗-19级</v>
      </c>
      <c r="DI182" s="18" t="s">
        <v>1117</v>
      </c>
      <c r="DJ182" s="48">
        <f t="shared" si="82"/>
        <v>5</v>
      </c>
      <c r="DK182" s="48">
        <f t="shared" si="83"/>
        <v>19</v>
      </c>
      <c r="DL182" s="48" t="s">
        <v>1118</v>
      </c>
      <c r="DM182" s="18">
        <f t="shared" si="84"/>
        <v>26555</v>
      </c>
      <c r="DN182" s="48" t="s">
        <v>1119</v>
      </c>
      <c r="DO182" s="18">
        <f t="shared" si="85"/>
        <v>7810</v>
      </c>
      <c r="DP182" s="48"/>
      <c r="DQ182" s="48"/>
      <c r="DR182" s="48"/>
      <c r="DS182" s="48"/>
      <c r="DT182" s="48"/>
      <c r="DU182" s="48"/>
      <c r="DV182" s="48"/>
      <c r="DW182" s="48"/>
    </row>
    <row r="183" spans="1:127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974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328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86"/>
        <v>0</v>
      </c>
      <c r="AH183" s="41">
        <f t="shared" si="87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88"/>
        <v>77622</v>
      </c>
      <c r="AM183" s="41">
        <f t="shared" si="89"/>
        <v>2862</v>
      </c>
      <c r="AN183" s="41">
        <f t="shared" si="90"/>
        <v>60499</v>
      </c>
      <c r="CM183" s="44">
        <v>180</v>
      </c>
      <c r="CN183" s="18">
        <f t="shared" si="70"/>
        <v>5</v>
      </c>
      <c r="CO183" s="18">
        <f t="shared" si="71"/>
        <v>1606007</v>
      </c>
      <c r="CP183" s="44" t="str">
        <f t="shared" si="72"/>
        <v>中级神器1配件1-20级</v>
      </c>
      <c r="CQ183" s="43" t="s">
        <v>1061</v>
      </c>
      <c r="CR183" s="18">
        <f t="shared" si="73"/>
        <v>20</v>
      </c>
      <c r="CS183" s="18" t="str">
        <f t="shared" si="74"/>
        <v>金币</v>
      </c>
      <c r="CT183" s="18">
        <f>IF(CR183=1,1,INT(INDEX($CE$13:$CE$52,CR183)/$CH$2*INDEX($CI$4:$CI$6,INDEX($BT$4:$BT$33,CN183))/5)*5)</f>
        <v>13340</v>
      </c>
      <c r="CU183" s="18" t="str">
        <f t="shared" si="75"/>
        <v>初级神器材料</v>
      </c>
      <c r="CV183" s="18">
        <f t="shared" si="76"/>
        <v>5360</v>
      </c>
      <c r="CW183" s="18" t="str">
        <f t="shared" si="77"/>
        <v>中级神器1配件1</v>
      </c>
      <c r="CX183" s="18">
        <f t="shared" si="78"/>
        <v>10</v>
      </c>
      <c r="CY183" s="44"/>
      <c r="CZ183" s="44"/>
      <c r="DA183" s="44"/>
      <c r="DB183" s="44"/>
      <c r="DE183" s="48">
        <v>180</v>
      </c>
      <c r="DF183" s="48">
        <f t="shared" si="79"/>
        <v>5</v>
      </c>
      <c r="DG183" s="48">
        <f t="shared" si="80"/>
        <v>301</v>
      </c>
      <c r="DH183" s="18" t="str">
        <f t="shared" si="81"/>
        <v>十殿阎罗-20级</v>
      </c>
      <c r="DI183" s="18" t="s">
        <v>1117</v>
      </c>
      <c r="DJ183" s="48">
        <f t="shared" si="82"/>
        <v>5</v>
      </c>
      <c r="DK183" s="48">
        <f t="shared" si="83"/>
        <v>20</v>
      </c>
      <c r="DL183" s="48" t="s">
        <v>1118</v>
      </c>
      <c r="DM183" s="18">
        <f t="shared" si="84"/>
        <v>30020</v>
      </c>
      <c r="DN183" s="48" t="s">
        <v>1119</v>
      </c>
      <c r="DO183" s="18">
        <f t="shared" si="85"/>
        <v>8245</v>
      </c>
      <c r="DP183" s="47" t="s">
        <v>1120</v>
      </c>
      <c r="DQ183" s="48">
        <v>5</v>
      </c>
      <c r="DR183" s="48"/>
      <c r="DS183" s="48"/>
      <c r="DT183" s="48"/>
      <c r="DU183" s="48"/>
      <c r="DV183" s="48"/>
      <c r="DW183" s="48"/>
    </row>
    <row r="184" spans="1:127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328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86"/>
        <v>0</v>
      </c>
      <c r="AH184" s="41">
        <f t="shared" si="87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88"/>
        <v>77622</v>
      </c>
      <c r="AM184" s="41">
        <f t="shared" si="89"/>
        <v>2862</v>
      </c>
      <c r="AN184" s="41">
        <f t="shared" si="90"/>
        <v>60499</v>
      </c>
      <c r="CM184" s="44">
        <v>181</v>
      </c>
      <c r="CN184" s="18">
        <f t="shared" si="70"/>
        <v>5</v>
      </c>
      <c r="CO184" s="18">
        <f t="shared" si="71"/>
        <v>1606007</v>
      </c>
      <c r="CP184" s="44" t="str">
        <f t="shared" si="72"/>
        <v>中级神器1配件1-21级</v>
      </c>
      <c r="CQ184" s="43" t="s">
        <v>1061</v>
      </c>
      <c r="CR184" s="18">
        <f t="shared" si="73"/>
        <v>21</v>
      </c>
      <c r="CS184" s="18" t="str">
        <f t="shared" si="74"/>
        <v>金币</v>
      </c>
      <c r="CT184" s="18">
        <f>IF(CR184=1,1,INT(INDEX($CE$13:$CE$52,CR184)/$CH$2*INDEX($CI$4:$CI$6,INDEX($BT$4:$BT$33,CN184))/5)*5)</f>
        <v>14015</v>
      </c>
      <c r="CU184" s="18" t="str">
        <f t="shared" si="75"/>
        <v>初级神器材料</v>
      </c>
      <c r="CV184" s="18">
        <f t="shared" si="76"/>
        <v>5935</v>
      </c>
      <c r="CW184" s="18" t="str">
        <f t="shared" si="77"/>
        <v>中级神器1配件1</v>
      </c>
      <c r="CX184" s="18">
        <f t="shared" si="78"/>
        <v>10</v>
      </c>
      <c r="CY184" s="44"/>
      <c r="CZ184" s="44"/>
      <c r="DA184" s="44"/>
      <c r="DB184" s="44"/>
      <c r="DE184" s="48">
        <v>181</v>
      </c>
      <c r="DF184" s="48">
        <f t="shared" si="79"/>
        <v>5</v>
      </c>
      <c r="DG184" s="48">
        <f t="shared" si="80"/>
        <v>301</v>
      </c>
      <c r="DH184" s="18" t="str">
        <f t="shared" si="81"/>
        <v>十殿阎罗-21级</v>
      </c>
      <c r="DI184" s="18" t="s">
        <v>1117</v>
      </c>
      <c r="DJ184" s="48">
        <f t="shared" si="82"/>
        <v>5</v>
      </c>
      <c r="DK184" s="48">
        <f t="shared" si="83"/>
        <v>21</v>
      </c>
      <c r="DL184" s="48" t="s">
        <v>1118</v>
      </c>
      <c r="DM184" s="18">
        <f t="shared" si="84"/>
        <v>31530</v>
      </c>
      <c r="DN184" s="48" t="s">
        <v>1119</v>
      </c>
      <c r="DO184" s="18">
        <f t="shared" si="85"/>
        <v>9130</v>
      </c>
      <c r="DP184" s="48"/>
      <c r="DQ184" s="48"/>
      <c r="DR184" s="48"/>
      <c r="DS184" s="48"/>
      <c r="DT184" s="48"/>
      <c r="DU184" s="48"/>
      <c r="DV184" s="48"/>
      <c r="DW184" s="48"/>
    </row>
    <row r="185" spans="1:127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332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328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86"/>
        <v>0</v>
      </c>
      <c r="AH185" s="41">
        <f t="shared" si="87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88"/>
        <v>77622</v>
      </c>
      <c r="AM185" s="41">
        <f t="shared" si="89"/>
        <v>2862</v>
      </c>
      <c r="AN185" s="41">
        <f t="shared" si="90"/>
        <v>60499</v>
      </c>
      <c r="CM185" s="44">
        <v>182</v>
      </c>
      <c r="CN185" s="18">
        <f t="shared" si="70"/>
        <v>5</v>
      </c>
      <c r="CO185" s="18">
        <f t="shared" si="71"/>
        <v>1606007</v>
      </c>
      <c r="CP185" s="44" t="str">
        <f t="shared" si="72"/>
        <v>中级神器1配件1-22级</v>
      </c>
      <c r="CQ185" s="43" t="s">
        <v>1061</v>
      </c>
      <c r="CR185" s="18">
        <f t="shared" si="73"/>
        <v>22</v>
      </c>
      <c r="CS185" s="18" t="str">
        <f t="shared" si="74"/>
        <v>金币</v>
      </c>
      <c r="CT185" s="18">
        <f>IF(CR185=1,1,INT(INDEX($CE$13:$CE$52,CR185)/$CH$2*INDEX($CI$4:$CI$6,INDEX($BT$4:$BT$33,CN185))/5)*5)</f>
        <v>14790</v>
      </c>
      <c r="CU185" s="18" t="str">
        <f t="shared" si="75"/>
        <v>初级神器材料</v>
      </c>
      <c r="CV185" s="18">
        <f t="shared" si="76"/>
        <v>6350</v>
      </c>
      <c r="CW185" s="18" t="str">
        <f t="shared" si="77"/>
        <v>中级神器1配件1</v>
      </c>
      <c r="CX185" s="18">
        <f t="shared" si="78"/>
        <v>10</v>
      </c>
      <c r="CY185" s="44"/>
      <c r="CZ185" s="44"/>
      <c r="DA185" s="44"/>
      <c r="DB185" s="44"/>
      <c r="DE185" s="48">
        <v>182</v>
      </c>
      <c r="DF185" s="48">
        <f t="shared" si="79"/>
        <v>5</v>
      </c>
      <c r="DG185" s="48">
        <f t="shared" si="80"/>
        <v>301</v>
      </c>
      <c r="DH185" s="18" t="str">
        <f t="shared" si="81"/>
        <v>十殿阎罗-22级</v>
      </c>
      <c r="DI185" s="18" t="s">
        <v>1117</v>
      </c>
      <c r="DJ185" s="48">
        <f t="shared" si="82"/>
        <v>5</v>
      </c>
      <c r="DK185" s="48">
        <f t="shared" si="83"/>
        <v>22</v>
      </c>
      <c r="DL185" s="48" t="s">
        <v>1118</v>
      </c>
      <c r="DM185" s="18">
        <f t="shared" si="84"/>
        <v>33285</v>
      </c>
      <c r="DN185" s="48" t="s">
        <v>1119</v>
      </c>
      <c r="DO185" s="18">
        <f t="shared" si="85"/>
        <v>9775</v>
      </c>
      <c r="DP185" s="48"/>
      <c r="DQ185" s="48"/>
      <c r="DR185" s="48"/>
      <c r="DS185" s="48"/>
      <c r="DT185" s="48"/>
      <c r="DU185" s="48"/>
      <c r="DV185" s="48"/>
      <c r="DW185" s="48"/>
    </row>
    <row r="186" spans="1:127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328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86"/>
        <v>0</v>
      </c>
      <c r="AH186" s="41">
        <f t="shared" si="87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88"/>
        <v>77622</v>
      </c>
      <c r="AM186" s="41">
        <f t="shared" si="89"/>
        <v>2862</v>
      </c>
      <c r="AN186" s="41">
        <f t="shared" si="90"/>
        <v>60499</v>
      </c>
      <c r="CM186" s="44">
        <v>183</v>
      </c>
      <c r="CN186" s="18">
        <f t="shared" si="70"/>
        <v>5</v>
      </c>
      <c r="CO186" s="18">
        <f t="shared" si="71"/>
        <v>1606007</v>
      </c>
      <c r="CP186" s="44" t="str">
        <f t="shared" si="72"/>
        <v>中级神器1配件1-23级</v>
      </c>
      <c r="CQ186" s="43" t="s">
        <v>1061</v>
      </c>
      <c r="CR186" s="18">
        <f t="shared" si="73"/>
        <v>23</v>
      </c>
      <c r="CS186" s="18" t="str">
        <f t="shared" si="74"/>
        <v>金币</v>
      </c>
      <c r="CT186" s="18">
        <f>IF(CR186=1,1,INT(INDEX($CE$13:$CE$52,CR186)/$CH$2*INDEX($CI$4:$CI$6,INDEX($BT$4:$BT$33,CN186))/5)*5)</f>
        <v>15570</v>
      </c>
      <c r="CU186" s="18" t="str">
        <f t="shared" si="75"/>
        <v>初级神器材料</v>
      </c>
      <c r="CV186" s="18">
        <f t="shared" si="76"/>
        <v>6750</v>
      </c>
      <c r="CW186" s="18" t="str">
        <f t="shared" si="77"/>
        <v>中级神器1配件1</v>
      </c>
      <c r="CX186" s="18">
        <f t="shared" si="78"/>
        <v>10</v>
      </c>
      <c r="CY186" s="44"/>
      <c r="CZ186" s="44"/>
      <c r="DA186" s="44"/>
      <c r="DB186" s="44"/>
      <c r="DE186" s="48">
        <v>183</v>
      </c>
      <c r="DF186" s="48">
        <f t="shared" si="79"/>
        <v>5</v>
      </c>
      <c r="DG186" s="48">
        <f t="shared" si="80"/>
        <v>301</v>
      </c>
      <c r="DH186" s="18" t="str">
        <f t="shared" si="81"/>
        <v>十殿阎罗-23级</v>
      </c>
      <c r="DI186" s="18" t="s">
        <v>1117</v>
      </c>
      <c r="DJ186" s="48">
        <f t="shared" si="82"/>
        <v>5</v>
      </c>
      <c r="DK186" s="48">
        <f t="shared" si="83"/>
        <v>23</v>
      </c>
      <c r="DL186" s="48" t="s">
        <v>1118</v>
      </c>
      <c r="DM186" s="18">
        <f t="shared" si="84"/>
        <v>35035</v>
      </c>
      <c r="DN186" s="48" t="s">
        <v>1119</v>
      </c>
      <c r="DO186" s="18">
        <f t="shared" si="85"/>
        <v>10385</v>
      </c>
      <c r="DP186" s="48"/>
      <c r="DQ186" s="48"/>
      <c r="DR186" s="48"/>
      <c r="DS186" s="48"/>
      <c r="DT186" s="48"/>
      <c r="DU186" s="48"/>
      <c r="DV186" s="48"/>
      <c r="DW186" s="48"/>
    </row>
    <row r="187" spans="1:127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332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328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86"/>
        <v>0</v>
      </c>
      <c r="AH187" s="41">
        <f t="shared" si="87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88"/>
        <v>77622</v>
      </c>
      <c r="AM187" s="41">
        <f t="shared" si="89"/>
        <v>2862</v>
      </c>
      <c r="AN187" s="41">
        <f t="shared" si="90"/>
        <v>60499</v>
      </c>
      <c r="CM187" s="44">
        <v>184</v>
      </c>
      <c r="CN187" s="18">
        <f t="shared" si="70"/>
        <v>5</v>
      </c>
      <c r="CO187" s="18">
        <f t="shared" si="71"/>
        <v>1606007</v>
      </c>
      <c r="CP187" s="44" t="str">
        <f t="shared" si="72"/>
        <v>中级神器1配件1-24级</v>
      </c>
      <c r="CQ187" s="43" t="s">
        <v>1061</v>
      </c>
      <c r="CR187" s="18">
        <f t="shared" si="73"/>
        <v>24</v>
      </c>
      <c r="CS187" s="18" t="str">
        <f t="shared" si="74"/>
        <v>金币</v>
      </c>
      <c r="CT187" s="18">
        <f>IF(CR187=1,1,INT(INDEX($CE$13:$CE$52,CR187)/$CH$2*INDEX($CI$4:$CI$6,INDEX($BT$4:$BT$33,CN187))/5)*5)</f>
        <v>16350</v>
      </c>
      <c r="CU187" s="18" t="str">
        <f t="shared" si="75"/>
        <v>初级神器材料</v>
      </c>
      <c r="CV187" s="18">
        <f t="shared" si="76"/>
        <v>7145</v>
      </c>
      <c r="CW187" s="18" t="str">
        <f t="shared" si="77"/>
        <v>中级神器1配件1</v>
      </c>
      <c r="CX187" s="18">
        <f t="shared" si="78"/>
        <v>10</v>
      </c>
      <c r="CY187" s="44"/>
      <c r="CZ187" s="44"/>
      <c r="DA187" s="44"/>
      <c r="DB187" s="44"/>
      <c r="DE187" s="48">
        <v>184</v>
      </c>
      <c r="DF187" s="48">
        <f t="shared" si="79"/>
        <v>5</v>
      </c>
      <c r="DG187" s="48">
        <f t="shared" si="80"/>
        <v>301</v>
      </c>
      <c r="DH187" s="18" t="str">
        <f t="shared" si="81"/>
        <v>十殿阎罗-24级</v>
      </c>
      <c r="DI187" s="18" t="s">
        <v>1117</v>
      </c>
      <c r="DJ187" s="48">
        <f t="shared" si="82"/>
        <v>5</v>
      </c>
      <c r="DK187" s="48">
        <f t="shared" si="83"/>
        <v>24</v>
      </c>
      <c r="DL187" s="48" t="s">
        <v>1118</v>
      </c>
      <c r="DM187" s="18">
        <f t="shared" si="84"/>
        <v>36785</v>
      </c>
      <c r="DN187" s="48" t="s">
        <v>1119</v>
      </c>
      <c r="DO187" s="18">
        <f t="shared" si="85"/>
        <v>10995</v>
      </c>
      <c r="DP187" s="48"/>
      <c r="DQ187" s="48"/>
      <c r="DR187" s="48"/>
      <c r="DS187" s="48"/>
      <c r="DT187" s="48"/>
      <c r="DU187" s="48"/>
      <c r="DV187" s="48"/>
      <c r="DW187" s="48"/>
    </row>
    <row r="188" spans="1:127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328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86"/>
        <v>0</v>
      </c>
      <c r="AH188" s="41">
        <f t="shared" si="87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88"/>
        <v>77622</v>
      </c>
      <c r="AM188" s="41">
        <f t="shared" si="89"/>
        <v>2862</v>
      </c>
      <c r="AN188" s="41">
        <f t="shared" si="90"/>
        <v>60499</v>
      </c>
      <c r="CM188" s="44">
        <v>185</v>
      </c>
      <c r="CN188" s="18">
        <f t="shared" si="70"/>
        <v>5</v>
      </c>
      <c r="CO188" s="18">
        <f t="shared" si="71"/>
        <v>1606007</v>
      </c>
      <c r="CP188" s="44" t="str">
        <f t="shared" si="72"/>
        <v>中级神器1配件1-25级</v>
      </c>
      <c r="CQ188" s="43" t="s">
        <v>1061</v>
      </c>
      <c r="CR188" s="18">
        <f t="shared" si="73"/>
        <v>25</v>
      </c>
      <c r="CS188" s="18" t="str">
        <f t="shared" si="74"/>
        <v>金币</v>
      </c>
      <c r="CT188" s="18">
        <f>IF(CR188=1,1,INT(INDEX($CE$13:$CE$52,CR188)/$CH$2*INDEX($CI$4:$CI$6,INDEX($BT$4:$BT$33,CN188))/5)*5)</f>
        <v>17125</v>
      </c>
      <c r="CU188" s="18" t="str">
        <f t="shared" si="75"/>
        <v>初级神器材料</v>
      </c>
      <c r="CV188" s="18">
        <f t="shared" si="76"/>
        <v>7545</v>
      </c>
      <c r="CW188" s="18" t="str">
        <f t="shared" si="77"/>
        <v>中级神器1配件1</v>
      </c>
      <c r="CX188" s="18">
        <f t="shared" si="78"/>
        <v>15</v>
      </c>
      <c r="CY188" s="44"/>
      <c r="CZ188" s="44"/>
      <c r="DA188" s="44"/>
      <c r="DB188" s="44"/>
      <c r="DE188" s="48">
        <v>185</v>
      </c>
      <c r="DF188" s="48">
        <f t="shared" si="79"/>
        <v>5</v>
      </c>
      <c r="DG188" s="48">
        <f t="shared" si="80"/>
        <v>301</v>
      </c>
      <c r="DH188" s="18" t="str">
        <f t="shared" si="81"/>
        <v>十殿阎罗-25级</v>
      </c>
      <c r="DI188" s="18" t="s">
        <v>1117</v>
      </c>
      <c r="DJ188" s="48">
        <f t="shared" si="82"/>
        <v>5</v>
      </c>
      <c r="DK188" s="48">
        <f t="shared" si="83"/>
        <v>25</v>
      </c>
      <c r="DL188" s="48" t="s">
        <v>1118</v>
      </c>
      <c r="DM188" s="18">
        <f t="shared" si="84"/>
        <v>38540</v>
      </c>
      <c r="DN188" s="48" t="s">
        <v>1119</v>
      </c>
      <c r="DO188" s="18">
        <f t="shared" si="85"/>
        <v>11605</v>
      </c>
      <c r="DP188" s="47" t="s">
        <v>1122</v>
      </c>
      <c r="DQ188" s="48">
        <v>8</v>
      </c>
      <c r="DR188" s="48"/>
      <c r="DS188" s="48"/>
      <c r="DT188" s="48"/>
      <c r="DU188" s="48"/>
      <c r="DV188" s="48"/>
      <c r="DW188" s="48"/>
    </row>
    <row r="189" spans="1:127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973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328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86"/>
        <v>0</v>
      </c>
      <c r="AH189" s="41">
        <f t="shared" si="87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88"/>
        <v>77622</v>
      </c>
      <c r="AM189" s="41">
        <f t="shared" si="89"/>
        <v>2862</v>
      </c>
      <c r="AN189" s="41">
        <f t="shared" si="90"/>
        <v>60499</v>
      </c>
      <c r="CM189" s="44">
        <v>186</v>
      </c>
      <c r="CN189" s="18">
        <f t="shared" si="70"/>
        <v>5</v>
      </c>
      <c r="CO189" s="18">
        <f t="shared" si="71"/>
        <v>1606007</v>
      </c>
      <c r="CP189" s="44" t="str">
        <f t="shared" si="72"/>
        <v>中级神器1配件1-26级</v>
      </c>
      <c r="CQ189" s="43" t="s">
        <v>1061</v>
      </c>
      <c r="CR189" s="18">
        <f t="shared" si="73"/>
        <v>26</v>
      </c>
      <c r="CS189" s="18" t="str">
        <f t="shared" si="74"/>
        <v>金币</v>
      </c>
      <c r="CT189" s="18">
        <f>IF(CR189=1,1,INT(INDEX($CE$13:$CE$52,CR189)/$CH$2*INDEX($CI$4:$CI$6,INDEX($BT$4:$BT$33,CN189))/5)*5)</f>
        <v>21600</v>
      </c>
      <c r="CU189" s="18" t="str">
        <f t="shared" si="75"/>
        <v>初级神器材料</v>
      </c>
      <c r="CV189" s="18">
        <f t="shared" si="76"/>
        <v>9075</v>
      </c>
      <c r="CW189" s="18" t="str">
        <f t="shared" si="77"/>
        <v>中级神器1配件1</v>
      </c>
      <c r="CX189" s="18">
        <f t="shared" si="78"/>
        <v>15</v>
      </c>
      <c r="CY189" s="44"/>
      <c r="CZ189" s="44"/>
      <c r="DA189" s="44"/>
      <c r="DB189" s="44"/>
      <c r="DE189" s="48">
        <v>186</v>
      </c>
      <c r="DF189" s="48">
        <f t="shared" si="79"/>
        <v>5</v>
      </c>
      <c r="DG189" s="48">
        <f t="shared" si="80"/>
        <v>301</v>
      </c>
      <c r="DH189" s="18" t="str">
        <f t="shared" si="81"/>
        <v>十殿阎罗-26级</v>
      </c>
      <c r="DI189" s="18" t="s">
        <v>1117</v>
      </c>
      <c r="DJ189" s="48">
        <f t="shared" si="82"/>
        <v>5</v>
      </c>
      <c r="DK189" s="48">
        <f t="shared" si="83"/>
        <v>26</v>
      </c>
      <c r="DL189" s="48" t="s">
        <v>1118</v>
      </c>
      <c r="DM189" s="18">
        <f t="shared" si="84"/>
        <v>48610</v>
      </c>
      <c r="DN189" s="48" t="s">
        <v>1119</v>
      </c>
      <c r="DO189" s="18">
        <f t="shared" si="85"/>
        <v>13960</v>
      </c>
      <c r="DP189" s="48"/>
      <c r="DQ189" s="48"/>
      <c r="DR189" s="48"/>
      <c r="DS189" s="48"/>
      <c r="DT189" s="48"/>
      <c r="DU189" s="48"/>
      <c r="DV189" s="48"/>
      <c r="DW189" s="48"/>
    </row>
    <row r="190" spans="1:127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328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86"/>
        <v>0</v>
      </c>
      <c r="AH190" s="41">
        <f t="shared" si="87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88"/>
        <v>77622</v>
      </c>
      <c r="AM190" s="41">
        <f t="shared" si="89"/>
        <v>2862</v>
      </c>
      <c r="AN190" s="41">
        <f t="shared" si="90"/>
        <v>60499</v>
      </c>
      <c r="CM190" s="44">
        <v>187</v>
      </c>
      <c r="CN190" s="18">
        <f t="shared" si="70"/>
        <v>5</v>
      </c>
      <c r="CO190" s="18">
        <f t="shared" si="71"/>
        <v>1606007</v>
      </c>
      <c r="CP190" s="44" t="str">
        <f t="shared" si="72"/>
        <v>中级神器1配件1-27级</v>
      </c>
      <c r="CQ190" s="43" t="s">
        <v>1061</v>
      </c>
      <c r="CR190" s="18">
        <f t="shared" si="73"/>
        <v>27</v>
      </c>
      <c r="CS190" s="18" t="str">
        <f t="shared" si="74"/>
        <v>金币</v>
      </c>
      <c r="CT190" s="18">
        <f>IF(CR190=1,1,INT(INDEX($CE$13:$CE$52,CR190)/$CH$2*INDEX($CI$4:$CI$6,INDEX($BT$4:$BT$33,CN190))/5)*5)</f>
        <v>27420</v>
      </c>
      <c r="CU190" s="18" t="str">
        <f t="shared" si="75"/>
        <v>初级神器材料</v>
      </c>
      <c r="CV190" s="18">
        <f t="shared" si="76"/>
        <v>9640</v>
      </c>
      <c r="CW190" s="18" t="str">
        <f t="shared" si="77"/>
        <v>中级神器1配件1</v>
      </c>
      <c r="CX190" s="18">
        <f t="shared" si="78"/>
        <v>15</v>
      </c>
      <c r="CY190" s="44"/>
      <c r="CZ190" s="44"/>
      <c r="DA190" s="44"/>
      <c r="DB190" s="44"/>
      <c r="DE190" s="48">
        <v>187</v>
      </c>
      <c r="DF190" s="48">
        <f t="shared" si="79"/>
        <v>5</v>
      </c>
      <c r="DG190" s="48">
        <f t="shared" si="80"/>
        <v>301</v>
      </c>
      <c r="DH190" s="18" t="str">
        <f t="shared" si="81"/>
        <v>十殿阎罗-27级</v>
      </c>
      <c r="DI190" s="18" t="s">
        <v>1117</v>
      </c>
      <c r="DJ190" s="48">
        <f t="shared" si="82"/>
        <v>5</v>
      </c>
      <c r="DK190" s="48">
        <f t="shared" si="83"/>
        <v>27</v>
      </c>
      <c r="DL190" s="48" t="s">
        <v>1118</v>
      </c>
      <c r="DM190" s="18">
        <f t="shared" si="84"/>
        <v>61695</v>
      </c>
      <c r="DN190" s="48" t="s">
        <v>1119</v>
      </c>
      <c r="DO190" s="18">
        <f t="shared" si="85"/>
        <v>14835</v>
      </c>
      <c r="DP190" s="48"/>
      <c r="DQ190" s="48"/>
      <c r="DR190" s="48"/>
      <c r="DS190" s="48"/>
      <c r="DT190" s="48"/>
      <c r="DU190" s="48"/>
      <c r="DV190" s="48"/>
      <c r="DW190" s="48"/>
    </row>
    <row r="191" spans="1:127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332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328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86"/>
        <v>0</v>
      </c>
      <c r="AH191" s="41">
        <f t="shared" si="87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88"/>
        <v>77622</v>
      </c>
      <c r="AM191" s="41">
        <f t="shared" si="89"/>
        <v>2862</v>
      </c>
      <c r="AN191" s="41">
        <f t="shared" si="90"/>
        <v>60499</v>
      </c>
      <c r="CM191" s="44">
        <v>188</v>
      </c>
      <c r="CN191" s="18">
        <f t="shared" si="70"/>
        <v>5</v>
      </c>
      <c r="CO191" s="18">
        <f t="shared" si="71"/>
        <v>1606007</v>
      </c>
      <c r="CP191" s="44" t="str">
        <f t="shared" si="72"/>
        <v>中级神器1配件1-28级</v>
      </c>
      <c r="CQ191" s="43" t="s">
        <v>1061</v>
      </c>
      <c r="CR191" s="18">
        <f t="shared" si="73"/>
        <v>28</v>
      </c>
      <c r="CS191" s="18" t="str">
        <f t="shared" si="74"/>
        <v>金币</v>
      </c>
      <c r="CT191" s="18">
        <f>IF(CR191=1,1,INT(INDEX($CE$13:$CE$52,CR191)/$CH$2*INDEX($CI$4:$CI$6,INDEX($BT$4:$BT$33,CN191))/5)*5)</f>
        <v>33235</v>
      </c>
      <c r="CU191" s="18" t="str">
        <f t="shared" si="75"/>
        <v>初级神器材料</v>
      </c>
      <c r="CV191" s="18">
        <f t="shared" si="76"/>
        <v>10210</v>
      </c>
      <c r="CW191" s="18" t="str">
        <f t="shared" si="77"/>
        <v>中级神器1配件1</v>
      </c>
      <c r="CX191" s="18">
        <f t="shared" si="78"/>
        <v>15</v>
      </c>
      <c r="CY191" s="44"/>
      <c r="CZ191" s="44"/>
      <c r="DA191" s="44"/>
      <c r="DB191" s="44"/>
      <c r="DE191" s="48">
        <v>188</v>
      </c>
      <c r="DF191" s="48">
        <f t="shared" si="79"/>
        <v>5</v>
      </c>
      <c r="DG191" s="48">
        <f t="shared" si="80"/>
        <v>301</v>
      </c>
      <c r="DH191" s="18" t="str">
        <f t="shared" si="81"/>
        <v>十殿阎罗-28级</v>
      </c>
      <c r="DI191" s="18" t="s">
        <v>1117</v>
      </c>
      <c r="DJ191" s="48">
        <f t="shared" si="82"/>
        <v>5</v>
      </c>
      <c r="DK191" s="48">
        <f t="shared" si="83"/>
        <v>28</v>
      </c>
      <c r="DL191" s="48" t="s">
        <v>1118</v>
      </c>
      <c r="DM191" s="18">
        <f t="shared" si="84"/>
        <v>74785</v>
      </c>
      <c r="DN191" s="48" t="s">
        <v>1119</v>
      </c>
      <c r="DO191" s="18">
        <f t="shared" si="85"/>
        <v>15705</v>
      </c>
      <c r="DP191" s="48"/>
      <c r="DQ191" s="48"/>
      <c r="DR191" s="48"/>
      <c r="DS191" s="48"/>
      <c r="DT191" s="48"/>
      <c r="DU191" s="48"/>
      <c r="DV191" s="48"/>
      <c r="DW191" s="48"/>
    </row>
    <row r="192" spans="1:127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328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86"/>
        <v>0</v>
      </c>
      <c r="AH192" s="41">
        <f t="shared" si="87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88"/>
        <v>77622</v>
      </c>
      <c r="AM192" s="41">
        <f t="shared" si="89"/>
        <v>2862</v>
      </c>
      <c r="AN192" s="41">
        <f t="shared" si="90"/>
        <v>60499</v>
      </c>
      <c r="CM192" s="44">
        <v>189</v>
      </c>
      <c r="CN192" s="18">
        <f t="shared" si="70"/>
        <v>5</v>
      </c>
      <c r="CO192" s="18">
        <f t="shared" si="71"/>
        <v>1606007</v>
      </c>
      <c r="CP192" s="44" t="str">
        <f t="shared" si="72"/>
        <v>中级神器1配件1-29级</v>
      </c>
      <c r="CQ192" s="43" t="s">
        <v>1061</v>
      </c>
      <c r="CR192" s="18">
        <f t="shared" si="73"/>
        <v>29</v>
      </c>
      <c r="CS192" s="18" t="str">
        <f t="shared" si="74"/>
        <v>金币</v>
      </c>
      <c r="CT192" s="18">
        <f>IF(CR192=1,1,INT(INDEX($CE$13:$CE$52,CR192)/$CH$2*INDEX($CI$4:$CI$6,INDEX($BT$4:$BT$33,CN192))/5)*5)</f>
        <v>39050</v>
      </c>
      <c r="CU192" s="18" t="str">
        <f t="shared" si="75"/>
        <v>初级神器材料</v>
      </c>
      <c r="CV192" s="18">
        <f t="shared" si="76"/>
        <v>10775</v>
      </c>
      <c r="CW192" s="18" t="str">
        <f t="shared" si="77"/>
        <v>中级神器1配件1</v>
      </c>
      <c r="CX192" s="18">
        <f t="shared" si="78"/>
        <v>15</v>
      </c>
      <c r="CY192" s="44"/>
      <c r="CZ192" s="44"/>
      <c r="DA192" s="44"/>
      <c r="DB192" s="44"/>
      <c r="DE192" s="48">
        <v>189</v>
      </c>
      <c r="DF192" s="48">
        <f t="shared" si="79"/>
        <v>5</v>
      </c>
      <c r="DG192" s="48">
        <f t="shared" si="80"/>
        <v>301</v>
      </c>
      <c r="DH192" s="18" t="str">
        <f t="shared" si="81"/>
        <v>十殿阎罗-29级</v>
      </c>
      <c r="DI192" s="18" t="s">
        <v>1117</v>
      </c>
      <c r="DJ192" s="48">
        <f t="shared" si="82"/>
        <v>5</v>
      </c>
      <c r="DK192" s="48">
        <f t="shared" si="83"/>
        <v>29</v>
      </c>
      <c r="DL192" s="48" t="s">
        <v>1118</v>
      </c>
      <c r="DM192" s="18">
        <f t="shared" si="84"/>
        <v>87870</v>
      </c>
      <c r="DN192" s="48" t="s">
        <v>1119</v>
      </c>
      <c r="DO192" s="18">
        <f t="shared" si="85"/>
        <v>16580</v>
      </c>
      <c r="DP192" s="48"/>
      <c r="DQ192" s="48"/>
      <c r="DR192" s="48"/>
      <c r="DS192" s="48"/>
      <c r="DT192" s="48"/>
      <c r="DU192" s="48"/>
      <c r="DV192" s="48"/>
      <c r="DW192" s="48"/>
    </row>
    <row r="193" spans="1:127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332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328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86"/>
        <v>0</v>
      </c>
      <c r="AH193" s="41">
        <f t="shared" si="87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88"/>
        <v>77622</v>
      </c>
      <c r="AM193" s="41">
        <f t="shared" si="89"/>
        <v>2862</v>
      </c>
      <c r="AN193" s="41">
        <f t="shared" si="90"/>
        <v>60499</v>
      </c>
      <c r="CM193" s="44">
        <v>190</v>
      </c>
      <c r="CN193" s="18">
        <f t="shared" si="70"/>
        <v>5</v>
      </c>
      <c r="CO193" s="18">
        <f t="shared" si="71"/>
        <v>1606007</v>
      </c>
      <c r="CP193" s="44" t="str">
        <f t="shared" si="72"/>
        <v>中级神器1配件1-30级</v>
      </c>
      <c r="CQ193" s="43" t="s">
        <v>1061</v>
      </c>
      <c r="CR193" s="18">
        <f t="shared" si="73"/>
        <v>30</v>
      </c>
      <c r="CS193" s="18" t="str">
        <f t="shared" si="74"/>
        <v>金币</v>
      </c>
      <c r="CT193" s="18">
        <f>IF(CR193=1,1,INT(INDEX($CE$13:$CE$52,CR193)/$CH$2*INDEX($CI$4:$CI$6,INDEX($BT$4:$BT$33,CN193))/5)*5)</f>
        <v>44870</v>
      </c>
      <c r="CU193" s="18" t="str">
        <f t="shared" si="75"/>
        <v>初级神器材料</v>
      </c>
      <c r="CV193" s="18">
        <f t="shared" si="76"/>
        <v>11345</v>
      </c>
      <c r="CW193" s="18" t="str">
        <f t="shared" si="77"/>
        <v>中级神器1配件1</v>
      </c>
      <c r="CX193" s="18">
        <f t="shared" si="78"/>
        <v>21</v>
      </c>
      <c r="CY193" s="44"/>
      <c r="CZ193" s="44"/>
      <c r="DA193" s="44"/>
      <c r="DB193" s="44"/>
      <c r="DE193" s="48">
        <v>190</v>
      </c>
      <c r="DF193" s="48">
        <f t="shared" si="79"/>
        <v>5</v>
      </c>
      <c r="DG193" s="48">
        <f t="shared" si="80"/>
        <v>301</v>
      </c>
      <c r="DH193" s="18" t="str">
        <f t="shared" si="81"/>
        <v>十殿阎罗-30级</v>
      </c>
      <c r="DI193" s="18" t="s">
        <v>1117</v>
      </c>
      <c r="DJ193" s="48">
        <f t="shared" si="82"/>
        <v>5</v>
      </c>
      <c r="DK193" s="48">
        <f t="shared" si="83"/>
        <v>30</v>
      </c>
      <c r="DL193" s="48" t="s">
        <v>1118</v>
      </c>
      <c r="DM193" s="18">
        <f t="shared" si="84"/>
        <v>100960</v>
      </c>
      <c r="DN193" s="48" t="s">
        <v>1119</v>
      </c>
      <c r="DO193" s="18">
        <f t="shared" si="85"/>
        <v>17450</v>
      </c>
      <c r="DP193" s="47" t="s">
        <v>1120</v>
      </c>
      <c r="DQ193" s="48">
        <v>10</v>
      </c>
      <c r="DR193" s="48"/>
      <c r="DS193" s="48"/>
      <c r="DT193" s="48"/>
      <c r="DU193" s="48"/>
      <c r="DV193" s="48"/>
      <c r="DW193" s="48"/>
    </row>
    <row r="194" spans="1:127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328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86"/>
        <v>0</v>
      </c>
      <c r="AH194" s="41">
        <f t="shared" si="87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88"/>
        <v>77622</v>
      </c>
      <c r="AM194" s="41">
        <f t="shared" si="89"/>
        <v>2862</v>
      </c>
      <c r="AN194" s="41">
        <f t="shared" si="90"/>
        <v>60499</v>
      </c>
      <c r="CM194" s="44">
        <v>191</v>
      </c>
      <c r="CN194" s="18">
        <f t="shared" si="70"/>
        <v>5</v>
      </c>
      <c r="CO194" s="18">
        <f t="shared" si="71"/>
        <v>1606007</v>
      </c>
      <c r="CP194" s="44" t="str">
        <f t="shared" si="72"/>
        <v>中级神器1配件1-31级</v>
      </c>
      <c r="CQ194" s="43" t="s">
        <v>1061</v>
      </c>
      <c r="CR194" s="18">
        <f t="shared" si="73"/>
        <v>31</v>
      </c>
      <c r="CS194" s="18" t="str">
        <f t="shared" si="74"/>
        <v>金币</v>
      </c>
      <c r="CT194" s="18">
        <f>IF(CR194=1,1,INT(INDEX($CE$13:$CE$52,CR194)/$CH$2*INDEX($CI$4:$CI$6,INDEX($BT$4:$BT$33,CN194))/5)*5)</f>
        <v>47705</v>
      </c>
      <c r="CU194" s="18" t="str">
        <f t="shared" si="75"/>
        <v>初级神器材料</v>
      </c>
      <c r="CV194" s="18">
        <f t="shared" si="76"/>
        <v>15880</v>
      </c>
      <c r="CW194" s="18" t="str">
        <f t="shared" si="77"/>
        <v>中级神器1配件1</v>
      </c>
      <c r="CX194" s="18">
        <f t="shared" si="78"/>
        <v>25</v>
      </c>
      <c r="CY194" s="44"/>
      <c r="CZ194" s="44"/>
      <c r="DA194" s="44"/>
      <c r="DB194" s="44"/>
      <c r="DE194" s="48">
        <v>191</v>
      </c>
      <c r="DF194" s="48">
        <f t="shared" si="79"/>
        <v>5</v>
      </c>
      <c r="DG194" s="48">
        <f t="shared" si="80"/>
        <v>301</v>
      </c>
      <c r="DH194" s="18" t="str">
        <f t="shared" si="81"/>
        <v>十殿阎罗-31级</v>
      </c>
      <c r="DI194" s="18" t="s">
        <v>1117</v>
      </c>
      <c r="DJ194" s="48">
        <f t="shared" si="82"/>
        <v>5</v>
      </c>
      <c r="DK194" s="48">
        <f t="shared" si="83"/>
        <v>31</v>
      </c>
      <c r="DL194" s="48" t="s">
        <v>1118</v>
      </c>
      <c r="DM194" s="18">
        <f t="shared" si="84"/>
        <v>107340</v>
      </c>
      <c r="DN194" s="48" t="s">
        <v>1119</v>
      </c>
      <c r="DO194" s="18">
        <f t="shared" si="85"/>
        <v>24430</v>
      </c>
      <c r="DP194" s="48"/>
      <c r="DQ194" s="48"/>
      <c r="DR194" s="48"/>
      <c r="DS194" s="48"/>
      <c r="DT194" s="48"/>
      <c r="DU194" s="48"/>
      <c r="DV194" s="48"/>
      <c r="DW194" s="48"/>
    </row>
    <row r="195" spans="1:127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963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328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86"/>
        <v>0</v>
      </c>
      <c r="AH195" s="41">
        <f t="shared" si="87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88"/>
        <v>77622</v>
      </c>
      <c r="AM195" s="41">
        <f t="shared" si="89"/>
        <v>2862</v>
      </c>
      <c r="AN195" s="41">
        <f t="shared" si="90"/>
        <v>60499</v>
      </c>
      <c r="CM195" s="44">
        <v>192</v>
      </c>
      <c r="CN195" s="18">
        <f t="shared" si="70"/>
        <v>5</v>
      </c>
      <c r="CO195" s="18">
        <f t="shared" si="71"/>
        <v>1606007</v>
      </c>
      <c r="CP195" s="44" t="str">
        <f t="shared" si="72"/>
        <v>中级神器1配件1-32级</v>
      </c>
      <c r="CQ195" s="43" t="s">
        <v>1061</v>
      </c>
      <c r="CR195" s="18">
        <f t="shared" si="73"/>
        <v>32</v>
      </c>
      <c r="CS195" s="18" t="str">
        <f t="shared" si="74"/>
        <v>金币</v>
      </c>
      <c r="CT195" s="18">
        <f>IF(CR195=1,1,INT(INDEX($CE$13:$CE$52,CR195)/$CH$2*INDEX($CI$4:$CI$6,INDEX($BT$4:$BT$33,CN195))/5)*5)</f>
        <v>71560</v>
      </c>
      <c r="CU195" s="18" t="str">
        <f t="shared" si="75"/>
        <v>初级神器材料</v>
      </c>
      <c r="CV195" s="18">
        <f t="shared" si="76"/>
        <v>17015</v>
      </c>
      <c r="CW195" s="18" t="str">
        <f t="shared" si="77"/>
        <v>中级神器1配件1</v>
      </c>
      <c r="CX195" s="18">
        <f t="shared" si="78"/>
        <v>25</v>
      </c>
      <c r="CY195" s="44"/>
      <c r="CZ195" s="44"/>
      <c r="DA195" s="44"/>
      <c r="DB195" s="44"/>
      <c r="DE195" s="48">
        <v>192</v>
      </c>
      <c r="DF195" s="48">
        <f t="shared" si="79"/>
        <v>5</v>
      </c>
      <c r="DG195" s="48">
        <f t="shared" si="80"/>
        <v>301</v>
      </c>
      <c r="DH195" s="18" t="str">
        <f t="shared" si="81"/>
        <v>十殿阎罗-32级</v>
      </c>
      <c r="DI195" s="18" t="s">
        <v>1117</v>
      </c>
      <c r="DJ195" s="48">
        <f t="shared" si="82"/>
        <v>5</v>
      </c>
      <c r="DK195" s="48">
        <f t="shared" si="83"/>
        <v>32</v>
      </c>
      <c r="DL195" s="48" t="s">
        <v>1118</v>
      </c>
      <c r="DM195" s="18">
        <f t="shared" si="84"/>
        <v>161015</v>
      </c>
      <c r="DN195" s="48" t="s">
        <v>1119</v>
      </c>
      <c r="DO195" s="18">
        <f t="shared" si="85"/>
        <v>26175</v>
      </c>
      <c r="DP195" s="48"/>
      <c r="DQ195" s="48"/>
      <c r="DR195" s="48"/>
      <c r="DS195" s="48"/>
      <c r="DT195" s="48"/>
      <c r="DU195" s="48"/>
      <c r="DV195" s="48"/>
      <c r="DW195" s="48"/>
    </row>
    <row r="196" spans="1:127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328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86"/>
        <v>0</v>
      </c>
      <c r="AH196" s="41">
        <f t="shared" si="87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88"/>
        <v>77622</v>
      </c>
      <c r="AM196" s="41">
        <f t="shared" si="89"/>
        <v>2862</v>
      </c>
      <c r="AN196" s="41">
        <f t="shared" si="90"/>
        <v>60499</v>
      </c>
      <c r="CM196" s="44">
        <v>193</v>
      </c>
      <c r="CN196" s="18">
        <f t="shared" si="70"/>
        <v>5</v>
      </c>
      <c r="CO196" s="18">
        <f t="shared" si="71"/>
        <v>1606007</v>
      </c>
      <c r="CP196" s="44" t="str">
        <f t="shared" si="72"/>
        <v>中级神器1配件1-33级</v>
      </c>
      <c r="CQ196" s="43" t="s">
        <v>1061</v>
      </c>
      <c r="CR196" s="18">
        <f t="shared" si="73"/>
        <v>33</v>
      </c>
      <c r="CS196" s="18" t="str">
        <f t="shared" si="74"/>
        <v>金币</v>
      </c>
      <c r="CT196" s="18">
        <f>IF(CR196=1,1,INT(INDEX($CE$13:$CE$52,CR196)/$CH$2*INDEX($CI$4:$CI$6,INDEX($BT$4:$BT$33,CN196))/5)*5)</f>
        <v>95415</v>
      </c>
      <c r="CU196" s="18" t="str">
        <f t="shared" si="75"/>
        <v>初级神器材料</v>
      </c>
      <c r="CV196" s="18">
        <f t="shared" si="76"/>
        <v>18150</v>
      </c>
      <c r="CW196" s="18" t="str">
        <f t="shared" si="77"/>
        <v>中级神器1配件1</v>
      </c>
      <c r="CX196" s="18">
        <f t="shared" si="78"/>
        <v>25</v>
      </c>
      <c r="CY196" s="44"/>
      <c r="CZ196" s="44"/>
      <c r="DA196" s="44"/>
      <c r="DB196" s="44"/>
      <c r="DE196" s="48">
        <v>193</v>
      </c>
      <c r="DF196" s="48">
        <f t="shared" si="79"/>
        <v>5</v>
      </c>
      <c r="DG196" s="48">
        <f t="shared" si="80"/>
        <v>301</v>
      </c>
      <c r="DH196" s="18" t="str">
        <f t="shared" si="81"/>
        <v>十殿阎罗-33级</v>
      </c>
      <c r="DI196" s="18" t="s">
        <v>1117</v>
      </c>
      <c r="DJ196" s="48">
        <f t="shared" si="82"/>
        <v>5</v>
      </c>
      <c r="DK196" s="48">
        <f t="shared" si="83"/>
        <v>33</v>
      </c>
      <c r="DL196" s="48" t="s">
        <v>1118</v>
      </c>
      <c r="DM196" s="18">
        <f t="shared" si="84"/>
        <v>214685</v>
      </c>
      <c r="DN196" s="48" t="s">
        <v>1119</v>
      </c>
      <c r="DO196" s="18">
        <f t="shared" si="85"/>
        <v>27925</v>
      </c>
      <c r="DP196" s="48"/>
      <c r="DQ196" s="48"/>
      <c r="DR196" s="48"/>
      <c r="DS196" s="48"/>
      <c r="DT196" s="48"/>
      <c r="DU196" s="48"/>
      <c r="DV196" s="48"/>
      <c r="DW196" s="48"/>
    </row>
    <row r="197" spans="1:127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964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328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86"/>
        <v>0</v>
      </c>
      <c r="AH197" s="41">
        <f t="shared" si="87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88"/>
        <v>77622</v>
      </c>
      <c r="AM197" s="41">
        <f t="shared" si="89"/>
        <v>2862</v>
      </c>
      <c r="AN197" s="41">
        <f t="shared" si="90"/>
        <v>60499</v>
      </c>
      <c r="CM197" s="44">
        <v>194</v>
      </c>
      <c r="CN197" s="18">
        <f t="shared" ref="CN197:CN260" si="91">INT((CM197-1)/40)+1</f>
        <v>5</v>
      </c>
      <c r="CO197" s="18">
        <f t="shared" ref="CO197:CO260" si="92">INDEX($BR$4:$BR$33,CN197)</f>
        <v>1606007</v>
      </c>
      <c r="CP197" s="44" t="str">
        <f t="shared" ref="CP197:CP260" si="93">INDEX($BS$4:$BS$33,CN197)&amp;"-"&amp;CR197&amp;"级"</f>
        <v>中级神器1配件1-34级</v>
      </c>
      <c r="CQ197" s="43" t="s">
        <v>1061</v>
      </c>
      <c r="CR197" s="18">
        <f t="shared" ref="CR197:CR260" si="94">MOD(CM197-1,40)+1</f>
        <v>34</v>
      </c>
      <c r="CS197" s="18" t="str">
        <f t="shared" ref="CS197:CS260" si="95">IF(CR197=1,INDEX($BS$4:$BS$33,CN197)&amp;"激活","金币")</f>
        <v>金币</v>
      </c>
      <c r="CT197" s="18">
        <f>IF(CR197=1,1,INT(INDEX($CE$13:$CE$52,CR197)/$CH$2*INDEX($CI$4:$CI$6,INDEX($BT$4:$BT$33,CN197))/5)*5)</f>
        <v>119270</v>
      </c>
      <c r="CU197" s="18" t="str">
        <f t="shared" ref="CU197:CU260" si="96">IF(CR197=1,"","初级神器材料")</f>
        <v>初级神器材料</v>
      </c>
      <c r="CV197" s="18">
        <f t="shared" ref="CV197:CV260" si="97">IF(CR197=1,"",INDEX($BK$4:$BM$43,CR197,INDEX($BT$4:$BT$33,CN197)))</f>
        <v>19285</v>
      </c>
      <c r="CW197" s="18" t="str">
        <f t="shared" ref="CW197:CW260" si="98">IF(CR197=1,"",INDEX($BS$4:$BS$33,CN197))</f>
        <v>中级神器1配件1</v>
      </c>
      <c r="CX197" s="18">
        <f t="shared" ref="CX197:CX260" si="99">IF(CR197=1,"",INDEX($AW$4:$AW$43,CR197))</f>
        <v>25</v>
      </c>
      <c r="CY197" s="44"/>
      <c r="CZ197" s="44"/>
      <c r="DA197" s="44"/>
      <c r="DB197" s="44"/>
      <c r="DE197" s="48">
        <v>194</v>
      </c>
      <c r="DF197" s="48">
        <f t="shared" ref="DF197:DF260" si="100">INT((DE197-1)/40)+1</f>
        <v>5</v>
      </c>
      <c r="DG197" s="48">
        <f t="shared" ref="DG197:DG260" si="101">INDEX($BX$4:$BX$10,DF197)</f>
        <v>301</v>
      </c>
      <c r="DH197" s="18" t="str">
        <f t="shared" ref="DH197:DH260" si="102">INDEX($BY$4:$BY$10,DF197)&amp;"-"&amp;DK197&amp;"级"</f>
        <v>十殿阎罗-34级</v>
      </c>
      <c r="DI197" s="18" t="s">
        <v>1117</v>
      </c>
      <c r="DJ197" s="48">
        <f t="shared" ref="DJ197:DJ260" si="103">INT((DE197-1)/40)+1</f>
        <v>5</v>
      </c>
      <c r="DK197" s="48">
        <f t="shared" ref="DK197:DK260" si="104">MOD(DE197-1,40)+1</f>
        <v>34</v>
      </c>
      <c r="DL197" s="48" t="s">
        <v>1118</v>
      </c>
      <c r="DM197" s="18">
        <f t="shared" ref="DM197:DM260" si="105">INT(INDEX($CE$13:$CE$52,DK197)/$CH$2*INDEX($CI$4:$CI$6,INDEX($BZ$4:$BZ$10,DF197))/5)*5</f>
        <v>268360</v>
      </c>
      <c r="DN197" s="48" t="s">
        <v>1119</v>
      </c>
      <c r="DO197" s="18">
        <f t="shared" ref="DO197:DO260" si="106">INDEX($BH$4:$BJ$43,DK197,INDEX($BZ$4:$BZ$10,DF197))</f>
        <v>29670</v>
      </c>
      <c r="DP197" s="48"/>
      <c r="DQ197" s="48"/>
      <c r="DR197" s="48"/>
      <c r="DS197" s="48"/>
      <c r="DT197" s="48"/>
      <c r="DU197" s="48"/>
      <c r="DV197" s="48"/>
      <c r="DW197" s="48"/>
    </row>
    <row r="198" spans="1:127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328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86"/>
        <v>0</v>
      </c>
      <c r="AH198" s="41">
        <f t="shared" si="87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88"/>
        <v>77622</v>
      </c>
      <c r="AM198" s="41">
        <f t="shared" si="89"/>
        <v>2862</v>
      </c>
      <c r="AN198" s="41">
        <f t="shared" si="90"/>
        <v>60499</v>
      </c>
      <c r="CM198" s="44">
        <v>195</v>
      </c>
      <c r="CN198" s="18">
        <f t="shared" si="91"/>
        <v>5</v>
      </c>
      <c r="CO198" s="18">
        <f t="shared" si="92"/>
        <v>1606007</v>
      </c>
      <c r="CP198" s="44" t="str">
        <f t="shared" si="93"/>
        <v>中级神器1配件1-35级</v>
      </c>
      <c r="CQ198" s="43" t="s">
        <v>1061</v>
      </c>
      <c r="CR198" s="18">
        <f t="shared" si="94"/>
        <v>35</v>
      </c>
      <c r="CS198" s="18" t="str">
        <f t="shared" si="95"/>
        <v>金币</v>
      </c>
      <c r="CT198" s="18">
        <f>IF(CR198=1,1,INT(INDEX($CE$13:$CE$52,CR198)/$CH$2*INDEX($CI$4:$CI$6,INDEX($BT$4:$BT$33,CN198))/5)*5)</f>
        <v>143125</v>
      </c>
      <c r="CU198" s="18" t="str">
        <f t="shared" si="96"/>
        <v>初级神器材料</v>
      </c>
      <c r="CV198" s="18">
        <f t="shared" si="97"/>
        <v>20420</v>
      </c>
      <c r="CW198" s="18" t="str">
        <f t="shared" si="98"/>
        <v>中级神器1配件1</v>
      </c>
      <c r="CX198" s="18">
        <f t="shared" si="99"/>
        <v>25</v>
      </c>
      <c r="CY198" s="44"/>
      <c r="CZ198" s="44"/>
      <c r="DA198" s="44"/>
      <c r="DB198" s="44"/>
      <c r="DE198" s="48">
        <v>195</v>
      </c>
      <c r="DF198" s="48">
        <f t="shared" si="100"/>
        <v>5</v>
      </c>
      <c r="DG198" s="48">
        <f t="shared" si="101"/>
        <v>301</v>
      </c>
      <c r="DH198" s="18" t="str">
        <f t="shared" si="102"/>
        <v>十殿阎罗-35级</v>
      </c>
      <c r="DI198" s="18" t="s">
        <v>1117</v>
      </c>
      <c r="DJ198" s="48">
        <f t="shared" si="103"/>
        <v>5</v>
      </c>
      <c r="DK198" s="48">
        <f t="shared" si="104"/>
        <v>35</v>
      </c>
      <c r="DL198" s="48" t="s">
        <v>1118</v>
      </c>
      <c r="DM198" s="18">
        <f t="shared" si="105"/>
        <v>322030</v>
      </c>
      <c r="DN198" s="48" t="s">
        <v>1119</v>
      </c>
      <c r="DO198" s="18">
        <f t="shared" si="106"/>
        <v>31415</v>
      </c>
      <c r="DP198" s="47" t="s">
        <v>1120</v>
      </c>
      <c r="DQ198" s="48">
        <v>10</v>
      </c>
      <c r="DR198" s="48"/>
      <c r="DS198" s="48"/>
      <c r="DT198" s="48"/>
      <c r="DU198" s="48"/>
      <c r="DV198" s="48"/>
      <c r="DW198" s="48"/>
    </row>
    <row r="199" spans="1:127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965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328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86"/>
        <v>0</v>
      </c>
      <c r="AH199" s="41">
        <f t="shared" si="87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88"/>
        <v>77622</v>
      </c>
      <c r="AM199" s="41">
        <f t="shared" si="89"/>
        <v>2862</v>
      </c>
      <c r="AN199" s="41">
        <f t="shared" si="90"/>
        <v>60499</v>
      </c>
      <c r="CM199" s="44">
        <v>196</v>
      </c>
      <c r="CN199" s="18">
        <f t="shared" si="91"/>
        <v>5</v>
      </c>
      <c r="CO199" s="18">
        <f t="shared" si="92"/>
        <v>1606007</v>
      </c>
      <c r="CP199" s="44" t="str">
        <f t="shared" si="93"/>
        <v>中级神器1配件1-36级</v>
      </c>
      <c r="CQ199" s="43" t="s">
        <v>1061</v>
      </c>
      <c r="CR199" s="18">
        <f t="shared" si="94"/>
        <v>36</v>
      </c>
      <c r="CS199" s="18" t="str">
        <f t="shared" si="95"/>
        <v>金币</v>
      </c>
      <c r="CT199" s="18">
        <f>IF(CR199=1,1,INT(INDEX($CE$13:$CE$52,CR199)/$CH$2*INDEX($CI$4:$CI$6,INDEX($BT$4:$BT$33,CN199))/5)*5)</f>
        <v>193815</v>
      </c>
      <c r="CU199" s="18" t="str">
        <f t="shared" si="96"/>
        <v>初级神器材料</v>
      </c>
      <c r="CV199" s="18">
        <f t="shared" si="97"/>
        <v>32330</v>
      </c>
      <c r="CW199" s="18" t="str">
        <f t="shared" si="98"/>
        <v>中级神器1配件1</v>
      </c>
      <c r="CX199" s="18">
        <f t="shared" si="99"/>
        <v>25</v>
      </c>
      <c r="CY199" s="44"/>
      <c r="CZ199" s="44"/>
      <c r="DA199" s="44"/>
      <c r="DB199" s="44"/>
      <c r="DE199" s="48">
        <v>196</v>
      </c>
      <c r="DF199" s="48">
        <f t="shared" si="100"/>
        <v>5</v>
      </c>
      <c r="DG199" s="48">
        <f t="shared" si="101"/>
        <v>301</v>
      </c>
      <c r="DH199" s="18" t="str">
        <f t="shared" si="102"/>
        <v>十殿阎罗-36级</v>
      </c>
      <c r="DI199" s="18" t="s">
        <v>1117</v>
      </c>
      <c r="DJ199" s="48">
        <f t="shared" si="103"/>
        <v>5</v>
      </c>
      <c r="DK199" s="48">
        <f t="shared" si="104"/>
        <v>36</v>
      </c>
      <c r="DL199" s="48" t="s">
        <v>1118</v>
      </c>
      <c r="DM199" s="18">
        <f t="shared" si="105"/>
        <v>436085</v>
      </c>
      <c r="DN199" s="48" t="s">
        <v>1119</v>
      </c>
      <c r="DO199" s="18">
        <f t="shared" si="106"/>
        <v>49735</v>
      </c>
      <c r="DP199" s="48"/>
      <c r="DQ199" s="48"/>
      <c r="DR199" s="48"/>
      <c r="DS199" s="48"/>
      <c r="DT199" s="48"/>
      <c r="DU199" s="48"/>
      <c r="DV199" s="48"/>
      <c r="DW199" s="48"/>
    </row>
    <row r="200" spans="1:127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328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86"/>
        <v>0</v>
      </c>
      <c r="AH200" s="41">
        <f t="shared" si="87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88"/>
        <v>77622</v>
      </c>
      <c r="AM200" s="41">
        <f t="shared" si="89"/>
        <v>2862</v>
      </c>
      <c r="AN200" s="41">
        <f t="shared" si="90"/>
        <v>60499</v>
      </c>
      <c r="CM200" s="44">
        <v>197</v>
      </c>
      <c r="CN200" s="18">
        <f t="shared" si="91"/>
        <v>5</v>
      </c>
      <c r="CO200" s="18">
        <f t="shared" si="92"/>
        <v>1606007</v>
      </c>
      <c r="CP200" s="44" t="str">
        <f t="shared" si="93"/>
        <v>中级神器1配件1-37级</v>
      </c>
      <c r="CQ200" s="43" t="s">
        <v>1061</v>
      </c>
      <c r="CR200" s="18">
        <f t="shared" si="94"/>
        <v>37</v>
      </c>
      <c r="CS200" s="18" t="str">
        <f t="shared" si="95"/>
        <v>金币</v>
      </c>
      <c r="CT200" s="18">
        <f>IF(CR200=1,1,INT(INDEX($CE$13:$CE$52,CR200)/$CH$2*INDEX($CI$4:$CI$6,INDEX($BT$4:$BT$33,CN200))/5)*5)</f>
        <v>245995</v>
      </c>
      <c r="CU200" s="18" t="str">
        <f t="shared" si="96"/>
        <v>初级神器材料</v>
      </c>
      <c r="CV200" s="18">
        <f t="shared" si="97"/>
        <v>34030</v>
      </c>
      <c r="CW200" s="18" t="str">
        <f t="shared" si="98"/>
        <v>中级神器1配件1</v>
      </c>
      <c r="CX200" s="18">
        <f t="shared" si="99"/>
        <v>25</v>
      </c>
      <c r="CY200" s="44"/>
      <c r="CZ200" s="44"/>
      <c r="DA200" s="44"/>
      <c r="DB200" s="44"/>
      <c r="DE200" s="48">
        <v>197</v>
      </c>
      <c r="DF200" s="48">
        <f t="shared" si="100"/>
        <v>5</v>
      </c>
      <c r="DG200" s="48">
        <f t="shared" si="101"/>
        <v>301</v>
      </c>
      <c r="DH200" s="18" t="str">
        <f t="shared" si="102"/>
        <v>十殿阎罗-37级</v>
      </c>
      <c r="DI200" s="18" t="s">
        <v>1117</v>
      </c>
      <c r="DJ200" s="48">
        <f t="shared" si="103"/>
        <v>5</v>
      </c>
      <c r="DK200" s="48">
        <f t="shared" si="104"/>
        <v>37</v>
      </c>
      <c r="DL200" s="48" t="s">
        <v>1118</v>
      </c>
      <c r="DM200" s="18">
        <f t="shared" si="105"/>
        <v>553490</v>
      </c>
      <c r="DN200" s="48" t="s">
        <v>1119</v>
      </c>
      <c r="DO200" s="18">
        <f t="shared" si="106"/>
        <v>52355</v>
      </c>
      <c r="DP200" s="48"/>
      <c r="DQ200" s="48"/>
      <c r="DR200" s="48"/>
      <c r="DS200" s="48"/>
      <c r="DT200" s="48"/>
      <c r="DU200" s="48"/>
      <c r="DV200" s="48"/>
      <c r="DW200" s="48"/>
    </row>
    <row r="201" spans="1:127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963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328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86"/>
        <v>0</v>
      </c>
      <c r="AH201" s="41">
        <f t="shared" si="87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88"/>
        <v>77622</v>
      </c>
      <c r="AM201" s="41">
        <f t="shared" si="89"/>
        <v>2862</v>
      </c>
      <c r="AN201" s="41">
        <f t="shared" si="90"/>
        <v>60499</v>
      </c>
      <c r="CM201" s="44">
        <v>198</v>
      </c>
      <c r="CN201" s="18">
        <f t="shared" si="91"/>
        <v>5</v>
      </c>
      <c r="CO201" s="18">
        <f t="shared" si="92"/>
        <v>1606007</v>
      </c>
      <c r="CP201" s="44" t="str">
        <f t="shared" si="93"/>
        <v>中级神器1配件1-38级</v>
      </c>
      <c r="CQ201" s="43" t="s">
        <v>1061</v>
      </c>
      <c r="CR201" s="18">
        <f t="shared" si="94"/>
        <v>38</v>
      </c>
      <c r="CS201" s="18" t="str">
        <f t="shared" si="95"/>
        <v>金币</v>
      </c>
      <c r="CT201" s="18">
        <f>IF(CR201=1,1,INT(INDEX($CE$13:$CE$52,CR201)/$CH$2*INDEX($CI$4:$CI$6,INDEX($BT$4:$BT$33,CN201))/5)*5)</f>
        <v>298175</v>
      </c>
      <c r="CU201" s="18" t="str">
        <f t="shared" si="96"/>
        <v>初级神器材料</v>
      </c>
      <c r="CV201" s="18">
        <f t="shared" si="97"/>
        <v>35730</v>
      </c>
      <c r="CW201" s="18" t="str">
        <f t="shared" si="98"/>
        <v>中级神器1配件1</v>
      </c>
      <c r="CX201" s="18">
        <f t="shared" si="99"/>
        <v>25</v>
      </c>
      <c r="CY201" s="44"/>
      <c r="CZ201" s="44"/>
      <c r="DA201" s="44"/>
      <c r="DB201" s="44"/>
      <c r="DE201" s="48">
        <v>198</v>
      </c>
      <c r="DF201" s="48">
        <f t="shared" si="100"/>
        <v>5</v>
      </c>
      <c r="DG201" s="48">
        <f t="shared" si="101"/>
        <v>301</v>
      </c>
      <c r="DH201" s="18" t="str">
        <f t="shared" si="102"/>
        <v>十殿阎罗-38级</v>
      </c>
      <c r="DI201" s="18" t="s">
        <v>1117</v>
      </c>
      <c r="DJ201" s="48">
        <f t="shared" si="103"/>
        <v>5</v>
      </c>
      <c r="DK201" s="48">
        <f t="shared" si="104"/>
        <v>38</v>
      </c>
      <c r="DL201" s="48" t="s">
        <v>1118</v>
      </c>
      <c r="DM201" s="18">
        <f t="shared" si="105"/>
        <v>670900</v>
      </c>
      <c r="DN201" s="48" t="s">
        <v>1119</v>
      </c>
      <c r="DO201" s="18">
        <f t="shared" si="106"/>
        <v>54975</v>
      </c>
      <c r="DP201" s="48"/>
      <c r="DQ201" s="48"/>
      <c r="DR201" s="48"/>
      <c r="DS201" s="48"/>
      <c r="DT201" s="48"/>
      <c r="DU201" s="48"/>
      <c r="DV201" s="48"/>
      <c r="DW201" s="48"/>
    </row>
    <row r="202" spans="1:127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328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86"/>
        <v>0</v>
      </c>
      <c r="AH202" s="41">
        <f t="shared" si="87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88"/>
        <v>77622</v>
      </c>
      <c r="AM202" s="41">
        <f t="shared" si="89"/>
        <v>2862</v>
      </c>
      <c r="AN202" s="41">
        <f t="shared" si="90"/>
        <v>60499</v>
      </c>
      <c r="CM202" s="44">
        <v>199</v>
      </c>
      <c r="CN202" s="18">
        <f t="shared" si="91"/>
        <v>5</v>
      </c>
      <c r="CO202" s="18">
        <f t="shared" si="92"/>
        <v>1606007</v>
      </c>
      <c r="CP202" s="44" t="str">
        <f t="shared" si="93"/>
        <v>中级神器1配件1-39级</v>
      </c>
      <c r="CQ202" s="43" t="s">
        <v>1061</v>
      </c>
      <c r="CR202" s="18">
        <f t="shared" si="94"/>
        <v>39</v>
      </c>
      <c r="CS202" s="18" t="str">
        <f t="shared" si="95"/>
        <v>金币</v>
      </c>
      <c r="CT202" s="18">
        <f>IF(CR202=1,1,INT(INDEX($CE$13:$CE$52,CR202)/$CH$2*INDEX($CI$4:$CI$6,INDEX($BT$4:$BT$33,CN202))/5)*5)</f>
        <v>350355</v>
      </c>
      <c r="CU202" s="18" t="str">
        <f t="shared" si="96"/>
        <v>初级神器材料</v>
      </c>
      <c r="CV202" s="18">
        <f t="shared" si="97"/>
        <v>37435</v>
      </c>
      <c r="CW202" s="18" t="str">
        <f t="shared" si="98"/>
        <v>中级神器1配件1</v>
      </c>
      <c r="CX202" s="18">
        <f t="shared" si="99"/>
        <v>25</v>
      </c>
      <c r="CY202" s="44"/>
      <c r="CZ202" s="44"/>
      <c r="DA202" s="44"/>
      <c r="DB202" s="44"/>
      <c r="DE202" s="48">
        <v>199</v>
      </c>
      <c r="DF202" s="48">
        <f t="shared" si="100"/>
        <v>5</v>
      </c>
      <c r="DG202" s="48">
        <f t="shared" si="101"/>
        <v>301</v>
      </c>
      <c r="DH202" s="18" t="str">
        <f t="shared" si="102"/>
        <v>十殿阎罗-39级</v>
      </c>
      <c r="DI202" s="18" t="s">
        <v>1117</v>
      </c>
      <c r="DJ202" s="48">
        <f t="shared" si="103"/>
        <v>5</v>
      </c>
      <c r="DK202" s="48">
        <f t="shared" si="104"/>
        <v>39</v>
      </c>
      <c r="DL202" s="48" t="s">
        <v>1118</v>
      </c>
      <c r="DM202" s="18">
        <f t="shared" si="105"/>
        <v>788305</v>
      </c>
      <c r="DN202" s="48" t="s">
        <v>1119</v>
      </c>
      <c r="DO202" s="18">
        <f t="shared" si="106"/>
        <v>57590</v>
      </c>
      <c r="DP202" s="48"/>
      <c r="DQ202" s="48"/>
      <c r="DR202" s="48"/>
      <c r="DS202" s="48"/>
      <c r="DT202" s="48"/>
      <c r="DU202" s="48"/>
      <c r="DV202" s="48"/>
      <c r="DW202" s="48"/>
    </row>
    <row r="203" spans="1:127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963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328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86"/>
        <v>0</v>
      </c>
      <c r="AH203" s="41">
        <f t="shared" si="87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88"/>
        <v>77622</v>
      </c>
      <c r="AM203" s="41">
        <f t="shared" si="89"/>
        <v>2862</v>
      </c>
      <c r="AN203" s="41">
        <f t="shared" si="90"/>
        <v>60499</v>
      </c>
      <c r="CM203" s="44">
        <v>200</v>
      </c>
      <c r="CN203" s="18">
        <f t="shared" si="91"/>
        <v>5</v>
      </c>
      <c r="CO203" s="18">
        <f t="shared" si="92"/>
        <v>1606007</v>
      </c>
      <c r="CP203" s="44" t="str">
        <f t="shared" si="93"/>
        <v>中级神器1配件1-40级</v>
      </c>
      <c r="CQ203" s="43" t="s">
        <v>1061</v>
      </c>
      <c r="CR203" s="18">
        <f t="shared" si="94"/>
        <v>40</v>
      </c>
      <c r="CS203" s="18" t="str">
        <f t="shared" si="95"/>
        <v>金币</v>
      </c>
      <c r="CT203" s="18">
        <f>IF(CR203=1,1,INT(INDEX($CE$13:$CE$52,CR203)/$CH$2*INDEX($CI$4:$CI$6,INDEX($BT$4:$BT$33,CN203))/5)*5)</f>
        <v>402540</v>
      </c>
      <c r="CU203" s="18" t="str">
        <f t="shared" si="96"/>
        <v>初级神器材料</v>
      </c>
      <c r="CV203" s="18">
        <f t="shared" si="97"/>
        <v>39135</v>
      </c>
      <c r="CW203" s="18" t="str">
        <f t="shared" si="98"/>
        <v>中级神器1配件1</v>
      </c>
      <c r="CX203" s="18">
        <f t="shared" si="99"/>
        <v>25</v>
      </c>
      <c r="CY203" s="44"/>
      <c r="CZ203" s="44"/>
      <c r="DA203" s="44"/>
      <c r="DB203" s="44"/>
      <c r="DE203" s="48">
        <v>200</v>
      </c>
      <c r="DF203" s="48">
        <f t="shared" si="100"/>
        <v>5</v>
      </c>
      <c r="DG203" s="48">
        <f t="shared" si="101"/>
        <v>301</v>
      </c>
      <c r="DH203" s="18" t="str">
        <f t="shared" si="102"/>
        <v>十殿阎罗-40级</v>
      </c>
      <c r="DI203" s="18" t="s">
        <v>1117</v>
      </c>
      <c r="DJ203" s="48">
        <f t="shared" si="103"/>
        <v>5</v>
      </c>
      <c r="DK203" s="48">
        <f t="shared" si="104"/>
        <v>40</v>
      </c>
      <c r="DL203" s="48" t="s">
        <v>1118</v>
      </c>
      <c r="DM203" s="18">
        <f t="shared" si="105"/>
        <v>905715</v>
      </c>
      <c r="DN203" s="48" t="s">
        <v>1119</v>
      </c>
      <c r="DO203" s="18">
        <f t="shared" si="106"/>
        <v>60210</v>
      </c>
      <c r="DP203" s="47" t="s">
        <v>1120</v>
      </c>
      <c r="DQ203" s="48">
        <v>10</v>
      </c>
      <c r="DR203" s="48"/>
      <c r="DS203" s="48"/>
      <c r="DT203" s="48"/>
      <c r="DU203" s="48"/>
      <c r="DV203" s="48"/>
      <c r="DW203" s="48"/>
    </row>
    <row r="204" spans="1:127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328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ref="AG204:AG267" si="107">SUMIFS($E$5:$E$74,$S$5:$S$74,"="&amp;AE204)+SUMIFS($E$76:$E$145,$V$5:$V$74,"="&amp;AE204)+SUMIFS($E$147:$E$216,$Y$5:$Y$74,"="&amp;AE204)+SUMIFS($E$218:$E$287,$AB$5:$AB$74,"="&amp;AE204)</f>
        <v>0</v>
      </c>
      <c r="AH204" s="41">
        <f t="shared" ref="AH204:AH267" si="108">SUMIFS($G$5:$G$74,$S$5:$S$74,"="&amp;AE204)+SUMIFS($G$76:$G$145,$V$5:$V$74,"="&amp;AE204)+SUMIFS($G$147:$G$216,$Y$5:$Y$74,"="&amp;AE204)+SUMIFS($G$218:$G$287,$AB$5:$AB$74,"="&amp;AE204)</f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88"/>
        <v>77622</v>
      </c>
      <c r="AM204" s="41">
        <f t="shared" si="89"/>
        <v>2862</v>
      </c>
      <c r="AN204" s="41">
        <f t="shared" si="90"/>
        <v>60499</v>
      </c>
      <c r="CM204" s="44">
        <v>201</v>
      </c>
      <c r="CN204" s="18">
        <f t="shared" si="91"/>
        <v>6</v>
      </c>
      <c r="CO204" s="18">
        <f t="shared" si="92"/>
        <v>1606008</v>
      </c>
      <c r="CP204" s="44" t="str">
        <f t="shared" si="93"/>
        <v>中级神器1配件2-1级</v>
      </c>
      <c r="CQ204" s="43" t="s">
        <v>1061</v>
      </c>
      <c r="CR204" s="18">
        <f t="shared" si="94"/>
        <v>1</v>
      </c>
      <c r="CS204" s="18" t="str">
        <f t="shared" si="95"/>
        <v>中级神器1配件2激活</v>
      </c>
      <c r="CT204" s="18">
        <f>IF(CR204=1,1,INT(INDEX($CE$13:$CE$52,CR204)/$CH$2*INDEX($CI$4:$CI$6,INDEX($BT$4:$BT$33,CN204))/5)*5)</f>
        <v>1</v>
      </c>
      <c r="CU204" s="18" t="str">
        <f t="shared" si="96"/>
        <v/>
      </c>
      <c r="CV204" s="18" t="str">
        <f t="shared" si="97"/>
        <v/>
      </c>
      <c r="CW204" s="18" t="str">
        <f t="shared" si="98"/>
        <v/>
      </c>
      <c r="CX204" s="18" t="str">
        <f t="shared" si="99"/>
        <v/>
      </c>
      <c r="CY204" s="44"/>
      <c r="CZ204" s="44"/>
      <c r="DA204" s="44"/>
      <c r="DB204" s="44"/>
      <c r="DE204" s="48">
        <v>201</v>
      </c>
      <c r="DF204" s="48">
        <f t="shared" si="100"/>
        <v>6</v>
      </c>
      <c r="DG204" s="48">
        <f t="shared" si="101"/>
        <v>302</v>
      </c>
      <c r="DH204" s="18" t="str">
        <f t="shared" si="102"/>
        <v>大夏龙雀-1级</v>
      </c>
      <c r="DI204" s="18" t="s">
        <v>1117</v>
      </c>
      <c r="DJ204" s="48">
        <f t="shared" si="103"/>
        <v>6</v>
      </c>
      <c r="DK204" s="48">
        <f t="shared" si="104"/>
        <v>1</v>
      </c>
      <c r="DL204" s="48" t="s">
        <v>1118</v>
      </c>
      <c r="DM204" s="18">
        <f t="shared" si="105"/>
        <v>1185</v>
      </c>
      <c r="DN204" s="48" t="s">
        <v>1119</v>
      </c>
      <c r="DO204" s="18">
        <f t="shared" si="106"/>
        <v>30</v>
      </c>
      <c r="DP204" s="47" t="s">
        <v>1120</v>
      </c>
      <c r="DQ204" s="48">
        <v>1</v>
      </c>
      <c r="DR204" s="48"/>
      <c r="DS204" s="48"/>
      <c r="DT204" s="48"/>
      <c r="DU204" s="48"/>
      <c r="DV204" s="48"/>
      <c r="DW204" s="48"/>
    </row>
    <row r="205" spans="1:127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966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328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107"/>
        <v>0</v>
      </c>
      <c r="AH205" s="41">
        <f t="shared" si="108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88"/>
        <v>77622</v>
      </c>
      <c r="AM205" s="41">
        <f t="shared" si="89"/>
        <v>2862</v>
      </c>
      <c r="AN205" s="41">
        <f t="shared" si="90"/>
        <v>60499</v>
      </c>
      <c r="CM205" s="44">
        <v>202</v>
      </c>
      <c r="CN205" s="18">
        <f t="shared" si="91"/>
        <v>6</v>
      </c>
      <c r="CO205" s="18">
        <f t="shared" si="92"/>
        <v>1606008</v>
      </c>
      <c r="CP205" s="44" t="str">
        <f t="shared" si="93"/>
        <v>中级神器1配件2-2级</v>
      </c>
      <c r="CQ205" s="43" t="s">
        <v>1061</v>
      </c>
      <c r="CR205" s="18">
        <f t="shared" si="94"/>
        <v>2</v>
      </c>
      <c r="CS205" s="18" t="str">
        <f t="shared" si="95"/>
        <v>金币</v>
      </c>
      <c r="CT205" s="18">
        <f>IF(CR205=1,1,INT(INDEX($CE$13:$CE$52,CR205)/$CH$2*INDEX($CI$4:$CI$6,INDEX($BT$4:$BT$33,CN205))/5)*5)</f>
        <v>670</v>
      </c>
      <c r="CU205" s="18" t="str">
        <f t="shared" si="96"/>
        <v>初级神器材料</v>
      </c>
      <c r="CV205" s="18">
        <f t="shared" si="97"/>
        <v>30</v>
      </c>
      <c r="CW205" s="18" t="str">
        <f t="shared" si="98"/>
        <v>中级神器1配件2</v>
      </c>
      <c r="CX205" s="18">
        <f t="shared" si="99"/>
        <v>1</v>
      </c>
      <c r="CY205" s="44"/>
      <c r="CZ205" s="44"/>
      <c r="DA205" s="44"/>
      <c r="DB205" s="44"/>
      <c r="DE205" s="48">
        <v>202</v>
      </c>
      <c r="DF205" s="48">
        <f t="shared" si="100"/>
        <v>6</v>
      </c>
      <c r="DG205" s="48">
        <f t="shared" si="101"/>
        <v>302</v>
      </c>
      <c r="DH205" s="18" t="str">
        <f t="shared" si="102"/>
        <v>大夏龙雀-2级</v>
      </c>
      <c r="DI205" s="18" t="s">
        <v>1117</v>
      </c>
      <c r="DJ205" s="48">
        <f t="shared" si="103"/>
        <v>6</v>
      </c>
      <c r="DK205" s="48">
        <f t="shared" si="104"/>
        <v>2</v>
      </c>
      <c r="DL205" s="48" t="s">
        <v>1118</v>
      </c>
      <c r="DM205" s="18">
        <f t="shared" si="105"/>
        <v>1505</v>
      </c>
      <c r="DN205" s="48" t="s">
        <v>1119</v>
      </c>
      <c r="DO205" s="18">
        <f t="shared" si="106"/>
        <v>45</v>
      </c>
      <c r="DP205" s="48"/>
      <c r="DQ205" s="48"/>
      <c r="DR205" s="48"/>
      <c r="DS205" s="48"/>
      <c r="DT205" s="48"/>
      <c r="DU205" s="48"/>
      <c r="DV205" s="48"/>
      <c r="DW205" s="48"/>
    </row>
    <row r="206" spans="1:127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328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107"/>
        <v>0</v>
      </c>
      <c r="AH206" s="41">
        <f t="shared" si="108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88"/>
        <v>77622</v>
      </c>
      <c r="AM206" s="41">
        <f t="shared" si="89"/>
        <v>2862</v>
      </c>
      <c r="AN206" s="41">
        <f t="shared" si="90"/>
        <v>60499</v>
      </c>
      <c r="CM206" s="44">
        <v>203</v>
      </c>
      <c r="CN206" s="18">
        <f t="shared" si="91"/>
        <v>6</v>
      </c>
      <c r="CO206" s="18">
        <f t="shared" si="92"/>
        <v>1606008</v>
      </c>
      <c r="CP206" s="44" t="str">
        <f t="shared" si="93"/>
        <v>中级神器1配件2-3级</v>
      </c>
      <c r="CQ206" s="43" t="s">
        <v>1061</v>
      </c>
      <c r="CR206" s="18">
        <f t="shared" si="94"/>
        <v>3</v>
      </c>
      <c r="CS206" s="18" t="str">
        <f t="shared" si="95"/>
        <v>金币</v>
      </c>
      <c r="CT206" s="18">
        <f>IF(CR206=1,1,INT(INDEX($CE$13:$CE$52,CR206)/$CH$2*INDEX($CI$4:$CI$6,INDEX($BT$4:$BT$33,CN206))/5)*5)</f>
        <v>810</v>
      </c>
      <c r="CU206" s="18" t="str">
        <f t="shared" si="96"/>
        <v>初级神器材料</v>
      </c>
      <c r="CV206" s="18">
        <f t="shared" si="97"/>
        <v>55</v>
      </c>
      <c r="CW206" s="18" t="str">
        <f t="shared" si="98"/>
        <v>中级神器1配件2</v>
      </c>
      <c r="CX206" s="18">
        <f t="shared" si="99"/>
        <v>1</v>
      </c>
      <c r="CY206" s="44"/>
      <c r="CZ206" s="44"/>
      <c r="DA206" s="44"/>
      <c r="DB206" s="44"/>
      <c r="DE206" s="48">
        <v>203</v>
      </c>
      <c r="DF206" s="48">
        <f t="shared" si="100"/>
        <v>6</v>
      </c>
      <c r="DG206" s="48">
        <f t="shared" si="101"/>
        <v>302</v>
      </c>
      <c r="DH206" s="18" t="str">
        <f t="shared" si="102"/>
        <v>大夏龙雀-3级</v>
      </c>
      <c r="DI206" s="18" t="s">
        <v>1117</v>
      </c>
      <c r="DJ206" s="48">
        <f t="shared" si="103"/>
        <v>6</v>
      </c>
      <c r="DK206" s="48">
        <f t="shared" si="104"/>
        <v>3</v>
      </c>
      <c r="DL206" s="48" t="s">
        <v>1118</v>
      </c>
      <c r="DM206" s="18">
        <f t="shared" si="105"/>
        <v>1825</v>
      </c>
      <c r="DN206" s="48" t="s">
        <v>1119</v>
      </c>
      <c r="DO206" s="18">
        <f t="shared" si="106"/>
        <v>85</v>
      </c>
      <c r="DP206" s="48"/>
      <c r="DQ206" s="48"/>
      <c r="DR206" s="48"/>
      <c r="DS206" s="48"/>
      <c r="DT206" s="48"/>
      <c r="DU206" s="48"/>
      <c r="DV206" s="48"/>
      <c r="DW206" s="48"/>
    </row>
    <row r="207" spans="1:127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967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328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107"/>
        <v>0</v>
      </c>
      <c r="AH207" s="41">
        <f t="shared" si="108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88"/>
        <v>77622</v>
      </c>
      <c r="AM207" s="41">
        <f t="shared" si="89"/>
        <v>2862</v>
      </c>
      <c r="AN207" s="41">
        <f t="shared" si="90"/>
        <v>60499</v>
      </c>
      <c r="CM207" s="44">
        <v>204</v>
      </c>
      <c r="CN207" s="18">
        <f t="shared" si="91"/>
        <v>6</v>
      </c>
      <c r="CO207" s="18">
        <f t="shared" si="92"/>
        <v>1606008</v>
      </c>
      <c r="CP207" s="44" t="str">
        <f t="shared" si="93"/>
        <v>中级神器1配件2-4级</v>
      </c>
      <c r="CQ207" s="43" t="s">
        <v>1061</v>
      </c>
      <c r="CR207" s="18">
        <f t="shared" si="94"/>
        <v>4</v>
      </c>
      <c r="CS207" s="18" t="str">
        <f t="shared" si="95"/>
        <v>金币</v>
      </c>
      <c r="CT207" s="18">
        <f>IF(CR207=1,1,INT(INDEX($CE$13:$CE$52,CR207)/$CH$2*INDEX($CI$4:$CI$6,INDEX($BT$4:$BT$33,CN207))/5)*5)</f>
        <v>955</v>
      </c>
      <c r="CU207" s="18" t="str">
        <f t="shared" si="96"/>
        <v>初级神器材料</v>
      </c>
      <c r="CV207" s="18">
        <f t="shared" si="97"/>
        <v>85</v>
      </c>
      <c r="CW207" s="18" t="str">
        <f t="shared" si="98"/>
        <v>中级神器1配件2</v>
      </c>
      <c r="CX207" s="18">
        <f t="shared" si="99"/>
        <v>1</v>
      </c>
      <c r="CY207" s="44"/>
      <c r="CZ207" s="44"/>
      <c r="DA207" s="44"/>
      <c r="DB207" s="44"/>
      <c r="DE207" s="48">
        <v>204</v>
      </c>
      <c r="DF207" s="48">
        <f t="shared" si="100"/>
        <v>6</v>
      </c>
      <c r="DG207" s="48">
        <f t="shared" si="101"/>
        <v>302</v>
      </c>
      <c r="DH207" s="18" t="str">
        <f t="shared" si="102"/>
        <v>大夏龙雀-4级</v>
      </c>
      <c r="DI207" s="18" t="s">
        <v>1117</v>
      </c>
      <c r="DJ207" s="48">
        <f t="shared" si="103"/>
        <v>6</v>
      </c>
      <c r="DK207" s="48">
        <f t="shared" si="104"/>
        <v>4</v>
      </c>
      <c r="DL207" s="48" t="s">
        <v>1118</v>
      </c>
      <c r="DM207" s="18">
        <f t="shared" si="105"/>
        <v>2145</v>
      </c>
      <c r="DN207" s="48" t="s">
        <v>1119</v>
      </c>
      <c r="DO207" s="18">
        <f t="shared" si="106"/>
        <v>130</v>
      </c>
      <c r="DP207" s="48"/>
      <c r="DQ207" s="48"/>
      <c r="DR207" s="48"/>
      <c r="DS207" s="48"/>
      <c r="DT207" s="48"/>
      <c r="DU207" s="48"/>
      <c r="DV207" s="48"/>
      <c r="DW207" s="48"/>
    </row>
    <row r="208" spans="1:127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328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107"/>
        <v>0</v>
      </c>
      <c r="AH208" s="41">
        <f t="shared" si="108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88"/>
        <v>77622</v>
      </c>
      <c r="AM208" s="41">
        <f t="shared" si="89"/>
        <v>2862</v>
      </c>
      <c r="AN208" s="41">
        <f t="shared" si="90"/>
        <v>60499</v>
      </c>
      <c r="CM208" s="44">
        <v>205</v>
      </c>
      <c r="CN208" s="18">
        <f t="shared" si="91"/>
        <v>6</v>
      </c>
      <c r="CO208" s="18">
        <f t="shared" si="92"/>
        <v>1606008</v>
      </c>
      <c r="CP208" s="44" t="str">
        <f t="shared" si="93"/>
        <v>中级神器1配件2-5级</v>
      </c>
      <c r="CQ208" s="43" t="s">
        <v>1061</v>
      </c>
      <c r="CR208" s="18">
        <f t="shared" si="94"/>
        <v>5</v>
      </c>
      <c r="CS208" s="18" t="str">
        <f t="shared" si="95"/>
        <v>金币</v>
      </c>
      <c r="CT208" s="18">
        <f>IF(CR208=1,1,INT(INDEX($CE$13:$CE$52,CR208)/$CH$2*INDEX($CI$4:$CI$6,INDEX($BT$4:$BT$33,CN208))/5)*5)</f>
        <v>1095</v>
      </c>
      <c r="CU208" s="18" t="str">
        <f t="shared" si="96"/>
        <v>初级神器材料</v>
      </c>
      <c r="CV208" s="18">
        <f t="shared" si="97"/>
        <v>140</v>
      </c>
      <c r="CW208" s="18" t="str">
        <f t="shared" si="98"/>
        <v>中级神器1配件2</v>
      </c>
      <c r="CX208" s="18">
        <f t="shared" si="99"/>
        <v>2</v>
      </c>
      <c r="CY208" s="44"/>
      <c r="CZ208" s="44"/>
      <c r="DA208" s="44"/>
      <c r="DB208" s="44"/>
      <c r="DE208" s="48">
        <v>205</v>
      </c>
      <c r="DF208" s="48">
        <f t="shared" si="100"/>
        <v>6</v>
      </c>
      <c r="DG208" s="48">
        <f t="shared" si="101"/>
        <v>302</v>
      </c>
      <c r="DH208" s="18" t="str">
        <f t="shared" si="102"/>
        <v>大夏龙雀-5级</v>
      </c>
      <c r="DI208" s="18" t="s">
        <v>1117</v>
      </c>
      <c r="DJ208" s="48">
        <f t="shared" si="103"/>
        <v>6</v>
      </c>
      <c r="DK208" s="48">
        <f t="shared" si="104"/>
        <v>5</v>
      </c>
      <c r="DL208" s="48" t="s">
        <v>1118</v>
      </c>
      <c r="DM208" s="18">
        <f t="shared" si="105"/>
        <v>2465</v>
      </c>
      <c r="DN208" s="48" t="s">
        <v>1119</v>
      </c>
      <c r="DO208" s="18">
        <f t="shared" si="106"/>
        <v>220</v>
      </c>
      <c r="DP208" s="47" t="s">
        <v>1120</v>
      </c>
      <c r="DQ208" s="48">
        <v>1</v>
      </c>
      <c r="DR208" s="48"/>
      <c r="DS208" s="48"/>
      <c r="DT208" s="48"/>
      <c r="DU208" s="48"/>
      <c r="DV208" s="48"/>
      <c r="DW208" s="48"/>
    </row>
    <row r="209" spans="1:127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968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328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107"/>
        <v>0</v>
      </c>
      <c r="AH209" s="41">
        <f t="shared" si="108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88"/>
        <v>77622</v>
      </c>
      <c r="AM209" s="41">
        <f t="shared" si="89"/>
        <v>2862</v>
      </c>
      <c r="AN209" s="41">
        <f t="shared" si="90"/>
        <v>60499</v>
      </c>
      <c r="CM209" s="44">
        <v>206</v>
      </c>
      <c r="CN209" s="18">
        <f t="shared" si="91"/>
        <v>6</v>
      </c>
      <c r="CO209" s="18">
        <f t="shared" si="92"/>
        <v>1606008</v>
      </c>
      <c r="CP209" s="44" t="str">
        <f t="shared" si="93"/>
        <v>中级神器1配件2-6级</v>
      </c>
      <c r="CQ209" s="43" t="s">
        <v>1061</v>
      </c>
      <c r="CR209" s="18">
        <f t="shared" si="94"/>
        <v>6</v>
      </c>
      <c r="CS209" s="18" t="str">
        <f t="shared" si="95"/>
        <v>金币</v>
      </c>
      <c r="CT209" s="18">
        <f>IF(CR209=1,1,INT(INDEX($CE$13:$CE$52,CR209)/$CH$2*INDEX($CI$4:$CI$6,INDEX($BT$4:$BT$33,CN209))/5)*5)</f>
        <v>1450</v>
      </c>
      <c r="CU209" s="18" t="str">
        <f t="shared" si="96"/>
        <v>初级神器材料</v>
      </c>
      <c r="CV209" s="18">
        <f t="shared" si="97"/>
        <v>395</v>
      </c>
      <c r="CW209" s="18" t="str">
        <f t="shared" si="98"/>
        <v>中级神器1配件2</v>
      </c>
      <c r="CX209" s="18">
        <f t="shared" si="99"/>
        <v>2</v>
      </c>
      <c r="CY209" s="44"/>
      <c r="CZ209" s="44"/>
      <c r="DA209" s="44"/>
      <c r="DB209" s="44"/>
      <c r="DE209" s="48">
        <v>206</v>
      </c>
      <c r="DF209" s="48">
        <f t="shared" si="100"/>
        <v>6</v>
      </c>
      <c r="DG209" s="48">
        <f t="shared" si="101"/>
        <v>302</v>
      </c>
      <c r="DH209" s="18" t="str">
        <f t="shared" si="102"/>
        <v>大夏龙雀-6级</v>
      </c>
      <c r="DI209" s="18" t="s">
        <v>1117</v>
      </c>
      <c r="DJ209" s="48">
        <f t="shared" si="103"/>
        <v>6</v>
      </c>
      <c r="DK209" s="48">
        <f t="shared" si="104"/>
        <v>6</v>
      </c>
      <c r="DL209" s="48" t="s">
        <v>1118</v>
      </c>
      <c r="DM209" s="18">
        <f t="shared" si="105"/>
        <v>3260</v>
      </c>
      <c r="DN209" s="48" t="s">
        <v>1119</v>
      </c>
      <c r="DO209" s="18">
        <f t="shared" si="106"/>
        <v>610</v>
      </c>
      <c r="DP209" s="48"/>
      <c r="DQ209" s="48"/>
      <c r="DR209" s="48"/>
      <c r="DS209" s="48"/>
      <c r="DT209" s="48"/>
      <c r="DU209" s="48"/>
      <c r="DV209" s="48"/>
      <c r="DW209" s="48"/>
    </row>
    <row r="210" spans="1:127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328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107"/>
        <v>0</v>
      </c>
      <c r="AH210" s="41">
        <f t="shared" si="108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88"/>
        <v>77622</v>
      </c>
      <c r="AM210" s="41">
        <f t="shared" si="89"/>
        <v>2862</v>
      </c>
      <c r="AN210" s="41">
        <f t="shared" si="90"/>
        <v>60499</v>
      </c>
      <c r="CM210" s="44">
        <v>207</v>
      </c>
      <c r="CN210" s="18">
        <f t="shared" si="91"/>
        <v>6</v>
      </c>
      <c r="CO210" s="18">
        <f t="shared" si="92"/>
        <v>1606008</v>
      </c>
      <c r="CP210" s="44" t="str">
        <f t="shared" si="93"/>
        <v>中级神器1配件2-7级</v>
      </c>
      <c r="CQ210" s="43" t="s">
        <v>1061</v>
      </c>
      <c r="CR210" s="18">
        <f t="shared" si="94"/>
        <v>7</v>
      </c>
      <c r="CS210" s="18" t="str">
        <f t="shared" si="95"/>
        <v>金币</v>
      </c>
      <c r="CT210" s="18">
        <f>IF(CR210=1,1,INT(INDEX($CE$13:$CE$52,CR210)/$CH$2*INDEX($CI$4:$CI$6,INDEX($BT$4:$BT$33,CN210))/5)*5)</f>
        <v>1840</v>
      </c>
      <c r="CU210" s="18" t="str">
        <f t="shared" si="96"/>
        <v>初级神器材料</v>
      </c>
      <c r="CV210" s="18">
        <f t="shared" si="97"/>
        <v>595</v>
      </c>
      <c r="CW210" s="18" t="str">
        <f t="shared" si="98"/>
        <v>中级神器1配件2</v>
      </c>
      <c r="CX210" s="18">
        <f t="shared" si="99"/>
        <v>2</v>
      </c>
      <c r="CY210" s="44"/>
      <c r="CZ210" s="44"/>
      <c r="DA210" s="44"/>
      <c r="DB210" s="44"/>
      <c r="DE210" s="48">
        <v>207</v>
      </c>
      <c r="DF210" s="48">
        <f t="shared" si="100"/>
        <v>6</v>
      </c>
      <c r="DG210" s="48">
        <f t="shared" si="101"/>
        <v>302</v>
      </c>
      <c r="DH210" s="18" t="str">
        <f t="shared" si="102"/>
        <v>大夏龙雀-7级</v>
      </c>
      <c r="DI210" s="18" t="s">
        <v>1117</v>
      </c>
      <c r="DJ210" s="48">
        <f t="shared" si="103"/>
        <v>6</v>
      </c>
      <c r="DK210" s="48">
        <f t="shared" si="104"/>
        <v>7</v>
      </c>
      <c r="DL210" s="48" t="s">
        <v>1118</v>
      </c>
      <c r="DM210" s="18">
        <f t="shared" si="105"/>
        <v>4140</v>
      </c>
      <c r="DN210" s="48" t="s">
        <v>1119</v>
      </c>
      <c r="DO210" s="18">
        <f t="shared" si="106"/>
        <v>915</v>
      </c>
      <c r="DP210" s="48"/>
      <c r="DQ210" s="48"/>
      <c r="DR210" s="48"/>
      <c r="DS210" s="48"/>
      <c r="DT210" s="48"/>
      <c r="DU210" s="48"/>
      <c r="DV210" s="48"/>
      <c r="DW210" s="48"/>
    </row>
    <row r="211" spans="1:127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969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328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107"/>
        <v>0</v>
      </c>
      <c r="AH211" s="41">
        <f t="shared" si="108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88"/>
        <v>77622</v>
      </c>
      <c r="AM211" s="41">
        <f t="shared" si="89"/>
        <v>2862</v>
      </c>
      <c r="AN211" s="41">
        <f t="shared" si="90"/>
        <v>60499</v>
      </c>
      <c r="CM211" s="44">
        <v>208</v>
      </c>
      <c r="CN211" s="18">
        <f t="shared" si="91"/>
        <v>6</v>
      </c>
      <c r="CO211" s="18">
        <f t="shared" si="92"/>
        <v>1606008</v>
      </c>
      <c r="CP211" s="44" t="str">
        <f t="shared" si="93"/>
        <v>中级神器1配件2-8级</v>
      </c>
      <c r="CQ211" s="43" t="s">
        <v>1061</v>
      </c>
      <c r="CR211" s="18">
        <f t="shared" si="94"/>
        <v>8</v>
      </c>
      <c r="CS211" s="18" t="str">
        <f t="shared" si="95"/>
        <v>金币</v>
      </c>
      <c r="CT211" s="18">
        <f>IF(CR211=1,1,INT(INDEX($CE$13:$CE$52,CR211)/$CH$2*INDEX($CI$4:$CI$6,INDEX($BT$4:$BT$33,CN211))/5)*5)</f>
        <v>2230</v>
      </c>
      <c r="CU211" s="18" t="str">
        <f t="shared" si="96"/>
        <v>初级神器材料</v>
      </c>
      <c r="CV211" s="18">
        <f t="shared" si="97"/>
        <v>765</v>
      </c>
      <c r="CW211" s="18" t="str">
        <f t="shared" si="98"/>
        <v>中级神器1配件2</v>
      </c>
      <c r="CX211" s="18">
        <f t="shared" si="99"/>
        <v>2</v>
      </c>
      <c r="CY211" s="44"/>
      <c r="CZ211" s="44"/>
      <c r="DA211" s="44"/>
      <c r="DB211" s="44"/>
      <c r="DE211" s="48">
        <v>208</v>
      </c>
      <c r="DF211" s="48">
        <f t="shared" si="100"/>
        <v>6</v>
      </c>
      <c r="DG211" s="48">
        <f t="shared" si="101"/>
        <v>302</v>
      </c>
      <c r="DH211" s="18" t="str">
        <f t="shared" si="102"/>
        <v>大夏龙雀-8级</v>
      </c>
      <c r="DI211" s="18" t="s">
        <v>1117</v>
      </c>
      <c r="DJ211" s="48">
        <f t="shared" si="103"/>
        <v>6</v>
      </c>
      <c r="DK211" s="48">
        <f t="shared" si="104"/>
        <v>8</v>
      </c>
      <c r="DL211" s="48" t="s">
        <v>1118</v>
      </c>
      <c r="DM211" s="18">
        <f t="shared" si="105"/>
        <v>5020</v>
      </c>
      <c r="DN211" s="48" t="s">
        <v>1119</v>
      </c>
      <c r="DO211" s="18">
        <f t="shared" si="106"/>
        <v>1180</v>
      </c>
      <c r="DP211" s="48"/>
      <c r="DQ211" s="48"/>
      <c r="DR211" s="48"/>
      <c r="DS211" s="48"/>
      <c r="DT211" s="48"/>
      <c r="DU211" s="48"/>
      <c r="DV211" s="48"/>
      <c r="DW211" s="48"/>
    </row>
    <row r="212" spans="1:127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328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107"/>
        <v>0</v>
      </c>
      <c r="AH212" s="41">
        <f t="shared" si="108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88"/>
        <v>77622</v>
      </c>
      <c r="AM212" s="41">
        <f t="shared" si="89"/>
        <v>2862</v>
      </c>
      <c r="AN212" s="41">
        <f t="shared" si="90"/>
        <v>60499</v>
      </c>
      <c r="CM212" s="44">
        <v>209</v>
      </c>
      <c r="CN212" s="18">
        <f t="shared" si="91"/>
        <v>6</v>
      </c>
      <c r="CO212" s="18">
        <f t="shared" si="92"/>
        <v>1606008</v>
      </c>
      <c r="CP212" s="44" t="str">
        <f t="shared" si="93"/>
        <v>中级神器1配件2-9级</v>
      </c>
      <c r="CQ212" s="43" t="s">
        <v>1061</v>
      </c>
      <c r="CR212" s="18">
        <f t="shared" si="94"/>
        <v>9</v>
      </c>
      <c r="CS212" s="18" t="str">
        <f t="shared" si="95"/>
        <v>金币</v>
      </c>
      <c r="CT212" s="18">
        <f>IF(CR212=1,1,INT(INDEX($CE$13:$CE$52,CR212)/$CH$2*INDEX($CI$4:$CI$6,INDEX($BT$4:$BT$33,CN212))/5)*5)</f>
        <v>2620</v>
      </c>
      <c r="CU212" s="18" t="str">
        <f t="shared" si="96"/>
        <v>初级神器材料</v>
      </c>
      <c r="CV212" s="18">
        <f t="shared" si="97"/>
        <v>905</v>
      </c>
      <c r="CW212" s="18" t="str">
        <f t="shared" si="98"/>
        <v>中级神器1配件2</v>
      </c>
      <c r="CX212" s="18">
        <f t="shared" si="99"/>
        <v>2</v>
      </c>
      <c r="CY212" s="44"/>
      <c r="CZ212" s="44"/>
      <c r="DA212" s="44"/>
      <c r="DB212" s="44"/>
      <c r="DE212" s="48">
        <v>209</v>
      </c>
      <c r="DF212" s="48">
        <f t="shared" si="100"/>
        <v>6</v>
      </c>
      <c r="DG212" s="48">
        <f t="shared" si="101"/>
        <v>302</v>
      </c>
      <c r="DH212" s="18" t="str">
        <f t="shared" si="102"/>
        <v>大夏龙雀-9级</v>
      </c>
      <c r="DI212" s="18" t="s">
        <v>1117</v>
      </c>
      <c r="DJ212" s="48">
        <f t="shared" si="103"/>
        <v>6</v>
      </c>
      <c r="DK212" s="48">
        <f t="shared" si="104"/>
        <v>9</v>
      </c>
      <c r="DL212" s="48" t="s">
        <v>1118</v>
      </c>
      <c r="DM212" s="18">
        <f t="shared" si="105"/>
        <v>5900</v>
      </c>
      <c r="DN212" s="48" t="s">
        <v>1119</v>
      </c>
      <c r="DO212" s="18">
        <f t="shared" si="106"/>
        <v>1395</v>
      </c>
      <c r="DP212" s="48"/>
      <c r="DQ212" s="48"/>
      <c r="DR212" s="48"/>
      <c r="DS212" s="48"/>
      <c r="DT212" s="48"/>
      <c r="DU212" s="48"/>
      <c r="DV212" s="48"/>
      <c r="DW212" s="48"/>
    </row>
    <row r="213" spans="1:127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970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328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107"/>
        <v>0</v>
      </c>
      <c r="AH213" s="41">
        <f t="shared" si="108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88"/>
        <v>77622</v>
      </c>
      <c r="AM213" s="41">
        <f t="shared" si="89"/>
        <v>2862</v>
      </c>
      <c r="AN213" s="41">
        <f t="shared" si="90"/>
        <v>60499</v>
      </c>
      <c r="CM213" s="44">
        <v>210</v>
      </c>
      <c r="CN213" s="18">
        <f t="shared" si="91"/>
        <v>6</v>
      </c>
      <c r="CO213" s="18">
        <f t="shared" si="92"/>
        <v>1606008</v>
      </c>
      <c r="CP213" s="44" t="str">
        <f t="shared" si="93"/>
        <v>中级神器1配件2-10级</v>
      </c>
      <c r="CQ213" s="43" t="s">
        <v>1061</v>
      </c>
      <c r="CR213" s="18">
        <f t="shared" si="94"/>
        <v>10</v>
      </c>
      <c r="CS213" s="18" t="str">
        <f t="shared" si="95"/>
        <v>金币</v>
      </c>
      <c r="CT213" s="18">
        <f>IF(CR213=1,1,INT(INDEX($CE$13:$CE$52,CR213)/$CH$2*INDEX($CI$4:$CI$6,INDEX($BT$4:$BT$33,CN213))/5)*5)</f>
        <v>3010</v>
      </c>
      <c r="CU213" s="18" t="str">
        <f t="shared" si="96"/>
        <v>初级神器材料</v>
      </c>
      <c r="CV213" s="18">
        <f t="shared" si="97"/>
        <v>1080</v>
      </c>
      <c r="CW213" s="18" t="str">
        <f t="shared" si="98"/>
        <v>中级神器1配件2</v>
      </c>
      <c r="CX213" s="18">
        <f t="shared" si="99"/>
        <v>3</v>
      </c>
      <c r="CY213" s="44"/>
      <c r="CZ213" s="44"/>
      <c r="DA213" s="44"/>
      <c r="DB213" s="44"/>
      <c r="DE213" s="48">
        <v>210</v>
      </c>
      <c r="DF213" s="48">
        <f t="shared" si="100"/>
        <v>6</v>
      </c>
      <c r="DG213" s="48">
        <f t="shared" si="101"/>
        <v>302</v>
      </c>
      <c r="DH213" s="18" t="str">
        <f t="shared" si="102"/>
        <v>大夏龙雀-10级</v>
      </c>
      <c r="DI213" s="18" t="s">
        <v>1117</v>
      </c>
      <c r="DJ213" s="48">
        <f t="shared" si="103"/>
        <v>6</v>
      </c>
      <c r="DK213" s="48">
        <f t="shared" si="104"/>
        <v>10</v>
      </c>
      <c r="DL213" s="48" t="s">
        <v>1118</v>
      </c>
      <c r="DM213" s="18">
        <f t="shared" si="105"/>
        <v>6780</v>
      </c>
      <c r="DN213" s="48" t="s">
        <v>1119</v>
      </c>
      <c r="DO213" s="18">
        <f t="shared" si="106"/>
        <v>1660</v>
      </c>
      <c r="DP213" s="47" t="s">
        <v>1121</v>
      </c>
      <c r="DQ213" s="48">
        <v>2</v>
      </c>
      <c r="DR213" s="48"/>
      <c r="DS213" s="48"/>
      <c r="DT213" s="48"/>
      <c r="DU213" s="48"/>
      <c r="DV213" s="48"/>
      <c r="DW213" s="48"/>
    </row>
    <row r="214" spans="1:127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971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328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107"/>
        <v>0</v>
      </c>
      <c r="AH214" s="41">
        <f t="shared" si="108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88"/>
        <v>77622</v>
      </c>
      <c r="AM214" s="41">
        <f t="shared" si="89"/>
        <v>2862</v>
      </c>
      <c r="AN214" s="41">
        <f t="shared" si="90"/>
        <v>60499</v>
      </c>
      <c r="CM214" s="44">
        <v>211</v>
      </c>
      <c r="CN214" s="18">
        <f t="shared" si="91"/>
        <v>6</v>
      </c>
      <c r="CO214" s="18">
        <f t="shared" si="92"/>
        <v>1606008</v>
      </c>
      <c r="CP214" s="44" t="str">
        <f t="shared" si="93"/>
        <v>中级神器1配件2-11级</v>
      </c>
      <c r="CQ214" s="43" t="s">
        <v>1061</v>
      </c>
      <c r="CR214" s="18">
        <f t="shared" si="94"/>
        <v>11</v>
      </c>
      <c r="CS214" s="18" t="str">
        <f t="shared" si="95"/>
        <v>金币</v>
      </c>
      <c r="CT214" s="18">
        <f>IF(CR214=1,1,INT(INDEX($CE$13:$CE$52,CR214)/$CH$2*INDEX($CI$4:$CI$6,INDEX($BT$4:$BT$33,CN214))/5)*5)</f>
        <v>3580</v>
      </c>
      <c r="CU214" s="18" t="str">
        <f t="shared" si="96"/>
        <v>初级神器材料</v>
      </c>
      <c r="CV214" s="18">
        <f t="shared" si="97"/>
        <v>1870</v>
      </c>
      <c r="CW214" s="18" t="str">
        <f t="shared" si="98"/>
        <v>中级神器1配件2</v>
      </c>
      <c r="CX214" s="18">
        <f t="shared" si="99"/>
        <v>3</v>
      </c>
      <c r="CY214" s="44"/>
      <c r="CZ214" s="44"/>
      <c r="DA214" s="44"/>
      <c r="DB214" s="44"/>
      <c r="DE214" s="48">
        <v>211</v>
      </c>
      <c r="DF214" s="48">
        <f t="shared" si="100"/>
        <v>6</v>
      </c>
      <c r="DG214" s="48">
        <f t="shared" si="101"/>
        <v>302</v>
      </c>
      <c r="DH214" s="18" t="str">
        <f t="shared" si="102"/>
        <v>大夏龙雀-11级</v>
      </c>
      <c r="DI214" s="18" t="s">
        <v>1117</v>
      </c>
      <c r="DJ214" s="48">
        <f t="shared" si="103"/>
        <v>6</v>
      </c>
      <c r="DK214" s="48">
        <f t="shared" si="104"/>
        <v>11</v>
      </c>
      <c r="DL214" s="48" t="s">
        <v>1118</v>
      </c>
      <c r="DM214" s="18">
        <f t="shared" si="105"/>
        <v>8065</v>
      </c>
      <c r="DN214" s="48" t="s">
        <v>1119</v>
      </c>
      <c r="DO214" s="18">
        <f t="shared" si="106"/>
        <v>2880</v>
      </c>
      <c r="DP214" s="48"/>
      <c r="DQ214" s="48"/>
      <c r="DR214" s="48"/>
      <c r="DS214" s="48"/>
      <c r="DT214" s="48"/>
      <c r="DU214" s="48"/>
      <c r="DV214" s="48"/>
      <c r="DW214" s="48"/>
    </row>
    <row r="215" spans="1:127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972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328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107"/>
        <v>0</v>
      </c>
      <c r="AH215" s="41">
        <f t="shared" si="108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88"/>
        <v>77622</v>
      </c>
      <c r="AM215" s="41">
        <f t="shared" si="89"/>
        <v>2862</v>
      </c>
      <c r="AN215" s="41">
        <f t="shared" si="90"/>
        <v>60499</v>
      </c>
      <c r="CM215" s="44">
        <v>212</v>
      </c>
      <c r="CN215" s="18">
        <f t="shared" si="91"/>
        <v>6</v>
      </c>
      <c r="CO215" s="18">
        <f t="shared" si="92"/>
        <v>1606008</v>
      </c>
      <c r="CP215" s="44" t="str">
        <f t="shared" si="93"/>
        <v>中级神器1配件2-12级</v>
      </c>
      <c r="CQ215" s="43" t="s">
        <v>1061</v>
      </c>
      <c r="CR215" s="18">
        <f t="shared" si="94"/>
        <v>12</v>
      </c>
      <c r="CS215" s="18" t="str">
        <f t="shared" si="95"/>
        <v>金币</v>
      </c>
      <c r="CT215" s="18">
        <f>IF(CR215=1,1,INT(INDEX($CE$13:$CE$52,CR215)/$CH$2*INDEX($CI$4:$CI$6,INDEX($BT$4:$BT$33,CN215))/5)*5)</f>
        <v>4350</v>
      </c>
      <c r="CU215" s="18" t="str">
        <f t="shared" si="96"/>
        <v>初级神器材料</v>
      </c>
      <c r="CV215" s="18">
        <f t="shared" si="97"/>
        <v>2040</v>
      </c>
      <c r="CW215" s="18" t="str">
        <f t="shared" si="98"/>
        <v>中级神器1配件2</v>
      </c>
      <c r="CX215" s="18">
        <f t="shared" si="99"/>
        <v>3</v>
      </c>
      <c r="CY215" s="44"/>
      <c r="CZ215" s="44"/>
      <c r="DA215" s="44"/>
      <c r="DB215" s="44"/>
      <c r="DE215" s="48">
        <v>212</v>
      </c>
      <c r="DF215" s="48">
        <f t="shared" si="100"/>
        <v>6</v>
      </c>
      <c r="DG215" s="48">
        <f t="shared" si="101"/>
        <v>302</v>
      </c>
      <c r="DH215" s="18" t="str">
        <f t="shared" si="102"/>
        <v>大夏龙雀-12级</v>
      </c>
      <c r="DI215" s="18" t="s">
        <v>1117</v>
      </c>
      <c r="DJ215" s="48">
        <f t="shared" si="103"/>
        <v>6</v>
      </c>
      <c r="DK215" s="48">
        <f t="shared" si="104"/>
        <v>12</v>
      </c>
      <c r="DL215" s="48" t="s">
        <v>1118</v>
      </c>
      <c r="DM215" s="18">
        <f t="shared" si="105"/>
        <v>9790</v>
      </c>
      <c r="DN215" s="48" t="s">
        <v>1119</v>
      </c>
      <c r="DO215" s="18">
        <f t="shared" si="106"/>
        <v>3140</v>
      </c>
      <c r="DP215" s="48"/>
      <c r="DQ215" s="48"/>
      <c r="DR215" s="48"/>
      <c r="DS215" s="48"/>
      <c r="DT215" s="48"/>
      <c r="DU215" s="48"/>
      <c r="DV215" s="48"/>
      <c r="DW215" s="48"/>
    </row>
    <row r="216" spans="1:127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972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328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107"/>
        <v>0</v>
      </c>
      <c r="AH216" s="41">
        <f t="shared" si="108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88"/>
        <v>77622</v>
      </c>
      <c r="AM216" s="41">
        <f t="shared" si="89"/>
        <v>2862</v>
      </c>
      <c r="AN216" s="41">
        <f t="shared" si="90"/>
        <v>60499</v>
      </c>
      <c r="CM216" s="44">
        <v>213</v>
      </c>
      <c r="CN216" s="18">
        <f t="shared" si="91"/>
        <v>6</v>
      </c>
      <c r="CO216" s="18">
        <f t="shared" si="92"/>
        <v>1606008</v>
      </c>
      <c r="CP216" s="44" t="str">
        <f t="shared" si="93"/>
        <v>中级神器1配件2-13级</v>
      </c>
      <c r="CQ216" s="43" t="s">
        <v>1061</v>
      </c>
      <c r="CR216" s="18">
        <f t="shared" si="94"/>
        <v>13</v>
      </c>
      <c r="CS216" s="18" t="str">
        <f t="shared" si="95"/>
        <v>金币</v>
      </c>
      <c r="CT216" s="18">
        <f>IF(CR216=1,1,INT(INDEX($CE$13:$CE$52,CR216)/$CH$2*INDEX($CI$4:$CI$6,INDEX($BT$4:$BT$33,CN216))/5)*5)</f>
        <v>5120</v>
      </c>
      <c r="CU216" s="18" t="str">
        <f t="shared" si="96"/>
        <v>初级神器材料</v>
      </c>
      <c r="CV216" s="18">
        <f t="shared" si="97"/>
        <v>2185</v>
      </c>
      <c r="CW216" s="18" t="str">
        <f t="shared" si="98"/>
        <v>中级神器1配件2</v>
      </c>
      <c r="CX216" s="18">
        <f t="shared" si="99"/>
        <v>3</v>
      </c>
      <c r="CY216" s="44"/>
      <c r="CZ216" s="44"/>
      <c r="DA216" s="44"/>
      <c r="DB216" s="44"/>
      <c r="DE216" s="48">
        <v>213</v>
      </c>
      <c r="DF216" s="48">
        <f t="shared" si="100"/>
        <v>6</v>
      </c>
      <c r="DG216" s="48">
        <f t="shared" si="101"/>
        <v>302</v>
      </c>
      <c r="DH216" s="18" t="str">
        <f t="shared" si="102"/>
        <v>大夏龙雀-13级</v>
      </c>
      <c r="DI216" s="18" t="s">
        <v>1117</v>
      </c>
      <c r="DJ216" s="48">
        <f t="shared" si="103"/>
        <v>6</v>
      </c>
      <c r="DK216" s="48">
        <f t="shared" si="104"/>
        <v>13</v>
      </c>
      <c r="DL216" s="48" t="s">
        <v>1118</v>
      </c>
      <c r="DM216" s="18">
        <f t="shared" si="105"/>
        <v>11520</v>
      </c>
      <c r="DN216" s="48" t="s">
        <v>1119</v>
      </c>
      <c r="DO216" s="18">
        <f t="shared" si="106"/>
        <v>3360</v>
      </c>
      <c r="DP216" s="48"/>
      <c r="DQ216" s="48"/>
      <c r="DR216" s="48"/>
      <c r="DS216" s="48"/>
      <c r="DT216" s="48"/>
      <c r="DU216" s="48"/>
      <c r="DV216" s="48"/>
      <c r="DW216" s="48"/>
    </row>
    <row r="217" spans="1:127" ht="16.5" x14ac:dyDescent="0.2">
      <c r="A217" s="41">
        <v>4</v>
      </c>
      <c r="B217" s="42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107"/>
        <v>0</v>
      </c>
      <c r="AH217" s="41">
        <f t="shared" si="108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88"/>
        <v>77622</v>
      </c>
      <c r="AM217" s="41">
        <f t="shared" si="89"/>
        <v>2862</v>
      </c>
      <c r="AN217" s="41">
        <f t="shared" si="90"/>
        <v>60499</v>
      </c>
      <c r="CM217" s="44">
        <v>214</v>
      </c>
      <c r="CN217" s="18">
        <f t="shared" si="91"/>
        <v>6</v>
      </c>
      <c r="CO217" s="18">
        <f t="shared" si="92"/>
        <v>1606008</v>
      </c>
      <c r="CP217" s="44" t="str">
        <f t="shared" si="93"/>
        <v>中级神器1配件2-14级</v>
      </c>
      <c r="CQ217" s="43" t="s">
        <v>1061</v>
      </c>
      <c r="CR217" s="18">
        <f t="shared" si="94"/>
        <v>14</v>
      </c>
      <c r="CS217" s="18" t="str">
        <f t="shared" si="95"/>
        <v>金币</v>
      </c>
      <c r="CT217" s="18">
        <f>IF(CR217=1,1,INT(INDEX($CE$13:$CE$52,CR217)/$CH$2*INDEX($CI$4:$CI$6,INDEX($BT$4:$BT$33,CN217))/5)*5)</f>
        <v>5885</v>
      </c>
      <c r="CU217" s="18" t="str">
        <f t="shared" si="96"/>
        <v>初级神器材料</v>
      </c>
      <c r="CV217" s="18">
        <f t="shared" si="97"/>
        <v>2325</v>
      </c>
      <c r="CW217" s="18" t="str">
        <f t="shared" si="98"/>
        <v>中级神器1配件2</v>
      </c>
      <c r="CX217" s="18">
        <f t="shared" si="99"/>
        <v>3</v>
      </c>
      <c r="CY217" s="44"/>
      <c r="CZ217" s="44"/>
      <c r="DA217" s="44"/>
      <c r="DB217" s="44"/>
      <c r="DE217" s="48">
        <v>214</v>
      </c>
      <c r="DF217" s="48">
        <f t="shared" si="100"/>
        <v>6</v>
      </c>
      <c r="DG217" s="48">
        <f t="shared" si="101"/>
        <v>302</v>
      </c>
      <c r="DH217" s="18" t="str">
        <f t="shared" si="102"/>
        <v>大夏龙雀-14级</v>
      </c>
      <c r="DI217" s="18" t="s">
        <v>1117</v>
      </c>
      <c r="DJ217" s="48">
        <f t="shared" si="103"/>
        <v>6</v>
      </c>
      <c r="DK217" s="48">
        <f t="shared" si="104"/>
        <v>14</v>
      </c>
      <c r="DL217" s="48" t="s">
        <v>1118</v>
      </c>
      <c r="DM217" s="18">
        <f t="shared" si="105"/>
        <v>13250</v>
      </c>
      <c r="DN217" s="48" t="s">
        <v>1119</v>
      </c>
      <c r="DO217" s="18">
        <f t="shared" si="106"/>
        <v>3580</v>
      </c>
      <c r="DP217" s="48"/>
      <c r="DQ217" s="48"/>
      <c r="DR217" s="48"/>
      <c r="DS217" s="48"/>
      <c r="DT217" s="48"/>
      <c r="DU217" s="48"/>
      <c r="DV217" s="48"/>
      <c r="DW217" s="48"/>
    </row>
    <row r="218" spans="1:127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107"/>
        <v>0</v>
      </c>
      <c r="AH218" s="41">
        <f t="shared" si="108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88"/>
        <v>77622</v>
      </c>
      <c r="AM218" s="41">
        <f t="shared" si="89"/>
        <v>2862</v>
      </c>
      <c r="AN218" s="41">
        <f t="shared" si="90"/>
        <v>60499</v>
      </c>
      <c r="CM218" s="44">
        <v>215</v>
      </c>
      <c r="CN218" s="18">
        <f t="shared" si="91"/>
        <v>6</v>
      </c>
      <c r="CO218" s="18">
        <f t="shared" si="92"/>
        <v>1606008</v>
      </c>
      <c r="CP218" s="44" t="str">
        <f t="shared" si="93"/>
        <v>中级神器1配件2-15级</v>
      </c>
      <c r="CQ218" s="43" t="s">
        <v>1061</v>
      </c>
      <c r="CR218" s="18">
        <f t="shared" si="94"/>
        <v>15</v>
      </c>
      <c r="CS218" s="18" t="str">
        <f t="shared" si="95"/>
        <v>金币</v>
      </c>
      <c r="CT218" s="18">
        <f>IF(CR218=1,1,INT(INDEX($CE$13:$CE$52,CR218)/$CH$2*INDEX($CI$4:$CI$6,INDEX($BT$4:$BT$33,CN218))/5)*5)</f>
        <v>6655</v>
      </c>
      <c r="CU218" s="18" t="str">
        <f t="shared" si="96"/>
        <v>初级神器材料</v>
      </c>
      <c r="CV218" s="18">
        <f t="shared" si="97"/>
        <v>2410</v>
      </c>
      <c r="CW218" s="18" t="str">
        <f t="shared" si="98"/>
        <v>中级神器1配件2</v>
      </c>
      <c r="CX218" s="18">
        <f t="shared" si="99"/>
        <v>5</v>
      </c>
      <c r="CY218" s="44"/>
      <c r="CZ218" s="44"/>
      <c r="DA218" s="44"/>
      <c r="DB218" s="44"/>
      <c r="DE218" s="48">
        <v>215</v>
      </c>
      <c r="DF218" s="48">
        <f t="shared" si="100"/>
        <v>6</v>
      </c>
      <c r="DG218" s="48">
        <f t="shared" si="101"/>
        <v>302</v>
      </c>
      <c r="DH218" s="18" t="str">
        <f t="shared" si="102"/>
        <v>大夏龙雀-15级</v>
      </c>
      <c r="DI218" s="18" t="s">
        <v>1117</v>
      </c>
      <c r="DJ218" s="48">
        <f t="shared" si="103"/>
        <v>6</v>
      </c>
      <c r="DK218" s="48">
        <f t="shared" si="104"/>
        <v>15</v>
      </c>
      <c r="DL218" s="48" t="s">
        <v>1118</v>
      </c>
      <c r="DM218" s="18">
        <f t="shared" si="105"/>
        <v>14980</v>
      </c>
      <c r="DN218" s="48" t="s">
        <v>1119</v>
      </c>
      <c r="DO218" s="18">
        <f t="shared" si="106"/>
        <v>3710</v>
      </c>
      <c r="DP218" s="47" t="s">
        <v>1120</v>
      </c>
      <c r="DQ218" s="48">
        <v>3</v>
      </c>
      <c r="DR218" s="48"/>
      <c r="DS218" s="48"/>
      <c r="DT218" s="48"/>
      <c r="DU218" s="48"/>
      <c r="DV218" s="48"/>
      <c r="DW218" s="48"/>
    </row>
    <row r="219" spans="1:127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107"/>
        <v>0</v>
      </c>
      <c r="AH219" s="41">
        <f t="shared" si="108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88"/>
        <v>77622</v>
      </c>
      <c r="AM219" s="41">
        <f t="shared" si="89"/>
        <v>2862</v>
      </c>
      <c r="AN219" s="41">
        <f t="shared" si="90"/>
        <v>60499</v>
      </c>
      <c r="CM219" s="44">
        <v>216</v>
      </c>
      <c r="CN219" s="18">
        <f t="shared" si="91"/>
        <v>6</v>
      </c>
      <c r="CO219" s="18">
        <f t="shared" si="92"/>
        <v>1606008</v>
      </c>
      <c r="CP219" s="44" t="str">
        <f t="shared" si="93"/>
        <v>中级神器1配件2-16级</v>
      </c>
      <c r="CQ219" s="43" t="s">
        <v>1061</v>
      </c>
      <c r="CR219" s="18">
        <f t="shared" si="94"/>
        <v>16</v>
      </c>
      <c r="CS219" s="18" t="str">
        <f t="shared" si="95"/>
        <v>金币</v>
      </c>
      <c r="CT219" s="18">
        <f>IF(CR219=1,1,INT(INDEX($CE$13:$CE$52,CR219)/$CH$2*INDEX($CI$4:$CI$6,INDEX($BT$4:$BT$33,CN219))/5)*5)</f>
        <v>7180</v>
      </c>
      <c r="CU219" s="18" t="str">
        <f t="shared" si="96"/>
        <v>初级神器材料</v>
      </c>
      <c r="CV219" s="18">
        <f t="shared" si="97"/>
        <v>4280</v>
      </c>
      <c r="CW219" s="18" t="str">
        <f t="shared" si="98"/>
        <v>中级神器1配件2</v>
      </c>
      <c r="CX219" s="18">
        <f t="shared" si="99"/>
        <v>5</v>
      </c>
      <c r="CY219" s="44"/>
      <c r="CZ219" s="44"/>
      <c r="DA219" s="44"/>
      <c r="DB219" s="44"/>
      <c r="DE219" s="48">
        <v>216</v>
      </c>
      <c r="DF219" s="48">
        <f t="shared" si="100"/>
        <v>6</v>
      </c>
      <c r="DG219" s="48">
        <f t="shared" si="101"/>
        <v>302</v>
      </c>
      <c r="DH219" s="18" t="str">
        <f t="shared" si="102"/>
        <v>大夏龙雀-16级</v>
      </c>
      <c r="DI219" s="18" t="s">
        <v>1117</v>
      </c>
      <c r="DJ219" s="48">
        <f t="shared" si="103"/>
        <v>6</v>
      </c>
      <c r="DK219" s="48">
        <f t="shared" si="104"/>
        <v>16</v>
      </c>
      <c r="DL219" s="48" t="s">
        <v>1118</v>
      </c>
      <c r="DM219" s="18">
        <f t="shared" si="105"/>
        <v>16165</v>
      </c>
      <c r="DN219" s="48" t="s">
        <v>1119</v>
      </c>
      <c r="DO219" s="18">
        <f t="shared" si="106"/>
        <v>6590</v>
      </c>
      <c r="DP219" s="48"/>
      <c r="DQ219" s="48"/>
      <c r="DR219" s="48"/>
      <c r="DS219" s="48"/>
      <c r="DT219" s="48"/>
      <c r="DU219" s="48"/>
      <c r="DV219" s="48"/>
      <c r="DW219" s="48"/>
    </row>
    <row r="220" spans="1:127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976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107"/>
        <v>0</v>
      </c>
      <c r="AH220" s="41">
        <f t="shared" si="108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88"/>
        <v>77622</v>
      </c>
      <c r="AM220" s="41">
        <f t="shared" si="89"/>
        <v>2862</v>
      </c>
      <c r="AN220" s="41">
        <f t="shared" si="90"/>
        <v>60499</v>
      </c>
      <c r="CM220" s="44">
        <v>217</v>
      </c>
      <c r="CN220" s="18">
        <f t="shared" si="91"/>
        <v>6</v>
      </c>
      <c r="CO220" s="18">
        <f t="shared" si="92"/>
        <v>1606008</v>
      </c>
      <c r="CP220" s="44" t="str">
        <f t="shared" si="93"/>
        <v>中级神器1配件2-17级</v>
      </c>
      <c r="CQ220" s="43" t="s">
        <v>1061</v>
      </c>
      <c r="CR220" s="18">
        <f t="shared" si="94"/>
        <v>17</v>
      </c>
      <c r="CS220" s="18" t="str">
        <f t="shared" si="95"/>
        <v>金币</v>
      </c>
      <c r="CT220" s="18">
        <f>IF(CR220=1,1,INT(INDEX($CE$13:$CE$52,CR220)/$CH$2*INDEX($CI$4:$CI$6,INDEX($BT$4:$BT$33,CN220))/5)*5)</f>
        <v>8720</v>
      </c>
      <c r="CU220" s="18" t="str">
        <f t="shared" si="96"/>
        <v>初级神器材料</v>
      </c>
      <c r="CV220" s="18">
        <f t="shared" si="97"/>
        <v>4535</v>
      </c>
      <c r="CW220" s="18" t="str">
        <f t="shared" si="98"/>
        <v>中级神器1配件2</v>
      </c>
      <c r="CX220" s="18">
        <f t="shared" si="99"/>
        <v>5</v>
      </c>
      <c r="CY220" s="44"/>
      <c r="CZ220" s="44"/>
      <c r="DA220" s="44"/>
      <c r="DB220" s="44"/>
      <c r="DE220" s="48">
        <v>217</v>
      </c>
      <c r="DF220" s="48">
        <f t="shared" si="100"/>
        <v>6</v>
      </c>
      <c r="DG220" s="48">
        <f t="shared" si="101"/>
        <v>302</v>
      </c>
      <c r="DH220" s="18" t="str">
        <f t="shared" si="102"/>
        <v>大夏龙雀-17级</v>
      </c>
      <c r="DI220" s="18" t="s">
        <v>1117</v>
      </c>
      <c r="DJ220" s="48">
        <f t="shared" si="103"/>
        <v>6</v>
      </c>
      <c r="DK220" s="48">
        <f t="shared" si="104"/>
        <v>17</v>
      </c>
      <c r="DL220" s="48" t="s">
        <v>1118</v>
      </c>
      <c r="DM220" s="18">
        <f t="shared" si="105"/>
        <v>19625</v>
      </c>
      <c r="DN220" s="48" t="s">
        <v>1119</v>
      </c>
      <c r="DO220" s="18">
        <f t="shared" si="106"/>
        <v>6980</v>
      </c>
      <c r="DP220" s="48"/>
      <c r="DQ220" s="48"/>
      <c r="DR220" s="48"/>
      <c r="DS220" s="48"/>
      <c r="DT220" s="48"/>
      <c r="DU220" s="48"/>
      <c r="DV220" s="48"/>
      <c r="DW220" s="48"/>
    </row>
    <row r="221" spans="1:127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107"/>
        <v>0</v>
      </c>
      <c r="AH221" s="41">
        <f t="shared" si="108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88"/>
        <v>77622</v>
      </c>
      <c r="AM221" s="41">
        <f t="shared" si="89"/>
        <v>2862</v>
      </c>
      <c r="AN221" s="41">
        <f t="shared" si="90"/>
        <v>60499</v>
      </c>
      <c r="CM221" s="44">
        <v>218</v>
      </c>
      <c r="CN221" s="18">
        <f t="shared" si="91"/>
        <v>6</v>
      </c>
      <c r="CO221" s="18">
        <f t="shared" si="92"/>
        <v>1606008</v>
      </c>
      <c r="CP221" s="44" t="str">
        <f t="shared" si="93"/>
        <v>中级神器1配件2-18级</v>
      </c>
      <c r="CQ221" s="43" t="s">
        <v>1061</v>
      </c>
      <c r="CR221" s="18">
        <f t="shared" si="94"/>
        <v>18</v>
      </c>
      <c r="CS221" s="18" t="str">
        <f t="shared" si="95"/>
        <v>金币</v>
      </c>
      <c r="CT221" s="18">
        <f>IF(CR221=1,1,INT(INDEX($CE$13:$CE$52,CR221)/$CH$2*INDEX($CI$4:$CI$6,INDEX($BT$4:$BT$33,CN221))/5)*5)</f>
        <v>10260</v>
      </c>
      <c r="CU221" s="18" t="str">
        <f t="shared" si="96"/>
        <v>初级神器材料</v>
      </c>
      <c r="CV221" s="18">
        <f t="shared" si="97"/>
        <v>4795</v>
      </c>
      <c r="CW221" s="18" t="str">
        <f t="shared" si="98"/>
        <v>中级神器1配件2</v>
      </c>
      <c r="CX221" s="18">
        <f t="shared" si="99"/>
        <v>5</v>
      </c>
      <c r="CY221" s="44"/>
      <c r="CZ221" s="44"/>
      <c r="DA221" s="44"/>
      <c r="DB221" s="44"/>
      <c r="DE221" s="48">
        <v>218</v>
      </c>
      <c r="DF221" s="48">
        <f t="shared" si="100"/>
        <v>6</v>
      </c>
      <c r="DG221" s="48">
        <f t="shared" si="101"/>
        <v>302</v>
      </c>
      <c r="DH221" s="18" t="str">
        <f t="shared" si="102"/>
        <v>大夏龙雀-18级</v>
      </c>
      <c r="DI221" s="18" t="s">
        <v>1117</v>
      </c>
      <c r="DJ221" s="48">
        <f t="shared" si="103"/>
        <v>6</v>
      </c>
      <c r="DK221" s="48">
        <f t="shared" si="104"/>
        <v>18</v>
      </c>
      <c r="DL221" s="48" t="s">
        <v>1118</v>
      </c>
      <c r="DM221" s="18">
        <f t="shared" si="105"/>
        <v>23090</v>
      </c>
      <c r="DN221" s="48" t="s">
        <v>1119</v>
      </c>
      <c r="DO221" s="18">
        <f t="shared" si="106"/>
        <v>7375</v>
      </c>
      <c r="DP221" s="48"/>
      <c r="DQ221" s="48"/>
      <c r="DR221" s="48"/>
      <c r="DS221" s="48"/>
      <c r="DT221" s="48"/>
      <c r="DU221" s="48"/>
      <c r="DV221" s="48"/>
      <c r="DW221" s="48"/>
    </row>
    <row r="222" spans="1:127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976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328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107"/>
        <v>0</v>
      </c>
      <c r="AH222" s="41">
        <f t="shared" si="108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88"/>
        <v>77622</v>
      </c>
      <c r="AM222" s="41">
        <f t="shared" si="89"/>
        <v>2862</v>
      </c>
      <c r="AN222" s="41">
        <f t="shared" si="90"/>
        <v>60499</v>
      </c>
      <c r="CM222" s="44">
        <v>219</v>
      </c>
      <c r="CN222" s="18">
        <f t="shared" si="91"/>
        <v>6</v>
      </c>
      <c r="CO222" s="18">
        <f t="shared" si="92"/>
        <v>1606008</v>
      </c>
      <c r="CP222" s="44" t="str">
        <f t="shared" si="93"/>
        <v>中级神器1配件2-19级</v>
      </c>
      <c r="CQ222" s="43" t="s">
        <v>1061</v>
      </c>
      <c r="CR222" s="18">
        <f t="shared" si="94"/>
        <v>19</v>
      </c>
      <c r="CS222" s="18" t="str">
        <f t="shared" si="95"/>
        <v>金币</v>
      </c>
      <c r="CT222" s="18">
        <f>IF(CR222=1,1,INT(INDEX($CE$13:$CE$52,CR222)/$CH$2*INDEX($CI$4:$CI$6,INDEX($BT$4:$BT$33,CN222))/5)*5)</f>
        <v>11800</v>
      </c>
      <c r="CU222" s="18" t="str">
        <f t="shared" si="96"/>
        <v>初级神器材料</v>
      </c>
      <c r="CV222" s="18">
        <f t="shared" si="97"/>
        <v>5075</v>
      </c>
      <c r="CW222" s="18" t="str">
        <f t="shared" si="98"/>
        <v>中级神器1配件2</v>
      </c>
      <c r="CX222" s="18">
        <f t="shared" si="99"/>
        <v>5</v>
      </c>
      <c r="CY222" s="44"/>
      <c r="CZ222" s="44"/>
      <c r="DA222" s="44"/>
      <c r="DB222" s="44"/>
      <c r="DE222" s="48">
        <v>219</v>
      </c>
      <c r="DF222" s="48">
        <f t="shared" si="100"/>
        <v>6</v>
      </c>
      <c r="DG222" s="48">
        <f t="shared" si="101"/>
        <v>302</v>
      </c>
      <c r="DH222" s="18" t="str">
        <f t="shared" si="102"/>
        <v>大夏龙雀-19级</v>
      </c>
      <c r="DI222" s="18" t="s">
        <v>1117</v>
      </c>
      <c r="DJ222" s="48">
        <f t="shared" si="103"/>
        <v>6</v>
      </c>
      <c r="DK222" s="48">
        <f t="shared" si="104"/>
        <v>19</v>
      </c>
      <c r="DL222" s="48" t="s">
        <v>1118</v>
      </c>
      <c r="DM222" s="18">
        <f t="shared" si="105"/>
        <v>26555</v>
      </c>
      <c r="DN222" s="48" t="s">
        <v>1119</v>
      </c>
      <c r="DO222" s="18">
        <f t="shared" si="106"/>
        <v>7810</v>
      </c>
      <c r="DP222" s="48"/>
      <c r="DQ222" s="48"/>
      <c r="DR222" s="48"/>
      <c r="DS222" s="48"/>
      <c r="DT222" s="48"/>
      <c r="DU222" s="48"/>
      <c r="DV222" s="48"/>
      <c r="DW222" s="48"/>
    </row>
    <row r="223" spans="1:127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328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107"/>
        <v>0</v>
      </c>
      <c r="AH223" s="41">
        <f t="shared" si="108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88"/>
        <v>77622</v>
      </c>
      <c r="AM223" s="41">
        <f t="shared" si="89"/>
        <v>2862</v>
      </c>
      <c r="AN223" s="41">
        <f t="shared" si="90"/>
        <v>60499</v>
      </c>
      <c r="CM223" s="44">
        <v>220</v>
      </c>
      <c r="CN223" s="18">
        <f t="shared" si="91"/>
        <v>6</v>
      </c>
      <c r="CO223" s="18">
        <f t="shared" si="92"/>
        <v>1606008</v>
      </c>
      <c r="CP223" s="44" t="str">
        <f t="shared" si="93"/>
        <v>中级神器1配件2-20级</v>
      </c>
      <c r="CQ223" s="43" t="s">
        <v>1061</v>
      </c>
      <c r="CR223" s="18">
        <f t="shared" si="94"/>
        <v>20</v>
      </c>
      <c r="CS223" s="18" t="str">
        <f t="shared" si="95"/>
        <v>金币</v>
      </c>
      <c r="CT223" s="18">
        <f>IF(CR223=1,1,INT(INDEX($CE$13:$CE$52,CR223)/$CH$2*INDEX($CI$4:$CI$6,INDEX($BT$4:$BT$33,CN223))/5)*5)</f>
        <v>13340</v>
      </c>
      <c r="CU223" s="18" t="str">
        <f t="shared" si="96"/>
        <v>初级神器材料</v>
      </c>
      <c r="CV223" s="18">
        <f t="shared" si="97"/>
        <v>5360</v>
      </c>
      <c r="CW223" s="18" t="str">
        <f t="shared" si="98"/>
        <v>中级神器1配件2</v>
      </c>
      <c r="CX223" s="18">
        <f t="shared" si="99"/>
        <v>10</v>
      </c>
      <c r="CY223" s="44"/>
      <c r="CZ223" s="44"/>
      <c r="DA223" s="44"/>
      <c r="DB223" s="44"/>
      <c r="DE223" s="48">
        <v>220</v>
      </c>
      <c r="DF223" s="48">
        <f t="shared" si="100"/>
        <v>6</v>
      </c>
      <c r="DG223" s="48">
        <f t="shared" si="101"/>
        <v>302</v>
      </c>
      <c r="DH223" s="18" t="str">
        <f t="shared" si="102"/>
        <v>大夏龙雀-20级</v>
      </c>
      <c r="DI223" s="18" t="s">
        <v>1117</v>
      </c>
      <c r="DJ223" s="48">
        <f t="shared" si="103"/>
        <v>6</v>
      </c>
      <c r="DK223" s="48">
        <f t="shared" si="104"/>
        <v>20</v>
      </c>
      <c r="DL223" s="48" t="s">
        <v>1118</v>
      </c>
      <c r="DM223" s="18">
        <f t="shared" si="105"/>
        <v>30020</v>
      </c>
      <c r="DN223" s="48" t="s">
        <v>1119</v>
      </c>
      <c r="DO223" s="18">
        <f t="shared" si="106"/>
        <v>8245</v>
      </c>
      <c r="DP223" s="47" t="s">
        <v>1120</v>
      </c>
      <c r="DQ223" s="48">
        <v>5</v>
      </c>
      <c r="DR223" s="48"/>
      <c r="DS223" s="48"/>
      <c r="DT223" s="48"/>
      <c r="DU223" s="48"/>
      <c r="DV223" s="48"/>
      <c r="DW223" s="48"/>
    </row>
    <row r="224" spans="1:127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331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328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107"/>
        <v>0</v>
      </c>
      <c r="AH224" s="41">
        <f t="shared" si="108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88"/>
        <v>77622</v>
      </c>
      <c r="AM224" s="41">
        <f t="shared" si="89"/>
        <v>2862</v>
      </c>
      <c r="AN224" s="41">
        <f t="shared" si="90"/>
        <v>60499</v>
      </c>
      <c r="CM224" s="44">
        <v>221</v>
      </c>
      <c r="CN224" s="18">
        <f t="shared" si="91"/>
        <v>6</v>
      </c>
      <c r="CO224" s="18">
        <f t="shared" si="92"/>
        <v>1606008</v>
      </c>
      <c r="CP224" s="44" t="str">
        <f t="shared" si="93"/>
        <v>中级神器1配件2-21级</v>
      </c>
      <c r="CQ224" s="43" t="s">
        <v>1061</v>
      </c>
      <c r="CR224" s="18">
        <f t="shared" si="94"/>
        <v>21</v>
      </c>
      <c r="CS224" s="18" t="str">
        <f t="shared" si="95"/>
        <v>金币</v>
      </c>
      <c r="CT224" s="18">
        <f>IF(CR224=1,1,INT(INDEX($CE$13:$CE$52,CR224)/$CH$2*INDEX($CI$4:$CI$6,INDEX($BT$4:$BT$33,CN224))/5)*5)</f>
        <v>14015</v>
      </c>
      <c r="CU224" s="18" t="str">
        <f t="shared" si="96"/>
        <v>初级神器材料</v>
      </c>
      <c r="CV224" s="18">
        <f t="shared" si="97"/>
        <v>5935</v>
      </c>
      <c r="CW224" s="18" t="str">
        <f t="shared" si="98"/>
        <v>中级神器1配件2</v>
      </c>
      <c r="CX224" s="18">
        <f t="shared" si="99"/>
        <v>10</v>
      </c>
      <c r="CY224" s="44"/>
      <c r="CZ224" s="44"/>
      <c r="DA224" s="44"/>
      <c r="DB224" s="44"/>
      <c r="DE224" s="48">
        <v>221</v>
      </c>
      <c r="DF224" s="48">
        <f t="shared" si="100"/>
        <v>6</v>
      </c>
      <c r="DG224" s="48">
        <f t="shared" si="101"/>
        <v>302</v>
      </c>
      <c r="DH224" s="18" t="str">
        <f t="shared" si="102"/>
        <v>大夏龙雀-21级</v>
      </c>
      <c r="DI224" s="18" t="s">
        <v>1117</v>
      </c>
      <c r="DJ224" s="48">
        <f t="shared" si="103"/>
        <v>6</v>
      </c>
      <c r="DK224" s="48">
        <f t="shared" si="104"/>
        <v>21</v>
      </c>
      <c r="DL224" s="48" t="s">
        <v>1118</v>
      </c>
      <c r="DM224" s="18">
        <f t="shared" si="105"/>
        <v>31530</v>
      </c>
      <c r="DN224" s="48" t="s">
        <v>1119</v>
      </c>
      <c r="DO224" s="18">
        <f t="shared" si="106"/>
        <v>9130</v>
      </c>
      <c r="DP224" s="48"/>
      <c r="DQ224" s="48"/>
      <c r="DR224" s="48"/>
      <c r="DS224" s="48"/>
      <c r="DT224" s="48"/>
      <c r="DU224" s="48"/>
      <c r="DV224" s="48"/>
      <c r="DW224" s="48"/>
    </row>
    <row r="225" spans="1:127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328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107"/>
        <v>0</v>
      </c>
      <c r="AH225" s="41">
        <f t="shared" si="108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88"/>
        <v>77622</v>
      </c>
      <c r="AM225" s="41">
        <f t="shared" si="89"/>
        <v>2862</v>
      </c>
      <c r="AN225" s="41">
        <f t="shared" si="90"/>
        <v>60499</v>
      </c>
      <c r="CM225" s="44">
        <v>222</v>
      </c>
      <c r="CN225" s="18">
        <f t="shared" si="91"/>
        <v>6</v>
      </c>
      <c r="CO225" s="18">
        <f t="shared" si="92"/>
        <v>1606008</v>
      </c>
      <c r="CP225" s="44" t="str">
        <f t="shared" si="93"/>
        <v>中级神器1配件2-22级</v>
      </c>
      <c r="CQ225" s="43" t="s">
        <v>1061</v>
      </c>
      <c r="CR225" s="18">
        <f t="shared" si="94"/>
        <v>22</v>
      </c>
      <c r="CS225" s="18" t="str">
        <f t="shared" si="95"/>
        <v>金币</v>
      </c>
      <c r="CT225" s="18">
        <f>IF(CR225=1,1,INT(INDEX($CE$13:$CE$52,CR225)/$CH$2*INDEX($CI$4:$CI$6,INDEX($BT$4:$BT$33,CN225))/5)*5)</f>
        <v>14790</v>
      </c>
      <c r="CU225" s="18" t="str">
        <f t="shared" si="96"/>
        <v>初级神器材料</v>
      </c>
      <c r="CV225" s="18">
        <f t="shared" si="97"/>
        <v>6350</v>
      </c>
      <c r="CW225" s="18" t="str">
        <f t="shared" si="98"/>
        <v>中级神器1配件2</v>
      </c>
      <c r="CX225" s="18">
        <f t="shared" si="99"/>
        <v>10</v>
      </c>
      <c r="CY225" s="44"/>
      <c r="CZ225" s="44"/>
      <c r="DA225" s="44"/>
      <c r="DB225" s="44"/>
      <c r="DE225" s="48">
        <v>222</v>
      </c>
      <c r="DF225" s="48">
        <f t="shared" si="100"/>
        <v>6</v>
      </c>
      <c r="DG225" s="48">
        <f t="shared" si="101"/>
        <v>302</v>
      </c>
      <c r="DH225" s="18" t="str">
        <f t="shared" si="102"/>
        <v>大夏龙雀-22级</v>
      </c>
      <c r="DI225" s="18" t="s">
        <v>1117</v>
      </c>
      <c r="DJ225" s="48">
        <f t="shared" si="103"/>
        <v>6</v>
      </c>
      <c r="DK225" s="48">
        <f t="shared" si="104"/>
        <v>22</v>
      </c>
      <c r="DL225" s="48" t="s">
        <v>1118</v>
      </c>
      <c r="DM225" s="18">
        <f t="shared" si="105"/>
        <v>33285</v>
      </c>
      <c r="DN225" s="48" t="s">
        <v>1119</v>
      </c>
      <c r="DO225" s="18">
        <f t="shared" si="106"/>
        <v>9775</v>
      </c>
      <c r="DP225" s="48"/>
      <c r="DQ225" s="48"/>
      <c r="DR225" s="48"/>
      <c r="DS225" s="48"/>
      <c r="DT225" s="48"/>
      <c r="DU225" s="48"/>
      <c r="DV225" s="48"/>
      <c r="DW225" s="48"/>
    </row>
    <row r="226" spans="1:127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977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328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107"/>
        <v>0</v>
      </c>
      <c r="AH226" s="41">
        <f t="shared" si="108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88"/>
        <v>77622</v>
      </c>
      <c r="AM226" s="41">
        <f t="shared" si="89"/>
        <v>2862</v>
      </c>
      <c r="AN226" s="41">
        <f t="shared" si="90"/>
        <v>60499</v>
      </c>
      <c r="CM226" s="44">
        <v>223</v>
      </c>
      <c r="CN226" s="18">
        <f t="shared" si="91"/>
        <v>6</v>
      </c>
      <c r="CO226" s="18">
        <f t="shared" si="92"/>
        <v>1606008</v>
      </c>
      <c r="CP226" s="44" t="str">
        <f t="shared" si="93"/>
        <v>中级神器1配件2-23级</v>
      </c>
      <c r="CQ226" s="43" t="s">
        <v>1061</v>
      </c>
      <c r="CR226" s="18">
        <f t="shared" si="94"/>
        <v>23</v>
      </c>
      <c r="CS226" s="18" t="str">
        <f t="shared" si="95"/>
        <v>金币</v>
      </c>
      <c r="CT226" s="18">
        <f>IF(CR226=1,1,INT(INDEX($CE$13:$CE$52,CR226)/$CH$2*INDEX($CI$4:$CI$6,INDEX($BT$4:$BT$33,CN226))/5)*5)</f>
        <v>15570</v>
      </c>
      <c r="CU226" s="18" t="str">
        <f t="shared" si="96"/>
        <v>初级神器材料</v>
      </c>
      <c r="CV226" s="18">
        <f t="shared" si="97"/>
        <v>6750</v>
      </c>
      <c r="CW226" s="18" t="str">
        <f t="shared" si="98"/>
        <v>中级神器1配件2</v>
      </c>
      <c r="CX226" s="18">
        <f t="shared" si="99"/>
        <v>10</v>
      </c>
      <c r="CY226" s="44"/>
      <c r="CZ226" s="44"/>
      <c r="DA226" s="44"/>
      <c r="DB226" s="44"/>
      <c r="DE226" s="48">
        <v>223</v>
      </c>
      <c r="DF226" s="48">
        <f t="shared" si="100"/>
        <v>6</v>
      </c>
      <c r="DG226" s="48">
        <f t="shared" si="101"/>
        <v>302</v>
      </c>
      <c r="DH226" s="18" t="str">
        <f t="shared" si="102"/>
        <v>大夏龙雀-23级</v>
      </c>
      <c r="DI226" s="18" t="s">
        <v>1117</v>
      </c>
      <c r="DJ226" s="48">
        <f t="shared" si="103"/>
        <v>6</v>
      </c>
      <c r="DK226" s="48">
        <f t="shared" si="104"/>
        <v>23</v>
      </c>
      <c r="DL226" s="48" t="s">
        <v>1118</v>
      </c>
      <c r="DM226" s="18">
        <f t="shared" si="105"/>
        <v>35035</v>
      </c>
      <c r="DN226" s="48" t="s">
        <v>1119</v>
      </c>
      <c r="DO226" s="18">
        <f t="shared" si="106"/>
        <v>10385</v>
      </c>
      <c r="DP226" s="48"/>
      <c r="DQ226" s="48"/>
      <c r="DR226" s="48"/>
      <c r="DS226" s="48"/>
      <c r="DT226" s="48"/>
      <c r="DU226" s="48"/>
      <c r="DV226" s="48"/>
      <c r="DW226" s="48"/>
    </row>
    <row r="227" spans="1:127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328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107"/>
        <v>0</v>
      </c>
      <c r="AH227" s="41">
        <f t="shared" si="108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88"/>
        <v>77622</v>
      </c>
      <c r="AM227" s="41">
        <f t="shared" si="89"/>
        <v>2862</v>
      </c>
      <c r="AN227" s="41">
        <f t="shared" si="90"/>
        <v>60499</v>
      </c>
      <c r="CM227" s="44">
        <v>224</v>
      </c>
      <c r="CN227" s="18">
        <f t="shared" si="91"/>
        <v>6</v>
      </c>
      <c r="CO227" s="18">
        <f t="shared" si="92"/>
        <v>1606008</v>
      </c>
      <c r="CP227" s="44" t="str">
        <f t="shared" si="93"/>
        <v>中级神器1配件2-24级</v>
      </c>
      <c r="CQ227" s="43" t="s">
        <v>1061</v>
      </c>
      <c r="CR227" s="18">
        <f t="shared" si="94"/>
        <v>24</v>
      </c>
      <c r="CS227" s="18" t="str">
        <f t="shared" si="95"/>
        <v>金币</v>
      </c>
      <c r="CT227" s="18">
        <f>IF(CR227=1,1,INT(INDEX($CE$13:$CE$52,CR227)/$CH$2*INDEX($CI$4:$CI$6,INDEX($BT$4:$BT$33,CN227))/5)*5)</f>
        <v>16350</v>
      </c>
      <c r="CU227" s="18" t="str">
        <f t="shared" si="96"/>
        <v>初级神器材料</v>
      </c>
      <c r="CV227" s="18">
        <f t="shared" si="97"/>
        <v>7145</v>
      </c>
      <c r="CW227" s="18" t="str">
        <f t="shared" si="98"/>
        <v>中级神器1配件2</v>
      </c>
      <c r="CX227" s="18">
        <f t="shared" si="99"/>
        <v>10</v>
      </c>
      <c r="CY227" s="44"/>
      <c r="CZ227" s="44"/>
      <c r="DA227" s="44"/>
      <c r="DB227" s="44"/>
      <c r="DE227" s="48">
        <v>224</v>
      </c>
      <c r="DF227" s="48">
        <f t="shared" si="100"/>
        <v>6</v>
      </c>
      <c r="DG227" s="48">
        <f t="shared" si="101"/>
        <v>302</v>
      </c>
      <c r="DH227" s="18" t="str">
        <f t="shared" si="102"/>
        <v>大夏龙雀-24级</v>
      </c>
      <c r="DI227" s="18" t="s">
        <v>1117</v>
      </c>
      <c r="DJ227" s="48">
        <f t="shared" si="103"/>
        <v>6</v>
      </c>
      <c r="DK227" s="48">
        <f t="shared" si="104"/>
        <v>24</v>
      </c>
      <c r="DL227" s="48" t="s">
        <v>1118</v>
      </c>
      <c r="DM227" s="18">
        <f t="shared" si="105"/>
        <v>36785</v>
      </c>
      <c r="DN227" s="48" t="s">
        <v>1119</v>
      </c>
      <c r="DO227" s="18">
        <f t="shared" si="106"/>
        <v>10995</v>
      </c>
      <c r="DP227" s="48"/>
      <c r="DQ227" s="48"/>
      <c r="DR227" s="48"/>
      <c r="DS227" s="48"/>
      <c r="DT227" s="48"/>
      <c r="DU227" s="48"/>
      <c r="DV227" s="48"/>
      <c r="DW227" s="48"/>
    </row>
    <row r="228" spans="1:127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940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328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107"/>
        <v>0</v>
      </c>
      <c r="AH228" s="41">
        <f t="shared" si="108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88"/>
        <v>77622</v>
      </c>
      <c r="AM228" s="41">
        <f t="shared" si="89"/>
        <v>2862</v>
      </c>
      <c r="AN228" s="41">
        <f t="shared" si="90"/>
        <v>60499</v>
      </c>
      <c r="CM228" s="44">
        <v>225</v>
      </c>
      <c r="CN228" s="18">
        <f t="shared" si="91"/>
        <v>6</v>
      </c>
      <c r="CO228" s="18">
        <f t="shared" si="92"/>
        <v>1606008</v>
      </c>
      <c r="CP228" s="44" t="str">
        <f t="shared" si="93"/>
        <v>中级神器1配件2-25级</v>
      </c>
      <c r="CQ228" s="43" t="s">
        <v>1061</v>
      </c>
      <c r="CR228" s="18">
        <f t="shared" si="94"/>
        <v>25</v>
      </c>
      <c r="CS228" s="18" t="str">
        <f t="shared" si="95"/>
        <v>金币</v>
      </c>
      <c r="CT228" s="18">
        <f>IF(CR228=1,1,INT(INDEX($CE$13:$CE$52,CR228)/$CH$2*INDEX($CI$4:$CI$6,INDEX($BT$4:$BT$33,CN228))/5)*5)</f>
        <v>17125</v>
      </c>
      <c r="CU228" s="18" t="str">
        <f t="shared" si="96"/>
        <v>初级神器材料</v>
      </c>
      <c r="CV228" s="18">
        <f t="shared" si="97"/>
        <v>7545</v>
      </c>
      <c r="CW228" s="18" t="str">
        <f t="shared" si="98"/>
        <v>中级神器1配件2</v>
      </c>
      <c r="CX228" s="18">
        <f t="shared" si="99"/>
        <v>15</v>
      </c>
      <c r="CY228" s="44"/>
      <c r="CZ228" s="44"/>
      <c r="DA228" s="44"/>
      <c r="DB228" s="44"/>
      <c r="DE228" s="48">
        <v>225</v>
      </c>
      <c r="DF228" s="48">
        <f t="shared" si="100"/>
        <v>6</v>
      </c>
      <c r="DG228" s="48">
        <f t="shared" si="101"/>
        <v>302</v>
      </c>
      <c r="DH228" s="18" t="str">
        <f t="shared" si="102"/>
        <v>大夏龙雀-25级</v>
      </c>
      <c r="DI228" s="18" t="s">
        <v>1117</v>
      </c>
      <c r="DJ228" s="48">
        <f t="shared" si="103"/>
        <v>6</v>
      </c>
      <c r="DK228" s="48">
        <f t="shared" si="104"/>
        <v>25</v>
      </c>
      <c r="DL228" s="48" t="s">
        <v>1118</v>
      </c>
      <c r="DM228" s="18">
        <f t="shared" si="105"/>
        <v>38540</v>
      </c>
      <c r="DN228" s="48" t="s">
        <v>1119</v>
      </c>
      <c r="DO228" s="18">
        <f t="shared" si="106"/>
        <v>11605</v>
      </c>
      <c r="DP228" s="47" t="s">
        <v>1122</v>
      </c>
      <c r="DQ228" s="48">
        <v>8</v>
      </c>
      <c r="DR228" s="48"/>
      <c r="DS228" s="48"/>
      <c r="DT228" s="48"/>
      <c r="DU228" s="48"/>
      <c r="DV228" s="48"/>
      <c r="DW228" s="48"/>
    </row>
    <row r="229" spans="1:127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328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107"/>
        <v>0</v>
      </c>
      <c r="AH229" s="41">
        <f t="shared" si="108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88"/>
        <v>77622</v>
      </c>
      <c r="AM229" s="41">
        <f t="shared" si="89"/>
        <v>2862</v>
      </c>
      <c r="AN229" s="41">
        <f t="shared" si="90"/>
        <v>60499</v>
      </c>
      <c r="CM229" s="44">
        <v>226</v>
      </c>
      <c r="CN229" s="18">
        <f t="shared" si="91"/>
        <v>6</v>
      </c>
      <c r="CO229" s="18">
        <f t="shared" si="92"/>
        <v>1606008</v>
      </c>
      <c r="CP229" s="44" t="str">
        <f t="shared" si="93"/>
        <v>中级神器1配件2-26级</v>
      </c>
      <c r="CQ229" s="43" t="s">
        <v>1061</v>
      </c>
      <c r="CR229" s="18">
        <f t="shared" si="94"/>
        <v>26</v>
      </c>
      <c r="CS229" s="18" t="str">
        <f t="shared" si="95"/>
        <v>金币</v>
      </c>
      <c r="CT229" s="18">
        <f>IF(CR229=1,1,INT(INDEX($CE$13:$CE$52,CR229)/$CH$2*INDEX($CI$4:$CI$6,INDEX($BT$4:$BT$33,CN229))/5)*5)</f>
        <v>21600</v>
      </c>
      <c r="CU229" s="18" t="str">
        <f t="shared" si="96"/>
        <v>初级神器材料</v>
      </c>
      <c r="CV229" s="18">
        <f t="shared" si="97"/>
        <v>9075</v>
      </c>
      <c r="CW229" s="18" t="str">
        <f t="shared" si="98"/>
        <v>中级神器1配件2</v>
      </c>
      <c r="CX229" s="18">
        <f t="shared" si="99"/>
        <v>15</v>
      </c>
      <c r="CY229" s="44"/>
      <c r="CZ229" s="44"/>
      <c r="DA229" s="44"/>
      <c r="DB229" s="44"/>
      <c r="DE229" s="48">
        <v>226</v>
      </c>
      <c r="DF229" s="48">
        <f t="shared" si="100"/>
        <v>6</v>
      </c>
      <c r="DG229" s="48">
        <f t="shared" si="101"/>
        <v>302</v>
      </c>
      <c r="DH229" s="18" t="str">
        <f t="shared" si="102"/>
        <v>大夏龙雀-26级</v>
      </c>
      <c r="DI229" s="18" t="s">
        <v>1117</v>
      </c>
      <c r="DJ229" s="48">
        <f t="shared" si="103"/>
        <v>6</v>
      </c>
      <c r="DK229" s="48">
        <f t="shared" si="104"/>
        <v>26</v>
      </c>
      <c r="DL229" s="48" t="s">
        <v>1118</v>
      </c>
      <c r="DM229" s="18">
        <f t="shared" si="105"/>
        <v>48610</v>
      </c>
      <c r="DN229" s="48" t="s">
        <v>1119</v>
      </c>
      <c r="DO229" s="18">
        <f t="shared" si="106"/>
        <v>13960</v>
      </c>
      <c r="DP229" s="48"/>
      <c r="DQ229" s="48"/>
      <c r="DR229" s="48"/>
      <c r="DS229" s="48"/>
      <c r="DT229" s="48"/>
      <c r="DU229" s="48"/>
      <c r="DV229" s="48"/>
      <c r="DW229" s="48"/>
    </row>
    <row r="230" spans="1:127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331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328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107"/>
        <v>0</v>
      </c>
      <c r="AH230" s="41">
        <f t="shared" si="108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88"/>
        <v>77622</v>
      </c>
      <c r="AM230" s="41">
        <f t="shared" si="89"/>
        <v>2862</v>
      </c>
      <c r="AN230" s="41">
        <f t="shared" si="90"/>
        <v>60499</v>
      </c>
      <c r="CM230" s="44">
        <v>227</v>
      </c>
      <c r="CN230" s="18">
        <f t="shared" si="91"/>
        <v>6</v>
      </c>
      <c r="CO230" s="18">
        <f t="shared" si="92"/>
        <v>1606008</v>
      </c>
      <c r="CP230" s="44" t="str">
        <f t="shared" si="93"/>
        <v>中级神器1配件2-27级</v>
      </c>
      <c r="CQ230" s="43" t="s">
        <v>1061</v>
      </c>
      <c r="CR230" s="18">
        <f t="shared" si="94"/>
        <v>27</v>
      </c>
      <c r="CS230" s="18" t="str">
        <f t="shared" si="95"/>
        <v>金币</v>
      </c>
      <c r="CT230" s="18">
        <f>IF(CR230=1,1,INT(INDEX($CE$13:$CE$52,CR230)/$CH$2*INDEX($CI$4:$CI$6,INDEX($BT$4:$BT$33,CN230))/5)*5)</f>
        <v>27420</v>
      </c>
      <c r="CU230" s="18" t="str">
        <f t="shared" si="96"/>
        <v>初级神器材料</v>
      </c>
      <c r="CV230" s="18">
        <f t="shared" si="97"/>
        <v>9640</v>
      </c>
      <c r="CW230" s="18" t="str">
        <f t="shared" si="98"/>
        <v>中级神器1配件2</v>
      </c>
      <c r="CX230" s="18">
        <f t="shared" si="99"/>
        <v>15</v>
      </c>
      <c r="CY230" s="44"/>
      <c r="CZ230" s="44"/>
      <c r="DA230" s="44"/>
      <c r="DB230" s="44"/>
      <c r="DE230" s="48">
        <v>227</v>
      </c>
      <c r="DF230" s="48">
        <f t="shared" si="100"/>
        <v>6</v>
      </c>
      <c r="DG230" s="48">
        <f t="shared" si="101"/>
        <v>302</v>
      </c>
      <c r="DH230" s="18" t="str">
        <f t="shared" si="102"/>
        <v>大夏龙雀-27级</v>
      </c>
      <c r="DI230" s="18" t="s">
        <v>1117</v>
      </c>
      <c r="DJ230" s="48">
        <f t="shared" si="103"/>
        <v>6</v>
      </c>
      <c r="DK230" s="48">
        <f t="shared" si="104"/>
        <v>27</v>
      </c>
      <c r="DL230" s="48" t="s">
        <v>1118</v>
      </c>
      <c r="DM230" s="18">
        <f t="shared" si="105"/>
        <v>61695</v>
      </c>
      <c r="DN230" s="48" t="s">
        <v>1119</v>
      </c>
      <c r="DO230" s="18">
        <f t="shared" si="106"/>
        <v>14835</v>
      </c>
      <c r="DP230" s="48"/>
      <c r="DQ230" s="48"/>
      <c r="DR230" s="48"/>
      <c r="DS230" s="48"/>
      <c r="DT230" s="48"/>
      <c r="DU230" s="48"/>
      <c r="DV230" s="48"/>
      <c r="DW230" s="48"/>
    </row>
    <row r="231" spans="1:127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328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107"/>
        <v>0</v>
      </c>
      <c r="AH231" s="41">
        <f t="shared" si="108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88"/>
        <v>77622</v>
      </c>
      <c r="AM231" s="41">
        <f t="shared" si="89"/>
        <v>2862</v>
      </c>
      <c r="AN231" s="41">
        <f t="shared" si="90"/>
        <v>60499</v>
      </c>
      <c r="CM231" s="44">
        <v>228</v>
      </c>
      <c r="CN231" s="18">
        <f t="shared" si="91"/>
        <v>6</v>
      </c>
      <c r="CO231" s="18">
        <f t="shared" si="92"/>
        <v>1606008</v>
      </c>
      <c r="CP231" s="44" t="str">
        <f t="shared" si="93"/>
        <v>中级神器1配件2-28级</v>
      </c>
      <c r="CQ231" s="43" t="s">
        <v>1061</v>
      </c>
      <c r="CR231" s="18">
        <f t="shared" si="94"/>
        <v>28</v>
      </c>
      <c r="CS231" s="18" t="str">
        <f t="shared" si="95"/>
        <v>金币</v>
      </c>
      <c r="CT231" s="18">
        <f>IF(CR231=1,1,INT(INDEX($CE$13:$CE$52,CR231)/$CH$2*INDEX($CI$4:$CI$6,INDEX($BT$4:$BT$33,CN231))/5)*5)</f>
        <v>33235</v>
      </c>
      <c r="CU231" s="18" t="str">
        <f t="shared" si="96"/>
        <v>初级神器材料</v>
      </c>
      <c r="CV231" s="18">
        <f t="shared" si="97"/>
        <v>10210</v>
      </c>
      <c r="CW231" s="18" t="str">
        <f t="shared" si="98"/>
        <v>中级神器1配件2</v>
      </c>
      <c r="CX231" s="18">
        <f t="shared" si="99"/>
        <v>15</v>
      </c>
      <c r="CY231" s="44"/>
      <c r="CZ231" s="44"/>
      <c r="DA231" s="44"/>
      <c r="DB231" s="44"/>
      <c r="DE231" s="48">
        <v>228</v>
      </c>
      <c r="DF231" s="48">
        <f t="shared" si="100"/>
        <v>6</v>
      </c>
      <c r="DG231" s="48">
        <f t="shared" si="101"/>
        <v>302</v>
      </c>
      <c r="DH231" s="18" t="str">
        <f t="shared" si="102"/>
        <v>大夏龙雀-28级</v>
      </c>
      <c r="DI231" s="18" t="s">
        <v>1117</v>
      </c>
      <c r="DJ231" s="48">
        <f t="shared" si="103"/>
        <v>6</v>
      </c>
      <c r="DK231" s="48">
        <f t="shared" si="104"/>
        <v>28</v>
      </c>
      <c r="DL231" s="48" t="s">
        <v>1118</v>
      </c>
      <c r="DM231" s="18">
        <f t="shared" si="105"/>
        <v>74785</v>
      </c>
      <c r="DN231" s="48" t="s">
        <v>1119</v>
      </c>
      <c r="DO231" s="18">
        <f t="shared" si="106"/>
        <v>15705</v>
      </c>
      <c r="DP231" s="48"/>
      <c r="DQ231" s="48"/>
      <c r="DR231" s="48"/>
      <c r="DS231" s="48"/>
      <c r="DT231" s="48"/>
      <c r="DU231" s="48"/>
      <c r="DV231" s="48"/>
      <c r="DW231" s="48"/>
    </row>
    <row r="232" spans="1:127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945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328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107"/>
        <v>0</v>
      </c>
      <c r="AH232" s="41">
        <f t="shared" si="108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88"/>
        <v>77622</v>
      </c>
      <c r="AM232" s="41">
        <f t="shared" si="89"/>
        <v>2862</v>
      </c>
      <c r="AN232" s="41">
        <f t="shared" si="90"/>
        <v>60499</v>
      </c>
      <c r="CM232" s="44">
        <v>229</v>
      </c>
      <c r="CN232" s="18">
        <f t="shared" si="91"/>
        <v>6</v>
      </c>
      <c r="CO232" s="18">
        <f t="shared" si="92"/>
        <v>1606008</v>
      </c>
      <c r="CP232" s="44" t="str">
        <f t="shared" si="93"/>
        <v>中级神器1配件2-29级</v>
      </c>
      <c r="CQ232" s="43" t="s">
        <v>1061</v>
      </c>
      <c r="CR232" s="18">
        <f t="shared" si="94"/>
        <v>29</v>
      </c>
      <c r="CS232" s="18" t="str">
        <f t="shared" si="95"/>
        <v>金币</v>
      </c>
      <c r="CT232" s="18">
        <f>IF(CR232=1,1,INT(INDEX($CE$13:$CE$52,CR232)/$CH$2*INDEX($CI$4:$CI$6,INDEX($BT$4:$BT$33,CN232))/5)*5)</f>
        <v>39050</v>
      </c>
      <c r="CU232" s="18" t="str">
        <f t="shared" si="96"/>
        <v>初级神器材料</v>
      </c>
      <c r="CV232" s="18">
        <f t="shared" si="97"/>
        <v>10775</v>
      </c>
      <c r="CW232" s="18" t="str">
        <f t="shared" si="98"/>
        <v>中级神器1配件2</v>
      </c>
      <c r="CX232" s="18">
        <f t="shared" si="99"/>
        <v>15</v>
      </c>
      <c r="CY232" s="44"/>
      <c r="CZ232" s="44"/>
      <c r="DA232" s="44"/>
      <c r="DB232" s="44"/>
      <c r="DE232" s="48">
        <v>229</v>
      </c>
      <c r="DF232" s="48">
        <f t="shared" si="100"/>
        <v>6</v>
      </c>
      <c r="DG232" s="48">
        <f t="shared" si="101"/>
        <v>302</v>
      </c>
      <c r="DH232" s="18" t="str">
        <f t="shared" si="102"/>
        <v>大夏龙雀-29级</v>
      </c>
      <c r="DI232" s="18" t="s">
        <v>1117</v>
      </c>
      <c r="DJ232" s="48">
        <f t="shared" si="103"/>
        <v>6</v>
      </c>
      <c r="DK232" s="48">
        <f t="shared" si="104"/>
        <v>29</v>
      </c>
      <c r="DL232" s="48" t="s">
        <v>1118</v>
      </c>
      <c r="DM232" s="18">
        <f t="shared" si="105"/>
        <v>87870</v>
      </c>
      <c r="DN232" s="48" t="s">
        <v>1119</v>
      </c>
      <c r="DO232" s="18">
        <f t="shared" si="106"/>
        <v>16580</v>
      </c>
      <c r="DP232" s="48"/>
      <c r="DQ232" s="48"/>
      <c r="DR232" s="48"/>
      <c r="DS232" s="48"/>
      <c r="DT232" s="48"/>
      <c r="DU232" s="48"/>
      <c r="DV232" s="48"/>
      <c r="DW232" s="48"/>
    </row>
    <row r="233" spans="1:127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328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si="107"/>
        <v>0</v>
      </c>
      <c r="AH233" s="41">
        <f t="shared" si="108"/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109">INT(AI233/AI$2*AG$2+AI233)</f>
        <v>77622</v>
      </c>
      <c r="AM233" s="41">
        <f t="shared" ref="AM233:AM296" si="110">INT(AJ233/AJ$2*AH$2+AJ233)</f>
        <v>2862</v>
      </c>
      <c r="AN233" s="41">
        <f t="shared" ref="AN233:AN296" si="111">INT(AK233/AK$2*AI$2+AK233)</f>
        <v>60499</v>
      </c>
      <c r="CM233" s="44">
        <v>230</v>
      </c>
      <c r="CN233" s="18">
        <f t="shared" si="91"/>
        <v>6</v>
      </c>
      <c r="CO233" s="18">
        <f t="shared" si="92"/>
        <v>1606008</v>
      </c>
      <c r="CP233" s="44" t="str">
        <f t="shared" si="93"/>
        <v>中级神器1配件2-30级</v>
      </c>
      <c r="CQ233" s="43" t="s">
        <v>1061</v>
      </c>
      <c r="CR233" s="18">
        <f t="shared" si="94"/>
        <v>30</v>
      </c>
      <c r="CS233" s="18" t="str">
        <f t="shared" si="95"/>
        <v>金币</v>
      </c>
      <c r="CT233" s="18">
        <f>IF(CR233=1,1,INT(INDEX($CE$13:$CE$52,CR233)/$CH$2*INDEX($CI$4:$CI$6,INDEX($BT$4:$BT$33,CN233))/5)*5)</f>
        <v>44870</v>
      </c>
      <c r="CU233" s="18" t="str">
        <f t="shared" si="96"/>
        <v>初级神器材料</v>
      </c>
      <c r="CV233" s="18">
        <f t="shared" si="97"/>
        <v>11345</v>
      </c>
      <c r="CW233" s="18" t="str">
        <f t="shared" si="98"/>
        <v>中级神器1配件2</v>
      </c>
      <c r="CX233" s="18">
        <f t="shared" si="99"/>
        <v>21</v>
      </c>
      <c r="CY233" s="44"/>
      <c r="CZ233" s="44"/>
      <c r="DA233" s="44"/>
      <c r="DB233" s="44"/>
      <c r="DE233" s="48">
        <v>230</v>
      </c>
      <c r="DF233" s="48">
        <f t="shared" si="100"/>
        <v>6</v>
      </c>
      <c r="DG233" s="48">
        <f t="shared" si="101"/>
        <v>302</v>
      </c>
      <c r="DH233" s="18" t="str">
        <f t="shared" si="102"/>
        <v>大夏龙雀-30级</v>
      </c>
      <c r="DI233" s="18" t="s">
        <v>1117</v>
      </c>
      <c r="DJ233" s="48">
        <f t="shared" si="103"/>
        <v>6</v>
      </c>
      <c r="DK233" s="48">
        <f t="shared" si="104"/>
        <v>30</v>
      </c>
      <c r="DL233" s="48" t="s">
        <v>1118</v>
      </c>
      <c r="DM233" s="18">
        <f t="shared" si="105"/>
        <v>100960</v>
      </c>
      <c r="DN233" s="48" t="s">
        <v>1119</v>
      </c>
      <c r="DO233" s="18">
        <f t="shared" si="106"/>
        <v>17450</v>
      </c>
      <c r="DP233" s="47" t="s">
        <v>1120</v>
      </c>
      <c r="DQ233" s="48">
        <v>10</v>
      </c>
      <c r="DR233" s="48"/>
      <c r="DS233" s="48"/>
      <c r="DT233" s="48"/>
      <c r="DU233" s="48"/>
      <c r="DV233" s="48"/>
      <c r="DW233" s="48"/>
    </row>
    <row r="234" spans="1:127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944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328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107"/>
        <v>0</v>
      </c>
      <c r="AH234" s="41">
        <f t="shared" si="108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109"/>
        <v>77622</v>
      </c>
      <c r="AM234" s="41">
        <f t="shared" si="110"/>
        <v>2862</v>
      </c>
      <c r="AN234" s="41">
        <f t="shared" si="111"/>
        <v>60499</v>
      </c>
      <c r="CM234" s="44">
        <v>231</v>
      </c>
      <c r="CN234" s="18">
        <f t="shared" si="91"/>
        <v>6</v>
      </c>
      <c r="CO234" s="18">
        <f t="shared" si="92"/>
        <v>1606008</v>
      </c>
      <c r="CP234" s="44" t="str">
        <f t="shared" si="93"/>
        <v>中级神器1配件2-31级</v>
      </c>
      <c r="CQ234" s="43" t="s">
        <v>1061</v>
      </c>
      <c r="CR234" s="18">
        <f t="shared" si="94"/>
        <v>31</v>
      </c>
      <c r="CS234" s="18" t="str">
        <f t="shared" si="95"/>
        <v>金币</v>
      </c>
      <c r="CT234" s="18">
        <f>IF(CR234=1,1,INT(INDEX($CE$13:$CE$52,CR234)/$CH$2*INDEX($CI$4:$CI$6,INDEX($BT$4:$BT$33,CN234))/5)*5)</f>
        <v>47705</v>
      </c>
      <c r="CU234" s="18" t="str">
        <f t="shared" si="96"/>
        <v>初级神器材料</v>
      </c>
      <c r="CV234" s="18">
        <f t="shared" si="97"/>
        <v>15880</v>
      </c>
      <c r="CW234" s="18" t="str">
        <f t="shared" si="98"/>
        <v>中级神器1配件2</v>
      </c>
      <c r="CX234" s="18">
        <f t="shared" si="99"/>
        <v>25</v>
      </c>
      <c r="CY234" s="44"/>
      <c r="CZ234" s="44"/>
      <c r="DA234" s="44"/>
      <c r="DB234" s="44"/>
      <c r="DE234" s="48">
        <v>231</v>
      </c>
      <c r="DF234" s="48">
        <f t="shared" si="100"/>
        <v>6</v>
      </c>
      <c r="DG234" s="48">
        <f t="shared" si="101"/>
        <v>302</v>
      </c>
      <c r="DH234" s="18" t="str">
        <f t="shared" si="102"/>
        <v>大夏龙雀-31级</v>
      </c>
      <c r="DI234" s="18" t="s">
        <v>1117</v>
      </c>
      <c r="DJ234" s="48">
        <f t="shared" si="103"/>
        <v>6</v>
      </c>
      <c r="DK234" s="48">
        <f t="shared" si="104"/>
        <v>31</v>
      </c>
      <c r="DL234" s="48" t="s">
        <v>1118</v>
      </c>
      <c r="DM234" s="18">
        <f t="shared" si="105"/>
        <v>107340</v>
      </c>
      <c r="DN234" s="48" t="s">
        <v>1119</v>
      </c>
      <c r="DO234" s="18">
        <f t="shared" si="106"/>
        <v>24430</v>
      </c>
      <c r="DP234" s="48"/>
      <c r="DQ234" s="48"/>
      <c r="DR234" s="48"/>
      <c r="DS234" s="48"/>
      <c r="DT234" s="48"/>
      <c r="DU234" s="48"/>
      <c r="DV234" s="48"/>
      <c r="DW234" s="48"/>
    </row>
    <row r="235" spans="1:127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328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107"/>
        <v>0</v>
      </c>
      <c r="AH235" s="41">
        <f t="shared" si="108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109"/>
        <v>77622</v>
      </c>
      <c r="AM235" s="41">
        <f t="shared" si="110"/>
        <v>2862</v>
      </c>
      <c r="AN235" s="41">
        <f t="shared" si="111"/>
        <v>60499</v>
      </c>
      <c r="CM235" s="44">
        <v>232</v>
      </c>
      <c r="CN235" s="18">
        <f t="shared" si="91"/>
        <v>6</v>
      </c>
      <c r="CO235" s="18">
        <f t="shared" si="92"/>
        <v>1606008</v>
      </c>
      <c r="CP235" s="44" t="str">
        <f t="shared" si="93"/>
        <v>中级神器1配件2-32级</v>
      </c>
      <c r="CQ235" s="43" t="s">
        <v>1061</v>
      </c>
      <c r="CR235" s="18">
        <f t="shared" si="94"/>
        <v>32</v>
      </c>
      <c r="CS235" s="18" t="str">
        <f t="shared" si="95"/>
        <v>金币</v>
      </c>
      <c r="CT235" s="18">
        <f>IF(CR235=1,1,INT(INDEX($CE$13:$CE$52,CR235)/$CH$2*INDEX($CI$4:$CI$6,INDEX($BT$4:$BT$33,CN235))/5)*5)</f>
        <v>71560</v>
      </c>
      <c r="CU235" s="18" t="str">
        <f t="shared" si="96"/>
        <v>初级神器材料</v>
      </c>
      <c r="CV235" s="18">
        <f t="shared" si="97"/>
        <v>17015</v>
      </c>
      <c r="CW235" s="18" t="str">
        <f t="shared" si="98"/>
        <v>中级神器1配件2</v>
      </c>
      <c r="CX235" s="18">
        <f t="shared" si="99"/>
        <v>25</v>
      </c>
      <c r="CY235" s="44"/>
      <c r="CZ235" s="44"/>
      <c r="DA235" s="44"/>
      <c r="DB235" s="44"/>
      <c r="DE235" s="48">
        <v>232</v>
      </c>
      <c r="DF235" s="48">
        <f t="shared" si="100"/>
        <v>6</v>
      </c>
      <c r="DG235" s="48">
        <f t="shared" si="101"/>
        <v>302</v>
      </c>
      <c r="DH235" s="18" t="str">
        <f t="shared" si="102"/>
        <v>大夏龙雀-32级</v>
      </c>
      <c r="DI235" s="18" t="s">
        <v>1117</v>
      </c>
      <c r="DJ235" s="48">
        <f t="shared" si="103"/>
        <v>6</v>
      </c>
      <c r="DK235" s="48">
        <f t="shared" si="104"/>
        <v>32</v>
      </c>
      <c r="DL235" s="48" t="s">
        <v>1118</v>
      </c>
      <c r="DM235" s="18">
        <f t="shared" si="105"/>
        <v>161015</v>
      </c>
      <c r="DN235" s="48" t="s">
        <v>1119</v>
      </c>
      <c r="DO235" s="18">
        <f t="shared" si="106"/>
        <v>26175</v>
      </c>
      <c r="DP235" s="48"/>
      <c r="DQ235" s="48"/>
      <c r="DR235" s="48"/>
      <c r="DS235" s="48"/>
      <c r="DT235" s="48"/>
      <c r="DU235" s="48"/>
      <c r="DV235" s="48"/>
      <c r="DW235" s="48"/>
    </row>
    <row r="236" spans="1:127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329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328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107"/>
        <v>0</v>
      </c>
      <c r="AH236" s="41">
        <f t="shared" si="108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109"/>
        <v>77622</v>
      </c>
      <c r="AM236" s="41">
        <f t="shared" si="110"/>
        <v>2862</v>
      </c>
      <c r="AN236" s="41">
        <f t="shared" si="111"/>
        <v>60499</v>
      </c>
      <c r="CM236" s="44">
        <v>233</v>
      </c>
      <c r="CN236" s="18">
        <f t="shared" si="91"/>
        <v>6</v>
      </c>
      <c r="CO236" s="18">
        <f t="shared" si="92"/>
        <v>1606008</v>
      </c>
      <c r="CP236" s="44" t="str">
        <f t="shared" si="93"/>
        <v>中级神器1配件2-33级</v>
      </c>
      <c r="CQ236" s="43" t="s">
        <v>1061</v>
      </c>
      <c r="CR236" s="18">
        <f t="shared" si="94"/>
        <v>33</v>
      </c>
      <c r="CS236" s="18" t="str">
        <f t="shared" si="95"/>
        <v>金币</v>
      </c>
      <c r="CT236" s="18">
        <f>IF(CR236=1,1,INT(INDEX($CE$13:$CE$52,CR236)/$CH$2*INDEX($CI$4:$CI$6,INDEX($BT$4:$BT$33,CN236))/5)*5)</f>
        <v>95415</v>
      </c>
      <c r="CU236" s="18" t="str">
        <f t="shared" si="96"/>
        <v>初级神器材料</v>
      </c>
      <c r="CV236" s="18">
        <f t="shared" si="97"/>
        <v>18150</v>
      </c>
      <c r="CW236" s="18" t="str">
        <f t="shared" si="98"/>
        <v>中级神器1配件2</v>
      </c>
      <c r="CX236" s="18">
        <f t="shared" si="99"/>
        <v>25</v>
      </c>
      <c r="CY236" s="44"/>
      <c r="CZ236" s="44"/>
      <c r="DA236" s="44"/>
      <c r="DB236" s="44"/>
      <c r="DE236" s="48">
        <v>233</v>
      </c>
      <c r="DF236" s="48">
        <f t="shared" si="100"/>
        <v>6</v>
      </c>
      <c r="DG236" s="48">
        <f t="shared" si="101"/>
        <v>302</v>
      </c>
      <c r="DH236" s="18" t="str">
        <f t="shared" si="102"/>
        <v>大夏龙雀-33级</v>
      </c>
      <c r="DI236" s="18" t="s">
        <v>1117</v>
      </c>
      <c r="DJ236" s="48">
        <f t="shared" si="103"/>
        <v>6</v>
      </c>
      <c r="DK236" s="48">
        <f t="shared" si="104"/>
        <v>33</v>
      </c>
      <c r="DL236" s="48" t="s">
        <v>1118</v>
      </c>
      <c r="DM236" s="18">
        <f t="shared" si="105"/>
        <v>214685</v>
      </c>
      <c r="DN236" s="48" t="s">
        <v>1119</v>
      </c>
      <c r="DO236" s="18">
        <f t="shared" si="106"/>
        <v>27925</v>
      </c>
      <c r="DP236" s="48"/>
      <c r="DQ236" s="48"/>
      <c r="DR236" s="48"/>
      <c r="DS236" s="48"/>
      <c r="DT236" s="48"/>
      <c r="DU236" s="48"/>
      <c r="DV236" s="48"/>
      <c r="DW236" s="48"/>
    </row>
    <row r="237" spans="1:127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328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107"/>
        <v>0</v>
      </c>
      <c r="AH237" s="41">
        <f t="shared" si="108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109"/>
        <v>77622</v>
      </c>
      <c r="AM237" s="41">
        <f t="shared" si="110"/>
        <v>2862</v>
      </c>
      <c r="AN237" s="41">
        <f t="shared" si="111"/>
        <v>60499</v>
      </c>
      <c r="CM237" s="44">
        <v>234</v>
      </c>
      <c r="CN237" s="18">
        <f t="shared" si="91"/>
        <v>6</v>
      </c>
      <c r="CO237" s="18">
        <f t="shared" si="92"/>
        <v>1606008</v>
      </c>
      <c r="CP237" s="44" t="str">
        <f t="shared" si="93"/>
        <v>中级神器1配件2-34级</v>
      </c>
      <c r="CQ237" s="43" t="s">
        <v>1061</v>
      </c>
      <c r="CR237" s="18">
        <f t="shared" si="94"/>
        <v>34</v>
      </c>
      <c r="CS237" s="18" t="str">
        <f t="shared" si="95"/>
        <v>金币</v>
      </c>
      <c r="CT237" s="18">
        <f>IF(CR237=1,1,INT(INDEX($CE$13:$CE$52,CR237)/$CH$2*INDEX($CI$4:$CI$6,INDEX($BT$4:$BT$33,CN237))/5)*5)</f>
        <v>119270</v>
      </c>
      <c r="CU237" s="18" t="str">
        <f t="shared" si="96"/>
        <v>初级神器材料</v>
      </c>
      <c r="CV237" s="18">
        <f t="shared" si="97"/>
        <v>19285</v>
      </c>
      <c r="CW237" s="18" t="str">
        <f t="shared" si="98"/>
        <v>中级神器1配件2</v>
      </c>
      <c r="CX237" s="18">
        <f t="shared" si="99"/>
        <v>25</v>
      </c>
      <c r="CY237" s="44"/>
      <c r="CZ237" s="44"/>
      <c r="DA237" s="44"/>
      <c r="DB237" s="44"/>
      <c r="DE237" s="48">
        <v>234</v>
      </c>
      <c r="DF237" s="48">
        <f t="shared" si="100"/>
        <v>6</v>
      </c>
      <c r="DG237" s="48">
        <f t="shared" si="101"/>
        <v>302</v>
      </c>
      <c r="DH237" s="18" t="str">
        <f t="shared" si="102"/>
        <v>大夏龙雀-34级</v>
      </c>
      <c r="DI237" s="18" t="s">
        <v>1117</v>
      </c>
      <c r="DJ237" s="48">
        <f t="shared" si="103"/>
        <v>6</v>
      </c>
      <c r="DK237" s="48">
        <f t="shared" si="104"/>
        <v>34</v>
      </c>
      <c r="DL237" s="48" t="s">
        <v>1118</v>
      </c>
      <c r="DM237" s="18">
        <f t="shared" si="105"/>
        <v>268360</v>
      </c>
      <c r="DN237" s="48" t="s">
        <v>1119</v>
      </c>
      <c r="DO237" s="18">
        <f t="shared" si="106"/>
        <v>29670</v>
      </c>
      <c r="DP237" s="48"/>
      <c r="DQ237" s="48"/>
      <c r="DR237" s="48"/>
      <c r="DS237" s="48"/>
      <c r="DT237" s="48"/>
      <c r="DU237" s="48"/>
      <c r="DV237" s="48"/>
      <c r="DW237" s="48"/>
    </row>
    <row r="238" spans="1:127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978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328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107"/>
        <v>0</v>
      </c>
      <c r="AH238" s="41">
        <f t="shared" si="108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109"/>
        <v>77622</v>
      </c>
      <c r="AM238" s="41">
        <f t="shared" si="110"/>
        <v>2862</v>
      </c>
      <c r="AN238" s="41">
        <f t="shared" si="111"/>
        <v>60499</v>
      </c>
      <c r="CM238" s="44">
        <v>235</v>
      </c>
      <c r="CN238" s="18">
        <f t="shared" si="91"/>
        <v>6</v>
      </c>
      <c r="CO238" s="18">
        <f t="shared" si="92"/>
        <v>1606008</v>
      </c>
      <c r="CP238" s="44" t="str">
        <f t="shared" si="93"/>
        <v>中级神器1配件2-35级</v>
      </c>
      <c r="CQ238" s="43" t="s">
        <v>1061</v>
      </c>
      <c r="CR238" s="18">
        <f t="shared" si="94"/>
        <v>35</v>
      </c>
      <c r="CS238" s="18" t="str">
        <f t="shared" si="95"/>
        <v>金币</v>
      </c>
      <c r="CT238" s="18">
        <f>IF(CR238=1,1,INT(INDEX($CE$13:$CE$52,CR238)/$CH$2*INDEX($CI$4:$CI$6,INDEX($BT$4:$BT$33,CN238))/5)*5)</f>
        <v>143125</v>
      </c>
      <c r="CU238" s="18" t="str">
        <f t="shared" si="96"/>
        <v>初级神器材料</v>
      </c>
      <c r="CV238" s="18">
        <f t="shared" si="97"/>
        <v>20420</v>
      </c>
      <c r="CW238" s="18" t="str">
        <f t="shared" si="98"/>
        <v>中级神器1配件2</v>
      </c>
      <c r="CX238" s="18">
        <f t="shared" si="99"/>
        <v>25</v>
      </c>
      <c r="CY238" s="44"/>
      <c r="CZ238" s="44"/>
      <c r="DA238" s="44"/>
      <c r="DB238" s="44"/>
      <c r="DE238" s="48">
        <v>235</v>
      </c>
      <c r="DF238" s="48">
        <f t="shared" si="100"/>
        <v>6</v>
      </c>
      <c r="DG238" s="48">
        <f t="shared" si="101"/>
        <v>302</v>
      </c>
      <c r="DH238" s="18" t="str">
        <f t="shared" si="102"/>
        <v>大夏龙雀-35级</v>
      </c>
      <c r="DI238" s="18" t="s">
        <v>1117</v>
      </c>
      <c r="DJ238" s="48">
        <f t="shared" si="103"/>
        <v>6</v>
      </c>
      <c r="DK238" s="48">
        <f t="shared" si="104"/>
        <v>35</v>
      </c>
      <c r="DL238" s="48" t="s">
        <v>1118</v>
      </c>
      <c r="DM238" s="18">
        <f t="shared" si="105"/>
        <v>322030</v>
      </c>
      <c r="DN238" s="48" t="s">
        <v>1119</v>
      </c>
      <c r="DO238" s="18">
        <f t="shared" si="106"/>
        <v>31415</v>
      </c>
      <c r="DP238" s="47" t="s">
        <v>1120</v>
      </c>
      <c r="DQ238" s="48">
        <v>10</v>
      </c>
      <c r="DR238" s="48"/>
      <c r="DS238" s="48"/>
      <c r="DT238" s="48"/>
      <c r="DU238" s="48"/>
      <c r="DV238" s="48"/>
      <c r="DW238" s="48"/>
    </row>
    <row r="239" spans="1:127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328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107"/>
        <v>0</v>
      </c>
      <c r="AH239" s="41">
        <f t="shared" si="108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109"/>
        <v>77622</v>
      </c>
      <c r="AM239" s="41">
        <f t="shared" si="110"/>
        <v>2862</v>
      </c>
      <c r="AN239" s="41">
        <f t="shared" si="111"/>
        <v>60499</v>
      </c>
      <c r="CM239" s="44">
        <v>236</v>
      </c>
      <c r="CN239" s="18">
        <f t="shared" si="91"/>
        <v>6</v>
      </c>
      <c r="CO239" s="18">
        <f t="shared" si="92"/>
        <v>1606008</v>
      </c>
      <c r="CP239" s="44" t="str">
        <f t="shared" si="93"/>
        <v>中级神器1配件2-36级</v>
      </c>
      <c r="CQ239" s="43" t="s">
        <v>1061</v>
      </c>
      <c r="CR239" s="18">
        <f t="shared" si="94"/>
        <v>36</v>
      </c>
      <c r="CS239" s="18" t="str">
        <f t="shared" si="95"/>
        <v>金币</v>
      </c>
      <c r="CT239" s="18">
        <f>IF(CR239=1,1,INT(INDEX($CE$13:$CE$52,CR239)/$CH$2*INDEX($CI$4:$CI$6,INDEX($BT$4:$BT$33,CN239))/5)*5)</f>
        <v>193815</v>
      </c>
      <c r="CU239" s="18" t="str">
        <f t="shared" si="96"/>
        <v>初级神器材料</v>
      </c>
      <c r="CV239" s="18">
        <f t="shared" si="97"/>
        <v>32330</v>
      </c>
      <c r="CW239" s="18" t="str">
        <f t="shared" si="98"/>
        <v>中级神器1配件2</v>
      </c>
      <c r="CX239" s="18">
        <f t="shared" si="99"/>
        <v>25</v>
      </c>
      <c r="CY239" s="44"/>
      <c r="CZ239" s="44"/>
      <c r="DA239" s="44"/>
      <c r="DB239" s="44"/>
      <c r="DE239" s="48">
        <v>236</v>
      </c>
      <c r="DF239" s="48">
        <f t="shared" si="100"/>
        <v>6</v>
      </c>
      <c r="DG239" s="48">
        <f t="shared" si="101"/>
        <v>302</v>
      </c>
      <c r="DH239" s="18" t="str">
        <f t="shared" si="102"/>
        <v>大夏龙雀-36级</v>
      </c>
      <c r="DI239" s="18" t="s">
        <v>1117</v>
      </c>
      <c r="DJ239" s="48">
        <f t="shared" si="103"/>
        <v>6</v>
      </c>
      <c r="DK239" s="48">
        <f t="shared" si="104"/>
        <v>36</v>
      </c>
      <c r="DL239" s="48" t="s">
        <v>1118</v>
      </c>
      <c r="DM239" s="18">
        <f t="shared" si="105"/>
        <v>436085</v>
      </c>
      <c r="DN239" s="48" t="s">
        <v>1119</v>
      </c>
      <c r="DO239" s="18">
        <f t="shared" si="106"/>
        <v>49735</v>
      </c>
      <c r="DP239" s="48"/>
      <c r="DQ239" s="48"/>
      <c r="DR239" s="48"/>
      <c r="DS239" s="48"/>
      <c r="DT239" s="48"/>
      <c r="DU239" s="48"/>
      <c r="DV239" s="48"/>
      <c r="DW239" s="48"/>
    </row>
    <row r="240" spans="1:127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979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328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107"/>
        <v>0</v>
      </c>
      <c r="AH240" s="41">
        <f t="shared" si="108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109"/>
        <v>77622</v>
      </c>
      <c r="AM240" s="41">
        <f t="shared" si="110"/>
        <v>2862</v>
      </c>
      <c r="AN240" s="41">
        <f t="shared" si="111"/>
        <v>60499</v>
      </c>
      <c r="CM240" s="44">
        <v>237</v>
      </c>
      <c r="CN240" s="18">
        <f t="shared" si="91"/>
        <v>6</v>
      </c>
      <c r="CO240" s="18">
        <f t="shared" si="92"/>
        <v>1606008</v>
      </c>
      <c r="CP240" s="44" t="str">
        <f t="shared" si="93"/>
        <v>中级神器1配件2-37级</v>
      </c>
      <c r="CQ240" s="43" t="s">
        <v>1061</v>
      </c>
      <c r="CR240" s="18">
        <f t="shared" si="94"/>
        <v>37</v>
      </c>
      <c r="CS240" s="18" t="str">
        <f t="shared" si="95"/>
        <v>金币</v>
      </c>
      <c r="CT240" s="18">
        <f>IF(CR240=1,1,INT(INDEX($CE$13:$CE$52,CR240)/$CH$2*INDEX($CI$4:$CI$6,INDEX($BT$4:$BT$33,CN240))/5)*5)</f>
        <v>245995</v>
      </c>
      <c r="CU240" s="18" t="str">
        <f t="shared" si="96"/>
        <v>初级神器材料</v>
      </c>
      <c r="CV240" s="18">
        <f t="shared" si="97"/>
        <v>34030</v>
      </c>
      <c r="CW240" s="18" t="str">
        <f t="shared" si="98"/>
        <v>中级神器1配件2</v>
      </c>
      <c r="CX240" s="18">
        <f t="shared" si="99"/>
        <v>25</v>
      </c>
      <c r="CY240" s="44"/>
      <c r="CZ240" s="44"/>
      <c r="DA240" s="44"/>
      <c r="DB240" s="44"/>
      <c r="DE240" s="48">
        <v>237</v>
      </c>
      <c r="DF240" s="48">
        <f t="shared" si="100"/>
        <v>6</v>
      </c>
      <c r="DG240" s="48">
        <f t="shared" si="101"/>
        <v>302</v>
      </c>
      <c r="DH240" s="18" t="str">
        <f t="shared" si="102"/>
        <v>大夏龙雀-37级</v>
      </c>
      <c r="DI240" s="18" t="s">
        <v>1117</v>
      </c>
      <c r="DJ240" s="48">
        <f t="shared" si="103"/>
        <v>6</v>
      </c>
      <c r="DK240" s="48">
        <f t="shared" si="104"/>
        <v>37</v>
      </c>
      <c r="DL240" s="48" t="s">
        <v>1118</v>
      </c>
      <c r="DM240" s="18">
        <f t="shared" si="105"/>
        <v>553490</v>
      </c>
      <c r="DN240" s="48" t="s">
        <v>1119</v>
      </c>
      <c r="DO240" s="18">
        <f t="shared" si="106"/>
        <v>52355</v>
      </c>
      <c r="DP240" s="48"/>
      <c r="DQ240" s="48"/>
      <c r="DR240" s="48"/>
      <c r="DS240" s="48"/>
      <c r="DT240" s="48"/>
      <c r="DU240" s="48"/>
      <c r="DV240" s="48"/>
      <c r="DW240" s="48"/>
    </row>
    <row r="241" spans="1:127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328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107"/>
        <v>0</v>
      </c>
      <c r="AH241" s="41">
        <f t="shared" si="108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109"/>
        <v>77622</v>
      </c>
      <c r="AM241" s="41">
        <f t="shared" si="110"/>
        <v>2862</v>
      </c>
      <c r="AN241" s="41">
        <f t="shared" si="111"/>
        <v>60499</v>
      </c>
      <c r="CM241" s="44">
        <v>238</v>
      </c>
      <c r="CN241" s="18">
        <f t="shared" si="91"/>
        <v>6</v>
      </c>
      <c r="CO241" s="18">
        <f t="shared" si="92"/>
        <v>1606008</v>
      </c>
      <c r="CP241" s="44" t="str">
        <f t="shared" si="93"/>
        <v>中级神器1配件2-38级</v>
      </c>
      <c r="CQ241" s="43" t="s">
        <v>1061</v>
      </c>
      <c r="CR241" s="18">
        <f t="shared" si="94"/>
        <v>38</v>
      </c>
      <c r="CS241" s="18" t="str">
        <f t="shared" si="95"/>
        <v>金币</v>
      </c>
      <c r="CT241" s="18">
        <f>IF(CR241=1,1,INT(INDEX($CE$13:$CE$52,CR241)/$CH$2*INDEX($CI$4:$CI$6,INDEX($BT$4:$BT$33,CN241))/5)*5)</f>
        <v>298175</v>
      </c>
      <c r="CU241" s="18" t="str">
        <f t="shared" si="96"/>
        <v>初级神器材料</v>
      </c>
      <c r="CV241" s="18">
        <f t="shared" si="97"/>
        <v>35730</v>
      </c>
      <c r="CW241" s="18" t="str">
        <f t="shared" si="98"/>
        <v>中级神器1配件2</v>
      </c>
      <c r="CX241" s="18">
        <f t="shared" si="99"/>
        <v>25</v>
      </c>
      <c r="CY241" s="44"/>
      <c r="CZ241" s="44"/>
      <c r="DA241" s="44"/>
      <c r="DB241" s="44"/>
      <c r="DE241" s="48">
        <v>238</v>
      </c>
      <c r="DF241" s="48">
        <f t="shared" si="100"/>
        <v>6</v>
      </c>
      <c r="DG241" s="48">
        <f t="shared" si="101"/>
        <v>302</v>
      </c>
      <c r="DH241" s="18" t="str">
        <f t="shared" si="102"/>
        <v>大夏龙雀-38级</v>
      </c>
      <c r="DI241" s="18" t="s">
        <v>1117</v>
      </c>
      <c r="DJ241" s="48">
        <f t="shared" si="103"/>
        <v>6</v>
      </c>
      <c r="DK241" s="48">
        <f t="shared" si="104"/>
        <v>38</v>
      </c>
      <c r="DL241" s="48" t="s">
        <v>1118</v>
      </c>
      <c r="DM241" s="18">
        <f t="shared" si="105"/>
        <v>670900</v>
      </c>
      <c r="DN241" s="48" t="s">
        <v>1119</v>
      </c>
      <c r="DO241" s="18">
        <f t="shared" si="106"/>
        <v>54975</v>
      </c>
      <c r="DP241" s="48"/>
      <c r="DQ241" s="48"/>
      <c r="DR241" s="48"/>
      <c r="DS241" s="48"/>
      <c r="DT241" s="48"/>
      <c r="DU241" s="48"/>
      <c r="DV241" s="48"/>
      <c r="DW241" s="48"/>
    </row>
    <row r="242" spans="1:127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329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328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107"/>
        <v>0</v>
      </c>
      <c r="AH242" s="41">
        <f t="shared" si="108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109"/>
        <v>77622</v>
      </c>
      <c r="AM242" s="41">
        <f t="shared" si="110"/>
        <v>2862</v>
      </c>
      <c r="AN242" s="41">
        <f t="shared" si="111"/>
        <v>60499</v>
      </c>
      <c r="CM242" s="44">
        <v>239</v>
      </c>
      <c r="CN242" s="18">
        <f t="shared" si="91"/>
        <v>6</v>
      </c>
      <c r="CO242" s="18">
        <f t="shared" si="92"/>
        <v>1606008</v>
      </c>
      <c r="CP242" s="44" t="str">
        <f t="shared" si="93"/>
        <v>中级神器1配件2-39级</v>
      </c>
      <c r="CQ242" s="43" t="s">
        <v>1061</v>
      </c>
      <c r="CR242" s="18">
        <f t="shared" si="94"/>
        <v>39</v>
      </c>
      <c r="CS242" s="18" t="str">
        <f t="shared" si="95"/>
        <v>金币</v>
      </c>
      <c r="CT242" s="18">
        <f>IF(CR242=1,1,INT(INDEX($CE$13:$CE$52,CR242)/$CH$2*INDEX($CI$4:$CI$6,INDEX($BT$4:$BT$33,CN242))/5)*5)</f>
        <v>350355</v>
      </c>
      <c r="CU242" s="18" t="str">
        <f t="shared" si="96"/>
        <v>初级神器材料</v>
      </c>
      <c r="CV242" s="18">
        <f t="shared" si="97"/>
        <v>37435</v>
      </c>
      <c r="CW242" s="18" t="str">
        <f t="shared" si="98"/>
        <v>中级神器1配件2</v>
      </c>
      <c r="CX242" s="18">
        <f t="shared" si="99"/>
        <v>25</v>
      </c>
      <c r="CY242" s="44"/>
      <c r="CZ242" s="44"/>
      <c r="DA242" s="44"/>
      <c r="DB242" s="44"/>
      <c r="DE242" s="48">
        <v>239</v>
      </c>
      <c r="DF242" s="48">
        <f t="shared" si="100"/>
        <v>6</v>
      </c>
      <c r="DG242" s="48">
        <f t="shared" si="101"/>
        <v>302</v>
      </c>
      <c r="DH242" s="18" t="str">
        <f t="shared" si="102"/>
        <v>大夏龙雀-39级</v>
      </c>
      <c r="DI242" s="18" t="s">
        <v>1117</v>
      </c>
      <c r="DJ242" s="48">
        <f t="shared" si="103"/>
        <v>6</v>
      </c>
      <c r="DK242" s="48">
        <f t="shared" si="104"/>
        <v>39</v>
      </c>
      <c r="DL242" s="48" t="s">
        <v>1118</v>
      </c>
      <c r="DM242" s="18">
        <f t="shared" si="105"/>
        <v>788305</v>
      </c>
      <c r="DN242" s="48" t="s">
        <v>1119</v>
      </c>
      <c r="DO242" s="18">
        <f t="shared" si="106"/>
        <v>57590</v>
      </c>
      <c r="DP242" s="48"/>
      <c r="DQ242" s="48"/>
      <c r="DR242" s="48"/>
      <c r="DS242" s="48"/>
      <c r="DT242" s="48"/>
      <c r="DU242" s="48"/>
      <c r="DV242" s="48"/>
      <c r="DW242" s="48"/>
    </row>
    <row r="243" spans="1:127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328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107"/>
        <v>0</v>
      </c>
      <c r="AH243" s="41">
        <f t="shared" si="108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109"/>
        <v>77622</v>
      </c>
      <c r="AM243" s="41">
        <f t="shared" si="110"/>
        <v>2862</v>
      </c>
      <c r="AN243" s="41">
        <f t="shared" si="111"/>
        <v>60499</v>
      </c>
      <c r="CM243" s="44">
        <v>240</v>
      </c>
      <c r="CN243" s="18">
        <f t="shared" si="91"/>
        <v>6</v>
      </c>
      <c r="CO243" s="18">
        <f t="shared" si="92"/>
        <v>1606008</v>
      </c>
      <c r="CP243" s="44" t="str">
        <f t="shared" si="93"/>
        <v>中级神器1配件2-40级</v>
      </c>
      <c r="CQ243" s="43" t="s">
        <v>1061</v>
      </c>
      <c r="CR243" s="18">
        <f t="shared" si="94"/>
        <v>40</v>
      </c>
      <c r="CS243" s="18" t="str">
        <f t="shared" si="95"/>
        <v>金币</v>
      </c>
      <c r="CT243" s="18">
        <f>IF(CR243=1,1,INT(INDEX($CE$13:$CE$52,CR243)/$CH$2*INDEX($CI$4:$CI$6,INDEX($BT$4:$BT$33,CN243))/5)*5)</f>
        <v>402540</v>
      </c>
      <c r="CU243" s="18" t="str">
        <f t="shared" si="96"/>
        <v>初级神器材料</v>
      </c>
      <c r="CV243" s="18">
        <f t="shared" si="97"/>
        <v>39135</v>
      </c>
      <c r="CW243" s="18" t="str">
        <f t="shared" si="98"/>
        <v>中级神器1配件2</v>
      </c>
      <c r="CX243" s="18">
        <f t="shared" si="99"/>
        <v>25</v>
      </c>
      <c r="CY243" s="44"/>
      <c r="CZ243" s="44"/>
      <c r="DA243" s="44"/>
      <c r="DB243" s="44"/>
      <c r="DE243" s="48">
        <v>240</v>
      </c>
      <c r="DF243" s="48">
        <f t="shared" si="100"/>
        <v>6</v>
      </c>
      <c r="DG243" s="48">
        <f t="shared" si="101"/>
        <v>302</v>
      </c>
      <c r="DH243" s="18" t="str">
        <f t="shared" si="102"/>
        <v>大夏龙雀-40级</v>
      </c>
      <c r="DI243" s="18" t="s">
        <v>1117</v>
      </c>
      <c r="DJ243" s="48">
        <f t="shared" si="103"/>
        <v>6</v>
      </c>
      <c r="DK243" s="48">
        <f t="shared" si="104"/>
        <v>40</v>
      </c>
      <c r="DL243" s="48" t="s">
        <v>1118</v>
      </c>
      <c r="DM243" s="18">
        <f t="shared" si="105"/>
        <v>905715</v>
      </c>
      <c r="DN243" s="48" t="s">
        <v>1119</v>
      </c>
      <c r="DO243" s="18">
        <f t="shared" si="106"/>
        <v>60210</v>
      </c>
      <c r="DP243" s="47" t="s">
        <v>1120</v>
      </c>
      <c r="DQ243" s="48">
        <v>10</v>
      </c>
      <c r="DR243" s="48"/>
      <c r="DS243" s="48"/>
      <c r="DT243" s="48"/>
      <c r="DU243" s="48"/>
      <c r="DV243" s="48"/>
      <c r="DW243" s="48"/>
    </row>
    <row r="244" spans="1:127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331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328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107"/>
        <v>0</v>
      </c>
      <c r="AH244" s="41">
        <f t="shared" si="108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109"/>
        <v>77622</v>
      </c>
      <c r="AM244" s="41">
        <f t="shared" si="110"/>
        <v>2862</v>
      </c>
      <c r="AN244" s="41">
        <f t="shared" si="111"/>
        <v>60499</v>
      </c>
      <c r="CM244" s="44">
        <v>241</v>
      </c>
      <c r="CN244" s="18">
        <f t="shared" si="91"/>
        <v>7</v>
      </c>
      <c r="CO244" s="18">
        <f t="shared" si="92"/>
        <v>1606009</v>
      </c>
      <c r="CP244" s="44" t="str">
        <f t="shared" si="93"/>
        <v>中级神器1配件3-1级</v>
      </c>
      <c r="CQ244" s="43" t="s">
        <v>1061</v>
      </c>
      <c r="CR244" s="18">
        <f t="shared" si="94"/>
        <v>1</v>
      </c>
      <c r="CS244" s="18" t="str">
        <f t="shared" si="95"/>
        <v>中级神器1配件3激活</v>
      </c>
      <c r="CT244" s="18">
        <f>IF(CR244=1,1,INT(INDEX($CE$13:$CE$52,CR244)/$CH$2*INDEX($CI$4:$CI$6,INDEX($BT$4:$BT$33,CN244))/5)*5)</f>
        <v>1</v>
      </c>
      <c r="CU244" s="18" t="str">
        <f t="shared" si="96"/>
        <v/>
      </c>
      <c r="CV244" s="18" t="str">
        <f t="shared" si="97"/>
        <v/>
      </c>
      <c r="CW244" s="18" t="str">
        <f t="shared" si="98"/>
        <v/>
      </c>
      <c r="CX244" s="18" t="str">
        <f t="shared" si="99"/>
        <v/>
      </c>
      <c r="CY244" s="44"/>
      <c r="CZ244" s="44"/>
      <c r="DA244" s="44"/>
      <c r="DB244" s="44"/>
      <c r="DE244" s="48">
        <v>241</v>
      </c>
      <c r="DF244" s="48">
        <f t="shared" si="100"/>
        <v>7</v>
      </c>
      <c r="DG244" s="48">
        <f t="shared" si="101"/>
        <v>303</v>
      </c>
      <c r="DH244" s="18" t="str">
        <f t="shared" si="102"/>
        <v>阿波普之刃-1级</v>
      </c>
      <c r="DI244" s="18" t="s">
        <v>1117</v>
      </c>
      <c r="DJ244" s="48">
        <f t="shared" si="103"/>
        <v>7</v>
      </c>
      <c r="DK244" s="48">
        <f t="shared" si="104"/>
        <v>1</v>
      </c>
      <c r="DL244" s="48" t="s">
        <v>1118</v>
      </c>
      <c r="DM244" s="18">
        <f t="shared" si="105"/>
        <v>1185</v>
      </c>
      <c r="DN244" s="48" t="s">
        <v>1119</v>
      </c>
      <c r="DO244" s="18">
        <f t="shared" si="106"/>
        <v>30</v>
      </c>
      <c r="DP244" s="47" t="s">
        <v>1120</v>
      </c>
      <c r="DQ244" s="48">
        <v>1</v>
      </c>
      <c r="DR244" s="48"/>
      <c r="DS244" s="48"/>
      <c r="DT244" s="48"/>
      <c r="DU244" s="48"/>
      <c r="DV244" s="48"/>
      <c r="DW244" s="48"/>
    </row>
    <row r="245" spans="1:127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328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107"/>
        <v>0</v>
      </c>
      <c r="AH245" s="41">
        <f t="shared" si="108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109"/>
        <v>77622</v>
      </c>
      <c r="AM245" s="41">
        <f t="shared" si="110"/>
        <v>2862</v>
      </c>
      <c r="AN245" s="41">
        <f t="shared" si="111"/>
        <v>60499</v>
      </c>
      <c r="CM245" s="44">
        <v>242</v>
      </c>
      <c r="CN245" s="18">
        <f t="shared" si="91"/>
        <v>7</v>
      </c>
      <c r="CO245" s="18">
        <f t="shared" si="92"/>
        <v>1606009</v>
      </c>
      <c r="CP245" s="44" t="str">
        <f t="shared" si="93"/>
        <v>中级神器1配件3-2级</v>
      </c>
      <c r="CQ245" s="43" t="s">
        <v>1061</v>
      </c>
      <c r="CR245" s="18">
        <f t="shared" si="94"/>
        <v>2</v>
      </c>
      <c r="CS245" s="18" t="str">
        <f t="shared" si="95"/>
        <v>金币</v>
      </c>
      <c r="CT245" s="18">
        <f>IF(CR245=1,1,INT(INDEX($CE$13:$CE$52,CR245)/$CH$2*INDEX($CI$4:$CI$6,INDEX($BT$4:$BT$33,CN245))/5)*5)</f>
        <v>670</v>
      </c>
      <c r="CU245" s="18" t="str">
        <f t="shared" si="96"/>
        <v>初级神器材料</v>
      </c>
      <c r="CV245" s="18">
        <f t="shared" si="97"/>
        <v>30</v>
      </c>
      <c r="CW245" s="18" t="str">
        <f t="shared" si="98"/>
        <v>中级神器1配件3</v>
      </c>
      <c r="CX245" s="18">
        <f t="shared" si="99"/>
        <v>1</v>
      </c>
      <c r="CY245" s="44"/>
      <c r="CZ245" s="44"/>
      <c r="DA245" s="44"/>
      <c r="DB245" s="44"/>
      <c r="DE245" s="48">
        <v>242</v>
      </c>
      <c r="DF245" s="48">
        <f t="shared" si="100"/>
        <v>7</v>
      </c>
      <c r="DG245" s="48">
        <f t="shared" si="101"/>
        <v>303</v>
      </c>
      <c r="DH245" s="18" t="str">
        <f t="shared" si="102"/>
        <v>阿波普之刃-2级</v>
      </c>
      <c r="DI245" s="18" t="s">
        <v>1117</v>
      </c>
      <c r="DJ245" s="48">
        <f t="shared" si="103"/>
        <v>7</v>
      </c>
      <c r="DK245" s="48">
        <f t="shared" si="104"/>
        <v>2</v>
      </c>
      <c r="DL245" s="48" t="s">
        <v>1118</v>
      </c>
      <c r="DM245" s="18">
        <f t="shared" si="105"/>
        <v>1505</v>
      </c>
      <c r="DN245" s="48" t="s">
        <v>1119</v>
      </c>
      <c r="DO245" s="18">
        <f t="shared" si="106"/>
        <v>45</v>
      </c>
      <c r="DP245" s="48"/>
      <c r="DQ245" s="48"/>
      <c r="DR245" s="48"/>
      <c r="DS245" s="48"/>
      <c r="DT245" s="48"/>
      <c r="DU245" s="48"/>
      <c r="DV245" s="48"/>
      <c r="DW245" s="48"/>
    </row>
    <row r="246" spans="1:127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331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328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107"/>
        <v>0</v>
      </c>
      <c r="AH246" s="41">
        <f t="shared" si="108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109"/>
        <v>77622</v>
      </c>
      <c r="AM246" s="41">
        <f t="shared" si="110"/>
        <v>2862</v>
      </c>
      <c r="AN246" s="41">
        <f t="shared" si="111"/>
        <v>60499</v>
      </c>
      <c r="CM246" s="44">
        <v>243</v>
      </c>
      <c r="CN246" s="18">
        <f t="shared" si="91"/>
        <v>7</v>
      </c>
      <c r="CO246" s="18">
        <f t="shared" si="92"/>
        <v>1606009</v>
      </c>
      <c r="CP246" s="44" t="str">
        <f t="shared" si="93"/>
        <v>中级神器1配件3-3级</v>
      </c>
      <c r="CQ246" s="43" t="s">
        <v>1061</v>
      </c>
      <c r="CR246" s="18">
        <f t="shared" si="94"/>
        <v>3</v>
      </c>
      <c r="CS246" s="18" t="str">
        <f t="shared" si="95"/>
        <v>金币</v>
      </c>
      <c r="CT246" s="18">
        <f>IF(CR246=1,1,INT(INDEX($CE$13:$CE$52,CR246)/$CH$2*INDEX($CI$4:$CI$6,INDEX($BT$4:$BT$33,CN246))/5)*5)</f>
        <v>810</v>
      </c>
      <c r="CU246" s="18" t="str">
        <f t="shared" si="96"/>
        <v>初级神器材料</v>
      </c>
      <c r="CV246" s="18">
        <f t="shared" si="97"/>
        <v>55</v>
      </c>
      <c r="CW246" s="18" t="str">
        <f t="shared" si="98"/>
        <v>中级神器1配件3</v>
      </c>
      <c r="CX246" s="18">
        <f t="shared" si="99"/>
        <v>1</v>
      </c>
      <c r="CY246" s="44"/>
      <c r="CZ246" s="44"/>
      <c r="DA246" s="44"/>
      <c r="DB246" s="44"/>
      <c r="DE246" s="48">
        <v>243</v>
      </c>
      <c r="DF246" s="48">
        <f t="shared" si="100"/>
        <v>7</v>
      </c>
      <c r="DG246" s="48">
        <f t="shared" si="101"/>
        <v>303</v>
      </c>
      <c r="DH246" s="18" t="str">
        <f t="shared" si="102"/>
        <v>阿波普之刃-3级</v>
      </c>
      <c r="DI246" s="18" t="s">
        <v>1117</v>
      </c>
      <c r="DJ246" s="48">
        <f t="shared" si="103"/>
        <v>7</v>
      </c>
      <c r="DK246" s="48">
        <f t="shared" si="104"/>
        <v>3</v>
      </c>
      <c r="DL246" s="48" t="s">
        <v>1118</v>
      </c>
      <c r="DM246" s="18">
        <f t="shared" si="105"/>
        <v>1825</v>
      </c>
      <c r="DN246" s="48" t="s">
        <v>1119</v>
      </c>
      <c r="DO246" s="18">
        <f t="shared" si="106"/>
        <v>85</v>
      </c>
      <c r="DP246" s="48"/>
      <c r="DQ246" s="48"/>
      <c r="DR246" s="48"/>
      <c r="DS246" s="48"/>
      <c r="DT246" s="48"/>
      <c r="DU246" s="48"/>
      <c r="DV246" s="48"/>
      <c r="DW246" s="48"/>
    </row>
    <row r="247" spans="1:127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328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107"/>
        <v>0</v>
      </c>
      <c r="AH247" s="41">
        <f t="shared" si="108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109"/>
        <v>77622</v>
      </c>
      <c r="AM247" s="41">
        <f t="shared" si="110"/>
        <v>2862</v>
      </c>
      <c r="AN247" s="41">
        <f t="shared" si="111"/>
        <v>60499</v>
      </c>
      <c r="CM247" s="44">
        <v>244</v>
      </c>
      <c r="CN247" s="18">
        <f t="shared" si="91"/>
        <v>7</v>
      </c>
      <c r="CO247" s="18">
        <f t="shared" si="92"/>
        <v>1606009</v>
      </c>
      <c r="CP247" s="44" t="str">
        <f t="shared" si="93"/>
        <v>中级神器1配件3-4级</v>
      </c>
      <c r="CQ247" s="43" t="s">
        <v>1061</v>
      </c>
      <c r="CR247" s="18">
        <f t="shared" si="94"/>
        <v>4</v>
      </c>
      <c r="CS247" s="18" t="str">
        <f t="shared" si="95"/>
        <v>金币</v>
      </c>
      <c r="CT247" s="18">
        <f>IF(CR247=1,1,INT(INDEX($CE$13:$CE$52,CR247)/$CH$2*INDEX($CI$4:$CI$6,INDEX($BT$4:$BT$33,CN247))/5)*5)</f>
        <v>955</v>
      </c>
      <c r="CU247" s="18" t="str">
        <f t="shared" si="96"/>
        <v>初级神器材料</v>
      </c>
      <c r="CV247" s="18">
        <f t="shared" si="97"/>
        <v>85</v>
      </c>
      <c r="CW247" s="18" t="str">
        <f t="shared" si="98"/>
        <v>中级神器1配件3</v>
      </c>
      <c r="CX247" s="18">
        <f t="shared" si="99"/>
        <v>1</v>
      </c>
      <c r="CY247" s="44"/>
      <c r="CZ247" s="44"/>
      <c r="DA247" s="44"/>
      <c r="DB247" s="44"/>
      <c r="DE247" s="48">
        <v>244</v>
      </c>
      <c r="DF247" s="48">
        <f t="shared" si="100"/>
        <v>7</v>
      </c>
      <c r="DG247" s="48">
        <f t="shared" si="101"/>
        <v>303</v>
      </c>
      <c r="DH247" s="18" t="str">
        <f t="shared" si="102"/>
        <v>阿波普之刃-4级</v>
      </c>
      <c r="DI247" s="18" t="s">
        <v>1117</v>
      </c>
      <c r="DJ247" s="48">
        <f t="shared" si="103"/>
        <v>7</v>
      </c>
      <c r="DK247" s="48">
        <f t="shared" si="104"/>
        <v>4</v>
      </c>
      <c r="DL247" s="48" t="s">
        <v>1118</v>
      </c>
      <c r="DM247" s="18">
        <f t="shared" si="105"/>
        <v>2145</v>
      </c>
      <c r="DN247" s="48" t="s">
        <v>1119</v>
      </c>
      <c r="DO247" s="18">
        <f t="shared" si="106"/>
        <v>130</v>
      </c>
      <c r="DP247" s="48"/>
      <c r="DQ247" s="48"/>
      <c r="DR247" s="48"/>
      <c r="DS247" s="48"/>
      <c r="DT247" s="48"/>
      <c r="DU247" s="48"/>
      <c r="DV247" s="48"/>
      <c r="DW247" s="48"/>
    </row>
    <row r="248" spans="1:127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981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328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107"/>
        <v>0</v>
      </c>
      <c r="AH248" s="41">
        <f t="shared" si="108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109"/>
        <v>77622</v>
      </c>
      <c r="AM248" s="41">
        <f t="shared" si="110"/>
        <v>2862</v>
      </c>
      <c r="AN248" s="41">
        <f t="shared" si="111"/>
        <v>60499</v>
      </c>
      <c r="CM248" s="44">
        <v>245</v>
      </c>
      <c r="CN248" s="18">
        <f t="shared" si="91"/>
        <v>7</v>
      </c>
      <c r="CO248" s="18">
        <f t="shared" si="92"/>
        <v>1606009</v>
      </c>
      <c r="CP248" s="44" t="str">
        <f t="shared" si="93"/>
        <v>中级神器1配件3-5级</v>
      </c>
      <c r="CQ248" s="43" t="s">
        <v>1061</v>
      </c>
      <c r="CR248" s="18">
        <f t="shared" si="94"/>
        <v>5</v>
      </c>
      <c r="CS248" s="18" t="str">
        <f t="shared" si="95"/>
        <v>金币</v>
      </c>
      <c r="CT248" s="18">
        <f>IF(CR248=1,1,INT(INDEX($CE$13:$CE$52,CR248)/$CH$2*INDEX($CI$4:$CI$6,INDEX($BT$4:$BT$33,CN248))/5)*5)</f>
        <v>1095</v>
      </c>
      <c r="CU248" s="18" t="str">
        <f t="shared" si="96"/>
        <v>初级神器材料</v>
      </c>
      <c r="CV248" s="18">
        <f t="shared" si="97"/>
        <v>140</v>
      </c>
      <c r="CW248" s="18" t="str">
        <f t="shared" si="98"/>
        <v>中级神器1配件3</v>
      </c>
      <c r="CX248" s="18">
        <f t="shared" si="99"/>
        <v>2</v>
      </c>
      <c r="CY248" s="44"/>
      <c r="CZ248" s="44"/>
      <c r="DA248" s="44"/>
      <c r="DB248" s="44"/>
      <c r="DE248" s="48">
        <v>245</v>
      </c>
      <c r="DF248" s="48">
        <f t="shared" si="100"/>
        <v>7</v>
      </c>
      <c r="DG248" s="48">
        <f t="shared" si="101"/>
        <v>303</v>
      </c>
      <c r="DH248" s="18" t="str">
        <f t="shared" si="102"/>
        <v>阿波普之刃-5级</v>
      </c>
      <c r="DI248" s="18" t="s">
        <v>1117</v>
      </c>
      <c r="DJ248" s="48">
        <f t="shared" si="103"/>
        <v>7</v>
      </c>
      <c r="DK248" s="48">
        <f t="shared" si="104"/>
        <v>5</v>
      </c>
      <c r="DL248" s="48" t="s">
        <v>1118</v>
      </c>
      <c r="DM248" s="18">
        <f t="shared" si="105"/>
        <v>2465</v>
      </c>
      <c r="DN248" s="48" t="s">
        <v>1119</v>
      </c>
      <c r="DO248" s="18">
        <f t="shared" si="106"/>
        <v>220</v>
      </c>
      <c r="DP248" s="47" t="s">
        <v>1120</v>
      </c>
      <c r="DQ248" s="48">
        <v>1</v>
      </c>
      <c r="DR248" s="48"/>
      <c r="DS248" s="48"/>
      <c r="DT248" s="48"/>
      <c r="DU248" s="48"/>
      <c r="DV248" s="48"/>
      <c r="DW248" s="48"/>
    </row>
    <row r="249" spans="1:127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328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107"/>
        <v>0</v>
      </c>
      <c r="AH249" s="41">
        <f t="shared" si="108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109"/>
        <v>77622</v>
      </c>
      <c r="AM249" s="41">
        <f t="shared" si="110"/>
        <v>2862</v>
      </c>
      <c r="AN249" s="41">
        <f t="shared" si="111"/>
        <v>60499</v>
      </c>
      <c r="CM249" s="44">
        <v>246</v>
      </c>
      <c r="CN249" s="18">
        <f t="shared" si="91"/>
        <v>7</v>
      </c>
      <c r="CO249" s="18">
        <f t="shared" si="92"/>
        <v>1606009</v>
      </c>
      <c r="CP249" s="44" t="str">
        <f t="shared" si="93"/>
        <v>中级神器1配件3-6级</v>
      </c>
      <c r="CQ249" s="43" t="s">
        <v>1061</v>
      </c>
      <c r="CR249" s="18">
        <f t="shared" si="94"/>
        <v>6</v>
      </c>
      <c r="CS249" s="18" t="str">
        <f t="shared" si="95"/>
        <v>金币</v>
      </c>
      <c r="CT249" s="18">
        <f>IF(CR249=1,1,INT(INDEX($CE$13:$CE$52,CR249)/$CH$2*INDEX($CI$4:$CI$6,INDEX($BT$4:$BT$33,CN249))/5)*5)</f>
        <v>1450</v>
      </c>
      <c r="CU249" s="18" t="str">
        <f t="shared" si="96"/>
        <v>初级神器材料</v>
      </c>
      <c r="CV249" s="18">
        <f t="shared" si="97"/>
        <v>395</v>
      </c>
      <c r="CW249" s="18" t="str">
        <f t="shared" si="98"/>
        <v>中级神器1配件3</v>
      </c>
      <c r="CX249" s="18">
        <f t="shared" si="99"/>
        <v>2</v>
      </c>
      <c r="CY249" s="44"/>
      <c r="CZ249" s="44"/>
      <c r="DA249" s="44"/>
      <c r="DB249" s="44"/>
      <c r="DE249" s="48">
        <v>246</v>
      </c>
      <c r="DF249" s="48">
        <f t="shared" si="100"/>
        <v>7</v>
      </c>
      <c r="DG249" s="48">
        <f t="shared" si="101"/>
        <v>303</v>
      </c>
      <c r="DH249" s="18" t="str">
        <f t="shared" si="102"/>
        <v>阿波普之刃-6级</v>
      </c>
      <c r="DI249" s="18" t="s">
        <v>1117</v>
      </c>
      <c r="DJ249" s="48">
        <f t="shared" si="103"/>
        <v>7</v>
      </c>
      <c r="DK249" s="48">
        <f t="shared" si="104"/>
        <v>6</v>
      </c>
      <c r="DL249" s="48" t="s">
        <v>1118</v>
      </c>
      <c r="DM249" s="18">
        <f t="shared" si="105"/>
        <v>3260</v>
      </c>
      <c r="DN249" s="48" t="s">
        <v>1119</v>
      </c>
      <c r="DO249" s="18">
        <f t="shared" si="106"/>
        <v>610</v>
      </c>
      <c r="DP249" s="48"/>
      <c r="DQ249" s="48"/>
      <c r="DR249" s="48"/>
      <c r="DS249" s="48"/>
      <c r="DT249" s="48"/>
      <c r="DU249" s="48"/>
      <c r="DV249" s="48"/>
      <c r="DW249" s="48"/>
    </row>
    <row r="250" spans="1:127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331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328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107"/>
        <v>0</v>
      </c>
      <c r="AH250" s="41">
        <f t="shared" si="108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109"/>
        <v>77622</v>
      </c>
      <c r="AM250" s="41">
        <f t="shared" si="110"/>
        <v>2862</v>
      </c>
      <c r="AN250" s="41">
        <f t="shared" si="111"/>
        <v>60499</v>
      </c>
      <c r="CM250" s="44">
        <v>247</v>
      </c>
      <c r="CN250" s="18">
        <f t="shared" si="91"/>
        <v>7</v>
      </c>
      <c r="CO250" s="18">
        <f t="shared" si="92"/>
        <v>1606009</v>
      </c>
      <c r="CP250" s="44" t="str">
        <f t="shared" si="93"/>
        <v>中级神器1配件3-7级</v>
      </c>
      <c r="CQ250" s="43" t="s">
        <v>1061</v>
      </c>
      <c r="CR250" s="18">
        <f t="shared" si="94"/>
        <v>7</v>
      </c>
      <c r="CS250" s="18" t="str">
        <f t="shared" si="95"/>
        <v>金币</v>
      </c>
      <c r="CT250" s="18">
        <f>IF(CR250=1,1,INT(INDEX($CE$13:$CE$52,CR250)/$CH$2*INDEX($CI$4:$CI$6,INDEX($BT$4:$BT$33,CN250))/5)*5)</f>
        <v>1840</v>
      </c>
      <c r="CU250" s="18" t="str">
        <f t="shared" si="96"/>
        <v>初级神器材料</v>
      </c>
      <c r="CV250" s="18">
        <f t="shared" si="97"/>
        <v>595</v>
      </c>
      <c r="CW250" s="18" t="str">
        <f t="shared" si="98"/>
        <v>中级神器1配件3</v>
      </c>
      <c r="CX250" s="18">
        <f t="shared" si="99"/>
        <v>2</v>
      </c>
      <c r="CY250" s="44"/>
      <c r="CZ250" s="44"/>
      <c r="DA250" s="44"/>
      <c r="DB250" s="44"/>
      <c r="DE250" s="48">
        <v>247</v>
      </c>
      <c r="DF250" s="48">
        <f t="shared" si="100"/>
        <v>7</v>
      </c>
      <c r="DG250" s="48">
        <f t="shared" si="101"/>
        <v>303</v>
      </c>
      <c r="DH250" s="18" t="str">
        <f t="shared" si="102"/>
        <v>阿波普之刃-7级</v>
      </c>
      <c r="DI250" s="18" t="s">
        <v>1117</v>
      </c>
      <c r="DJ250" s="48">
        <f t="shared" si="103"/>
        <v>7</v>
      </c>
      <c r="DK250" s="48">
        <f t="shared" si="104"/>
        <v>7</v>
      </c>
      <c r="DL250" s="48" t="s">
        <v>1118</v>
      </c>
      <c r="DM250" s="18">
        <f t="shared" si="105"/>
        <v>4140</v>
      </c>
      <c r="DN250" s="48" t="s">
        <v>1119</v>
      </c>
      <c r="DO250" s="18">
        <f t="shared" si="106"/>
        <v>915</v>
      </c>
      <c r="DP250" s="48"/>
      <c r="DQ250" s="48"/>
      <c r="DR250" s="48"/>
      <c r="DS250" s="48"/>
      <c r="DT250" s="48"/>
      <c r="DU250" s="48"/>
      <c r="DV250" s="48"/>
      <c r="DW250" s="48"/>
    </row>
    <row r="251" spans="1:127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328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107"/>
        <v>0</v>
      </c>
      <c r="AH251" s="41">
        <f t="shared" si="108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109"/>
        <v>77622</v>
      </c>
      <c r="AM251" s="41">
        <f t="shared" si="110"/>
        <v>2862</v>
      </c>
      <c r="AN251" s="41">
        <f t="shared" si="111"/>
        <v>60499</v>
      </c>
      <c r="CM251" s="44">
        <v>248</v>
      </c>
      <c r="CN251" s="18">
        <f t="shared" si="91"/>
        <v>7</v>
      </c>
      <c r="CO251" s="18">
        <f t="shared" si="92"/>
        <v>1606009</v>
      </c>
      <c r="CP251" s="44" t="str">
        <f t="shared" si="93"/>
        <v>中级神器1配件3-8级</v>
      </c>
      <c r="CQ251" s="43" t="s">
        <v>1061</v>
      </c>
      <c r="CR251" s="18">
        <f t="shared" si="94"/>
        <v>8</v>
      </c>
      <c r="CS251" s="18" t="str">
        <f t="shared" si="95"/>
        <v>金币</v>
      </c>
      <c r="CT251" s="18">
        <f>IF(CR251=1,1,INT(INDEX($CE$13:$CE$52,CR251)/$CH$2*INDEX($CI$4:$CI$6,INDEX($BT$4:$BT$33,CN251))/5)*5)</f>
        <v>2230</v>
      </c>
      <c r="CU251" s="18" t="str">
        <f t="shared" si="96"/>
        <v>初级神器材料</v>
      </c>
      <c r="CV251" s="18">
        <f t="shared" si="97"/>
        <v>765</v>
      </c>
      <c r="CW251" s="18" t="str">
        <f t="shared" si="98"/>
        <v>中级神器1配件3</v>
      </c>
      <c r="CX251" s="18">
        <f t="shared" si="99"/>
        <v>2</v>
      </c>
      <c r="CY251" s="44"/>
      <c r="CZ251" s="44"/>
      <c r="DA251" s="44"/>
      <c r="DB251" s="44"/>
      <c r="DE251" s="48">
        <v>248</v>
      </c>
      <c r="DF251" s="48">
        <f t="shared" si="100"/>
        <v>7</v>
      </c>
      <c r="DG251" s="48">
        <f t="shared" si="101"/>
        <v>303</v>
      </c>
      <c r="DH251" s="18" t="str">
        <f t="shared" si="102"/>
        <v>阿波普之刃-8级</v>
      </c>
      <c r="DI251" s="18" t="s">
        <v>1117</v>
      </c>
      <c r="DJ251" s="48">
        <f t="shared" si="103"/>
        <v>7</v>
      </c>
      <c r="DK251" s="48">
        <f t="shared" si="104"/>
        <v>8</v>
      </c>
      <c r="DL251" s="48" t="s">
        <v>1118</v>
      </c>
      <c r="DM251" s="18">
        <f t="shared" si="105"/>
        <v>5020</v>
      </c>
      <c r="DN251" s="48" t="s">
        <v>1119</v>
      </c>
      <c r="DO251" s="18">
        <f t="shared" si="106"/>
        <v>1180</v>
      </c>
      <c r="DP251" s="48"/>
      <c r="DQ251" s="48"/>
      <c r="DR251" s="48"/>
      <c r="DS251" s="48"/>
      <c r="DT251" s="48"/>
      <c r="DU251" s="48"/>
      <c r="DV251" s="48"/>
      <c r="DW251" s="48"/>
    </row>
    <row r="252" spans="1:127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331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328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107"/>
        <v>0</v>
      </c>
      <c r="AH252" s="41">
        <f t="shared" si="108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109"/>
        <v>77622</v>
      </c>
      <c r="AM252" s="41">
        <f t="shared" si="110"/>
        <v>2862</v>
      </c>
      <c r="AN252" s="41">
        <f t="shared" si="111"/>
        <v>60499</v>
      </c>
      <c r="CM252" s="44">
        <v>249</v>
      </c>
      <c r="CN252" s="18">
        <f t="shared" si="91"/>
        <v>7</v>
      </c>
      <c r="CO252" s="18">
        <f t="shared" si="92"/>
        <v>1606009</v>
      </c>
      <c r="CP252" s="44" t="str">
        <f t="shared" si="93"/>
        <v>中级神器1配件3-9级</v>
      </c>
      <c r="CQ252" s="43" t="s">
        <v>1061</v>
      </c>
      <c r="CR252" s="18">
        <f t="shared" si="94"/>
        <v>9</v>
      </c>
      <c r="CS252" s="18" t="str">
        <f t="shared" si="95"/>
        <v>金币</v>
      </c>
      <c r="CT252" s="18">
        <f>IF(CR252=1,1,INT(INDEX($CE$13:$CE$52,CR252)/$CH$2*INDEX($CI$4:$CI$6,INDEX($BT$4:$BT$33,CN252))/5)*5)</f>
        <v>2620</v>
      </c>
      <c r="CU252" s="18" t="str">
        <f t="shared" si="96"/>
        <v>初级神器材料</v>
      </c>
      <c r="CV252" s="18">
        <f t="shared" si="97"/>
        <v>905</v>
      </c>
      <c r="CW252" s="18" t="str">
        <f t="shared" si="98"/>
        <v>中级神器1配件3</v>
      </c>
      <c r="CX252" s="18">
        <f t="shared" si="99"/>
        <v>2</v>
      </c>
      <c r="CY252" s="44"/>
      <c r="CZ252" s="44"/>
      <c r="DA252" s="44"/>
      <c r="DB252" s="44"/>
      <c r="DE252" s="48">
        <v>249</v>
      </c>
      <c r="DF252" s="48">
        <f t="shared" si="100"/>
        <v>7</v>
      </c>
      <c r="DG252" s="48">
        <f t="shared" si="101"/>
        <v>303</v>
      </c>
      <c r="DH252" s="18" t="str">
        <f t="shared" si="102"/>
        <v>阿波普之刃-9级</v>
      </c>
      <c r="DI252" s="18" t="s">
        <v>1117</v>
      </c>
      <c r="DJ252" s="48">
        <f t="shared" si="103"/>
        <v>7</v>
      </c>
      <c r="DK252" s="48">
        <f t="shared" si="104"/>
        <v>9</v>
      </c>
      <c r="DL252" s="48" t="s">
        <v>1118</v>
      </c>
      <c r="DM252" s="18">
        <f t="shared" si="105"/>
        <v>5900</v>
      </c>
      <c r="DN252" s="48" t="s">
        <v>1119</v>
      </c>
      <c r="DO252" s="18">
        <f t="shared" si="106"/>
        <v>1395</v>
      </c>
      <c r="DP252" s="48"/>
      <c r="DQ252" s="48"/>
      <c r="DR252" s="48"/>
      <c r="DS252" s="48"/>
      <c r="DT252" s="48"/>
      <c r="DU252" s="48"/>
      <c r="DV252" s="48"/>
      <c r="DW252" s="48"/>
    </row>
    <row r="253" spans="1:127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328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107"/>
        <v>0</v>
      </c>
      <c r="AH253" s="41">
        <f t="shared" si="108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109"/>
        <v>77622</v>
      </c>
      <c r="AM253" s="41">
        <f t="shared" si="110"/>
        <v>2862</v>
      </c>
      <c r="AN253" s="41">
        <f t="shared" si="111"/>
        <v>60499</v>
      </c>
      <c r="CM253" s="44">
        <v>250</v>
      </c>
      <c r="CN253" s="18">
        <f t="shared" si="91"/>
        <v>7</v>
      </c>
      <c r="CO253" s="18">
        <f t="shared" si="92"/>
        <v>1606009</v>
      </c>
      <c r="CP253" s="44" t="str">
        <f t="shared" si="93"/>
        <v>中级神器1配件3-10级</v>
      </c>
      <c r="CQ253" s="43" t="s">
        <v>1061</v>
      </c>
      <c r="CR253" s="18">
        <f t="shared" si="94"/>
        <v>10</v>
      </c>
      <c r="CS253" s="18" t="str">
        <f t="shared" si="95"/>
        <v>金币</v>
      </c>
      <c r="CT253" s="18">
        <f>IF(CR253=1,1,INT(INDEX($CE$13:$CE$52,CR253)/$CH$2*INDEX($CI$4:$CI$6,INDEX($BT$4:$BT$33,CN253))/5)*5)</f>
        <v>3010</v>
      </c>
      <c r="CU253" s="18" t="str">
        <f t="shared" si="96"/>
        <v>初级神器材料</v>
      </c>
      <c r="CV253" s="18">
        <f t="shared" si="97"/>
        <v>1080</v>
      </c>
      <c r="CW253" s="18" t="str">
        <f t="shared" si="98"/>
        <v>中级神器1配件3</v>
      </c>
      <c r="CX253" s="18">
        <f t="shared" si="99"/>
        <v>3</v>
      </c>
      <c r="CY253" s="44"/>
      <c r="CZ253" s="44"/>
      <c r="DA253" s="44"/>
      <c r="DB253" s="44"/>
      <c r="DE253" s="48">
        <v>250</v>
      </c>
      <c r="DF253" s="48">
        <f t="shared" si="100"/>
        <v>7</v>
      </c>
      <c r="DG253" s="48">
        <f t="shared" si="101"/>
        <v>303</v>
      </c>
      <c r="DH253" s="18" t="str">
        <f t="shared" si="102"/>
        <v>阿波普之刃-10级</v>
      </c>
      <c r="DI253" s="18" t="s">
        <v>1117</v>
      </c>
      <c r="DJ253" s="48">
        <f t="shared" si="103"/>
        <v>7</v>
      </c>
      <c r="DK253" s="48">
        <f t="shared" si="104"/>
        <v>10</v>
      </c>
      <c r="DL253" s="48" t="s">
        <v>1118</v>
      </c>
      <c r="DM253" s="18">
        <f t="shared" si="105"/>
        <v>6780</v>
      </c>
      <c r="DN253" s="48" t="s">
        <v>1119</v>
      </c>
      <c r="DO253" s="18">
        <f t="shared" si="106"/>
        <v>1660</v>
      </c>
      <c r="DP253" s="47" t="s">
        <v>1121</v>
      </c>
      <c r="DQ253" s="48">
        <v>2</v>
      </c>
      <c r="DR253" s="48"/>
      <c r="DS253" s="48"/>
      <c r="DT253" s="48"/>
      <c r="DU253" s="48"/>
      <c r="DV253" s="48"/>
      <c r="DW253" s="48"/>
    </row>
    <row r="254" spans="1:127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937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328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107"/>
        <v>0</v>
      </c>
      <c r="AH254" s="41">
        <f t="shared" si="108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109"/>
        <v>77622</v>
      </c>
      <c r="AM254" s="41">
        <f t="shared" si="110"/>
        <v>2862</v>
      </c>
      <c r="AN254" s="41">
        <f t="shared" si="111"/>
        <v>60499</v>
      </c>
      <c r="CM254" s="44">
        <v>251</v>
      </c>
      <c r="CN254" s="18">
        <f t="shared" si="91"/>
        <v>7</v>
      </c>
      <c r="CO254" s="18">
        <f t="shared" si="92"/>
        <v>1606009</v>
      </c>
      <c r="CP254" s="44" t="str">
        <f t="shared" si="93"/>
        <v>中级神器1配件3-11级</v>
      </c>
      <c r="CQ254" s="43" t="s">
        <v>1061</v>
      </c>
      <c r="CR254" s="18">
        <f t="shared" si="94"/>
        <v>11</v>
      </c>
      <c r="CS254" s="18" t="str">
        <f t="shared" si="95"/>
        <v>金币</v>
      </c>
      <c r="CT254" s="18">
        <f>IF(CR254=1,1,INT(INDEX($CE$13:$CE$52,CR254)/$CH$2*INDEX($CI$4:$CI$6,INDEX($BT$4:$BT$33,CN254))/5)*5)</f>
        <v>3580</v>
      </c>
      <c r="CU254" s="18" t="str">
        <f t="shared" si="96"/>
        <v>初级神器材料</v>
      </c>
      <c r="CV254" s="18">
        <f t="shared" si="97"/>
        <v>1870</v>
      </c>
      <c r="CW254" s="18" t="str">
        <f t="shared" si="98"/>
        <v>中级神器1配件3</v>
      </c>
      <c r="CX254" s="18">
        <f t="shared" si="99"/>
        <v>3</v>
      </c>
      <c r="CY254" s="44"/>
      <c r="CZ254" s="44"/>
      <c r="DA254" s="44"/>
      <c r="DB254" s="44"/>
      <c r="DE254" s="48">
        <v>251</v>
      </c>
      <c r="DF254" s="48">
        <f t="shared" si="100"/>
        <v>7</v>
      </c>
      <c r="DG254" s="48">
        <f t="shared" si="101"/>
        <v>303</v>
      </c>
      <c r="DH254" s="18" t="str">
        <f t="shared" si="102"/>
        <v>阿波普之刃-11级</v>
      </c>
      <c r="DI254" s="18" t="s">
        <v>1117</v>
      </c>
      <c r="DJ254" s="48">
        <f t="shared" si="103"/>
        <v>7</v>
      </c>
      <c r="DK254" s="48">
        <f t="shared" si="104"/>
        <v>11</v>
      </c>
      <c r="DL254" s="48" t="s">
        <v>1118</v>
      </c>
      <c r="DM254" s="18">
        <f t="shared" si="105"/>
        <v>8065</v>
      </c>
      <c r="DN254" s="48" t="s">
        <v>1119</v>
      </c>
      <c r="DO254" s="18">
        <f t="shared" si="106"/>
        <v>2880</v>
      </c>
      <c r="DP254" s="48"/>
      <c r="DQ254" s="48"/>
      <c r="DR254" s="48"/>
      <c r="DS254" s="48"/>
      <c r="DT254" s="48"/>
      <c r="DU254" s="48"/>
      <c r="DV254" s="48"/>
      <c r="DW254" s="48"/>
    </row>
    <row r="255" spans="1:127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328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107"/>
        <v>0</v>
      </c>
      <c r="AH255" s="41">
        <f t="shared" si="108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109"/>
        <v>77622</v>
      </c>
      <c r="AM255" s="41">
        <f t="shared" si="110"/>
        <v>2862</v>
      </c>
      <c r="AN255" s="41">
        <f t="shared" si="111"/>
        <v>60499</v>
      </c>
      <c r="CM255" s="44">
        <v>252</v>
      </c>
      <c r="CN255" s="18">
        <f t="shared" si="91"/>
        <v>7</v>
      </c>
      <c r="CO255" s="18">
        <f t="shared" si="92"/>
        <v>1606009</v>
      </c>
      <c r="CP255" s="44" t="str">
        <f t="shared" si="93"/>
        <v>中级神器1配件3-12级</v>
      </c>
      <c r="CQ255" s="43" t="s">
        <v>1061</v>
      </c>
      <c r="CR255" s="18">
        <f t="shared" si="94"/>
        <v>12</v>
      </c>
      <c r="CS255" s="18" t="str">
        <f t="shared" si="95"/>
        <v>金币</v>
      </c>
      <c r="CT255" s="18">
        <f>IF(CR255=1,1,INT(INDEX($CE$13:$CE$52,CR255)/$CH$2*INDEX($CI$4:$CI$6,INDEX($BT$4:$BT$33,CN255))/5)*5)</f>
        <v>4350</v>
      </c>
      <c r="CU255" s="18" t="str">
        <f t="shared" si="96"/>
        <v>初级神器材料</v>
      </c>
      <c r="CV255" s="18">
        <f t="shared" si="97"/>
        <v>2040</v>
      </c>
      <c r="CW255" s="18" t="str">
        <f t="shared" si="98"/>
        <v>中级神器1配件3</v>
      </c>
      <c r="CX255" s="18">
        <f t="shared" si="99"/>
        <v>3</v>
      </c>
      <c r="CY255" s="44"/>
      <c r="CZ255" s="44"/>
      <c r="DA255" s="44"/>
      <c r="DB255" s="44"/>
      <c r="DE255" s="48">
        <v>252</v>
      </c>
      <c r="DF255" s="48">
        <f t="shared" si="100"/>
        <v>7</v>
      </c>
      <c r="DG255" s="48">
        <f t="shared" si="101"/>
        <v>303</v>
      </c>
      <c r="DH255" s="18" t="str">
        <f t="shared" si="102"/>
        <v>阿波普之刃-12级</v>
      </c>
      <c r="DI255" s="18" t="s">
        <v>1117</v>
      </c>
      <c r="DJ255" s="48">
        <f t="shared" si="103"/>
        <v>7</v>
      </c>
      <c r="DK255" s="48">
        <f t="shared" si="104"/>
        <v>12</v>
      </c>
      <c r="DL255" s="48" t="s">
        <v>1118</v>
      </c>
      <c r="DM255" s="18">
        <f t="shared" si="105"/>
        <v>9790</v>
      </c>
      <c r="DN255" s="48" t="s">
        <v>1119</v>
      </c>
      <c r="DO255" s="18">
        <f t="shared" si="106"/>
        <v>3140</v>
      </c>
      <c r="DP255" s="48"/>
      <c r="DQ255" s="48"/>
      <c r="DR255" s="48"/>
      <c r="DS255" s="48"/>
      <c r="DT255" s="48"/>
      <c r="DU255" s="48"/>
      <c r="DV255" s="48"/>
      <c r="DW255" s="48"/>
    </row>
    <row r="256" spans="1:127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329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328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107"/>
        <v>0</v>
      </c>
      <c r="AH256" s="41">
        <f t="shared" si="108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109"/>
        <v>77622</v>
      </c>
      <c r="AM256" s="41">
        <f t="shared" si="110"/>
        <v>2862</v>
      </c>
      <c r="AN256" s="41">
        <f t="shared" si="111"/>
        <v>60499</v>
      </c>
      <c r="CM256" s="44">
        <v>253</v>
      </c>
      <c r="CN256" s="18">
        <f t="shared" si="91"/>
        <v>7</v>
      </c>
      <c r="CO256" s="18">
        <f t="shared" si="92"/>
        <v>1606009</v>
      </c>
      <c r="CP256" s="44" t="str">
        <f t="shared" si="93"/>
        <v>中级神器1配件3-13级</v>
      </c>
      <c r="CQ256" s="43" t="s">
        <v>1061</v>
      </c>
      <c r="CR256" s="18">
        <f t="shared" si="94"/>
        <v>13</v>
      </c>
      <c r="CS256" s="18" t="str">
        <f t="shared" si="95"/>
        <v>金币</v>
      </c>
      <c r="CT256" s="18">
        <f>IF(CR256=1,1,INT(INDEX($CE$13:$CE$52,CR256)/$CH$2*INDEX($CI$4:$CI$6,INDEX($BT$4:$BT$33,CN256))/5)*5)</f>
        <v>5120</v>
      </c>
      <c r="CU256" s="18" t="str">
        <f t="shared" si="96"/>
        <v>初级神器材料</v>
      </c>
      <c r="CV256" s="18">
        <f t="shared" si="97"/>
        <v>2185</v>
      </c>
      <c r="CW256" s="18" t="str">
        <f t="shared" si="98"/>
        <v>中级神器1配件3</v>
      </c>
      <c r="CX256" s="18">
        <f t="shared" si="99"/>
        <v>3</v>
      </c>
      <c r="CY256" s="44"/>
      <c r="CZ256" s="44"/>
      <c r="DA256" s="44"/>
      <c r="DB256" s="44"/>
      <c r="DE256" s="48">
        <v>253</v>
      </c>
      <c r="DF256" s="48">
        <f t="shared" si="100"/>
        <v>7</v>
      </c>
      <c r="DG256" s="48">
        <f t="shared" si="101"/>
        <v>303</v>
      </c>
      <c r="DH256" s="18" t="str">
        <f t="shared" si="102"/>
        <v>阿波普之刃-13级</v>
      </c>
      <c r="DI256" s="18" t="s">
        <v>1117</v>
      </c>
      <c r="DJ256" s="48">
        <f t="shared" si="103"/>
        <v>7</v>
      </c>
      <c r="DK256" s="48">
        <f t="shared" si="104"/>
        <v>13</v>
      </c>
      <c r="DL256" s="48" t="s">
        <v>1118</v>
      </c>
      <c r="DM256" s="18">
        <f t="shared" si="105"/>
        <v>11520</v>
      </c>
      <c r="DN256" s="48" t="s">
        <v>1119</v>
      </c>
      <c r="DO256" s="18">
        <f t="shared" si="106"/>
        <v>3360</v>
      </c>
      <c r="DP256" s="48"/>
      <c r="DQ256" s="48"/>
      <c r="DR256" s="48"/>
      <c r="DS256" s="48"/>
      <c r="DT256" s="48"/>
      <c r="DU256" s="48"/>
      <c r="DV256" s="48"/>
      <c r="DW256" s="48"/>
    </row>
    <row r="257" spans="1:127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328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107"/>
        <v>0</v>
      </c>
      <c r="AH257" s="41">
        <f t="shared" si="108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109"/>
        <v>77622</v>
      </c>
      <c r="AM257" s="41">
        <f t="shared" si="110"/>
        <v>2862</v>
      </c>
      <c r="AN257" s="41">
        <f t="shared" si="111"/>
        <v>60499</v>
      </c>
      <c r="CM257" s="44">
        <v>254</v>
      </c>
      <c r="CN257" s="18">
        <f t="shared" si="91"/>
        <v>7</v>
      </c>
      <c r="CO257" s="18">
        <f t="shared" si="92"/>
        <v>1606009</v>
      </c>
      <c r="CP257" s="44" t="str">
        <f t="shared" si="93"/>
        <v>中级神器1配件3-14级</v>
      </c>
      <c r="CQ257" s="43" t="s">
        <v>1061</v>
      </c>
      <c r="CR257" s="18">
        <f t="shared" si="94"/>
        <v>14</v>
      </c>
      <c r="CS257" s="18" t="str">
        <f t="shared" si="95"/>
        <v>金币</v>
      </c>
      <c r="CT257" s="18">
        <f>IF(CR257=1,1,INT(INDEX($CE$13:$CE$52,CR257)/$CH$2*INDEX($CI$4:$CI$6,INDEX($BT$4:$BT$33,CN257))/5)*5)</f>
        <v>5885</v>
      </c>
      <c r="CU257" s="18" t="str">
        <f t="shared" si="96"/>
        <v>初级神器材料</v>
      </c>
      <c r="CV257" s="18">
        <f t="shared" si="97"/>
        <v>2325</v>
      </c>
      <c r="CW257" s="18" t="str">
        <f t="shared" si="98"/>
        <v>中级神器1配件3</v>
      </c>
      <c r="CX257" s="18">
        <f t="shared" si="99"/>
        <v>3</v>
      </c>
      <c r="CY257" s="44"/>
      <c r="CZ257" s="44"/>
      <c r="DA257" s="44"/>
      <c r="DB257" s="44"/>
      <c r="DE257" s="48">
        <v>254</v>
      </c>
      <c r="DF257" s="48">
        <f t="shared" si="100"/>
        <v>7</v>
      </c>
      <c r="DG257" s="48">
        <f t="shared" si="101"/>
        <v>303</v>
      </c>
      <c r="DH257" s="18" t="str">
        <f t="shared" si="102"/>
        <v>阿波普之刃-14级</v>
      </c>
      <c r="DI257" s="18" t="s">
        <v>1117</v>
      </c>
      <c r="DJ257" s="48">
        <f t="shared" si="103"/>
        <v>7</v>
      </c>
      <c r="DK257" s="48">
        <f t="shared" si="104"/>
        <v>14</v>
      </c>
      <c r="DL257" s="48" t="s">
        <v>1118</v>
      </c>
      <c r="DM257" s="18">
        <f t="shared" si="105"/>
        <v>13250</v>
      </c>
      <c r="DN257" s="48" t="s">
        <v>1119</v>
      </c>
      <c r="DO257" s="18">
        <f t="shared" si="106"/>
        <v>3580</v>
      </c>
      <c r="DP257" s="48"/>
      <c r="DQ257" s="48"/>
      <c r="DR257" s="48"/>
      <c r="DS257" s="48"/>
      <c r="DT257" s="48"/>
      <c r="DU257" s="48"/>
      <c r="DV257" s="48"/>
      <c r="DW257" s="48"/>
    </row>
    <row r="258" spans="1:127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329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328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107"/>
        <v>0</v>
      </c>
      <c r="AH258" s="41">
        <f t="shared" si="108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109"/>
        <v>77622</v>
      </c>
      <c r="AM258" s="41">
        <f t="shared" si="110"/>
        <v>2862</v>
      </c>
      <c r="AN258" s="41">
        <f t="shared" si="111"/>
        <v>60499</v>
      </c>
      <c r="CM258" s="44">
        <v>255</v>
      </c>
      <c r="CN258" s="18">
        <f t="shared" si="91"/>
        <v>7</v>
      </c>
      <c r="CO258" s="18">
        <f t="shared" si="92"/>
        <v>1606009</v>
      </c>
      <c r="CP258" s="44" t="str">
        <f t="shared" si="93"/>
        <v>中级神器1配件3-15级</v>
      </c>
      <c r="CQ258" s="43" t="s">
        <v>1061</v>
      </c>
      <c r="CR258" s="18">
        <f t="shared" si="94"/>
        <v>15</v>
      </c>
      <c r="CS258" s="18" t="str">
        <f t="shared" si="95"/>
        <v>金币</v>
      </c>
      <c r="CT258" s="18">
        <f>IF(CR258=1,1,INT(INDEX($CE$13:$CE$52,CR258)/$CH$2*INDEX($CI$4:$CI$6,INDEX($BT$4:$BT$33,CN258))/5)*5)</f>
        <v>6655</v>
      </c>
      <c r="CU258" s="18" t="str">
        <f t="shared" si="96"/>
        <v>初级神器材料</v>
      </c>
      <c r="CV258" s="18">
        <f t="shared" si="97"/>
        <v>2410</v>
      </c>
      <c r="CW258" s="18" t="str">
        <f t="shared" si="98"/>
        <v>中级神器1配件3</v>
      </c>
      <c r="CX258" s="18">
        <f t="shared" si="99"/>
        <v>5</v>
      </c>
      <c r="CY258" s="44"/>
      <c r="CZ258" s="44"/>
      <c r="DA258" s="44"/>
      <c r="DB258" s="44"/>
      <c r="DE258" s="48">
        <v>255</v>
      </c>
      <c r="DF258" s="48">
        <f t="shared" si="100"/>
        <v>7</v>
      </c>
      <c r="DG258" s="48">
        <f t="shared" si="101"/>
        <v>303</v>
      </c>
      <c r="DH258" s="18" t="str">
        <f t="shared" si="102"/>
        <v>阿波普之刃-15级</v>
      </c>
      <c r="DI258" s="18" t="s">
        <v>1117</v>
      </c>
      <c r="DJ258" s="48">
        <f t="shared" si="103"/>
        <v>7</v>
      </c>
      <c r="DK258" s="48">
        <f t="shared" si="104"/>
        <v>15</v>
      </c>
      <c r="DL258" s="48" t="s">
        <v>1118</v>
      </c>
      <c r="DM258" s="18">
        <f t="shared" si="105"/>
        <v>14980</v>
      </c>
      <c r="DN258" s="48" t="s">
        <v>1119</v>
      </c>
      <c r="DO258" s="18">
        <f t="shared" si="106"/>
        <v>3710</v>
      </c>
      <c r="DP258" s="47" t="s">
        <v>1120</v>
      </c>
      <c r="DQ258" s="48">
        <v>3</v>
      </c>
      <c r="DR258" s="48"/>
      <c r="DS258" s="48"/>
      <c r="DT258" s="48"/>
      <c r="DU258" s="48"/>
      <c r="DV258" s="48"/>
      <c r="DW258" s="48"/>
    </row>
    <row r="259" spans="1:127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328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107"/>
        <v>0</v>
      </c>
      <c r="AH259" s="41">
        <f t="shared" si="108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109"/>
        <v>77622</v>
      </c>
      <c r="AM259" s="41">
        <f t="shared" si="110"/>
        <v>2862</v>
      </c>
      <c r="AN259" s="41">
        <f t="shared" si="111"/>
        <v>60499</v>
      </c>
      <c r="CM259" s="44">
        <v>256</v>
      </c>
      <c r="CN259" s="18">
        <f t="shared" si="91"/>
        <v>7</v>
      </c>
      <c r="CO259" s="18">
        <f t="shared" si="92"/>
        <v>1606009</v>
      </c>
      <c r="CP259" s="44" t="str">
        <f t="shared" si="93"/>
        <v>中级神器1配件3-16级</v>
      </c>
      <c r="CQ259" s="43" t="s">
        <v>1061</v>
      </c>
      <c r="CR259" s="18">
        <f t="shared" si="94"/>
        <v>16</v>
      </c>
      <c r="CS259" s="18" t="str">
        <f t="shared" si="95"/>
        <v>金币</v>
      </c>
      <c r="CT259" s="18">
        <f>IF(CR259=1,1,INT(INDEX($CE$13:$CE$52,CR259)/$CH$2*INDEX($CI$4:$CI$6,INDEX($BT$4:$BT$33,CN259))/5)*5)</f>
        <v>7180</v>
      </c>
      <c r="CU259" s="18" t="str">
        <f t="shared" si="96"/>
        <v>初级神器材料</v>
      </c>
      <c r="CV259" s="18">
        <f t="shared" si="97"/>
        <v>4280</v>
      </c>
      <c r="CW259" s="18" t="str">
        <f t="shared" si="98"/>
        <v>中级神器1配件3</v>
      </c>
      <c r="CX259" s="18">
        <f t="shared" si="99"/>
        <v>5</v>
      </c>
      <c r="CY259" s="44"/>
      <c r="CZ259" s="44"/>
      <c r="DA259" s="44"/>
      <c r="DB259" s="44"/>
      <c r="DE259" s="48">
        <v>256</v>
      </c>
      <c r="DF259" s="48">
        <f t="shared" si="100"/>
        <v>7</v>
      </c>
      <c r="DG259" s="48">
        <f t="shared" si="101"/>
        <v>303</v>
      </c>
      <c r="DH259" s="18" t="str">
        <f t="shared" si="102"/>
        <v>阿波普之刃-16级</v>
      </c>
      <c r="DI259" s="18" t="s">
        <v>1117</v>
      </c>
      <c r="DJ259" s="48">
        <f t="shared" si="103"/>
        <v>7</v>
      </c>
      <c r="DK259" s="48">
        <f t="shared" si="104"/>
        <v>16</v>
      </c>
      <c r="DL259" s="48" t="s">
        <v>1118</v>
      </c>
      <c r="DM259" s="18">
        <f t="shared" si="105"/>
        <v>16165</v>
      </c>
      <c r="DN259" s="48" t="s">
        <v>1119</v>
      </c>
      <c r="DO259" s="18">
        <f t="shared" si="106"/>
        <v>6590</v>
      </c>
      <c r="DP259" s="48"/>
      <c r="DQ259" s="48"/>
      <c r="DR259" s="48"/>
      <c r="DS259" s="48"/>
      <c r="DT259" s="48"/>
      <c r="DU259" s="48"/>
      <c r="DV259" s="48"/>
      <c r="DW259" s="48"/>
    </row>
    <row r="260" spans="1:127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953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328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107"/>
        <v>0</v>
      </c>
      <c r="AH260" s="41">
        <f t="shared" si="108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109"/>
        <v>77622</v>
      </c>
      <c r="AM260" s="41">
        <f t="shared" si="110"/>
        <v>2862</v>
      </c>
      <c r="AN260" s="41">
        <f t="shared" si="111"/>
        <v>60499</v>
      </c>
      <c r="CM260" s="44">
        <v>257</v>
      </c>
      <c r="CN260" s="18">
        <f t="shared" si="91"/>
        <v>7</v>
      </c>
      <c r="CO260" s="18">
        <f t="shared" si="92"/>
        <v>1606009</v>
      </c>
      <c r="CP260" s="44" t="str">
        <f t="shared" si="93"/>
        <v>中级神器1配件3-17级</v>
      </c>
      <c r="CQ260" s="43" t="s">
        <v>1061</v>
      </c>
      <c r="CR260" s="18">
        <f t="shared" si="94"/>
        <v>17</v>
      </c>
      <c r="CS260" s="18" t="str">
        <f t="shared" si="95"/>
        <v>金币</v>
      </c>
      <c r="CT260" s="18">
        <f>IF(CR260=1,1,INT(INDEX($CE$13:$CE$52,CR260)/$CH$2*INDEX($CI$4:$CI$6,INDEX($BT$4:$BT$33,CN260))/5)*5)</f>
        <v>8720</v>
      </c>
      <c r="CU260" s="18" t="str">
        <f t="shared" si="96"/>
        <v>初级神器材料</v>
      </c>
      <c r="CV260" s="18">
        <f t="shared" si="97"/>
        <v>4535</v>
      </c>
      <c r="CW260" s="18" t="str">
        <f t="shared" si="98"/>
        <v>中级神器1配件3</v>
      </c>
      <c r="CX260" s="18">
        <f t="shared" si="99"/>
        <v>5</v>
      </c>
      <c r="CY260" s="44"/>
      <c r="CZ260" s="44"/>
      <c r="DA260" s="44"/>
      <c r="DB260" s="44"/>
      <c r="DE260" s="48">
        <v>257</v>
      </c>
      <c r="DF260" s="48">
        <f t="shared" si="100"/>
        <v>7</v>
      </c>
      <c r="DG260" s="48">
        <f t="shared" si="101"/>
        <v>303</v>
      </c>
      <c r="DH260" s="18" t="str">
        <f t="shared" si="102"/>
        <v>阿波普之刃-17级</v>
      </c>
      <c r="DI260" s="18" t="s">
        <v>1117</v>
      </c>
      <c r="DJ260" s="48">
        <f t="shared" si="103"/>
        <v>7</v>
      </c>
      <c r="DK260" s="48">
        <f t="shared" si="104"/>
        <v>17</v>
      </c>
      <c r="DL260" s="48" t="s">
        <v>1118</v>
      </c>
      <c r="DM260" s="18">
        <f t="shared" si="105"/>
        <v>19625</v>
      </c>
      <c r="DN260" s="48" t="s">
        <v>1119</v>
      </c>
      <c r="DO260" s="18">
        <f t="shared" si="106"/>
        <v>6980</v>
      </c>
      <c r="DP260" s="48"/>
      <c r="DQ260" s="48"/>
      <c r="DR260" s="48"/>
      <c r="DS260" s="48"/>
      <c r="DT260" s="48"/>
      <c r="DU260" s="48"/>
      <c r="DV260" s="48"/>
      <c r="DW260" s="48"/>
    </row>
    <row r="261" spans="1:127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328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107"/>
        <v>0</v>
      </c>
      <c r="AH261" s="41">
        <f t="shared" si="108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109"/>
        <v>77622</v>
      </c>
      <c r="AM261" s="41">
        <f t="shared" si="110"/>
        <v>2862</v>
      </c>
      <c r="AN261" s="41">
        <f t="shared" si="111"/>
        <v>60499</v>
      </c>
      <c r="CM261" s="44">
        <v>258</v>
      </c>
      <c r="CN261" s="18">
        <f t="shared" ref="CN261:CN324" si="112">INT((CM261-1)/40)+1</f>
        <v>7</v>
      </c>
      <c r="CO261" s="18">
        <f t="shared" ref="CO261:CO324" si="113">INDEX($BR$4:$BR$33,CN261)</f>
        <v>1606009</v>
      </c>
      <c r="CP261" s="44" t="str">
        <f t="shared" ref="CP261:CP324" si="114">INDEX($BS$4:$BS$33,CN261)&amp;"-"&amp;CR261&amp;"级"</f>
        <v>中级神器1配件3-18级</v>
      </c>
      <c r="CQ261" s="43" t="s">
        <v>1061</v>
      </c>
      <c r="CR261" s="18">
        <f t="shared" ref="CR261:CR324" si="115">MOD(CM261-1,40)+1</f>
        <v>18</v>
      </c>
      <c r="CS261" s="18" t="str">
        <f t="shared" ref="CS261:CS324" si="116">IF(CR261=1,INDEX($BS$4:$BS$33,CN261)&amp;"激活","金币")</f>
        <v>金币</v>
      </c>
      <c r="CT261" s="18">
        <f>IF(CR261=1,1,INT(INDEX($CE$13:$CE$52,CR261)/$CH$2*INDEX($CI$4:$CI$6,INDEX($BT$4:$BT$33,CN261))/5)*5)</f>
        <v>10260</v>
      </c>
      <c r="CU261" s="18" t="str">
        <f t="shared" ref="CU261:CU324" si="117">IF(CR261=1,"","初级神器材料")</f>
        <v>初级神器材料</v>
      </c>
      <c r="CV261" s="18">
        <f t="shared" ref="CV261:CV324" si="118">IF(CR261=1,"",INDEX($BK$4:$BM$43,CR261,INDEX($BT$4:$BT$33,CN261)))</f>
        <v>4795</v>
      </c>
      <c r="CW261" s="18" t="str">
        <f t="shared" ref="CW261:CW324" si="119">IF(CR261=1,"",INDEX($BS$4:$BS$33,CN261))</f>
        <v>中级神器1配件3</v>
      </c>
      <c r="CX261" s="18">
        <f t="shared" ref="CX261:CX324" si="120">IF(CR261=1,"",INDEX($AW$4:$AW$43,CR261))</f>
        <v>5</v>
      </c>
      <c r="CY261" s="44"/>
      <c r="CZ261" s="44"/>
      <c r="DA261" s="44"/>
      <c r="DB261" s="44"/>
      <c r="DE261" s="48">
        <v>258</v>
      </c>
      <c r="DF261" s="48">
        <f t="shared" ref="DF261:DF283" si="121">INT((DE261-1)/40)+1</f>
        <v>7</v>
      </c>
      <c r="DG261" s="48">
        <f t="shared" ref="DG261:DG283" si="122">INDEX($BX$4:$BX$10,DF261)</f>
        <v>303</v>
      </c>
      <c r="DH261" s="18" t="str">
        <f t="shared" ref="DH261:DH283" si="123">INDEX($BY$4:$BY$10,DF261)&amp;"-"&amp;DK261&amp;"级"</f>
        <v>阿波普之刃-18级</v>
      </c>
      <c r="DI261" s="18" t="s">
        <v>1117</v>
      </c>
      <c r="DJ261" s="48">
        <f t="shared" ref="DJ261:DJ283" si="124">INT((DE261-1)/40)+1</f>
        <v>7</v>
      </c>
      <c r="DK261" s="48">
        <f t="shared" ref="DK261:DK283" si="125">MOD(DE261-1,40)+1</f>
        <v>18</v>
      </c>
      <c r="DL261" s="48" t="s">
        <v>1118</v>
      </c>
      <c r="DM261" s="18">
        <f t="shared" ref="DM261:DM283" si="126">INT(INDEX($CE$13:$CE$52,DK261)/$CH$2*INDEX($CI$4:$CI$6,INDEX($BZ$4:$BZ$10,DF261))/5)*5</f>
        <v>23090</v>
      </c>
      <c r="DN261" s="48" t="s">
        <v>1119</v>
      </c>
      <c r="DO261" s="18">
        <f t="shared" ref="DO261:DO283" si="127">INDEX($BH$4:$BJ$43,DK261,INDEX($BZ$4:$BZ$10,DF261))</f>
        <v>7375</v>
      </c>
      <c r="DP261" s="48"/>
      <c r="DQ261" s="48"/>
      <c r="DR261" s="48"/>
      <c r="DS261" s="48"/>
      <c r="DT261" s="48"/>
      <c r="DU261" s="48"/>
      <c r="DV261" s="48"/>
      <c r="DW261" s="48"/>
    </row>
    <row r="262" spans="1:127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329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328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107"/>
        <v>0</v>
      </c>
      <c r="AH262" s="41">
        <f t="shared" si="108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109"/>
        <v>77622</v>
      </c>
      <c r="AM262" s="41">
        <f t="shared" si="110"/>
        <v>2862</v>
      </c>
      <c r="AN262" s="41">
        <f t="shared" si="111"/>
        <v>60499</v>
      </c>
      <c r="CM262" s="44">
        <v>259</v>
      </c>
      <c r="CN262" s="18">
        <f t="shared" si="112"/>
        <v>7</v>
      </c>
      <c r="CO262" s="18">
        <f t="shared" si="113"/>
        <v>1606009</v>
      </c>
      <c r="CP262" s="44" t="str">
        <f t="shared" si="114"/>
        <v>中级神器1配件3-19级</v>
      </c>
      <c r="CQ262" s="43" t="s">
        <v>1061</v>
      </c>
      <c r="CR262" s="18">
        <f t="shared" si="115"/>
        <v>19</v>
      </c>
      <c r="CS262" s="18" t="str">
        <f t="shared" si="116"/>
        <v>金币</v>
      </c>
      <c r="CT262" s="18">
        <f>IF(CR262=1,1,INT(INDEX($CE$13:$CE$52,CR262)/$CH$2*INDEX($CI$4:$CI$6,INDEX($BT$4:$BT$33,CN262))/5)*5)</f>
        <v>11800</v>
      </c>
      <c r="CU262" s="18" t="str">
        <f t="shared" si="117"/>
        <v>初级神器材料</v>
      </c>
      <c r="CV262" s="18">
        <f t="shared" si="118"/>
        <v>5075</v>
      </c>
      <c r="CW262" s="18" t="str">
        <f t="shared" si="119"/>
        <v>中级神器1配件3</v>
      </c>
      <c r="CX262" s="18">
        <f t="shared" si="120"/>
        <v>5</v>
      </c>
      <c r="CY262" s="44"/>
      <c r="CZ262" s="44"/>
      <c r="DA262" s="44"/>
      <c r="DB262" s="44"/>
      <c r="DE262" s="48">
        <v>259</v>
      </c>
      <c r="DF262" s="48">
        <f t="shared" si="121"/>
        <v>7</v>
      </c>
      <c r="DG262" s="48">
        <f t="shared" si="122"/>
        <v>303</v>
      </c>
      <c r="DH262" s="18" t="str">
        <f t="shared" si="123"/>
        <v>阿波普之刃-19级</v>
      </c>
      <c r="DI262" s="18" t="s">
        <v>1117</v>
      </c>
      <c r="DJ262" s="48">
        <f t="shared" si="124"/>
        <v>7</v>
      </c>
      <c r="DK262" s="48">
        <f t="shared" si="125"/>
        <v>19</v>
      </c>
      <c r="DL262" s="48" t="s">
        <v>1118</v>
      </c>
      <c r="DM262" s="18">
        <f t="shared" si="126"/>
        <v>26555</v>
      </c>
      <c r="DN262" s="48" t="s">
        <v>1119</v>
      </c>
      <c r="DO262" s="18">
        <f t="shared" si="127"/>
        <v>7810</v>
      </c>
      <c r="DP262" s="48"/>
      <c r="DQ262" s="48"/>
      <c r="DR262" s="48"/>
      <c r="DS262" s="48"/>
      <c r="DT262" s="48"/>
      <c r="DU262" s="48"/>
      <c r="DV262" s="48"/>
      <c r="DW262" s="48"/>
    </row>
    <row r="263" spans="1:127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328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107"/>
        <v>0</v>
      </c>
      <c r="AH263" s="41">
        <f t="shared" si="108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109"/>
        <v>77622</v>
      </c>
      <c r="AM263" s="41">
        <f t="shared" si="110"/>
        <v>2862</v>
      </c>
      <c r="AN263" s="41">
        <f t="shared" si="111"/>
        <v>60499</v>
      </c>
      <c r="CM263" s="44">
        <v>260</v>
      </c>
      <c r="CN263" s="18">
        <f t="shared" si="112"/>
        <v>7</v>
      </c>
      <c r="CO263" s="18">
        <f t="shared" si="113"/>
        <v>1606009</v>
      </c>
      <c r="CP263" s="44" t="str">
        <f t="shared" si="114"/>
        <v>中级神器1配件3-20级</v>
      </c>
      <c r="CQ263" s="43" t="s">
        <v>1061</v>
      </c>
      <c r="CR263" s="18">
        <f t="shared" si="115"/>
        <v>20</v>
      </c>
      <c r="CS263" s="18" t="str">
        <f t="shared" si="116"/>
        <v>金币</v>
      </c>
      <c r="CT263" s="18">
        <f>IF(CR263=1,1,INT(INDEX($CE$13:$CE$52,CR263)/$CH$2*INDEX($CI$4:$CI$6,INDEX($BT$4:$BT$33,CN263))/5)*5)</f>
        <v>13340</v>
      </c>
      <c r="CU263" s="18" t="str">
        <f t="shared" si="117"/>
        <v>初级神器材料</v>
      </c>
      <c r="CV263" s="18">
        <f t="shared" si="118"/>
        <v>5360</v>
      </c>
      <c r="CW263" s="18" t="str">
        <f t="shared" si="119"/>
        <v>中级神器1配件3</v>
      </c>
      <c r="CX263" s="18">
        <f t="shared" si="120"/>
        <v>10</v>
      </c>
      <c r="CY263" s="44"/>
      <c r="CZ263" s="44"/>
      <c r="DA263" s="44"/>
      <c r="DB263" s="44"/>
      <c r="DE263" s="48">
        <v>260</v>
      </c>
      <c r="DF263" s="48">
        <f t="shared" si="121"/>
        <v>7</v>
      </c>
      <c r="DG263" s="48">
        <f t="shared" si="122"/>
        <v>303</v>
      </c>
      <c r="DH263" s="18" t="str">
        <f t="shared" si="123"/>
        <v>阿波普之刃-20级</v>
      </c>
      <c r="DI263" s="18" t="s">
        <v>1117</v>
      </c>
      <c r="DJ263" s="48">
        <f t="shared" si="124"/>
        <v>7</v>
      </c>
      <c r="DK263" s="48">
        <f t="shared" si="125"/>
        <v>20</v>
      </c>
      <c r="DL263" s="48" t="s">
        <v>1118</v>
      </c>
      <c r="DM263" s="18">
        <f t="shared" si="126"/>
        <v>30020</v>
      </c>
      <c r="DN263" s="48" t="s">
        <v>1119</v>
      </c>
      <c r="DO263" s="18">
        <f t="shared" si="127"/>
        <v>8245</v>
      </c>
      <c r="DP263" s="47" t="s">
        <v>1120</v>
      </c>
      <c r="DQ263" s="48">
        <v>5</v>
      </c>
      <c r="DR263" s="48"/>
      <c r="DS263" s="48"/>
      <c r="DT263" s="48"/>
      <c r="DU263" s="48"/>
      <c r="DV263" s="48"/>
      <c r="DW263" s="48"/>
    </row>
    <row r="264" spans="1:127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329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328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107"/>
        <v>0</v>
      </c>
      <c r="AH264" s="41">
        <f t="shared" si="108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109"/>
        <v>77622</v>
      </c>
      <c r="AM264" s="41">
        <f t="shared" si="110"/>
        <v>2862</v>
      </c>
      <c r="AN264" s="41">
        <f t="shared" si="111"/>
        <v>60499</v>
      </c>
      <c r="CM264" s="44">
        <v>261</v>
      </c>
      <c r="CN264" s="18">
        <f t="shared" si="112"/>
        <v>7</v>
      </c>
      <c r="CO264" s="18">
        <f t="shared" si="113"/>
        <v>1606009</v>
      </c>
      <c r="CP264" s="44" t="str">
        <f t="shared" si="114"/>
        <v>中级神器1配件3-21级</v>
      </c>
      <c r="CQ264" s="43" t="s">
        <v>1061</v>
      </c>
      <c r="CR264" s="18">
        <f t="shared" si="115"/>
        <v>21</v>
      </c>
      <c r="CS264" s="18" t="str">
        <f t="shared" si="116"/>
        <v>金币</v>
      </c>
      <c r="CT264" s="18">
        <f>IF(CR264=1,1,INT(INDEX($CE$13:$CE$52,CR264)/$CH$2*INDEX($CI$4:$CI$6,INDEX($BT$4:$BT$33,CN264))/5)*5)</f>
        <v>14015</v>
      </c>
      <c r="CU264" s="18" t="str">
        <f t="shared" si="117"/>
        <v>初级神器材料</v>
      </c>
      <c r="CV264" s="18">
        <f t="shared" si="118"/>
        <v>5935</v>
      </c>
      <c r="CW264" s="18" t="str">
        <f t="shared" si="119"/>
        <v>中级神器1配件3</v>
      </c>
      <c r="CX264" s="18">
        <f t="shared" si="120"/>
        <v>10</v>
      </c>
      <c r="CY264" s="44"/>
      <c r="CZ264" s="44"/>
      <c r="DA264" s="44"/>
      <c r="DB264" s="44"/>
      <c r="DE264" s="48">
        <v>261</v>
      </c>
      <c r="DF264" s="48">
        <f t="shared" si="121"/>
        <v>7</v>
      </c>
      <c r="DG264" s="48">
        <f t="shared" si="122"/>
        <v>303</v>
      </c>
      <c r="DH264" s="18" t="str">
        <f t="shared" si="123"/>
        <v>阿波普之刃-21级</v>
      </c>
      <c r="DI264" s="18" t="s">
        <v>1117</v>
      </c>
      <c r="DJ264" s="48">
        <f t="shared" si="124"/>
        <v>7</v>
      </c>
      <c r="DK264" s="48">
        <f t="shared" si="125"/>
        <v>21</v>
      </c>
      <c r="DL264" s="48" t="s">
        <v>1118</v>
      </c>
      <c r="DM264" s="18">
        <f t="shared" si="126"/>
        <v>31530</v>
      </c>
      <c r="DN264" s="48" t="s">
        <v>1119</v>
      </c>
      <c r="DO264" s="18">
        <f t="shared" si="127"/>
        <v>9130</v>
      </c>
      <c r="DP264" s="48"/>
      <c r="DQ264" s="48"/>
      <c r="DR264" s="48"/>
      <c r="DS264" s="48"/>
      <c r="DT264" s="48"/>
      <c r="DU264" s="48"/>
      <c r="DV264" s="48"/>
      <c r="DW264" s="48"/>
    </row>
    <row r="265" spans="1:127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328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107"/>
        <v>0</v>
      </c>
      <c r="AH265" s="41">
        <f t="shared" si="108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109"/>
        <v>77622</v>
      </c>
      <c r="AM265" s="41">
        <f t="shared" si="110"/>
        <v>2862</v>
      </c>
      <c r="AN265" s="41">
        <f t="shared" si="111"/>
        <v>60499</v>
      </c>
      <c r="CM265" s="44">
        <v>262</v>
      </c>
      <c r="CN265" s="18">
        <f t="shared" si="112"/>
        <v>7</v>
      </c>
      <c r="CO265" s="18">
        <f t="shared" si="113"/>
        <v>1606009</v>
      </c>
      <c r="CP265" s="44" t="str">
        <f t="shared" si="114"/>
        <v>中级神器1配件3-22级</v>
      </c>
      <c r="CQ265" s="43" t="s">
        <v>1061</v>
      </c>
      <c r="CR265" s="18">
        <f t="shared" si="115"/>
        <v>22</v>
      </c>
      <c r="CS265" s="18" t="str">
        <f t="shared" si="116"/>
        <v>金币</v>
      </c>
      <c r="CT265" s="18">
        <f>IF(CR265=1,1,INT(INDEX($CE$13:$CE$52,CR265)/$CH$2*INDEX($CI$4:$CI$6,INDEX($BT$4:$BT$33,CN265))/5)*5)</f>
        <v>14790</v>
      </c>
      <c r="CU265" s="18" t="str">
        <f t="shared" si="117"/>
        <v>初级神器材料</v>
      </c>
      <c r="CV265" s="18">
        <f t="shared" si="118"/>
        <v>6350</v>
      </c>
      <c r="CW265" s="18" t="str">
        <f t="shared" si="119"/>
        <v>中级神器1配件3</v>
      </c>
      <c r="CX265" s="18">
        <f t="shared" si="120"/>
        <v>10</v>
      </c>
      <c r="CY265" s="44"/>
      <c r="CZ265" s="44"/>
      <c r="DA265" s="44"/>
      <c r="DB265" s="44"/>
      <c r="DE265" s="48">
        <v>262</v>
      </c>
      <c r="DF265" s="48">
        <f t="shared" si="121"/>
        <v>7</v>
      </c>
      <c r="DG265" s="48">
        <f t="shared" si="122"/>
        <v>303</v>
      </c>
      <c r="DH265" s="18" t="str">
        <f t="shared" si="123"/>
        <v>阿波普之刃-22级</v>
      </c>
      <c r="DI265" s="18" t="s">
        <v>1117</v>
      </c>
      <c r="DJ265" s="48">
        <f t="shared" si="124"/>
        <v>7</v>
      </c>
      <c r="DK265" s="48">
        <f t="shared" si="125"/>
        <v>22</v>
      </c>
      <c r="DL265" s="48" t="s">
        <v>1118</v>
      </c>
      <c r="DM265" s="18">
        <f t="shared" si="126"/>
        <v>33285</v>
      </c>
      <c r="DN265" s="48" t="s">
        <v>1119</v>
      </c>
      <c r="DO265" s="18">
        <f t="shared" si="127"/>
        <v>9775</v>
      </c>
      <c r="DP265" s="48"/>
      <c r="DQ265" s="48"/>
      <c r="DR265" s="48"/>
      <c r="DS265" s="48"/>
      <c r="DT265" s="48"/>
      <c r="DU265" s="48"/>
      <c r="DV265" s="48"/>
      <c r="DW265" s="48"/>
    </row>
    <row r="266" spans="1:127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982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328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107"/>
        <v>0</v>
      </c>
      <c r="AH266" s="41">
        <f t="shared" si="108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109"/>
        <v>77622</v>
      </c>
      <c r="AM266" s="41">
        <f t="shared" si="110"/>
        <v>2862</v>
      </c>
      <c r="AN266" s="41">
        <f t="shared" si="111"/>
        <v>60499</v>
      </c>
      <c r="CM266" s="44">
        <v>263</v>
      </c>
      <c r="CN266" s="18">
        <f t="shared" si="112"/>
        <v>7</v>
      </c>
      <c r="CO266" s="18">
        <f t="shared" si="113"/>
        <v>1606009</v>
      </c>
      <c r="CP266" s="44" t="str">
        <f t="shared" si="114"/>
        <v>中级神器1配件3-23级</v>
      </c>
      <c r="CQ266" s="43" t="s">
        <v>1061</v>
      </c>
      <c r="CR266" s="18">
        <f t="shared" si="115"/>
        <v>23</v>
      </c>
      <c r="CS266" s="18" t="str">
        <f t="shared" si="116"/>
        <v>金币</v>
      </c>
      <c r="CT266" s="18">
        <f>IF(CR266=1,1,INT(INDEX($CE$13:$CE$52,CR266)/$CH$2*INDEX($CI$4:$CI$6,INDEX($BT$4:$BT$33,CN266))/5)*5)</f>
        <v>15570</v>
      </c>
      <c r="CU266" s="18" t="str">
        <f t="shared" si="117"/>
        <v>初级神器材料</v>
      </c>
      <c r="CV266" s="18">
        <f t="shared" si="118"/>
        <v>6750</v>
      </c>
      <c r="CW266" s="18" t="str">
        <f t="shared" si="119"/>
        <v>中级神器1配件3</v>
      </c>
      <c r="CX266" s="18">
        <f t="shared" si="120"/>
        <v>10</v>
      </c>
      <c r="CY266" s="44"/>
      <c r="CZ266" s="44"/>
      <c r="DA266" s="44"/>
      <c r="DB266" s="44"/>
      <c r="DE266" s="48">
        <v>263</v>
      </c>
      <c r="DF266" s="48">
        <f t="shared" si="121"/>
        <v>7</v>
      </c>
      <c r="DG266" s="48">
        <f t="shared" si="122"/>
        <v>303</v>
      </c>
      <c r="DH266" s="18" t="str">
        <f t="shared" si="123"/>
        <v>阿波普之刃-23级</v>
      </c>
      <c r="DI266" s="18" t="s">
        <v>1117</v>
      </c>
      <c r="DJ266" s="48">
        <f t="shared" si="124"/>
        <v>7</v>
      </c>
      <c r="DK266" s="48">
        <f t="shared" si="125"/>
        <v>23</v>
      </c>
      <c r="DL266" s="48" t="s">
        <v>1118</v>
      </c>
      <c r="DM266" s="18">
        <f t="shared" si="126"/>
        <v>35035</v>
      </c>
      <c r="DN266" s="48" t="s">
        <v>1119</v>
      </c>
      <c r="DO266" s="18">
        <f t="shared" si="127"/>
        <v>10385</v>
      </c>
      <c r="DP266" s="48"/>
      <c r="DQ266" s="48"/>
      <c r="DR266" s="48"/>
      <c r="DS266" s="48"/>
      <c r="DT266" s="48"/>
      <c r="DU266" s="48"/>
      <c r="DV266" s="48"/>
      <c r="DW266" s="48"/>
    </row>
    <row r="267" spans="1:127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328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107"/>
        <v>0</v>
      </c>
      <c r="AH267" s="41">
        <f t="shared" si="108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109"/>
        <v>77622</v>
      </c>
      <c r="AM267" s="41">
        <f t="shared" si="110"/>
        <v>2862</v>
      </c>
      <c r="AN267" s="41">
        <f t="shared" si="111"/>
        <v>60499</v>
      </c>
      <c r="CM267" s="44">
        <v>264</v>
      </c>
      <c r="CN267" s="18">
        <f t="shared" si="112"/>
        <v>7</v>
      </c>
      <c r="CO267" s="18">
        <f t="shared" si="113"/>
        <v>1606009</v>
      </c>
      <c r="CP267" s="44" t="str">
        <f t="shared" si="114"/>
        <v>中级神器1配件3-24级</v>
      </c>
      <c r="CQ267" s="43" t="s">
        <v>1061</v>
      </c>
      <c r="CR267" s="18">
        <f t="shared" si="115"/>
        <v>24</v>
      </c>
      <c r="CS267" s="18" t="str">
        <f t="shared" si="116"/>
        <v>金币</v>
      </c>
      <c r="CT267" s="18">
        <f>IF(CR267=1,1,INT(INDEX($CE$13:$CE$52,CR267)/$CH$2*INDEX($CI$4:$CI$6,INDEX($BT$4:$BT$33,CN267))/5)*5)</f>
        <v>16350</v>
      </c>
      <c r="CU267" s="18" t="str">
        <f t="shared" si="117"/>
        <v>初级神器材料</v>
      </c>
      <c r="CV267" s="18">
        <f t="shared" si="118"/>
        <v>7145</v>
      </c>
      <c r="CW267" s="18" t="str">
        <f t="shared" si="119"/>
        <v>中级神器1配件3</v>
      </c>
      <c r="CX267" s="18">
        <f t="shared" si="120"/>
        <v>10</v>
      </c>
      <c r="CY267" s="44"/>
      <c r="CZ267" s="44"/>
      <c r="DA267" s="44"/>
      <c r="DB267" s="44"/>
      <c r="DE267" s="48">
        <v>264</v>
      </c>
      <c r="DF267" s="48">
        <f t="shared" si="121"/>
        <v>7</v>
      </c>
      <c r="DG267" s="48">
        <f t="shared" si="122"/>
        <v>303</v>
      </c>
      <c r="DH267" s="18" t="str">
        <f t="shared" si="123"/>
        <v>阿波普之刃-24级</v>
      </c>
      <c r="DI267" s="18" t="s">
        <v>1117</v>
      </c>
      <c r="DJ267" s="48">
        <f t="shared" si="124"/>
        <v>7</v>
      </c>
      <c r="DK267" s="48">
        <f t="shared" si="125"/>
        <v>24</v>
      </c>
      <c r="DL267" s="48" t="s">
        <v>1118</v>
      </c>
      <c r="DM267" s="18">
        <f t="shared" si="126"/>
        <v>36785</v>
      </c>
      <c r="DN267" s="48" t="s">
        <v>1119</v>
      </c>
      <c r="DO267" s="18">
        <f t="shared" si="127"/>
        <v>10995</v>
      </c>
      <c r="DP267" s="48"/>
      <c r="DQ267" s="48"/>
      <c r="DR267" s="48"/>
      <c r="DS267" s="48"/>
      <c r="DT267" s="48"/>
      <c r="DU267" s="48"/>
      <c r="DV267" s="48"/>
      <c r="DW267" s="48"/>
    </row>
    <row r="268" spans="1:127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983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328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ref="AG268:AG331" si="128">SUMIFS($E$5:$E$74,$S$5:$S$74,"="&amp;AE268)+SUMIFS($E$76:$E$145,$V$5:$V$74,"="&amp;AE268)+SUMIFS($E$147:$E$216,$Y$5:$Y$74,"="&amp;AE268)+SUMIFS($E$218:$E$287,$AB$5:$AB$74,"="&amp;AE268)</f>
        <v>0</v>
      </c>
      <c r="AH268" s="41">
        <f t="shared" ref="AH268:AH331" si="129">SUMIFS($G$5:$G$74,$S$5:$S$74,"="&amp;AE268)+SUMIFS($G$76:$G$145,$V$5:$V$74,"="&amp;AE268)+SUMIFS($G$147:$G$216,$Y$5:$Y$74,"="&amp;AE268)+SUMIFS($G$218:$G$287,$AB$5:$AB$74,"="&amp;AE268)</f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109"/>
        <v>77622</v>
      </c>
      <c r="AM268" s="41">
        <f t="shared" si="110"/>
        <v>2862</v>
      </c>
      <c r="AN268" s="41">
        <f t="shared" si="111"/>
        <v>60499</v>
      </c>
      <c r="CM268" s="44">
        <v>265</v>
      </c>
      <c r="CN268" s="18">
        <f t="shared" si="112"/>
        <v>7</v>
      </c>
      <c r="CO268" s="18">
        <f t="shared" si="113"/>
        <v>1606009</v>
      </c>
      <c r="CP268" s="44" t="str">
        <f t="shared" si="114"/>
        <v>中级神器1配件3-25级</v>
      </c>
      <c r="CQ268" s="43" t="s">
        <v>1061</v>
      </c>
      <c r="CR268" s="18">
        <f t="shared" si="115"/>
        <v>25</v>
      </c>
      <c r="CS268" s="18" t="str">
        <f t="shared" si="116"/>
        <v>金币</v>
      </c>
      <c r="CT268" s="18">
        <f>IF(CR268=1,1,INT(INDEX($CE$13:$CE$52,CR268)/$CH$2*INDEX($CI$4:$CI$6,INDEX($BT$4:$BT$33,CN268))/5)*5)</f>
        <v>17125</v>
      </c>
      <c r="CU268" s="18" t="str">
        <f t="shared" si="117"/>
        <v>初级神器材料</v>
      </c>
      <c r="CV268" s="18">
        <f t="shared" si="118"/>
        <v>7545</v>
      </c>
      <c r="CW268" s="18" t="str">
        <f t="shared" si="119"/>
        <v>中级神器1配件3</v>
      </c>
      <c r="CX268" s="18">
        <f t="shared" si="120"/>
        <v>15</v>
      </c>
      <c r="CY268" s="44"/>
      <c r="CZ268" s="44"/>
      <c r="DA268" s="44"/>
      <c r="DB268" s="44"/>
      <c r="DE268" s="48">
        <v>265</v>
      </c>
      <c r="DF268" s="48">
        <f t="shared" si="121"/>
        <v>7</v>
      </c>
      <c r="DG268" s="48">
        <f t="shared" si="122"/>
        <v>303</v>
      </c>
      <c r="DH268" s="18" t="str">
        <f t="shared" si="123"/>
        <v>阿波普之刃-25级</v>
      </c>
      <c r="DI268" s="18" t="s">
        <v>1117</v>
      </c>
      <c r="DJ268" s="48">
        <f t="shared" si="124"/>
        <v>7</v>
      </c>
      <c r="DK268" s="48">
        <f t="shared" si="125"/>
        <v>25</v>
      </c>
      <c r="DL268" s="48" t="s">
        <v>1118</v>
      </c>
      <c r="DM268" s="18">
        <f t="shared" si="126"/>
        <v>38540</v>
      </c>
      <c r="DN268" s="48" t="s">
        <v>1119</v>
      </c>
      <c r="DO268" s="18">
        <f t="shared" si="127"/>
        <v>11605</v>
      </c>
      <c r="DP268" s="47" t="s">
        <v>1122</v>
      </c>
      <c r="DQ268" s="48">
        <v>8</v>
      </c>
      <c r="DR268" s="48"/>
      <c r="DS268" s="48"/>
      <c r="DT268" s="48"/>
      <c r="DU268" s="48"/>
      <c r="DV268" s="48"/>
      <c r="DW268" s="48"/>
    </row>
    <row r="269" spans="1:127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328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128"/>
        <v>0</v>
      </c>
      <c r="AH269" s="41">
        <f t="shared" si="129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109"/>
        <v>77622</v>
      </c>
      <c r="AM269" s="41">
        <f t="shared" si="110"/>
        <v>2862</v>
      </c>
      <c r="AN269" s="41">
        <f t="shared" si="111"/>
        <v>60499</v>
      </c>
      <c r="CM269" s="44">
        <v>266</v>
      </c>
      <c r="CN269" s="18">
        <f t="shared" si="112"/>
        <v>7</v>
      </c>
      <c r="CO269" s="18">
        <f t="shared" si="113"/>
        <v>1606009</v>
      </c>
      <c r="CP269" s="44" t="str">
        <f t="shared" si="114"/>
        <v>中级神器1配件3-26级</v>
      </c>
      <c r="CQ269" s="43" t="s">
        <v>1061</v>
      </c>
      <c r="CR269" s="18">
        <f t="shared" si="115"/>
        <v>26</v>
      </c>
      <c r="CS269" s="18" t="str">
        <f t="shared" si="116"/>
        <v>金币</v>
      </c>
      <c r="CT269" s="18">
        <f>IF(CR269=1,1,INT(INDEX($CE$13:$CE$52,CR269)/$CH$2*INDEX($CI$4:$CI$6,INDEX($BT$4:$BT$33,CN269))/5)*5)</f>
        <v>21600</v>
      </c>
      <c r="CU269" s="18" t="str">
        <f t="shared" si="117"/>
        <v>初级神器材料</v>
      </c>
      <c r="CV269" s="18">
        <f t="shared" si="118"/>
        <v>9075</v>
      </c>
      <c r="CW269" s="18" t="str">
        <f t="shared" si="119"/>
        <v>中级神器1配件3</v>
      </c>
      <c r="CX269" s="18">
        <f t="shared" si="120"/>
        <v>15</v>
      </c>
      <c r="CY269" s="44"/>
      <c r="CZ269" s="44"/>
      <c r="DA269" s="44"/>
      <c r="DB269" s="44"/>
      <c r="DE269" s="48">
        <v>266</v>
      </c>
      <c r="DF269" s="48">
        <f t="shared" si="121"/>
        <v>7</v>
      </c>
      <c r="DG269" s="48">
        <f t="shared" si="122"/>
        <v>303</v>
      </c>
      <c r="DH269" s="18" t="str">
        <f t="shared" si="123"/>
        <v>阿波普之刃-26级</v>
      </c>
      <c r="DI269" s="18" t="s">
        <v>1117</v>
      </c>
      <c r="DJ269" s="48">
        <f t="shared" si="124"/>
        <v>7</v>
      </c>
      <c r="DK269" s="48">
        <f t="shared" si="125"/>
        <v>26</v>
      </c>
      <c r="DL269" s="48" t="s">
        <v>1118</v>
      </c>
      <c r="DM269" s="18">
        <f t="shared" si="126"/>
        <v>48610</v>
      </c>
      <c r="DN269" s="48" t="s">
        <v>1119</v>
      </c>
      <c r="DO269" s="18">
        <f t="shared" si="127"/>
        <v>13960</v>
      </c>
      <c r="DP269" s="48"/>
      <c r="DQ269" s="48"/>
      <c r="DR269" s="48"/>
      <c r="DS269" s="48"/>
      <c r="DT269" s="48"/>
      <c r="DU269" s="48"/>
      <c r="DV269" s="48"/>
      <c r="DW269" s="48"/>
    </row>
    <row r="270" spans="1:127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984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328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128"/>
        <v>0</v>
      </c>
      <c r="AH270" s="41">
        <f t="shared" si="129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109"/>
        <v>77622</v>
      </c>
      <c r="AM270" s="41">
        <f t="shared" si="110"/>
        <v>2862</v>
      </c>
      <c r="AN270" s="41">
        <f t="shared" si="111"/>
        <v>60499</v>
      </c>
      <c r="CM270" s="44">
        <v>267</v>
      </c>
      <c r="CN270" s="18">
        <f t="shared" si="112"/>
        <v>7</v>
      </c>
      <c r="CO270" s="18">
        <f t="shared" si="113"/>
        <v>1606009</v>
      </c>
      <c r="CP270" s="44" t="str">
        <f t="shared" si="114"/>
        <v>中级神器1配件3-27级</v>
      </c>
      <c r="CQ270" s="43" t="s">
        <v>1061</v>
      </c>
      <c r="CR270" s="18">
        <f t="shared" si="115"/>
        <v>27</v>
      </c>
      <c r="CS270" s="18" t="str">
        <f t="shared" si="116"/>
        <v>金币</v>
      </c>
      <c r="CT270" s="18">
        <f>IF(CR270=1,1,INT(INDEX($CE$13:$CE$52,CR270)/$CH$2*INDEX($CI$4:$CI$6,INDEX($BT$4:$BT$33,CN270))/5)*5)</f>
        <v>27420</v>
      </c>
      <c r="CU270" s="18" t="str">
        <f t="shared" si="117"/>
        <v>初级神器材料</v>
      </c>
      <c r="CV270" s="18">
        <f t="shared" si="118"/>
        <v>9640</v>
      </c>
      <c r="CW270" s="18" t="str">
        <f t="shared" si="119"/>
        <v>中级神器1配件3</v>
      </c>
      <c r="CX270" s="18">
        <f t="shared" si="120"/>
        <v>15</v>
      </c>
      <c r="CY270" s="44"/>
      <c r="CZ270" s="44"/>
      <c r="DA270" s="44"/>
      <c r="DB270" s="44"/>
      <c r="DE270" s="48">
        <v>267</v>
      </c>
      <c r="DF270" s="48">
        <f t="shared" si="121"/>
        <v>7</v>
      </c>
      <c r="DG270" s="48">
        <f t="shared" si="122"/>
        <v>303</v>
      </c>
      <c r="DH270" s="18" t="str">
        <f t="shared" si="123"/>
        <v>阿波普之刃-27级</v>
      </c>
      <c r="DI270" s="18" t="s">
        <v>1117</v>
      </c>
      <c r="DJ270" s="48">
        <f t="shared" si="124"/>
        <v>7</v>
      </c>
      <c r="DK270" s="48">
        <f t="shared" si="125"/>
        <v>27</v>
      </c>
      <c r="DL270" s="48" t="s">
        <v>1118</v>
      </c>
      <c r="DM270" s="18">
        <f t="shared" si="126"/>
        <v>61695</v>
      </c>
      <c r="DN270" s="48" t="s">
        <v>1119</v>
      </c>
      <c r="DO270" s="18">
        <f t="shared" si="127"/>
        <v>14835</v>
      </c>
      <c r="DP270" s="48"/>
      <c r="DQ270" s="48"/>
      <c r="DR270" s="48"/>
      <c r="DS270" s="48"/>
      <c r="DT270" s="48"/>
      <c r="DU270" s="48"/>
      <c r="DV270" s="48"/>
      <c r="DW270" s="48"/>
    </row>
    <row r="271" spans="1:127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328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128"/>
        <v>0</v>
      </c>
      <c r="AH271" s="41">
        <f t="shared" si="129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109"/>
        <v>77622</v>
      </c>
      <c r="AM271" s="41">
        <f t="shared" si="110"/>
        <v>2862</v>
      </c>
      <c r="AN271" s="41">
        <f t="shared" si="111"/>
        <v>60499</v>
      </c>
      <c r="CM271" s="44">
        <v>268</v>
      </c>
      <c r="CN271" s="18">
        <f t="shared" si="112"/>
        <v>7</v>
      </c>
      <c r="CO271" s="18">
        <f t="shared" si="113"/>
        <v>1606009</v>
      </c>
      <c r="CP271" s="44" t="str">
        <f t="shared" si="114"/>
        <v>中级神器1配件3-28级</v>
      </c>
      <c r="CQ271" s="43" t="s">
        <v>1061</v>
      </c>
      <c r="CR271" s="18">
        <f t="shared" si="115"/>
        <v>28</v>
      </c>
      <c r="CS271" s="18" t="str">
        <f t="shared" si="116"/>
        <v>金币</v>
      </c>
      <c r="CT271" s="18">
        <f>IF(CR271=1,1,INT(INDEX($CE$13:$CE$52,CR271)/$CH$2*INDEX($CI$4:$CI$6,INDEX($BT$4:$BT$33,CN271))/5)*5)</f>
        <v>33235</v>
      </c>
      <c r="CU271" s="18" t="str">
        <f t="shared" si="117"/>
        <v>初级神器材料</v>
      </c>
      <c r="CV271" s="18">
        <f t="shared" si="118"/>
        <v>10210</v>
      </c>
      <c r="CW271" s="18" t="str">
        <f t="shared" si="119"/>
        <v>中级神器1配件3</v>
      </c>
      <c r="CX271" s="18">
        <f t="shared" si="120"/>
        <v>15</v>
      </c>
      <c r="CY271" s="44"/>
      <c r="CZ271" s="44"/>
      <c r="DA271" s="44"/>
      <c r="DB271" s="44"/>
      <c r="DE271" s="48">
        <v>268</v>
      </c>
      <c r="DF271" s="48">
        <f t="shared" si="121"/>
        <v>7</v>
      </c>
      <c r="DG271" s="48">
        <f t="shared" si="122"/>
        <v>303</v>
      </c>
      <c r="DH271" s="18" t="str">
        <f t="shared" si="123"/>
        <v>阿波普之刃-28级</v>
      </c>
      <c r="DI271" s="18" t="s">
        <v>1117</v>
      </c>
      <c r="DJ271" s="48">
        <f t="shared" si="124"/>
        <v>7</v>
      </c>
      <c r="DK271" s="48">
        <f t="shared" si="125"/>
        <v>28</v>
      </c>
      <c r="DL271" s="48" t="s">
        <v>1118</v>
      </c>
      <c r="DM271" s="18">
        <f t="shared" si="126"/>
        <v>74785</v>
      </c>
      <c r="DN271" s="48" t="s">
        <v>1119</v>
      </c>
      <c r="DO271" s="18">
        <f t="shared" si="127"/>
        <v>15705</v>
      </c>
      <c r="DP271" s="48"/>
      <c r="DQ271" s="48"/>
      <c r="DR271" s="48"/>
      <c r="DS271" s="48"/>
      <c r="DT271" s="48"/>
      <c r="DU271" s="48"/>
      <c r="DV271" s="48"/>
      <c r="DW271" s="48"/>
    </row>
    <row r="272" spans="1:127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980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328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128"/>
        <v>0</v>
      </c>
      <c r="AH272" s="41">
        <f t="shared" si="129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109"/>
        <v>77622</v>
      </c>
      <c r="AM272" s="41">
        <f t="shared" si="110"/>
        <v>2862</v>
      </c>
      <c r="AN272" s="41">
        <f t="shared" si="111"/>
        <v>60499</v>
      </c>
      <c r="CM272" s="44">
        <v>269</v>
      </c>
      <c r="CN272" s="18">
        <f t="shared" si="112"/>
        <v>7</v>
      </c>
      <c r="CO272" s="18">
        <f t="shared" si="113"/>
        <v>1606009</v>
      </c>
      <c r="CP272" s="44" t="str">
        <f t="shared" si="114"/>
        <v>中级神器1配件3-29级</v>
      </c>
      <c r="CQ272" s="43" t="s">
        <v>1061</v>
      </c>
      <c r="CR272" s="18">
        <f t="shared" si="115"/>
        <v>29</v>
      </c>
      <c r="CS272" s="18" t="str">
        <f t="shared" si="116"/>
        <v>金币</v>
      </c>
      <c r="CT272" s="18">
        <f>IF(CR272=1,1,INT(INDEX($CE$13:$CE$52,CR272)/$CH$2*INDEX($CI$4:$CI$6,INDEX($BT$4:$BT$33,CN272))/5)*5)</f>
        <v>39050</v>
      </c>
      <c r="CU272" s="18" t="str">
        <f t="shared" si="117"/>
        <v>初级神器材料</v>
      </c>
      <c r="CV272" s="18">
        <f t="shared" si="118"/>
        <v>10775</v>
      </c>
      <c r="CW272" s="18" t="str">
        <f t="shared" si="119"/>
        <v>中级神器1配件3</v>
      </c>
      <c r="CX272" s="18">
        <f t="shared" si="120"/>
        <v>15</v>
      </c>
      <c r="CY272" s="44"/>
      <c r="CZ272" s="44"/>
      <c r="DA272" s="44"/>
      <c r="DB272" s="44"/>
      <c r="DE272" s="48">
        <v>269</v>
      </c>
      <c r="DF272" s="48">
        <f t="shared" si="121"/>
        <v>7</v>
      </c>
      <c r="DG272" s="48">
        <f t="shared" si="122"/>
        <v>303</v>
      </c>
      <c r="DH272" s="18" t="str">
        <f t="shared" si="123"/>
        <v>阿波普之刃-29级</v>
      </c>
      <c r="DI272" s="18" t="s">
        <v>1117</v>
      </c>
      <c r="DJ272" s="48">
        <f t="shared" si="124"/>
        <v>7</v>
      </c>
      <c r="DK272" s="48">
        <f t="shared" si="125"/>
        <v>29</v>
      </c>
      <c r="DL272" s="48" t="s">
        <v>1118</v>
      </c>
      <c r="DM272" s="18">
        <f t="shared" si="126"/>
        <v>87870</v>
      </c>
      <c r="DN272" s="48" t="s">
        <v>1119</v>
      </c>
      <c r="DO272" s="18">
        <f t="shared" si="127"/>
        <v>16580</v>
      </c>
      <c r="DP272" s="48"/>
      <c r="DQ272" s="48"/>
      <c r="DR272" s="48"/>
      <c r="DS272" s="48"/>
      <c r="DT272" s="48"/>
      <c r="DU272" s="48"/>
      <c r="DV272" s="48"/>
      <c r="DW272" s="48"/>
    </row>
    <row r="273" spans="1:127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328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128"/>
        <v>0</v>
      </c>
      <c r="AH273" s="41">
        <f t="shared" si="129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109"/>
        <v>77622</v>
      </c>
      <c r="AM273" s="41">
        <f t="shared" si="110"/>
        <v>2862</v>
      </c>
      <c r="AN273" s="41">
        <f t="shared" si="111"/>
        <v>60499</v>
      </c>
      <c r="CM273" s="44">
        <v>270</v>
      </c>
      <c r="CN273" s="18">
        <f t="shared" si="112"/>
        <v>7</v>
      </c>
      <c r="CO273" s="18">
        <f t="shared" si="113"/>
        <v>1606009</v>
      </c>
      <c r="CP273" s="44" t="str">
        <f t="shared" si="114"/>
        <v>中级神器1配件3-30级</v>
      </c>
      <c r="CQ273" s="43" t="s">
        <v>1061</v>
      </c>
      <c r="CR273" s="18">
        <f t="shared" si="115"/>
        <v>30</v>
      </c>
      <c r="CS273" s="18" t="str">
        <f t="shared" si="116"/>
        <v>金币</v>
      </c>
      <c r="CT273" s="18">
        <f>IF(CR273=1,1,INT(INDEX($CE$13:$CE$52,CR273)/$CH$2*INDEX($CI$4:$CI$6,INDEX($BT$4:$BT$33,CN273))/5)*5)</f>
        <v>44870</v>
      </c>
      <c r="CU273" s="18" t="str">
        <f t="shared" si="117"/>
        <v>初级神器材料</v>
      </c>
      <c r="CV273" s="18">
        <f t="shared" si="118"/>
        <v>11345</v>
      </c>
      <c r="CW273" s="18" t="str">
        <f t="shared" si="119"/>
        <v>中级神器1配件3</v>
      </c>
      <c r="CX273" s="18">
        <f t="shared" si="120"/>
        <v>21</v>
      </c>
      <c r="CY273" s="44"/>
      <c r="CZ273" s="44"/>
      <c r="DA273" s="44"/>
      <c r="DB273" s="44"/>
      <c r="DE273" s="48">
        <v>270</v>
      </c>
      <c r="DF273" s="48">
        <f t="shared" si="121"/>
        <v>7</v>
      </c>
      <c r="DG273" s="48">
        <f t="shared" si="122"/>
        <v>303</v>
      </c>
      <c r="DH273" s="18" t="str">
        <f t="shared" si="123"/>
        <v>阿波普之刃-30级</v>
      </c>
      <c r="DI273" s="18" t="s">
        <v>1117</v>
      </c>
      <c r="DJ273" s="48">
        <f t="shared" si="124"/>
        <v>7</v>
      </c>
      <c r="DK273" s="48">
        <f t="shared" si="125"/>
        <v>30</v>
      </c>
      <c r="DL273" s="48" t="s">
        <v>1118</v>
      </c>
      <c r="DM273" s="18">
        <f t="shared" si="126"/>
        <v>100960</v>
      </c>
      <c r="DN273" s="48" t="s">
        <v>1119</v>
      </c>
      <c r="DO273" s="18">
        <f t="shared" si="127"/>
        <v>17450</v>
      </c>
      <c r="DP273" s="47" t="s">
        <v>1120</v>
      </c>
      <c r="DQ273" s="48">
        <v>10</v>
      </c>
      <c r="DR273" s="48"/>
      <c r="DS273" s="48"/>
      <c r="DT273" s="48"/>
      <c r="DU273" s="48"/>
      <c r="DV273" s="48"/>
      <c r="DW273" s="48"/>
    </row>
    <row r="274" spans="1:127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985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328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128"/>
        <v>0</v>
      </c>
      <c r="AH274" s="41">
        <f t="shared" si="129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109"/>
        <v>77622</v>
      </c>
      <c r="AM274" s="41">
        <f t="shared" si="110"/>
        <v>2862</v>
      </c>
      <c r="AN274" s="41">
        <f t="shared" si="111"/>
        <v>60499</v>
      </c>
      <c r="CM274" s="44">
        <v>271</v>
      </c>
      <c r="CN274" s="18">
        <f t="shared" si="112"/>
        <v>7</v>
      </c>
      <c r="CO274" s="18">
        <f t="shared" si="113"/>
        <v>1606009</v>
      </c>
      <c r="CP274" s="44" t="str">
        <f t="shared" si="114"/>
        <v>中级神器1配件3-31级</v>
      </c>
      <c r="CQ274" s="43" t="s">
        <v>1061</v>
      </c>
      <c r="CR274" s="18">
        <f t="shared" si="115"/>
        <v>31</v>
      </c>
      <c r="CS274" s="18" t="str">
        <f t="shared" si="116"/>
        <v>金币</v>
      </c>
      <c r="CT274" s="18">
        <f>IF(CR274=1,1,INT(INDEX($CE$13:$CE$52,CR274)/$CH$2*INDEX($CI$4:$CI$6,INDEX($BT$4:$BT$33,CN274))/5)*5)</f>
        <v>47705</v>
      </c>
      <c r="CU274" s="18" t="str">
        <f t="shared" si="117"/>
        <v>初级神器材料</v>
      </c>
      <c r="CV274" s="18">
        <f t="shared" si="118"/>
        <v>15880</v>
      </c>
      <c r="CW274" s="18" t="str">
        <f t="shared" si="119"/>
        <v>中级神器1配件3</v>
      </c>
      <c r="CX274" s="18">
        <f t="shared" si="120"/>
        <v>25</v>
      </c>
      <c r="CY274" s="44"/>
      <c r="CZ274" s="44"/>
      <c r="DA274" s="44"/>
      <c r="DB274" s="44"/>
      <c r="DE274" s="48">
        <v>271</v>
      </c>
      <c r="DF274" s="48">
        <f t="shared" si="121"/>
        <v>7</v>
      </c>
      <c r="DG274" s="48">
        <f t="shared" si="122"/>
        <v>303</v>
      </c>
      <c r="DH274" s="18" t="str">
        <f t="shared" si="123"/>
        <v>阿波普之刃-31级</v>
      </c>
      <c r="DI274" s="18" t="s">
        <v>1117</v>
      </c>
      <c r="DJ274" s="48">
        <f t="shared" si="124"/>
        <v>7</v>
      </c>
      <c r="DK274" s="48">
        <f t="shared" si="125"/>
        <v>31</v>
      </c>
      <c r="DL274" s="48" t="s">
        <v>1118</v>
      </c>
      <c r="DM274" s="18">
        <f t="shared" si="126"/>
        <v>107340</v>
      </c>
      <c r="DN274" s="48" t="s">
        <v>1119</v>
      </c>
      <c r="DO274" s="18">
        <f t="shared" si="127"/>
        <v>24430</v>
      </c>
      <c r="DP274" s="48"/>
      <c r="DQ274" s="48"/>
      <c r="DR274" s="48"/>
      <c r="DS274" s="48"/>
      <c r="DT274" s="48"/>
      <c r="DU274" s="48"/>
      <c r="DV274" s="48"/>
      <c r="DW274" s="48"/>
    </row>
    <row r="275" spans="1:127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328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128"/>
        <v>0</v>
      </c>
      <c r="AH275" s="41">
        <f t="shared" si="129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109"/>
        <v>77622</v>
      </c>
      <c r="AM275" s="41">
        <f t="shared" si="110"/>
        <v>2862</v>
      </c>
      <c r="AN275" s="41">
        <f t="shared" si="111"/>
        <v>60499</v>
      </c>
      <c r="CM275" s="44">
        <v>272</v>
      </c>
      <c r="CN275" s="18">
        <f t="shared" si="112"/>
        <v>7</v>
      </c>
      <c r="CO275" s="18">
        <f t="shared" si="113"/>
        <v>1606009</v>
      </c>
      <c r="CP275" s="44" t="str">
        <f t="shared" si="114"/>
        <v>中级神器1配件3-32级</v>
      </c>
      <c r="CQ275" s="43" t="s">
        <v>1061</v>
      </c>
      <c r="CR275" s="18">
        <f t="shared" si="115"/>
        <v>32</v>
      </c>
      <c r="CS275" s="18" t="str">
        <f t="shared" si="116"/>
        <v>金币</v>
      </c>
      <c r="CT275" s="18">
        <f>IF(CR275=1,1,INT(INDEX($CE$13:$CE$52,CR275)/$CH$2*INDEX($CI$4:$CI$6,INDEX($BT$4:$BT$33,CN275))/5)*5)</f>
        <v>71560</v>
      </c>
      <c r="CU275" s="18" t="str">
        <f t="shared" si="117"/>
        <v>初级神器材料</v>
      </c>
      <c r="CV275" s="18">
        <f t="shared" si="118"/>
        <v>17015</v>
      </c>
      <c r="CW275" s="18" t="str">
        <f t="shared" si="119"/>
        <v>中级神器1配件3</v>
      </c>
      <c r="CX275" s="18">
        <f t="shared" si="120"/>
        <v>25</v>
      </c>
      <c r="CY275" s="44"/>
      <c r="CZ275" s="44"/>
      <c r="DA275" s="44"/>
      <c r="DB275" s="44"/>
      <c r="DE275" s="48">
        <v>272</v>
      </c>
      <c r="DF275" s="48">
        <f t="shared" si="121"/>
        <v>7</v>
      </c>
      <c r="DG275" s="48">
        <f t="shared" si="122"/>
        <v>303</v>
      </c>
      <c r="DH275" s="18" t="str">
        <f t="shared" si="123"/>
        <v>阿波普之刃-32级</v>
      </c>
      <c r="DI275" s="18" t="s">
        <v>1117</v>
      </c>
      <c r="DJ275" s="48">
        <f t="shared" si="124"/>
        <v>7</v>
      </c>
      <c r="DK275" s="48">
        <f t="shared" si="125"/>
        <v>32</v>
      </c>
      <c r="DL275" s="48" t="s">
        <v>1118</v>
      </c>
      <c r="DM275" s="18">
        <f t="shared" si="126"/>
        <v>161015</v>
      </c>
      <c r="DN275" s="48" t="s">
        <v>1119</v>
      </c>
      <c r="DO275" s="18">
        <f t="shared" si="127"/>
        <v>26175</v>
      </c>
      <c r="DP275" s="48"/>
      <c r="DQ275" s="48"/>
      <c r="DR275" s="48"/>
      <c r="DS275" s="48"/>
      <c r="DT275" s="48"/>
      <c r="DU275" s="48"/>
      <c r="DV275" s="48"/>
      <c r="DW275" s="48"/>
    </row>
    <row r="276" spans="1:127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986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328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128"/>
        <v>0</v>
      </c>
      <c r="AH276" s="41">
        <f t="shared" si="129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109"/>
        <v>77622</v>
      </c>
      <c r="AM276" s="41">
        <f t="shared" si="110"/>
        <v>2862</v>
      </c>
      <c r="AN276" s="41">
        <f t="shared" si="111"/>
        <v>60499</v>
      </c>
      <c r="CM276" s="44">
        <v>273</v>
      </c>
      <c r="CN276" s="18">
        <f t="shared" si="112"/>
        <v>7</v>
      </c>
      <c r="CO276" s="18">
        <f t="shared" si="113"/>
        <v>1606009</v>
      </c>
      <c r="CP276" s="44" t="str">
        <f t="shared" si="114"/>
        <v>中级神器1配件3-33级</v>
      </c>
      <c r="CQ276" s="43" t="s">
        <v>1061</v>
      </c>
      <c r="CR276" s="18">
        <f t="shared" si="115"/>
        <v>33</v>
      </c>
      <c r="CS276" s="18" t="str">
        <f t="shared" si="116"/>
        <v>金币</v>
      </c>
      <c r="CT276" s="18">
        <f>IF(CR276=1,1,INT(INDEX($CE$13:$CE$52,CR276)/$CH$2*INDEX($CI$4:$CI$6,INDEX($BT$4:$BT$33,CN276))/5)*5)</f>
        <v>95415</v>
      </c>
      <c r="CU276" s="18" t="str">
        <f t="shared" si="117"/>
        <v>初级神器材料</v>
      </c>
      <c r="CV276" s="18">
        <f t="shared" si="118"/>
        <v>18150</v>
      </c>
      <c r="CW276" s="18" t="str">
        <f t="shared" si="119"/>
        <v>中级神器1配件3</v>
      </c>
      <c r="CX276" s="18">
        <f t="shared" si="120"/>
        <v>25</v>
      </c>
      <c r="CY276" s="44"/>
      <c r="CZ276" s="44"/>
      <c r="DA276" s="44"/>
      <c r="DB276" s="44"/>
      <c r="DE276" s="48">
        <v>273</v>
      </c>
      <c r="DF276" s="48">
        <f t="shared" si="121"/>
        <v>7</v>
      </c>
      <c r="DG276" s="48">
        <f t="shared" si="122"/>
        <v>303</v>
      </c>
      <c r="DH276" s="18" t="str">
        <f t="shared" si="123"/>
        <v>阿波普之刃-33级</v>
      </c>
      <c r="DI276" s="18" t="s">
        <v>1117</v>
      </c>
      <c r="DJ276" s="48">
        <f t="shared" si="124"/>
        <v>7</v>
      </c>
      <c r="DK276" s="48">
        <f t="shared" si="125"/>
        <v>33</v>
      </c>
      <c r="DL276" s="48" t="s">
        <v>1118</v>
      </c>
      <c r="DM276" s="18">
        <f t="shared" si="126"/>
        <v>214685</v>
      </c>
      <c r="DN276" s="48" t="s">
        <v>1119</v>
      </c>
      <c r="DO276" s="18">
        <f t="shared" si="127"/>
        <v>27925</v>
      </c>
      <c r="DP276" s="48"/>
      <c r="DQ276" s="48"/>
      <c r="DR276" s="48"/>
      <c r="DS276" s="48"/>
      <c r="DT276" s="48"/>
      <c r="DU276" s="48"/>
      <c r="DV276" s="48"/>
      <c r="DW276" s="48"/>
    </row>
    <row r="277" spans="1:127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328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128"/>
        <v>0</v>
      </c>
      <c r="AH277" s="41">
        <f t="shared" si="129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109"/>
        <v>77622</v>
      </c>
      <c r="AM277" s="41">
        <f t="shared" si="110"/>
        <v>2862</v>
      </c>
      <c r="AN277" s="41">
        <f t="shared" si="111"/>
        <v>60499</v>
      </c>
      <c r="CM277" s="44">
        <v>274</v>
      </c>
      <c r="CN277" s="18">
        <f t="shared" si="112"/>
        <v>7</v>
      </c>
      <c r="CO277" s="18">
        <f t="shared" si="113"/>
        <v>1606009</v>
      </c>
      <c r="CP277" s="44" t="str">
        <f t="shared" si="114"/>
        <v>中级神器1配件3-34级</v>
      </c>
      <c r="CQ277" s="43" t="s">
        <v>1061</v>
      </c>
      <c r="CR277" s="18">
        <f t="shared" si="115"/>
        <v>34</v>
      </c>
      <c r="CS277" s="18" t="str">
        <f t="shared" si="116"/>
        <v>金币</v>
      </c>
      <c r="CT277" s="18">
        <f>IF(CR277=1,1,INT(INDEX($CE$13:$CE$52,CR277)/$CH$2*INDEX($CI$4:$CI$6,INDEX($BT$4:$BT$33,CN277))/5)*5)</f>
        <v>119270</v>
      </c>
      <c r="CU277" s="18" t="str">
        <f t="shared" si="117"/>
        <v>初级神器材料</v>
      </c>
      <c r="CV277" s="18">
        <f t="shared" si="118"/>
        <v>19285</v>
      </c>
      <c r="CW277" s="18" t="str">
        <f t="shared" si="119"/>
        <v>中级神器1配件3</v>
      </c>
      <c r="CX277" s="18">
        <f t="shared" si="120"/>
        <v>25</v>
      </c>
      <c r="CY277" s="44"/>
      <c r="CZ277" s="44"/>
      <c r="DA277" s="44"/>
      <c r="DB277" s="44"/>
      <c r="DE277" s="48">
        <v>274</v>
      </c>
      <c r="DF277" s="48">
        <f t="shared" si="121"/>
        <v>7</v>
      </c>
      <c r="DG277" s="48">
        <f t="shared" si="122"/>
        <v>303</v>
      </c>
      <c r="DH277" s="18" t="str">
        <f t="shared" si="123"/>
        <v>阿波普之刃-34级</v>
      </c>
      <c r="DI277" s="18" t="s">
        <v>1117</v>
      </c>
      <c r="DJ277" s="48">
        <f t="shared" si="124"/>
        <v>7</v>
      </c>
      <c r="DK277" s="48">
        <f t="shared" si="125"/>
        <v>34</v>
      </c>
      <c r="DL277" s="48" t="s">
        <v>1118</v>
      </c>
      <c r="DM277" s="18">
        <f t="shared" si="126"/>
        <v>268360</v>
      </c>
      <c r="DN277" s="48" t="s">
        <v>1119</v>
      </c>
      <c r="DO277" s="18">
        <f t="shared" si="127"/>
        <v>29670</v>
      </c>
      <c r="DP277" s="48"/>
      <c r="DQ277" s="48"/>
      <c r="DR277" s="48"/>
      <c r="DS277" s="48"/>
      <c r="DT277" s="48"/>
      <c r="DU277" s="48"/>
      <c r="DV277" s="48"/>
      <c r="DW277" s="48"/>
    </row>
    <row r="278" spans="1:127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987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328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128"/>
        <v>0</v>
      </c>
      <c r="AH278" s="41">
        <f t="shared" si="129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109"/>
        <v>77622</v>
      </c>
      <c r="AM278" s="41">
        <f t="shared" si="110"/>
        <v>2862</v>
      </c>
      <c r="AN278" s="41">
        <f t="shared" si="111"/>
        <v>60499</v>
      </c>
      <c r="CM278" s="44">
        <v>275</v>
      </c>
      <c r="CN278" s="18">
        <f t="shared" si="112"/>
        <v>7</v>
      </c>
      <c r="CO278" s="18">
        <f t="shared" si="113"/>
        <v>1606009</v>
      </c>
      <c r="CP278" s="44" t="str">
        <f t="shared" si="114"/>
        <v>中级神器1配件3-35级</v>
      </c>
      <c r="CQ278" s="43" t="s">
        <v>1061</v>
      </c>
      <c r="CR278" s="18">
        <f t="shared" si="115"/>
        <v>35</v>
      </c>
      <c r="CS278" s="18" t="str">
        <f t="shared" si="116"/>
        <v>金币</v>
      </c>
      <c r="CT278" s="18">
        <f>IF(CR278=1,1,INT(INDEX($CE$13:$CE$52,CR278)/$CH$2*INDEX($CI$4:$CI$6,INDEX($BT$4:$BT$33,CN278))/5)*5)</f>
        <v>143125</v>
      </c>
      <c r="CU278" s="18" t="str">
        <f t="shared" si="117"/>
        <v>初级神器材料</v>
      </c>
      <c r="CV278" s="18">
        <f t="shared" si="118"/>
        <v>20420</v>
      </c>
      <c r="CW278" s="18" t="str">
        <f t="shared" si="119"/>
        <v>中级神器1配件3</v>
      </c>
      <c r="CX278" s="18">
        <f t="shared" si="120"/>
        <v>25</v>
      </c>
      <c r="CY278" s="44"/>
      <c r="CZ278" s="44"/>
      <c r="DA278" s="44"/>
      <c r="DB278" s="44"/>
      <c r="DE278" s="48">
        <v>275</v>
      </c>
      <c r="DF278" s="48">
        <f t="shared" si="121"/>
        <v>7</v>
      </c>
      <c r="DG278" s="48">
        <f t="shared" si="122"/>
        <v>303</v>
      </c>
      <c r="DH278" s="18" t="str">
        <f t="shared" si="123"/>
        <v>阿波普之刃-35级</v>
      </c>
      <c r="DI278" s="18" t="s">
        <v>1117</v>
      </c>
      <c r="DJ278" s="48">
        <f t="shared" si="124"/>
        <v>7</v>
      </c>
      <c r="DK278" s="48">
        <f t="shared" si="125"/>
        <v>35</v>
      </c>
      <c r="DL278" s="48" t="s">
        <v>1118</v>
      </c>
      <c r="DM278" s="18">
        <f t="shared" si="126"/>
        <v>322030</v>
      </c>
      <c r="DN278" s="48" t="s">
        <v>1119</v>
      </c>
      <c r="DO278" s="18">
        <f t="shared" si="127"/>
        <v>31415</v>
      </c>
      <c r="DP278" s="47" t="s">
        <v>1120</v>
      </c>
      <c r="DQ278" s="48">
        <v>10</v>
      </c>
      <c r="DR278" s="48"/>
      <c r="DS278" s="48"/>
      <c r="DT278" s="48"/>
      <c r="DU278" s="48"/>
      <c r="DV278" s="48"/>
      <c r="DW278" s="48"/>
    </row>
    <row r="279" spans="1:127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328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128"/>
        <v>0</v>
      </c>
      <c r="AH279" s="41">
        <f t="shared" si="129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109"/>
        <v>77622</v>
      </c>
      <c r="AM279" s="41">
        <f t="shared" si="110"/>
        <v>2862</v>
      </c>
      <c r="AN279" s="41">
        <f t="shared" si="111"/>
        <v>60499</v>
      </c>
      <c r="CM279" s="44">
        <v>276</v>
      </c>
      <c r="CN279" s="18">
        <f t="shared" si="112"/>
        <v>7</v>
      </c>
      <c r="CO279" s="18">
        <f t="shared" si="113"/>
        <v>1606009</v>
      </c>
      <c r="CP279" s="44" t="str">
        <f t="shared" si="114"/>
        <v>中级神器1配件3-36级</v>
      </c>
      <c r="CQ279" s="43" t="s">
        <v>1061</v>
      </c>
      <c r="CR279" s="18">
        <f t="shared" si="115"/>
        <v>36</v>
      </c>
      <c r="CS279" s="18" t="str">
        <f t="shared" si="116"/>
        <v>金币</v>
      </c>
      <c r="CT279" s="18">
        <f>IF(CR279=1,1,INT(INDEX($CE$13:$CE$52,CR279)/$CH$2*INDEX($CI$4:$CI$6,INDEX($BT$4:$BT$33,CN279))/5)*5)</f>
        <v>193815</v>
      </c>
      <c r="CU279" s="18" t="str">
        <f t="shared" si="117"/>
        <v>初级神器材料</v>
      </c>
      <c r="CV279" s="18">
        <f t="shared" si="118"/>
        <v>32330</v>
      </c>
      <c r="CW279" s="18" t="str">
        <f t="shared" si="119"/>
        <v>中级神器1配件3</v>
      </c>
      <c r="CX279" s="18">
        <f t="shared" si="120"/>
        <v>25</v>
      </c>
      <c r="CY279" s="44"/>
      <c r="CZ279" s="44"/>
      <c r="DA279" s="44"/>
      <c r="DB279" s="44"/>
      <c r="DE279" s="48">
        <v>276</v>
      </c>
      <c r="DF279" s="48">
        <f t="shared" si="121"/>
        <v>7</v>
      </c>
      <c r="DG279" s="48">
        <f t="shared" si="122"/>
        <v>303</v>
      </c>
      <c r="DH279" s="18" t="str">
        <f t="shared" si="123"/>
        <v>阿波普之刃-36级</v>
      </c>
      <c r="DI279" s="18" t="s">
        <v>1117</v>
      </c>
      <c r="DJ279" s="48">
        <f t="shared" si="124"/>
        <v>7</v>
      </c>
      <c r="DK279" s="48">
        <f t="shared" si="125"/>
        <v>36</v>
      </c>
      <c r="DL279" s="48" t="s">
        <v>1118</v>
      </c>
      <c r="DM279" s="18">
        <f t="shared" si="126"/>
        <v>436085</v>
      </c>
      <c r="DN279" s="48" t="s">
        <v>1119</v>
      </c>
      <c r="DO279" s="18">
        <f t="shared" si="127"/>
        <v>49735</v>
      </c>
      <c r="DP279" s="48"/>
      <c r="DQ279" s="48"/>
      <c r="DR279" s="48"/>
      <c r="DS279" s="48"/>
      <c r="DT279" s="48"/>
      <c r="DU279" s="48"/>
      <c r="DV279" s="48"/>
      <c r="DW279" s="48"/>
    </row>
    <row r="280" spans="1:127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988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328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128"/>
        <v>0</v>
      </c>
      <c r="AH280" s="41">
        <f t="shared" si="129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109"/>
        <v>77622</v>
      </c>
      <c r="AM280" s="41">
        <f t="shared" si="110"/>
        <v>2862</v>
      </c>
      <c r="AN280" s="41">
        <f t="shared" si="111"/>
        <v>60499</v>
      </c>
      <c r="CM280" s="44">
        <v>277</v>
      </c>
      <c r="CN280" s="18">
        <f t="shared" si="112"/>
        <v>7</v>
      </c>
      <c r="CO280" s="18">
        <f t="shared" si="113"/>
        <v>1606009</v>
      </c>
      <c r="CP280" s="44" t="str">
        <f t="shared" si="114"/>
        <v>中级神器1配件3-37级</v>
      </c>
      <c r="CQ280" s="43" t="s">
        <v>1061</v>
      </c>
      <c r="CR280" s="18">
        <f t="shared" si="115"/>
        <v>37</v>
      </c>
      <c r="CS280" s="18" t="str">
        <f t="shared" si="116"/>
        <v>金币</v>
      </c>
      <c r="CT280" s="18">
        <f>IF(CR280=1,1,INT(INDEX($CE$13:$CE$52,CR280)/$CH$2*INDEX($CI$4:$CI$6,INDEX($BT$4:$BT$33,CN280))/5)*5)</f>
        <v>245995</v>
      </c>
      <c r="CU280" s="18" t="str">
        <f t="shared" si="117"/>
        <v>初级神器材料</v>
      </c>
      <c r="CV280" s="18">
        <f t="shared" si="118"/>
        <v>34030</v>
      </c>
      <c r="CW280" s="18" t="str">
        <f t="shared" si="119"/>
        <v>中级神器1配件3</v>
      </c>
      <c r="CX280" s="18">
        <f t="shared" si="120"/>
        <v>25</v>
      </c>
      <c r="CY280" s="44"/>
      <c r="CZ280" s="44"/>
      <c r="DA280" s="44"/>
      <c r="DB280" s="44"/>
      <c r="DE280" s="48">
        <v>277</v>
      </c>
      <c r="DF280" s="48">
        <f t="shared" si="121"/>
        <v>7</v>
      </c>
      <c r="DG280" s="48">
        <f t="shared" si="122"/>
        <v>303</v>
      </c>
      <c r="DH280" s="18" t="str">
        <f t="shared" si="123"/>
        <v>阿波普之刃-37级</v>
      </c>
      <c r="DI280" s="18" t="s">
        <v>1117</v>
      </c>
      <c r="DJ280" s="48">
        <f t="shared" si="124"/>
        <v>7</v>
      </c>
      <c r="DK280" s="48">
        <f t="shared" si="125"/>
        <v>37</v>
      </c>
      <c r="DL280" s="48" t="s">
        <v>1118</v>
      </c>
      <c r="DM280" s="18">
        <f t="shared" si="126"/>
        <v>553490</v>
      </c>
      <c r="DN280" s="48" t="s">
        <v>1119</v>
      </c>
      <c r="DO280" s="18">
        <f t="shared" si="127"/>
        <v>52355</v>
      </c>
      <c r="DP280" s="48"/>
      <c r="DQ280" s="48"/>
      <c r="DR280" s="48"/>
      <c r="DS280" s="48"/>
      <c r="DT280" s="48"/>
      <c r="DU280" s="48"/>
      <c r="DV280" s="48"/>
      <c r="DW280" s="48"/>
    </row>
    <row r="281" spans="1:127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328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128"/>
        <v>0</v>
      </c>
      <c r="AH281" s="41">
        <f t="shared" si="129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109"/>
        <v>77622</v>
      </c>
      <c r="AM281" s="41">
        <f t="shared" si="110"/>
        <v>2862</v>
      </c>
      <c r="AN281" s="41">
        <f t="shared" si="111"/>
        <v>60499</v>
      </c>
      <c r="CM281" s="44">
        <v>278</v>
      </c>
      <c r="CN281" s="18">
        <f t="shared" si="112"/>
        <v>7</v>
      </c>
      <c r="CO281" s="18">
        <f t="shared" si="113"/>
        <v>1606009</v>
      </c>
      <c r="CP281" s="44" t="str">
        <f t="shared" si="114"/>
        <v>中级神器1配件3-38级</v>
      </c>
      <c r="CQ281" s="43" t="s">
        <v>1061</v>
      </c>
      <c r="CR281" s="18">
        <f t="shared" si="115"/>
        <v>38</v>
      </c>
      <c r="CS281" s="18" t="str">
        <f t="shared" si="116"/>
        <v>金币</v>
      </c>
      <c r="CT281" s="18">
        <f>IF(CR281=1,1,INT(INDEX($CE$13:$CE$52,CR281)/$CH$2*INDEX($CI$4:$CI$6,INDEX($BT$4:$BT$33,CN281))/5)*5)</f>
        <v>298175</v>
      </c>
      <c r="CU281" s="18" t="str">
        <f t="shared" si="117"/>
        <v>初级神器材料</v>
      </c>
      <c r="CV281" s="18">
        <f t="shared" si="118"/>
        <v>35730</v>
      </c>
      <c r="CW281" s="18" t="str">
        <f t="shared" si="119"/>
        <v>中级神器1配件3</v>
      </c>
      <c r="CX281" s="18">
        <f t="shared" si="120"/>
        <v>25</v>
      </c>
      <c r="CY281" s="44"/>
      <c r="CZ281" s="44"/>
      <c r="DA281" s="44"/>
      <c r="DB281" s="44"/>
      <c r="DE281" s="48">
        <v>278</v>
      </c>
      <c r="DF281" s="48">
        <f t="shared" si="121"/>
        <v>7</v>
      </c>
      <c r="DG281" s="48">
        <f t="shared" si="122"/>
        <v>303</v>
      </c>
      <c r="DH281" s="18" t="str">
        <f t="shared" si="123"/>
        <v>阿波普之刃-38级</v>
      </c>
      <c r="DI281" s="18" t="s">
        <v>1117</v>
      </c>
      <c r="DJ281" s="48">
        <f t="shared" si="124"/>
        <v>7</v>
      </c>
      <c r="DK281" s="48">
        <f t="shared" si="125"/>
        <v>38</v>
      </c>
      <c r="DL281" s="48" t="s">
        <v>1118</v>
      </c>
      <c r="DM281" s="18">
        <f t="shared" si="126"/>
        <v>670900</v>
      </c>
      <c r="DN281" s="48" t="s">
        <v>1119</v>
      </c>
      <c r="DO281" s="18">
        <f t="shared" si="127"/>
        <v>54975</v>
      </c>
      <c r="DP281" s="48"/>
      <c r="DQ281" s="48"/>
      <c r="DR281" s="48"/>
      <c r="DS281" s="48"/>
      <c r="DT281" s="48"/>
      <c r="DU281" s="48"/>
      <c r="DV281" s="48"/>
      <c r="DW281" s="48"/>
    </row>
    <row r="282" spans="1:127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989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328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128"/>
        <v>0</v>
      </c>
      <c r="AH282" s="41">
        <f t="shared" si="129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109"/>
        <v>77622</v>
      </c>
      <c r="AM282" s="41">
        <f t="shared" si="110"/>
        <v>2862</v>
      </c>
      <c r="AN282" s="41">
        <f t="shared" si="111"/>
        <v>60499</v>
      </c>
      <c r="CM282" s="44">
        <v>279</v>
      </c>
      <c r="CN282" s="18">
        <f t="shared" si="112"/>
        <v>7</v>
      </c>
      <c r="CO282" s="18">
        <f t="shared" si="113"/>
        <v>1606009</v>
      </c>
      <c r="CP282" s="44" t="str">
        <f t="shared" si="114"/>
        <v>中级神器1配件3-39级</v>
      </c>
      <c r="CQ282" s="43" t="s">
        <v>1061</v>
      </c>
      <c r="CR282" s="18">
        <f t="shared" si="115"/>
        <v>39</v>
      </c>
      <c r="CS282" s="18" t="str">
        <f t="shared" si="116"/>
        <v>金币</v>
      </c>
      <c r="CT282" s="18">
        <f>IF(CR282=1,1,INT(INDEX($CE$13:$CE$52,CR282)/$CH$2*INDEX($CI$4:$CI$6,INDEX($BT$4:$BT$33,CN282))/5)*5)</f>
        <v>350355</v>
      </c>
      <c r="CU282" s="18" t="str">
        <f t="shared" si="117"/>
        <v>初级神器材料</v>
      </c>
      <c r="CV282" s="18">
        <f t="shared" si="118"/>
        <v>37435</v>
      </c>
      <c r="CW282" s="18" t="str">
        <f t="shared" si="119"/>
        <v>中级神器1配件3</v>
      </c>
      <c r="CX282" s="18">
        <f t="shared" si="120"/>
        <v>25</v>
      </c>
      <c r="CY282" s="44"/>
      <c r="CZ282" s="44"/>
      <c r="DA282" s="44"/>
      <c r="DB282" s="44"/>
      <c r="DE282" s="48">
        <v>279</v>
      </c>
      <c r="DF282" s="48">
        <f t="shared" si="121"/>
        <v>7</v>
      </c>
      <c r="DG282" s="48">
        <f t="shared" si="122"/>
        <v>303</v>
      </c>
      <c r="DH282" s="18" t="str">
        <f t="shared" si="123"/>
        <v>阿波普之刃-39级</v>
      </c>
      <c r="DI282" s="18" t="s">
        <v>1117</v>
      </c>
      <c r="DJ282" s="48">
        <f t="shared" si="124"/>
        <v>7</v>
      </c>
      <c r="DK282" s="48">
        <f t="shared" si="125"/>
        <v>39</v>
      </c>
      <c r="DL282" s="48" t="s">
        <v>1118</v>
      </c>
      <c r="DM282" s="18">
        <f t="shared" si="126"/>
        <v>788305</v>
      </c>
      <c r="DN282" s="48" t="s">
        <v>1119</v>
      </c>
      <c r="DO282" s="18">
        <f t="shared" si="127"/>
        <v>57590</v>
      </c>
      <c r="DP282" s="48"/>
      <c r="DQ282" s="48"/>
      <c r="DR282" s="48"/>
      <c r="DS282" s="48"/>
      <c r="DT282" s="48"/>
      <c r="DU282" s="48"/>
      <c r="DV282" s="48"/>
      <c r="DW282" s="48"/>
    </row>
    <row r="283" spans="1:127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328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128"/>
        <v>0</v>
      </c>
      <c r="AH283" s="41">
        <f t="shared" si="129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109"/>
        <v>77622</v>
      </c>
      <c r="AM283" s="41">
        <f t="shared" si="110"/>
        <v>2862</v>
      </c>
      <c r="AN283" s="41">
        <f t="shared" si="111"/>
        <v>60499</v>
      </c>
      <c r="CM283" s="44">
        <v>280</v>
      </c>
      <c r="CN283" s="18">
        <f t="shared" si="112"/>
        <v>7</v>
      </c>
      <c r="CO283" s="18">
        <f t="shared" si="113"/>
        <v>1606009</v>
      </c>
      <c r="CP283" s="44" t="str">
        <f t="shared" si="114"/>
        <v>中级神器1配件3-40级</v>
      </c>
      <c r="CQ283" s="43" t="s">
        <v>1061</v>
      </c>
      <c r="CR283" s="18">
        <f t="shared" si="115"/>
        <v>40</v>
      </c>
      <c r="CS283" s="18" t="str">
        <f t="shared" si="116"/>
        <v>金币</v>
      </c>
      <c r="CT283" s="18">
        <f>IF(CR283=1,1,INT(INDEX($CE$13:$CE$52,CR283)/$CH$2*INDEX($CI$4:$CI$6,INDEX($BT$4:$BT$33,CN283))/5)*5)</f>
        <v>402540</v>
      </c>
      <c r="CU283" s="18" t="str">
        <f t="shared" si="117"/>
        <v>初级神器材料</v>
      </c>
      <c r="CV283" s="18">
        <f t="shared" si="118"/>
        <v>39135</v>
      </c>
      <c r="CW283" s="18" t="str">
        <f t="shared" si="119"/>
        <v>中级神器1配件3</v>
      </c>
      <c r="CX283" s="18">
        <f t="shared" si="120"/>
        <v>25</v>
      </c>
      <c r="CY283" s="44"/>
      <c r="CZ283" s="44"/>
      <c r="DA283" s="44"/>
      <c r="DB283" s="44"/>
      <c r="DE283" s="48">
        <v>280</v>
      </c>
      <c r="DF283" s="48">
        <f t="shared" si="121"/>
        <v>7</v>
      </c>
      <c r="DG283" s="48">
        <f t="shared" si="122"/>
        <v>303</v>
      </c>
      <c r="DH283" s="18" t="str">
        <f t="shared" si="123"/>
        <v>阿波普之刃-40级</v>
      </c>
      <c r="DI283" s="18" t="s">
        <v>1117</v>
      </c>
      <c r="DJ283" s="48">
        <f t="shared" si="124"/>
        <v>7</v>
      </c>
      <c r="DK283" s="48">
        <f t="shared" si="125"/>
        <v>40</v>
      </c>
      <c r="DL283" s="48" t="s">
        <v>1118</v>
      </c>
      <c r="DM283" s="18">
        <f t="shared" si="126"/>
        <v>905715</v>
      </c>
      <c r="DN283" s="48" t="s">
        <v>1119</v>
      </c>
      <c r="DO283" s="18">
        <f t="shared" si="127"/>
        <v>60210</v>
      </c>
      <c r="DP283" s="47" t="s">
        <v>1120</v>
      </c>
      <c r="DQ283" s="48">
        <v>10</v>
      </c>
      <c r="DR283" s="48"/>
      <c r="DS283" s="48"/>
      <c r="DT283" s="48"/>
      <c r="DU283" s="48"/>
      <c r="DV283" s="48"/>
      <c r="DW283" s="48"/>
    </row>
    <row r="284" spans="1:127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990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328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128"/>
        <v>0</v>
      </c>
      <c r="AH284" s="41">
        <f t="shared" si="129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109"/>
        <v>77622</v>
      </c>
      <c r="AM284" s="41">
        <f t="shared" si="110"/>
        <v>2862</v>
      </c>
      <c r="AN284" s="41">
        <f t="shared" si="111"/>
        <v>60499</v>
      </c>
      <c r="CM284" s="44">
        <v>281</v>
      </c>
      <c r="CN284" s="18">
        <f t="shared" si="112"/>
        <v>8</v>
      </c>
      <c r="CO284" s="18">
        <f t="shared" si="113"/>
        <v>1606010</v>
      </c>
      <c r="CP284" s="44" t="str">
        <f t="shared" si="114"/>
        <v>中级神器1配件4-1级</v>
      </c>
      <c r="CQ284" s="43" t="s">
        <v>1061</v>
      </c>
      <c r="CR284" s="18">
        <f t="shared" si="115"/>
        <v>1</v>
      </c>
      <c r="CS284" s="18" t="str">
        <f t="shared" si="116"/>
        <v>中级神器1配件4激活</v>
      </c>
      <c r="CT284" s="18">
        <f>IF(CR284=1,1,INT(INDEX($CE$13:$CE$52,CR284)/$CH$2*INDEX($CI$4:$CI$6,INDEX($BT$4:$BT$33,CN284))/5)*5)</f>
        <v>1</v>
      </c>
      <c r="CU284" s="18" t="str">
        <f t="shared" si="117"/>
        <v/>
      </c>
      <c r="CV284" s="18" t="str">
        <f t="shared" si="118"/>
        <v/>
      </c>
      <c r="CW284" s="18" t="str">
        <f t="shared" si="119"/>
        <v/>
      </c>
      <c r="CX284" s="18" t="str">
        <f t="shared" si="120"/>
        <v/>
      </c>
      <c r="CY284" s="44"/>
      <c r="CZ284" s="44"/>
      <c r="DA284" s="44"/>
      <c r="DB284" s="44"/>
    </row>
    <row r="285" spans="1:127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991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328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128"/>
        <v>0</v>
      </c>
      <c r="AH285" s="41">
        <f t="shared" si="129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109"/>
        <v>77622</v>
      </c>
      <c r="AM285" s="41">
        <f t="shared" si="110"/>
        <v>2862</v>
      </c>
      <c r="AN285" s="41">
        <f t="shared" si="111"/>
        <v>60499</v>
      </c>
      <c r="CM285" s="44">
        <v>282</v>
      </c>
      <c r="CN285" s="18">
        <f t="shared" si="112"/>
        <v>8</v>
      </c>
      <c r="CO285" s="18">
        <f t="shared" si="113"/>
        <v>1606010</v>
      </c>
      <c r="CP285" s="44" t="str">
        <f t="shared" si="114"/>
        <v>中级神器1配件4-2级</v>
      </c>
      <c r="CQ285" s="43" t="s">
        <v>1061</v>
      </c>
      <c r="CR285" s="18">
        <f t="shared" si="115"/>
        <v>2</v>
      </c>
      <c r="CS285" s="18" t="str">
        <f t="shared" si="116"/>
        <v>金币</v>
      </c>
      <c r="CT285" s="18">
        <f>IF(CR285=1,1,INT(INDEX($CE$13:$CE$52,CR285)/$CH$2*INDEX($CI$4:$CI$6,INDEX($BT$4:$BT$33,CN285))/5)*5)</f>
        <v>670</v>
      </c>
      <c r="CU285" s="18" t="str">
        <f t="shared" si="117"/>
        <v>初级神器材料</v>
      </c>
      <c r="CV285" s="18">
        <f t="shared" si="118"/>
        <v>30</v>
      </c>
      <c r="CW285" s="18" t="str">
        <f t="shared" si="119"/>
        <v>中级神器1配件4</v>
      </c>
      <c r="CX285" s="18">
        <f t="shared" si="120"/>
        <v>1</v>
      </c>
      <c r="CY285" s="44"/>
      <c r="CZ285" s="44"/>
      <c r="DA285" s="44"/>
      <c r="DB285" s="44"/>
    </row>
    <row r="286" spans="1:127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959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328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128"/>
        <v>0</v>
      </c>
      <c r="AH286" s="41">
        <f t="shared" si="129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109"/>
        <v>77622</v>
      </c>
      <c r="AM286" s="41">
        <f t="shared" si="110"/>
        <v>2862</v>
      </c>
      <c r="AN286" s="41">
        <f t="shared" si="111"/>
        <v>60499</v>
      </c>
      <c r="CM286" s="44">
        <v>283</v>
      </c>
      <c r="CN286" s="18">
        <f t="shared" si="112"/>
        <v>8</v>
      </c>
      <c r="CO286" s="18">
        <f t="shared" si="113"/>
        <v>1606010</v>
      </c>
      <c r="CP286" s="44" t="str">
        <f t="shared" si="114"/>
        <v>中级神器1配件4-3级</v>
      </c>
      <c r="CQ286" s="43" t="s">
        <v>1061</v>
      </c>
      <c r="CR286" s="18">
        <f t="shared" si="115"/>
        <v>3</v>
      </c>
      <c r="CS286" s="18" t="str">
        <f t="shared" si="116"/>
        <v>金币</v>
      </c>
      <c r="CT286" s="18">
        <f>IF(CR286=1,1,INT(INDEX($CE$13:$CE$52,CR286)/$CH$2*INDEX($CI$4:$CI$6,INDEX($BT$4:$BT$33,CN286))/5)*5)</f>
        <v>810</v>
      </c>
      <c r="CU286" s="18" t="str">
        <f t="shared" si="117"/>
        <v>初级神器材料</v>
      </c>
      <c r="CV286" s="18">
        <f t="shared" si="118"/>
        <v>55</v>
      </c>
      <c r="CW286" s="18" t="str">
        <f t="shared" si="119"/>
        <v>中级神器1配件4</v>
      </c>
      <c r="CX286" s="18">
        <f t="shared" si="120"/>
        <v>1</v>
      </c>
      <c r="CY286" s="44"/>
      <c r="CZ286" s="44"/>
      <c r="DA286" s="44"/>
      <c r="DB286" s="44"/>
    </row>
    <row r="287" spans="1:127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972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328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128"/>
        <v>0</v>
      </c>
      <c r="AH287" s="41">
        <f t="shared" si="129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109"/>
        <v>77622</v>
      </c>
      <c r="AM287" s="41">
        <f t="shared" si="110"/>
        <v>2862</v>
      </c>
      <c r="AN287" s="41">
        <f t="shared" si="111"/>
        <v>60499</v>
      </c>
      <c r="CM287" s="44">
        <v>284</v>
      </c>
      <c r="CN287" s="18">
        <f t="shared" si="112"/>
        <v>8</v>
      </c>
      <c r="CO287" s="18">
        <f t="shared" si="113"/>
        <v>1606010</v>
      </c>
      <c r="CP287" s="44" t="str">
        <f t="shared" si="114"/>
        <v>中级神器1配件4-4级</v>
      </c>
      <c r="CQ287" s="43" t="s">
        <v>1061</v>
      </c>
      <c r="CR287" s="18">
        <f t="shared" si="115"/>
        <v>4</v>
      </c>
      <c r="CS287" s="18" t="str">
        <f t="shared" si="116"/>
        <v>金币</v>
      </c>
      <c r="CT287" s="18">
        <f>IF(CR287=1,1,INT(INDEX($CE$13:$CE$52,CR287)/$CH$2*INDEX($CI$4:$CI$6,INDEX($BT$4:$BT$33,CN287))/5)*5)</f>
        <v>955</v>
      </c>
      <c r="CU287" s="18" t="str">
        <f t="shared" si="117"/>
        <v>初级神器材料</v>
      </c>
      <c r="CV287" s="18">
        <f t="shared" si="118"/>
        <v>85</v>
      </c>
      <c r="CW287" s="18" t="str">
        <f t="shared" si="119"/>
        <v>中级神器1配件4</v>
      </c>
      <c r="CX287" s="18">
        <f t="shared" si="120"/>
        <v>1</v>
      </c>
      <c r="CY287" s="44"/>
      <c r="CZ287" s="44"/>
      <c r="DA287" s="44"/>
      <c r="DB287" s="44"/>
    </row>
    <row r="288" spans="1:127" ht="16.5" x14ac:dyDescent="0.2">
      <c r="AE288" s="41">
        <v>284</v>
      </c>
      <c r="AF288" s="18">
        <f>MATCH(AE288,游戏节奏!$B$4:$B$103,1)</f>
        <v>100</v>
      </c>
      <c r="AG288" s="41">
        <f t="shared" si="128"/>
        <v>0</v>
      </c>
      <c r="AH288" s="41">
        <f t="shared" si="129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109"/>
        <v>77622</v>
      </c>
      <c r="AM288" s="41">
        <f t="shared" si="110"/>
        <v>2862</v>
      </c>
      <c r="AN288" s="41">
        <f t="shared" si="111"/>
        <v>60499</v>
      </c>
      <c r="CM288" s="44">
        <v>285</v>
      </c>
      <c r="CN288" s="18">
        <f t="shared" si="112"/>
        <v>8</v>
      </c>
      <c r="CO288" s="18">
        <f t="shared" si="113"/>
        <v>1606010</v>
      </c>
      <c r="CP288" s="44" t="str">
        <f t="shared" si="114"/>
        <v>中级神器1配件4-5级</v>
      </c>
      <c r="CQ288" s="43" t="s">
        <v>1061</v>
      </c>
      <c r="CR288" s="18">
        <f t="shared" si="115"/>
        <v>5</v>
      </c>
      <c r="CS288" s="18" t="str">
        <f t="shared" si="116"/>
        <v>金币</v>
      </c>
      <c r="CT288" s="18">
        <f>IF(CR288=1,1,INT(INDEX($CE$13:$CE$52,CR288)/$CH$2*INDEX($CI$4:$CI$6,INDEX($BT$4:$BT$33,CN288))/5)*5)</f>
        <v>1095</v>
      </c>
      <c r="CU288" s="18" t="str">
        <f t="shared" si="117"/>
        <v>初级神器材料</v>
      </c>
      <c r="CV288" s="18">
        <f t="shared" si="118"/>
        <v>140</v>
      </c>
      <c r="CW288" s="18" t="str">
        <f t="shared" si="119"/>
        <v>中级神器1配件4</v>
      </c>
      <c r="CX288" s="18">
        <f t="shared" si="120"/>
        <v>2</v>
      </c>
      <c r="CY288" s="44"/>
      <c r="CZ288" s="44"/>
      <c r="DA288" s="44"/>
      <c r="DB288" s="44"/>
    </row>
    <row r="289" spans="31:106" ht="16.5" x14ac:dyDescent="0.2">
      <c r="AE289" s="41">
        <v>285</v>
      </c>
      <c r="AF289" s="18">
        <f>MATCH(AE289,游戏节奏!$B$4:$B$103,1)</f>
        <v>100</v>
      </c>
      <c r="AG289" s="41">
        <f t="shared" si="128"/>
        <v>0</v>
      </c>
      <c r="AH289" s="41">
        <f t="shared" si="129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109"/>
        <v>77622</v>
      </c>
      <c r="AM289" s="41">
        <f t="shared" si="110"/>
        <v>2862</v>
      </c>
      <c r="AN289" s="41">
        <f t="shared" si="111"/>
        <v>60499</v>
      </c>
      <c r="CM289" s="44">
        <v>286</v>
      </c>
      <c r="CN289" s="18">
        <f t="shared" si="112"/>
        <v>8</v>
      </c>
      <c r="CO289" s="18">
        <f t="shared" si="113"/>
        <v>1606010</v>
      </c>
      <c r="CP289" s="44" t="str">
        <f t="shared" si="114"/>
        <v>中级神器1配件4-6级</v>
      </c>
      <c r="CQ289" s="43" t="s">
        <v>1061</v>
      </c>
      <c r="CR289" s="18">
        <f t="shared" si="115"/>
        <v>6</v>
      </c>
      <c r="CS289" s="18" t="str">
        <f t="shared" si="116"/>
        <v>金币</v>
      </c>
      <c r="CT289" s="18">
        <f>IF(CR289=1,1,INT(INDEX($CE$13:$CE$52,CR289)/$CH$2*INDEX($CI$4:$CI$6,INDEX($BT$4:$BT$33,CN289))/5)*5)</f>
        <v>1450</v>
      </c>
      <c r="CU289" s="18" t="str">
        <f t="shared" si="117"/>
        <v>初级神器材料</v>
      </c>
      <c r="CV289" s="18">
        <f t="shared" si="118"/>
        <v>395</v>
      </c>
      <c r="CW289" s="18" t="str">
        <f t="shared" si="119"/>
        <v>中级神器1配件4</v>
      </c>
      <c r="CX289" s="18">
        <f t="shared" si="120"/>
        <v>2</v>
      </c>
      <c r="CY289" s="44"/>
      <c r="CZ289" s="44"/>
      <c r="DA289" s="44"/>
      <c r="DB289" s="44"/>
    </row>
    <row r="290" spans="31:106" ht="16.5" x14ac:dyDescent="0.2">
      <c r="AE290" s="41">
        <v>286</v>
      </c>
      <c r="AF290" s="18">
        <f>MATCH(AE290,游戏节奏!$B$4:$B$103,1)</f>
        <v>100</v>
      </c>
      <c r="AG290" s="41">
        <f t="shared" si="128"/>
        <v>0</v>
      </c>
      <c r="AH290" s="41">
        <f t="shared" si="129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109"/>
        <v>77622</v>
      </c>
      <c r="AM290" s="41">
        <f t="shared" si="110"/>
        <v>2862</v>
      </c>
      <c r="AN290" s="41">
        <f t="shared" si="111"/>
        <v>60499</v>
      </c>
      <c r="CM290" s="44">
        <v>287</v>
      </c>
      <c r="CN290" s="18">
        <f t="shared" si="112"/>
        <v>8</v>
      </c>
      <c r="CO290" s="18">
        <f t="shared" si="113"/>
        <v>1606010</v>
      </c>
      <c r="CP290" s="44" t="str">
        <f t="shared" si="114"/>
        <v>中级神器1配件4-7级</v>
      </c>
      <c r="CQ290" s="43" t="s">
        <v>1061</v>
      </c>
      <c r="CR290" s="18">
        <f t="shared" si="115"/>
        <v>7</v>
      </c>
      <c r="CS290" s="18" t="str">
        <f t="shared" si="116"/>
        <v>金币</v>
      </c>
      <c r="CT290" s="18">
        <f>IF(CR290=1,1,INT(INDEX($CE$13:$CE$52,CR290)/$CH$2*INDEX($CI$4:$CI$6,INDEX($BT$4:$BT$33,CN290))/5)*5)</f>
        <v>1840</v>
      </c>
      <c r="CU290" s="18" t="str">
        <f t="shared" si="117"/>
        <v>初级神器材料</v>
      </c>
      <c r="CV290" s="18">
        <f t="shared" si="118"/>
        <v>595</v>
      </c>
      <c r="CW290" s="18" t="str">
        <f t="shared" si="119"/>
        <v>中级神器1配件4</v>
      </c>
      <c r="CX290" s="18">
        <f t="shared" si="120"/>
        <v>2</v>
      </c>
      <c r="CY290" s="44"/>
      <c r="CZ290" s="44"/>
      <c r="DA290" s="44"/>
      <c r="DB290" s="44"/>
    </row>
    <row r="291" spans="31:106" ht="16.5" x14ac:dyDescent="0.2">
      <c r="AE291" s="41">
        <v>287</v>
      </c>
      <c r="AF291" s="18">
        <f>MATCH(AE291,游戏节奏!$B$4:$B$103,1)</f>
        <v>100</v>
      </c>
      <c r="AG291" s="41">
        <f t="shared" si="128"/>
        <v>0</v>
      </c>
      <c r="AH291" s="41">
        <f t="shared" si="129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109"/>
        <v>77622</v>
      </c>
      <c r="AM291" s="41">
        <f t="shared" si="110"/>
        <v>2862</v>
      </c>
      <c r="AN291" s="41">
        <f t="shared" si="111"/>
        <v>60499</v>
      </c>
      <c r="CM291" s="44">
        <v>288</v>
      </c>
      <c r="CN291" s="18">
        <f t="shared" si="112"/>
        <v>8</v>
      </c>
      <c r="CO291" s="18">
        <f t="shared" si="113"/>
        <v>1606010</v>
      </c>
      <c r="CP291" s="44" t="str">
        <f t="shared" si="114"/>
        <v>中级神器1配件4-8级</v>
      </c>
      <c r="CQ291" s="43" t="s">
        <v>1061</v>
      </c>
      <c r="CR291" s="18">
        <f t="shared" si="115"/>
        <v>8</v>
      </c>
      <c r="CS291" s="18" t="str">
        <f t="shared" si="116"/>
        <v>金币</v>
      </c>
      <c r="CT291" s="18">
        <f>IF(CR291=1,1,INT(INDEX($CE$13:$CE$52,CR291)/$CH$2*INDEX($CI$4:$CI$6,INDEX($BT$4:$BT$33,CN291))/5)*5)</f>
        <v>2230</v>
      </c>
      <c r="CU291" s="18" t="str">
        <f t="shared" si="117"/>
        <v>初级神器材料</v>
      </c>
      <c r="CV291" s="18">
        <f t="shared" si="118"/>
        <v>765</v>
      </c>
      <c r="CW291" s="18" t="str">
        <f t="shared" si="119"/>
        <v>中级神器1配件4</v>
      </c>
      <c r="CX291" s="18">
        <f t="shared" si="120"/>
        <v>2</v>
      </c>
      <c r="CY291" s="44"/>
      <c r="CZ291" s="44"/>
      <c r="DA291" s="44"/>
      <c r="DB291" s="44"/>
    </row>
    <row r="292" spans="31:106" ht="16.5" x14ac:dyDescent="0.2">
      <c r="AE292" s="41">
        <v>288</v>
      </c>
      <c r="AF292" s="18">
        <f>MATCH(AE292,游戏节奏!$B$4:$B$103,1)</f>
        <v>100</v>
      </c>
      <c r="AG292" s="41">
        <f t="shared" si="128"/>
        <v>0</v>
      </c>
      <c r="AH292" s="41">
        <f t="shared" si="129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109"/>
        <v>77622</v>
      </c>
      <c r="AM292" s="41">
        <f t="shared" si="110"/>
        <v>2862</v>
      </c>
      <c r="AN292" s="41">
        <f t="shared" si="111"/>
        <v>60499</v>
      </c>
      <c r="CM292" s="44">
        <v>289</v>
      </c>
      <c r="CN292" s="18">
        <f t="shared" si="112"/>
        <v>8</v>
      </c>
      <c r="CO292" s="18">
        <f t="shared" si="113"/>
        <v>1606010</v>
      </c>
      <c r="CP292" s="44" t="str">
        <f t="shared" si="114"/>
        <v>中级神器1配件4-9级</v>
      </c>
      <c r="CQ292" s="43" t="s">
        <v>1061</v>
      </c>
      <c r="CR292" s="18">
        <f t="shared" si="115"/>
        <v>9</v>
      </c>
      <c r="CS292" s="18" t="str">
        <f t="shared" si="116"/>
        <v>金币</v>
      </c>
      <c r="CT292" s="18">
        <f>IF(CR292=1,1,INT(INDEX($CE$13:$CE$52,CR292)/$CH$2*INDEX($CI$4:$CI$6,INDEX($BT$4:$BT$33,CN292))/5)*5)</f>
        <v>2620</v>
      </c>
      <c r="CU292" s="18" t="str">
        <f t="shared" si="117"/>
        <v>初级神器材料</v>
      </c>
      <c r="CV292" s="18">
        <f t="shared" si="118"/>
        <v>905</v>
      </c>
      <c r="CW292" s="18" t="str">
        <f t="shared" si="119"/>
        <v>中级神器1配件4</v>
      </c>
      <c r="CX292" s="18">
        <f t="shared" si="120"/>
        <v>2</v>
      </c>
      <c r="CY292" s="44"/>
      <c r="CZ292" s="44"/>
      <c r="DA292" s="44"/>
      <c r="DB292" s="44"/>
    </row>
    <row r="293" spans="31:106" ht="16.5" x14ac:dyDescent="0.2">
      <c r="AE293" s="41">
        <v>289</v>
      </c>
      <c r="AF293" s="18">
        <f>MATCH(AE293,游戏节奏!$B$4:$B$103,1)</f>
        <v>100</v>
      </c>
      <c r="AG293" s="41">
        <f t="shared" si="128"/>
        <v>0</v>
      </c>
      <c r="AH293" s="41">
        <f t="shared" si="129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109"/>
        <v>77622</v>
      </c>
      <c r="AM293" s="41">
        <f t="shared" si="110"/>
        <v>2862</v>
      </c>
      <c r="AN293" s="41">
        <f t="shared" si="111"/>
        <v>60499</v>
      </c>
      <c r="CM293" s="44">
        <v>290</v>
      </c>
      <c r="CN293" s="18">
        <f t="shared" si="112"/>
        <v>8</v>
      </c>
      <c r="CO293" s="18">
        <f t="shared" si="113"/>
        <v>1606010</v>
      </c>
      <c r="CP293" s="44" t="str">
        <f t="shared" si="114"/>
        <v>中级神器1配件4-10级</v>
      </c>
      <c r="CQ293" s="43" t="s">
        <v>1061</v>
      </c>
      <c r="CR293" s="18">
        <f t="shared" si="115"/>
        <v>10</v>
      </c>
      <c r="CS293" s="18" t="str">
        <f t="shared" si="116"/>
        <v>金币</v>
      </c>
      <c r="CT293" s="18">
        <f>IF(CR293=1,1,INT(INDEX($CE$13:$CE$52,CR293)/$CH$2*INDEX($CI$4:$CI$6,INDEX($BT$4:$BT$33,CN293))/5)*5)</f>
        <v>3010</v>
      </c>
      <c r="CU293" s="18" t="str">
        <f t="shared" si="117"/>
        <v>初级神器材料</v>
      </c>
      <c r="CV293" s="18">
        <f t="shared" si="118"/>
        <v>1080</v>
      </c>
      <c r="CW293" s="18" t="str">
        <f t="shared" si="119"/>
        <v>中级神器1配件4</v>
      </c>
      <c r="CX293" s="18">
        <f t="shared" si="120"/>
        <v>3</v>
      </c>
      <c r="CY293" s="44"/>
      <c r="CZ293" s="44"/>
      <c r="DA293" s="44"/>
      <c r="DB293" s="44"/>
    </row>
    <row r="294" spans="31:106" ht="16.5" x14ac:dyDescent="0.2">
      <c r="AE294" s="41">
        <v>290</v>
      </c>
      <c r="AF294" s="18">
        <f>MATCH(AE294,游戏节奏!$B$4:$B$103,1)</f>
        <v>100</v>
      </c>
      <c r="AG294" s="41">
        <f t="shared" si="128"/>
        <v>0</v>
      </c>
      <c r="AH294" s="41">
        <f t="shared" si="129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109"/>
        <v>77622</v>
      </c>
      <c r="AM294" s="41">
        <f t="shared" si="110"/>
        <v>2862</v>
      </c>
      <c r="AN294" s="41">
        <f t="shared" si="111"/>
        <v>60499</v>
      </c>
      <c r="CM294" s="44">
        <v>291</v>
      </c>
      <c r="CN294" s="18">
        <f t="shared" si="112"/>
        <v>8</v>
      </c>
      <c r="CO294" s="18">
        <f t="shared" si="113"/>
        <v>1606010</v>
      </c>
      <c r="CP294" s="44" t="str">
        <f t="shared" si="114"/>
        <v>中级神器1配件4-11级</v>
      </c>
      <c r="CQ294" s="43" t="s">
        <v>1061</v>
      </c>
      <c r="CR294" s="18">
        <f t="shared" si="115"/>
        <v>11</v>
      </c>
      <c r="CS294" s="18" t="str">
        <f t="shared" si="116"/>
        <v>金币</v>
      </c>
      <c r="CT294" s="18">
        <f>IF(CR294=1,1,INT(INDEX($CE$13:$CE$52,CR294)/$CH$2*INDEX($CI$4:$CI$6,INDEX($BT$4:$BT$33,CN294))/5)*5)</f>
        <v>3580</v>
      </c>
      <c r="CU294" s="18" t="str">
        <f t="shared" si="117"/>
        <v>初级神器材料</v>
      </c>
      <c r="CV294" s="18">
        <f t="shared" si="118"/>
        <v>1870</v>
      </c>
      <c r="CW294" s="18" t="str">
        <f t="shared" si="119"/>
        <v>中级神器1配件4</v>
      </c>
      <c r="CX294" s="18">
        <f t="shared" si="120"/>
        <v>3</v>
      </c>
      <c r="CY294" s="44"/>
      <c r="CZ294" s="44"/>
      <c r="DA294" s="44"/>
      <c r="DB294" s="44"/>
    </row>
    <row r="295" spans="31:106" ht="16.5" x14ac:dyDescent="0.2">
      <c r="AE295" s="41">
        <v>291</v>
      </c>
      <c r="AF295" s="18">
        <f>MATCH(AE295,游戏节奏!$B$4:$B$103,1)</f>
        <v>100</v>
      </c>
      <c r="AG295" s="41">
        <f t="shared" si="128"/>
        <v>0</v>
      </c>
      <c r="AH295" s="41">
        <f t="shared" si="129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109"/>
        <v>77622</v>
      </c>
      <c r="AM295" s="41">
        <f t="shared" si="110"/>
        <v>2862</v>
      </c>
      <c r="AN295" s="41">
        <f t="shared" si="111"/>
        <v>60499</v>
      </c>
      <c r="CM295" s="44">
        <v>292</v>
      </c>
      <c r="CN295" s="18">
        <f t="shared" si="112"/>
        <v>8</v>
      </c>
      <c r="CO295" s="18">
        <f t="shared" si="113"/>
        <v>1606010</v>
      </c>
      <c r="CP295" s="44" t="str">
        <f t="shared" si="114"/>
        <v>中级神器1配件4-12级</v>
      </c>
      <c r="CQ295" s="43" t="s">
        <v>1061</v>
      </c>
      <c r="CR295" s="18">
        <f t="shared" si="115"/>
        <v>12</v>
      </c>
      <c r="CS295" s="18" t="str">
        <f t="shared" si="116"/>
        <v>金币</v>
      </c>
      <c r="CT295" s="18">
        <f>IF(CR295=1,1,INT(INDEX($CE$13:$CE$52,CR295)/$CH$2*INDEX($CI$4:$CI$6,INDEX($BT$4:$BT$33,CN295))/5)*5)</f>
        <v>4350</v>
      </c>
      <c r="CU295" s="18" t="str">
        <f t="shared" si="117"/>
        <v>初级神器材料</v>
      </c>
      <c r="CV295" s="18">
        <f t="shared" si="118"/>
        <v>2040</v>
      </c>
      <c r="CW295" s="18" t="str">
        <f t="shared" si="119"/>
        <v>中级神器1配件4</v>
      </c>
      <c r="CX295" s="18">
        <f t="shared" si="120"/>
        <v>3</v>
      </c>
      <c r="CY295" s="44"/>
      <c r="CZ295" s="44"/>
      <c r="DA295" s="44"/>
      <c r="DB295" s="44"/>
    </row>
    <row r="296" spans="31:106" ht="16.5" x14ac:dyDescent="0.2">
      <c r="AE296" s="41">
        <v>292</v>
      </c>
      <c r="AF296" s="18">
        <f>MATCH(AE296,游戏节奏!$B$4:$B$103,1)</f>
        <v>100</v>
      </c>
      <c r="AG296" s="41">
        <f t="shared" si="128"/>
        <v>0</v>
      </c>
      <c r="AH296" s="41">
        <f t="shared" si="129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109"/>
        <v>77622</v>
      </c>
      <c r="AM296" s="41">
        <f t="shared" si="110"/>
        <v>2862</v>
      </c>
      <c r="AN296" s="41">
        <f t="shared" si="111"/>
        <v>60499</v>
      </c>
      <c r="CM296" s="44">
        <v>293</v>
      </c>
      <c r="CN296" s="18">
        <f t="shared" si="112"/>
        <v>8</v>
      </c>
      <c r="CO296" s="18">
        <f t="shared" si="113"/>
        <v>1606010</v>
      </c>
      <c r="CP296" s="44" t="str">
        <f t="shared" si="114"/>
        <v>中级神器1配件4-13级</v>
      </c>
      <c r="CQ296" s="43" t="s">
        <v>1061</v>
      </c>
      <c r="CR296" s="18">
        <f t="shared" si="115"/>
        <v>13</v>
      </c>
      <c r="CS296" s="18" t="str">
        <f t="shared" si="116"/>
        <v>金币</v>
      </c>
      <c r="CT296" s="18">
        <f>IF(CR296=1,1,INT(INDEX($CE$13:$CE$52,CR296)/$CH$2*INDEX($CI$4:$CI$6,INDEX($BT$4:$BT$33,CN296))/5)*5)</f>
        <v>5120</v>
      </c>
      <c r="CU296" s="18" t="str">
        <f t="shared" si="117"/>
        <v>初级神器材料</v>
      </c>
      <c r="CV296" s="18">
        <f t="shared" si="118"/>
        <v>2185</v>
      </c>
      <c r="CW296" s="18" t="str">
        <f t="shared" si="119"/>
        <v>中级神器1配件4</v>
      </c>
      <c r="CX296" s="18">
        <f t="shared" si="120"/>
        <v>3</v>
      </c>
      <c r="CY296" s="44"/>
      <c r="CZ296" s="44"/>
      <c r="DA296" s="44"/>
      <c r="DB296" s="44"/>
    </row>
    <row r="297" spans="31:106" ht="16.5" x14ac:dyDescent="0.2">
      <c r="AE297" s="41">
        <v>293</v>
      </c>
      <c r="AF297" s="18">
        <f>MATCH(AE297,游戏节奏!$B$4:$B$103,1)</f>
        <v>100</v>
      </c>
      <c r="AG297" s="41">
        <f t="shared" si="128"/>
        <v>0</v>
      </c>
      <c r="AH297" s="41">
        <f t="shared" si="129"/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130">INT(AI297/AI$2*AG$2+AI297)</f>
        <v>77622</v>
      </c>
      <c r="AM297" s="41">
        <f t="shared" ref="AM297:AM360" si="131">INT(AJ297/AJ$2*AH$2+AJ297)</f>
        <v>2862</v>
      </c>
      <c r="AN297" s="41">
        <f t="shared" ref="AN297:AN360" si="132">INT(AK297/AK$2*AI$2+AK297)</f>
        <v>60499</v>
      </c>
      <c r="CM297" s="44">
        <v>294</v>
      </c>
      <c r="CN297" s="18">
        <f t="shared" si="112"/>
        <v>8</v>
      </c>
      <c r="CO297" s="18">
        <f t="shared" si="113"/>
        <v>1606010</v>
      </c>
      <c r="CP297" s="44" t="str">
        <f t="shared" si="114"/>
        <v>中级神器1配件4-14级</v>
      </c>
      <c r="CQ297" s="43" t="s">
        <v>1061</v>
      </c>
      <c r="CR297" s="18">
        <f t="shared" si="115"/>
        <v>14</v>
      </c>
      <c r="CS297" s="18" t="str">
        <f t="shared" si="116"/>
        <v>金币</v>
      </c>
      <c r="CT297" s="18">
        <f>IF(CR297=1,1,INT(INDEX($CE$13:$CE$52,CR297)/$CH$2*INDEX($CI$4:$CI$6,INDEX($BT$4:$BT$33,CN297))/5)*5)</f>
        <v>5885</v>
      </c>
      <c r="CU297" s="18" t="str">
        <f t="shared" si="117"/>
        <v>初级神器材料</v>
      </c>
      <c r="CV297" s="18">
        <f t="shared" si="118"/>
        <v>2325</v>
      </c>
      <c r="CW297" s="18" t="str">
        <f t="shared" si="119"/>
        <v>中级神器1配件4</v>
      </c>
      <c r="CX297" s="18">
        <f t="shared" si="120"/>
        <v>3</v>
      </c>
      <c r="CY297" s="44"/>
      <c r="CZ297" s="44"/>
      <c r="DA297" s="44"/>
      <c r="DB297" s="44"/>
    </row>
    <row r="298" spans="31:106" ht="16.5" x14ac:dyDescent="0.2">
      <c r="AE298" s="41">
        <v>294</v>
      </c>
      <c r="AF298" s="18">
        <f>MATCH(AE298,游戏节奏!$B$4:$B$103,1)</f>
        <v>100</v>
      </c>
      <c r="AG298" s="41">
        <f t="shared" si="128"/>
        <v>0</v>
      </c>
      <c r="AH298" s="41">
        <f t="shared" si="129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130"/>
        <v>77622</v>
      </c>
      <c r="AM298" s="41">
        <f t="shared" si="131"/>
        <v>2862</v>
      </c>
      <c r="AN298" s="41">
        <f t="shared" si="132"/>
        <v>60499</v>
      </c>
      <c r="CM298" s="44">
        <v>295</v>
      </c>
      <c r="CN298" s="18">
        <f t="shared" si="112"/>
        <v>8</v>
      </c>
      <c r="CO298" s="18">
        <f t="shared" si="113"/>
        <v>1606010</v>
      </c>
      <c r="CP298" s="44" t="str">
        <f t="shared" si="114"/>
        <v>中级神器1配件4-15级</v>
      </c>
      <c r="CQ298" s="43" t="s">
        <v>1061</v>
      </c>
      <c r="CR298" s="18">
        <f t="shared" si="115"/>
        <v>15</v>
      </c>
      <c r="CS298" s="18" t="str">
        <f t="shared" si="116"/>
        <v>金币</v>
      </c>
      <c r="CT298" s="18">
        <f>IF(CR298=1,1,INT(INDEX($CE$13:$CE$52,CR298)/$CH$2*INDEX($CI$4:$CI$6,INDEX($BT$4:$BT$33,CN298))/5)*5)</f>
        <v>6655</v>
      </c>
      <c r="CU298" s="18" t="str">
        <f t="shared" si="117"/>
        <v>初级神器材料</v>
      </c>
      <c r="CV298" s="18">
        <f t="shared" si="118"/>
        <v>2410</v>
      </c>
      <c r="CW298" s="18" t="str">
        <f t="shared" si="119"/>
        <v>中级神器1配件4</v>
      </c>
      <c r="CX298" s="18">
        <f t="shared" si="120"/>
        <v>5</v>
      </c>
      <c r="CY298" s="44"/>
      <c r="CZ298" s="44"/>
      <c r="DA298" s="44"/>
      <c r="DB298" s="44"/>
    </row>
    <row r="299" spans="31:106" ht="16.5" x14ac:dyDescent="0.2">
      <c r="AE299" s="41">
        <v>295</v>
      </c>
      <c r="AF299" s="18">
        <f>MATCH(AE299,游戏节奏!$B$4:$B$103,1)</f>
        <v>100</v>
      </c>
      <c r="AG299" s="41">
        <f t="shared" si="128"/>
        <v>0</v>
      </c>
      <c r="AH299" s="41">
        <f t="shared" si="129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130"/>
        <v>77622</v>
      </c>
      <c r="AM299" s="41">
        <f t="shared" si="131"/>
        <v>2862</v>
      </c>
      <c r="AN299" s="41">
        <f t="shared" si="132"/>
        <v>60499</v>
      </c>
      <c r="CM299" s="44">
        <v>296</v>
      </c>
      <c r="CN299" s="18">
        <f t="shared" si="112"/>
        <v>8</v>
      </c>
      <c r="CO299" s="18">
        <f t="shared" si="113"/>
        <v>1606010</v>
      </c>
      <c r="CP299" s="44" t="str">
        <f t="shared" si="114"/>
        <v>中级神器1配件4-16级</v>
      </c>
      <c r="CQ299" s="43" t="s">
        <v>1061</v>
      </c>
      <c r="CR299" s="18">
        <f t="shared" si="115"/>
        <v>16</v>
      </c>
      <c r="CS299" s="18" t="str">
        <f t="shared" si="116"/>
        <v>金币</v>
      </c>
      <c r="CT299" s="18">
        <f>IF(CR299=1,1,INT(INDEX($CE$13:$CE$52,CR299)/$CH$2*INDEX($CI$4:$CI$6,INDEX($BT$4:$BT$33,CN299))/5)*5)</f>
        <v>7180</v>
      </c>
      <c r="CU299" s="18" t="str">
        <f t="shared" si="117"/>
        <v>初级神器材料</v>
      </c>
      <c r="CV299" s="18">
        <f t="shared" si="118"/>
        <v>4280</v>
      </c>
      <c r="CW299" s="18" t="str">
        <f t="shared" si="119"/>
        <v>中级神器1配件4</v>
      </c>
      <c r="CX299" s="18">
        <f t="shared" si="120"/>
        <v>5</v>
      </c>
      <c r="CY299" s="44"/>
      <c r="CZ299" s="44"/>
      <c r="DA299" s="44"/>
      <c r="DB299" s="44"/>
    </row>
    <row r="300" spans="31:106" ht="16.5" x14ac:dyDescent="0.2">
      <c r="AE300" s="41">
        <v>296</v>
      </c>
      <c r="AF300" s="18">
        <f>MATCH(AE300,游戏节奏!$B$4:$B$103,1)</f>
        <v>100</v>
      </c>
      <c r="AG300" s="41">
        <f t="shared" si="128"/>
        <v>0</v>
      </c>
      <c r="AH300" s="41">
        <f t="shared" si="129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130"/>
        <v>77622</v>
      </c>
      <c r="AM300" s="41">
        <f t="shared" si="131"/>
        <v>2862</v>
      </c>
      <c r="AN300" s="41">
        <f t="shared" si="132"/>
        <v>60499</v>
      </c>
      <c r="CM300" s="44">
        <v>297</v>
      </c>
      <c r="CN300" s="18">
        <f t="shared" si="112"/>
        <v>8</v>
      </c>
      <c r="CO300" s="18">
        <f t="shared" si="113"/>
        <v>1606010</v>
      </c>
      <c r="CP300" s="44" t="str">
        <f t="shared" si="114"/>
        <v>中级神器1配件4-17级</v>
      </c>
      <c r="CQ300" s="43" t="s">
        <v>1061</v>
      </c>
      <c r="CR300" s="18">
        <f t="shared" si="115"/>
        <v>17</v>
      </c>
      <c r="CS300" s="18" t="str">
        <f t="shared" si="116"/>
        <v>金币</v>
      </c>
      <c r="CT300" s="18">
        <f>IF(CR300=1,1,INT(INDEX($CE$13:$CE$52,CR300)/$CH$2*INDEX($CI$4:$CI$6,INDEX($BT$4:$BT$33,CN300))/5)*5)</f>
        <v>8720</v>
      </c>
      <c r="CU300" s="18" t="str">
        <f t="shared" si="117"/>
        <v>初级神器材料</v>
      </c>
      <c r="CV300" s="18">
        <f t="shared" si="118"/>
        <v>4535</v>
      </c>
      <c r="CW300" s="18" t="str">
        <f t="shared" si="119"/>
        <v>中级神器1配件4</v>
      </c>
      <c r="CX300" s="18">
        <f t="shared" si="120"/>
        <v>5</v>
      </c>
      <c r="CY300" s="44"/>
      <c r="CZ300" s="44"/>
      <c r="DA300" s="44"/>
      <c r="DB300" s="44"/>
    </row>
    <row r="301" spans="31:106" ht="16.5" x14ac:dyDescent="0.2">
      <c r="AE301" s="41">
        <v>297</v>
      </c>
      <c r="AF301" s="18">
        <f>MATCH(AE301,游戏节奏!$B$4:$B$103,1)</f>
        <v>100</v>
      </c>
      <c r="AG301" s="41">
        <f t="shared" si="128"/>
        <v>0</v>
      </c>
      <c r="AH301" s="41">
        <f t="shared" si="129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130"/>
        <v>77622</v>
      </c>
      <c r="AM301" s="41">
        <f t="shared" si="131"/>
        <v>2862</v>
      </c>
      <c r="AN301" s="41">
        <f t="shared" si="132"/>
        <v>60499</v>
      </c>
      <c r="CM301" s="44">
        <v>298</v>
      </c>
      <c r="CN301" s="18">
        <f t="shared" si="112"/>
        <v>8</v>
      </c>
      <c r="CO301" s="18">
        <f t="shared" si="113"/>
        <v>1606010</v>
      </c>
      <c r="CP301" s="44" t="str">
        <f t="shared" si="114"/>
        <v>中级神器1配件4-18级</v>
      </c>
      <c r="CQ301" s="43" t="s">
        <v>1061</v>
      </c>
      <c r="CR301" s="18">
        <f t="shared" si="115"/>
        <v>18</v>
      </c>
      <c r="CS301" s="18" t="str">
        <f t="shared" si="116"/>
        <v>金币</v>
      </c>
      <c r="CT301" s="18">
        <f>IF(CR301=1,1,INT(INDEX($CE$13:$CE$52,CR301)/$CH$2*INDEX($CI$4:$CI$6,INDEX($BT$4:$BT$33,CN301))/5)*5)</f>
        <v>10260</v>
      </c>
      <c r="CU301" s="18" t="str">
        <f t="shared" si="117"/>
        <v>初级神器材料</v>
      </c>
      <c r="CV301" s="18">
        <f t="shared" si="118"/>
        <v>4795</v>
      </c>
      <c r="CW301" s="18" t="str">
        <f t="shared" si="119"/>
        <v>中级神器1配件4</v>
      </c>
      <c r="CX301" s="18">
        <f t="shared" si="120"/>
        <v>5</v>
      </c>
      <c r="CY301" s="44"/>
      <c r="CZ301" s="44"/>
      <c r="DA301" s="44"/>
      <c r="DB301" s="44"/>
    </row>
    <row r="302" spans="31:106" ht="16.5" x14ac:dyDescent="0.2">
      <c r="AE302" s="41">
        <v>298</v>
      </c>
      <c r="AF302" s="18">
        <f>MATCH(AE302,游戏节奏!$B$4:$B$103,1)</f>
        <v>100</v>
      </c>
      <c r="AG302" s="41">
        <f t="shared" si="128"/>
        <v>0</v>
      </c>
      <c r="AH302" s="41">
        <f t="shared" si="129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130"/>
        <v>77622</v>
      </c>
      <c r="AM302" s="41">
        <f t="shared" si="131"/>
        <v>2862</v>
      </c>
      <c r="AN302" s="41">
        <f t="shared" si="132"/>
        <v>60499</v>
      </c>
      <c r="CM302" s="44">
        <v>299</v>
      </c>
      <c r="CN302" s="18">
        <f t="shared" si="112"/>
        <v>8</v>
      </c>
      <c r="CO302" s="18">
        <f t="shared" si="113"/>
        <v>1606010</v>
      </c>
      <c r="CP302" s="44" t="str">
        <f t="shared" si="114"/>
        <v>中级神器1配件4-19级</v>
      </c>
      <c r="CQ302" s="43" t="s">
        <v>1061</v>
      </c>
      <c r="CR302" s="18">
        <f t="shared" si="115"/>
        <v>19</v>
      </c>
      <c r="CS302" s="18" t="str">
        <f t="shared" si="116"/>
        <v>金币</v>
      </c>
      <c r="CT302" s="18">
        <f>IF(CR302=1,1,INT(INDEX($CE$13:$CE$52,CR302)/$CH$2*INDEX($CI$4:$CI$6,INDEX($BT$4:$BT$33,CN302))/5)*5)</f>
        <v>11800</v>
      </c>
      <c r="CU302" s="18" t="str">
        <f t="shared" si="117"/>
        <v>初级神器材料</v>
      </c>
      <c r="CV302" s="18">
        <f t="shared" si="118"/>
        <v>5075</v>
      </c>
      <c r="CW302" s="18" t="str">
        <f t="shared" si="119"/>
        <v>中级神器1配件4</v>
      </c>
      <c r="CX302" s="18">
        <f t="shared" si="120"/>
        <v>5</v>
      </c>
      <c r="CY302" s="44"/>
      <c r="CZ302" s="44"/>
      <c r="DA302" s="44"/>
      <c r="DB302" s="44"/>
    </row>
    <row r="303" spans="31:106" ht="16.5" x14ac:dyDescent="0.2">
      <c r="AE303" s="41">
        <v>299</v>
      </c>
      <c r="AF303" s="18">
        <f>MATCH(AE303,游戏节奏!$B$4:$B$103,1)</f>
        <v>100</v>
      </c>
      <c r="AG303" s="41">
        <f t="shared" si="128"/>
        <v>0</v>
      </c>
      <c r="AH303" s="41">
        <f t="shared" si="129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130"/>
        <v>77622</v>
      </c>
      <c r="AM303" s="41">
        <f t="shared" si="131"/>
        <v>2862</v>
      </c>
      <c r="AN303" s="41">
        <f t="shared" si="132"/>
        <v>60499</v>
      </c>
      <c r="CM303" s="44">
        <v>300</v>
      </c>
      <c r="CN303" s="18">
        <f t="shared" si="112"/>
        <v>8</v>
      </c>
      <c r="CO303" s="18">
        <f t="shared" si="113"/>
        <v>1606010</v>
      </c>
      <c r="CP303" s="44" t="str">
        <f t="shared" si="114"/>
        <v>中级神器1配件4-20级</v>
      </c>
      <c r="CQ303" s="43" t="s">
        <v>1061</v>
      </c>
      <c r="CR303" s="18">
        <f t="shared" si="115"/>
        <v>20</v>
      </c>
      <c r="CS303" s="18" t="str">
        <f t="shared" si="116"/>
        <v>金币</v>
      </c>
      <c r="CT303" s="18">
        <f>IF(CR303=1,1,INT(INDEX($CE$13:$CE$52,CR303)/$CH$2*INDEX($CI$4:$CI$6,INDEX($BT$4:$BT$33,CN303))/5)*5)</f>
        <v>13340</v>
      </c>
      <c r="CU303" s="18" t="str">
        <f t="shared" si="117"/>
        <v>初级神器材料</v>
      </c>
      <c r="CV303" s="18">
        <f t="shared" si="118"/>
        <v>5360</v>
      </c>
      <c r="CW303" s="18" t="str">
        <f t="shared" si="119"/>
        <v>中级神器1配件4</v>
      </c>
      <c r="CX303" s="18">
        <f t="shared" si="120"/>
        <v>10</v>
      </c>
      <c r="CY303" s="44"/>
      <c r="CZ303" s="44"/>
      <c r="DA303" s="44"/>
      <c r="DB303" s="44"/>
    </row>
    <row r="304" spans="31:106" ht="16.5" x14ac:dyDescent="0.2">
      <c r="AE304" s="41">
        <v>300</v>
      </c>
      <c r="AF304" s="18">
        <f>MATCH(AE304,游戏节奏!$B$4:$B$103,1)</f>
        <v>100</v>
      </c>
      <c r="AG304" s="41">
        <f t="shared" si="128"/>
        <v>0</v>
      </c>
      <c r="AH304" s="41">
        <f t="shared" si="129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130"/>
        <v>77622</v>
      </c>
      <c r="AM304" s="41">
        <f t="shared" si="131"/>
        <v>2862</v>
      </c>
      <c r="AN304" s="41">
        <f t="shared" si="132"/>
        <v>60499</v>
      </c>
      <c r="CM304" s="44">
        <v>301</v>
      </c>
      <c r="CN304" s="18">
        <f t="shared" si="112"/>
        <v>8</v>
      </c>
      <c r="CO304" s="18">
        <f t="shared" si="113"/>
        <v>1606010</v>
      </c>
      <c r="CP304" s="44" t="str">
        <f t="shared" si="114"/>
        <v>中级神器1配件4-21级</v>
      </c>
      <c r="CQ304" s="43" t="s">
        <v>1061</v>
      </c>
      <c r="CR304" s="18">
        <f t="shared" si="115"/>
        <v>21</v>
      </c>
      <c r="CS304" s="18" t="str">
        <f t="shared" si="116"/>
        <v>金币</v>
      </c>
      <c r="CT304" s="18">
        <f>IF(CR304=1,1,INT(INDEX($CE$13:$CE$52,CR304)/$CH$2*INDEX($CI$4:$CI$6,INDEX($BT$4:$BT$33,CN304))/5)*5)</f>
        <v>14015</v>
      </c>
      <c r="CU304" s="18" t="str">
        <f t="shared" si="117"/>
        <v>初级神器材料</v>
      </c>
      <c r="CV304" s="18">
        <f t="shared" si="118"/>
        <v>5935</v>
      </c>
      <c r="CW304" s="18" t="str">
        <f t="shared" si="119"/>
        <v>中级神器1配件4</v>
      </c>
      <c r="CX304" s="18">
        <f t="shared" si="120"/>
        <v>10</v>
      </c>
      <c r="CY304" s="44"/>
      <c r="CZ304" s="44"/>
      <c r="DA304" s="44"/>
      <c r="DB304" s="44"/>
    </row>
    <row r="305" spans="31:106" ht="16.5" x14ac:dyDescent="0.2">
      <c r="AE305" s="41">
        <v>301</v>
      </c>
      <c r="AF305" s="18">
        <f>MATCH(AE305,游戏节奏!$B$4:$B$103,1)</f>
        <v>100</v>
      </c>
      <c r="AG305" s="41">
        <f t="shared" si="128"/>
        <v>0</v>
      </c>
      <c r="AH305" s="41">
        <f t="shared" si="129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130"/>
        <v>77622</v>
      </c>
      <c r="AM305" s="41">
        <f t="shared" si="131"/>
        <v>2862</v>
      </c>
      <c r="AN305" s="41">
        <f t="shared" si="132"/>
        <v>60499</v>
      </c>
      <c r="CM305" s="44">
        <v>302</v>
      </c>
      <c r="CN305" s="18">
        <f t="shared" si="112"/>
        <v>8</v>
      </c>
      <c r="CO305" s="18">
        <f t="shared" si="113"/>
        <v>1606010</v>
      </c>
      <c r="CP305" s="44" t="str">
        <f t="shared" si="114"/>
        <v>中级神器1配件4-22级</v>
      </c>
      <c r="CQ305" s="43" t="s">
        <v>1061</v>
      </c>
      <c r="CR305" s="18">
        <f t="shared" si="115"/>
        <v>22</v>
      </c>
      <c r="CS305" s="18" t="str">
        <f t="shared" si="116"/>
        <v>金币</v>
      </c>
      <c r="CT305" s="18">
        <f>IF(CR305=1,1,INT(INDEX($CE$13:$CE$52,CR305)/$CH$2*INDEX($CI$4:$CI$6,INDEX($BT$4:$BT$33,CN305))/5)*5)</f>
        <v>14790</v>
      </c>
      <c r="CU305" s="18" t="str">
        <f t="shared" si="117"/>
        <v>初级神器材料</v>
      </c>
      <c r="CV305" s="18">
        <f t="shared" si="118"/>
        <v>6350</v>
      </c>
      <c r="CW305" s="18" t="str">
        <f t="shared" si="119"/>
        <v>中级神器1配件4</v>
      </c>
      <c r="CX305" s="18">
        <f t="shared" si="120"/>
        <v>10</v>
      </c>
      <c r="CY305" s="44"/>
      <c r="CZ305" s="44"/>
      <c r="DA305" s="44"/>
      <c r="DB305" s="44"/>
    </row>
    <row r="306" spans="31:106" ht="16.5" x14ac:dyDescent="0.2">
      <c r="AE306" s="41">
        <v>302</v>
      </c>
      <c r="AF306" s="18">
        <f>MATCH(AE306,游戏节奏!$B$4:$B$103,1)</f>
        <v>100</v>
      </c>
      <c r="AG306" s="41">
        <f t="shared" si="128"/>
        <v>0</v>
      </c>
      <c r="AH306" s="41">
        <f t="shared" si="129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130"/>
        <v>77622</v>
      </c>
      <c r="AM306" s="41">
        <f t="shared" si="131"/>
        <v>2862</v>
      </c>
      <c r="AN306" s="41">
        <f t="shared" si="132"/>
        <v>60499</v>
      </c>
      <c r="CM306" s="44">
        <v>303</v>
      </c>
      <c r="CN306" s="18">
        <f t="shared" si="112"/>
        <v>8</v>
      </c>
      <c r="CO306" s="18">
        <f t="shared" si="113"/>
        <v>1606010</v>
      </c>
      <c r="CP306" s="44" t="str">
        <f t="shared" si="114"/>
        <v>中级神器1配件4-23级</v>
      </c>
      <c r="CQ306" s="43" t="s">
        <v>1061</v>
      </c>
      <c r="CR306" s="18">
        <f t="shared" si="115"/>
        <v>23</v>
      </c>
      <c r="CS306" s="18" t="str">
        <f t="shared" si="116"/>
        <v>金币</v>
      </c>
      <c r="CT306" s="18">
        <f>IF(CR306=1,1,INT(INDEX($CE$13:$CE$52,CR306)/$CH$2*INDEX($CI$4:$CI$6,INDEX($BT$4:$BT$33,CN306))/5)*5)</f>
        <v>15570</v>
      </c>
      <c r="CU306" s="18" t="str">
        <f t="shared" si="117"/>
        <v>初级神器材料</v>
      </c>
      <c r="CV306" s="18">
        <f t="shared" si="118"/>
        <v>6750</v>
      </c>
      <c r="CW306" s="18" t="str">
        <f t="shared" si="119"/>
        <v>中级神器1配件4</v>
      </c>
      <c r="CX306" s="18">
        <f t="shared" si="120"/>
        <v>10</v>
      </c>
      <c r="CY306" s="44"/>
      <c r="CZ306" s="44"/>
      <c r="DA306" s="44"/>
      <c r="DB306" s="44"/>
    </row>
    <row r="307" spans="31:106" ht="16.5" x14ac:dyDescent="0.2">
      <c r="AE307" s="41">
        <v>303</v>
      </c>
      <c r="AF307" s="18">
        <f>MATCH(AE307,游戏节奏!$B$4:$B$103,1)</f>
        <v>100</v>
      </c>
      <c r="AG307" s="41">
        <f t="shared" si="128"/>
        <v>0</v>
      </c>
      <c r="AH307" s="41">
        <f t="shared" si="129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130"/>
        <v>77622</v>
      </c>
      <c r="AM307" s="41">
        <f t="shared" si="131"/>
        <v>2862</v>
      </c>
      <c r="AN307" s="41">
        <f t="shared" si="132"/>
        <v>60499</v>
      </c>
      <c r="CM307" s="44">
        <v>304</v>
      </c>
      <c r="CN307" s="18">
        <f t="shared" si="112"/>
        <v>8</v>
      </c>
      <c r="CO307" s="18">
        <f t="shared" si="113"/>
        <v>1606010</v>
      </c>
      <c r="CP307" s="44" t="str">
        <f t="shared" si="114"/>
        <v>中级神器1配件4-24级</v>
      </c>
      <c r="CQ307" s="43" t="s">
        <v>1061</v>
      </c>
      <c r="CR307" s="18">
        <f t="shared" si="115"/>
        <v>24</v>
      </c>
      <c r="CS307" s="18" t="str">
        <f t="shared" si="116"/>
        <v>金币</v>
      </c>
      <c r="CT307" s="18">
        <f>IF(CR307=1,1,INT(INDEX($CE$13:$CE$52,CR307)/$CH$2*INDEX($CI$4:$CI$6,INDEX($BT$4:$BT$33,CN307))/5)*5)</f>
        <v>16350</v>
      </c>
      <c r="CU307" s="18" t="str">
        <f t="shared" si="117"/>
        <v>初级神器材料</v>
      </c>
      <c r="CV307" s="18">
        <f t="shared" si="118"/>
        <v>7145</v>
      </c>
      <c r="CW307" s="18" t="str">
        <f t="shared" si="119"/>
        <v>中级神器1配件4</v>
      </c>
      <c r="CX307" s="18">
        <f t="shared" si="120"/>
        <v>10</v>
      </c>
      <c r="CY307" s="44"/>
      <c r="CZ307" s="44"/>
      <c r="DA307" s="44"/>
      <c r="DB307" s="44"/>
    </row>
    <row r="308" spans="31:106" ht="16.5" x14ac:dyDescent="0.2">
      <c r="AE308" s="41">
        <v>304</v>
      </c>
      <c r="AF308" s="18">
        <f>MATCH(AE308,游戏节奏!$B$4:$B$103,1)</f>
        <v>100</v>
      </c>
      <c r="AG308" s="41">
        <f t="shared" si="128"/>
        <v>0</v>
      </c>
      <c r="AH308" s="41">
        <f t="shared" si="129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130"/>
        <v>77622</v>
      </c>
      <c r="AM308" s="41">
        <f t="shared" si="131"/>
        <v>2862</v>
      </c>
      <c r="AN308" s="41">
        <f t="shared" si="132"/>
        <v>60499</v>
      </c>
      <c r="CM308" s="44">
        <v>305</v>
      </c>
      <c r="CN308" s="18">
        <f t="shared" si="112"/>
        <v>8</v>
      </c>
      <c r="CO308" s="18">
        <f t="shared" si="113"/>
        <v>1606010</v>
      </c>
      <c r="CP308" s="44" t="str">
        <f t="shared" si="114"/>
        <v>中级神器1配件4-25级</v>
      </c>
      <c r="CQ308" s="43" t="s">
        <v>1061</v>
      </c>
      <c r="CR308" s="18">
        <f t="shared" si="115"/>
        <v>25</v>
      </c>
      <c r="CS308" s="18" t="str">
        <f t="shared" si="116"/>
        <v>金币</v>
      </c>
      <c r="CT308" s="18">
        <f>IF(CR308=1,1,INT(INDEX($CE$13:$CE$52,CR308)/$CH$2*INDEX($CI$4:$CI$6,INDEX($BT$4:$BT$33,CN308))/5)*5)</f>
        <v>17125</v>
      </c>
      <c r="CU308" s="18" t="str">
        <f t="shared" si="117"/>
        <v>初级神器材料</v>
      </c>
      <c r="CV308" s="18">
        <f t="shared" si="118"/>
        <v>7545</v>
      </c>
      <c r="CW308" s="18" t="str">
        <f t="shared" si="119"/>
        <v>中级神器1配件4</v>
      </c>
      <c r="CX308" s="18">
        <f t="shared" si="120"/>
        <v>15</v>
      </c>
      <c r="CY308" s="44"/>
      <c r="CZ308" s="44"/>
      <c r="DA308" s="44"/>
      <c r="DB308" s="44"/>
    </row>
    <row r="309" spans="31:106" ht="16.5" x14ac:dyDescent="0.2">
      <c r="AE309" s="41">
        <v>305</v>
      </c>
      <c r="AF309" s="18">
        <f>MATCH(AE309,游戏节奏!$B$4:$B$103,1)</f>
        <v>100</v>
      </c>
      <c r="AG309" s="41">
        <f t="shared" si="128"/>
        <v>0</v>
      </c>
      <c r="AH309" s="41">
        <f t="shared" si="129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130"/>
        <v>77622</v>
      </c>
      <c r="AM309" s="41">
        <f t="shared" si="131"/>
        <v>2862</v>
      </c>
      <c r="AN309" s="41">
        <f t="shared" si="132"/>
        <v>60499</v>
      </c>
      <c r="CM309" s="44">
        <v>306</v>
      </c>
      <c r="CN309" s="18">
        <f t="shared" si="112"/>
        <v>8</v>
      </c>
      <c r="CO309" s="18">
        <f t="shared" si="113"/>
        <v>1606010</v>
      </c>
      <c r="CP309" s="44" t="str">
        <f t="shared" si="114"/>
        <v>中级神器1配件4-26级</v>
      </c>
      <c r="CQ309" s="43" t="s">
        <v>1061</v>
      </c>
      <c r="CR309" s="18">
        <f t="shared" si="115"/>
        <v>26</v>
      </c>
      <c r="CS309" s="18" t="str">
        <f t="shared" si="116"/>
        <v>金币</v>
      </c>
      <c r="CT309" s="18">
        <f>IF(CR309=1,1,INT(INDEX($CE$13:$CE$52,CR309)/$CH$2*INDEX($CI$4:$CI$6,INDEX($BT$4:$BT$33,CN309))/5)*5)</f>
        <v>21600</v>
      </c>
      <c r="CU309" s="18" t="str">
        <f t="shared" si="117"/>
        <v>初级神器材料</v>
      </c>
      <c r="CV309" s="18">
        <f t="shared" si="118"/>
        <v>9075</v>
      </c>
      <c r="CW309" s="18" t="str">
        <f t="shared" si="119"/>
        <v>中级神器1配件4</v>
      </c>
      <c r="CX309" s="18">
        <f t="shared" si="120"/>
        <v>15</v>
      </c>
      <c r="CY309" s="44"/>
      <c r="CZ309" s="44"/>
      <c r="DA309" s="44"/>
      <c r="DB309" s="44"/>
    </row>
    <row r="310" spans="31:106" ht="16.5" x14ac:dyDescent="0.2">
      <c r="AE310" s="41">
        <v>306</v>
      </c>
      <c r="AF310" s="18">
        <f>MATCH(AE310,游戏节奏!$B$4:$B$103,1)</f>
        <v>100</v>
      </c>
      <c r="AG310" s="41">
        <f t="shared" si="128"/>
        <v>0</v>
      </c>
      <c r="AH310" s="41">
        <f t="shared" si="129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130"/>
        <v>77622</v>
      </c>
      <c r="AM310" s="41">
        <f t="shared" si="131"/>
        <v>2862</v>
      </c>
      <c r="AN310" s="41">
        <f t="shared" si="132"/>
        <v>60499</v>
      </c>
      <c r="CM310" s="44">
        <v>307</v>
      </c>
      <c r="CN310" s="18">
        <f t="shared" si="112"/>
        <v>8</v>
      </c>
      <c r="CO310" s="18">
        <f t="shared" si="113"/>
        <v>1606010</v>
      </c>
      <c r="CP310" s="44" t="str">
        <f t="shared" si="114"/>
        <v>中级神器1配件4-27级</v>
      </c>
      <c r="CQ310" s="43" t="s">
        <v>1061</v>
      </c>
      <c r="CR310" s="18">
        <f t="shared" si="115"/>
        <v>27</v>
      </c>
      <c r="CS310" s="18" t="str">
        <f t="shared" si="116"/>
        <v>金币</v>
      </c>
      <c r="CT310" s="18">
        <f>IF(CR310=1,1,INT(INDEX($CE$13:$CE$52,CR310)/$CH$2*INDEX($CI$4:$CI$6,INDEX($BT$4:$BT$33,CN310))/5)*5)</f>
        <v>27420</v>
      </c>
      <c r="CU310" s="18" t="str">
        <f t="shared" si="117"/>
        <v>初级神器材料</v>
      </c>
      <c r="CV310" s="18">
        <f t="shared" si="118"/>
        <v>9640</v>
      </c>
      <c r="CW310" s="18" t="str">
        <f t="shared" si="119"/>
        <v>中级神器1配件4</v>
      </c>
      <c r="CX310" s="18">
        <f t="shared" si="120"/>
        <v>15</v>
      </c>
      <c r="CY310" s="44"/>
      <c r="CZ310" s="44"/>
      <c r="DA310" s="44"/>
      <c r="DB310" s="44"/>
    </row>
    <row r="311" spans="31:106" ht="16.5" x14ac:dyDescent="0.2">
      <c r="AE311" s="41">
        <v>307</v>
      </c>
      <c r="AF311" s="18">
        <f>MATCH(AE311,游戏节奏!$B$4:$B$103,1)</f>
        <v>100</v>
      </c>
      <c r="AG311" s="41">
        <f t="shared" si="128"/>
        <v>0</v>
      </c>
      <c r="AH311" s="41">
        <f t="shared" si="129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130"/>
        <v>77622</v>
      </c>
      <c r="AM311" s="41">
        <f t="shared" si="131"/>
        <v>2862</v>
      </c>
      <c r="AN311" s="41">
        <f t="shared" si="132"/>
        <v>60499</v>
      </c>
      <c r="CM311" s="44">
        <v>308</v>
      </c>
      <c r="CN311" s="18">
        <f t="shared" si="112"/>
        <v>8</v>
      </c>
      <c r="CO311" s="18">
        <f t="shared" si="113"/>
        <v>1606010</v>
      </c>
      <c r="CP311" s="44" t="str">
        <f t="shared" si="114"/>
        <v>中级神器1配件4-28级</v>
      </c>
      <c r="CQ311" s="43" t="s">
        <v>1061</v>
      </c>
      <c r="CR311" s="18">
        <f t="shared" si="115"/>
        <v>28</v>
      </c>
      <c r="CS311" s="18" t="str">
        <f t="shared" si="116"/>
        <v>金币</v>
      </c>
      <c r="CT311" s="18">
        <f>IF(CR311=1,1,INT(INDEX($CE$13:$CE$52,CR311)/$CH$2*INDEX($CI$4:$CI$6,INDEX($BT$4:$BT$33,CN311))/5)*5)</f>
        <v>33235</v>
      </c>
      <c r="CU311" s="18" t="str">
        <f t="shared" si="117"/>
        <v>初级神器材料</v>
      </c>
      <c r="CV311" s="18">
        <f t="shared" si="118"/>
        <v>10210</v>
      </c>
      <c r="CW311" s="18" t="str">
        <f t="shared" si="119"/>
        <v>中级神器1配件4</v>
      </c>
      <c r="CX311" s="18">
        <f t="shared" si="120"/>
        <v>15</v>
      </c>
      <c r="CY311" s="44"/>
      <c r="CZ311" s="44"/>
      <c r="DA311" s="44"/>
      <c r="DB311" s="44"/>
    </row>
    <row r="312" spans="31:106" ht="16.5" x14ac:dyDescent="0.2">
      <c r="AE312" s="41">
        <v>308</v>
      </c>
      <c r="AF312" s="18">
        <f>MATCH(AE312,游戏节奏!$B$4:$B$103,1)</f>
        <v>100</v>
      </c>
      <c r="AG312" s="41">
        <f t="shared" si="128"/>
        <v>0</v>
      </c>
      <c r="AH312" s="41">
        <f t="shared" si="129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130"/>
        <v>77622</v>
      </c>
      <c r="AM312" s="41">
        <f t="shared" si="131"/>
        <v>2862</v>
      </c>
      <c r="AN312" s="41">
        <f t="shared" si="132"/>
        <v>60499</v>
      </c>
      <c r="CM312" s="44">
        <v>309</v>
      </c>
      <c r="CN312" s="18">
        <f t="shared" si="112"/>
        <v>8</v>
      </c>
      <c r="CO312" s="18">
        <f t="shared" si="113"/>
        <v>1606010</v>
      </c>
      <c r="CP312" s="44" t="str">
        <f t="shared" si="114"/>
        <v>中级神器1配件4-29级</v>
      </c>
      <c r="CQ312" s="43" t="s">
        <v>1061</v>
      </c>
      <c r="CR312" s="18">
        <f t="shared" si="115"/>
        <v>29</v>
      </c>
      <c r="CS312" s="18" t="str">
        <f t="shared" si="116"/>
        <v>金币</v>
      </c>
      <c r="CT312" s="18">
        <f>IF(CR312=1,1,INT(INDEX($CE$13:$CE$52,CR312)/$CH$2*INDEX($CI$4:$CI$6,INDEX($BT$4:$BT$33,CN312))/5)*5)</f>
        <v>39050</v>
      </c>
      <c r="CU312" s="18" t="str">
        <f t="shared" si="117"/>
        <v>初级神器材料</v>
      </c>
      <c r="CV312" s="18">
        <f t="shared" si="118"/>
        <v>10775</v>
      </c>
      <c r="CW312" s="18" t="str">
        <f t="shared" si="119"/>
        <v>中级神器1配件4</v>
      </c>
      <c r="CX312" s="18">
        <f t="shared" si="120"/>
        <v>15</v>
      </c>
      <c r="CY312" s="44"/>
      <c r="CZ312" s="44"/>
      <c r="DA312" s="44"/>
      <c r="DB312" s="44"/>
    </row>
    <row r="313" spans="31:106" ht="16.5" x14ac:dyDescent="0.2">
      <c r="AE313" s="41">
        <v>309</v>
      </c>
      <c r="AF313" s="18">
        <f>MATCH(AE313,游戏节奏!$B$4:$B$103,1)</f>
        <v>100</v>
      </c>
      <c r="AG313" s="41">
        <f t="shared" si="128"/>
        <v>0</v>
      </c>
      <c r="AH313" s="41">
        <f t="shared" si="129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130"/>
        <v>77622</v>
      </c>
      <c r="AM313" s="41">
        <f t="shared" si="131"/>
        <v>2862</v>
      </c>
      <c r="AN313" s="41">
        <f t="shared" si="132"/>
        <v>60499</v>
      </c>
      <c r="CM313" s="44">
        <v>310</v>
      </c>
      <c r="CN313" s="18">
        <f t="shared" si="112"/>
        <v>8</v>
      </c>
      <c r="CO313" s="18">
        <f t="shared" si="113"/>
        <v>1606010</v>
      </c>
      <c r="CP313" s="44" t="str">
        <f t="shared" si="114"/>
        <v>中级神器1配件4-30级</v>
      </c>
      <c r="CQ313" s="43" t="s">
        <v>1061</v>
      </c>
      <c r="CR313" s="18">
        <f t="shared" si="115"/>
        <v>30</v>
      </c>
      <c r="CS313" s="18" t="str">
        <f t="shared" si="116"/>
        <v>金币</v>
      </c>
      <c r="CT313" s="18">
        <f>IF(CR313=1,1,INT(INDEX($CE$13:$CE$52,CR313)/$CH$2*INDEX($CI$4:$CI$6,INDEX($BT$4:$BT$33,CN313))/5)*5)</f>
        <v>44870</v>
      </c>
      <c r="CU313" s="18" t="str">
        <f t="shared" si="117"/>
        <v>初级神器材料</v>
      </c>
      <c r="CV313" s="18">
        <f t="shared" si="118"/>
        <v>11345</v>
      </c>
      <c r="CW313" s="18" t="str">
        <f t="shared" si="119"/>
        <v>中级神器1配件4</v>
      </c>
      <c r="CX313" s="18">
        <f t="shared" si="120"/>
        <v>21</v>
      </c>
      <c r="CY313" s="44"/>
      <c r="CZ313" s="44"/>
      <c r="DA313" s="44"/>
      <c r="DB313" s="44"/>
    </row>
    <row r="314" spans="31:106" ht="16.5" x14ac:dyDescent="0.2">
      <c r="AE314" s="41">
        <v>310</v>
      </c>
      <c r="AF314" s="18">
        <f>MATCH(AE314,游戏节奏!$B$4:$B$103,1)</f>
        <v>100</v>
      </c>
      <c r="AG314" s="41">
        <f t="shared" si="128"/>
        <v>0</v>
      </c>
      <c r="AH314" s="41">
        <f t="shared" si="129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130"/>
        <v>77622</v>
      </c>
      <c r="AM314" s="41">
        <f t="shared" si="131"/>
        <v>2862</v>
      </c>
      <c r="AN314" s="41">
        <f t="shared" si="132"/>
        <v>60499</v>
      </c>
      <c r="CM314" s="44">
        <v>311</v>
      </c>
      <c r="CN314" s="18">
        <f t="shared" si="112"/>
        <v>8</v>
      </c>
      <c r="CO314" s="18">
        <f t="shared" si="113"/>
        <v>1606010</v>
      </c>
      <c r="CP314" s="44" t="str">
        <f t="shared" si="114"/>
        <v>中级神器1配件4-31级</v>
      </c>
      <c r="CQ314" s="43" t="s">
        <v>1061</v>
      </c>
      <c r="CR314" s="18">
        <f t="shared" si="115"/>
        <v>31</v>
      </c>
      <c r="CS314" s="18" t="str">
        <f t="shared" si="116"/>
        <v>金币</v>
      </c>
      <c r="CT314" s="18">
        <f>IF(CR314=1,1,INT(INDEX($CE$13:$CE$52,CR314)/$CH$2*INDEX($CI$4:$CI$6,INDEX($BT$4:$BT$33,CN314))/5)*5)</f>
        <v>47705</v>
      </c>
      <c r="CU314" s="18" t="str">
        <f t="shared" si="117"/>
        <v>初级神器材料</v>
      </c>
      <c r="CV314" s="18">
        <f t="shared" si="118"/>
        <v>15880</v>
      </c>
      <c r="CW314" s="18" t="str">
        <f t="shared" si="119"/>
        <v>中级神器1配件4</v>
      </c>
      <c r="CX314" s="18">
        <f t="shared" si="120"/>
        <v>25</v>
      </c>
      <c r="CY314" s="44"/>
      <c r="CZ314" s="44"/>
      <c r="DA314" s="44"/>
      <c r="DB314" s="44"/>
    </row>
    <row r="315" spans="31:106" ht="16.5" x14ac:dyDescent="0.2">
      <c r="AE315" s="41">
        <v>311</v>
      </c>
      <c r="AF315" s="18">
        <f>MATCH(AE315,游戏节奏!$B$4:$B$103,1)</f>
        <v>100</v>
      </c>
      <c r="AG315" s="41">
        <f t="shared" si="128"/>
        <v>0</v>
      </c>
      <c r="AH315" s="41">
        <f t="shared" si="129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130"/>
        <v>77622</v>
      </c>
      <c r="AM315" s="41">
        <f t="shared" si="131"/>
        <v>2862</v>
      </c>
      <c r="AN315" s="41">
        <f t="shared" si="132"/>
        <v>60499</v>
      </c>
      <c r="CM315" s="44">
        <v>312</v>
      </c>
      <c r="CN315" s="18">
        <f t="shared" si="112"/>
        <v>8</v>
      </c>
      <c r="CO315" s="18">
        <f t="shared" si="113"/>
        <v>1606010</v>
      </c>
      <c r="CP315" s="44" t="str">
        <f t="shared" si="114"/>
        <v>中级神器1配件4-32级</v>
      </c>
      <c r="CQ315" s="43" t="s">
        <v>1061</v>
      </c>
      <c r="CR315" s="18">
        <f t="shared" si="115"/>
        <v>32</v>
      </c>
      <c r="CS315" s="18" t="str">
        <f t="shared" si="116"/>
        <v>金币</v>
      </c>
      <c r="CT315" s="18">
        <f>IF(CR315=1,1,INT(INDEX($CE$13:$CE$52,CR315)/$CH$2*INDEX($CI$4:$CI$6,INDEX($BT$4:$BT$33,CN315))/5)*5)</f>
        <v>71560</v>
      </c>
      <c r="CU315" s="18" t="str">
        <f t="shared" si="117"/>
        <v>初级神器材料</v>
      </c>
      <c r="CV315" s="18">
        <f t="shared" si="118"/>
        <v>17015</v>
      </c>
      <c r="CW315" s="18" t="str">
        <f t="shared" si="119"/>
        <v>中级神器1配件4</v>
      </c>
      <c r="CX315" s="18">
        <f t="shared" si="120"/>
        <v>25</v>
      </c>
      <c r="CY315" s="44"/>
      <c r="CZ315" s="44"/>
      <c r="DA315" s="44"/>
      <c r="DB315" s="44"/>
    </row>
    <row r="316" spans="31:106" ht="16.5" x14ac:dyDescent="0.2">
      <c r="AE316" s="41">
        <v>312</v>
      </c>
      <c r="AF316" s="18">
        <f>MATCH(AE316,游戏节奏!$B$4:$B$103,1)</f>
        <v>100</v>
      </c>
      <c r="AG316" s="41">
        <f t="shared" si="128"/>
        <v>0</v>
      </c>
      <c r="AH316" s="41">
        <f t="shared" si="129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130"/>
        <v>77622</v>
      </c>
      <c r="AM316" s="41">
        <f t="shared" si="131"/>
        <v>2862</v>
      </c>
      <c r="AN316" s="41">
        <f t="shared" si="132"/>
        <v>60499</v>
      </c>
      <c r="CM316" s="44">
        <v>313</v>
      </c>
      <c r="CN316" s="18">
        <f t="shared" si="112"/>
        <v>8</v>
      </c>
      <c r="CO316" s="18">
        <f t="shared" si="113"/>
        <v>1606010</v>
      </c>
      <c r="CP316" s="44" t="str">
        <f t="shared" si="114"/>
        <v>中级神器1配件4-33级</v>
      </c>
      <c r="CQ316" s="43" t="s">
        <v>1061</v>
      </c>
      <c r="CR316" s="18">
        <f t="shared" si="115"/>
        <v>33</v>
      </c>
      <c r="CS316" s="18" t="str">
        <f t="shared" si="116"/>
        <v>金币</v>
      </c>
      <c r="CT316" s="18">
        <f>IF(CR316=1,1,INT(INDEX($CE$13:$CE$52,CR316)/$CH$2*INDEX($CI$4:$CI$6,INDEX($BT$4:$BT$33,CN316))/5)*5)</f>
        <v>95415</v>
      </c>
      <c r="CU316" s="18" t="str">
        <f t="shared" si="117"/>
        <v>初级神器材料</v>
      </c>
      <c r="CV316" s="18">
        <f t="shared" si="118"/>
        <v>18150</v>
      </c>
      <c r="CW316" s="18" t="str">
        <f t="shared" si="119"/>
        <v>中级神器1配件4</v>
      </c>
      <c r="CX316" s="18">
        <f t="shared" si="120"/>
        <v>25</v>
      </c>
      <c r="CY316" s="44"/>
      <c r="CZ316" s="44"/>
      <c r="DA316" s="44"/>
      <c r="DB316" s="44"/>
    </row>
    <row r="317" spans="31:106" ht="16.5" x14ac:dyDescent="0.2">
      <c r="AE317" s="41">
        <v>313</v>
      </c>
      <c r="AF317" s="18">
        <f>MATCH(AE317,游戏节奏!$B$4:$B$103,1)</f>
        <v>100</v>
      </c>
      <c r="AG317" s="41">
        <f t="shared" si="128"/>
        <v>0</v>
      </c>
      <c r="AH317" s="41">
        <f t="shared" si="129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130"/>
        <v>77622</v>
      </c>
      <c r="AM317" s="41">
        <f t="shared" si="131"/>
        <v>2862</v>
      </c>
      <c r="AN317" s="41">
        <f t="shared" si="132"/>
        <v>60499</v>
      </c>
      <c r="CM317" s="44">
        <v>314</v>
      </c>
      <c r="CN317" s="18">
        <f t="shared" si="112"/>
        <v>8</v>
      </c>
      <c r="CO317" s="18">
        <f t="shared" si="113"/>
        <v>1606010</v>
      </c>
      <c r="CP317" s="44" t="str">
        <f t="shared" si="114"/>
        <v>中级神器1配件4-34级</v>
      </c>
      <c r="CQ317" s="43" t="s">
        <v>1061</v>
      </c>
      <c r="CR317" s="18">
        <f t="shared" si="115"/>
        <v>34</v>
      </c>
      <c r="CS317" s="18" t="str">
        <f t="shared" si="116"/>
        <v>金币</v>
      </c>
      <c r="CT317" s="18">
        <f>IF(CR317=1,1,INT(INDEX($CE$13:$CE$52,CR317)/$CH$2*INDEX($CI$4:$CI$6,INDEX($BT$4:$BT$33,CN317))/5)*5)</f>
        <v>119270</v>
      </c>
      <c r="CU317" s="18" t="str">
        <f t="shared" si="117"/>
        <v>初级神器材料</v>
      </c>
      <c r="CV317" s="18">
        <f t="shared" si="118"/>
        <v>19285</v>
      </c>
      <c r="CW317" s="18" t="str">
        <f t="shared" si="119"/>
        <v>中级神器1配件4</v>
      </c>
      <c r="CX317" s="18">
        <f t="shared" si="120"/>
        <v>25</v>
      </c>
      <c r="CY317" s="44"/>
      <c r="CZ317" s="44"/>
      <c r="DA317" s="44"/>
      <c r="DB317" s="44"/>
    </row>
    <row r="318" spans="31:106" ht="16.5" x14ac:dyDescent="0.2">
      <c r="AE318" s="41">
        <v>314</v>
      </c>
      <c r="AF318" s="18">
        <f>MATCH(AE318,游戏节奏!$B$4:$B$103,1)</f>
        <v>100</v>
      </c>
      <c r="AG318" s="41">
        <f t="shared" si="128"/>
        <v>0</v>
      </c>
      <c r="AH318" s="41">
        <f t="shared" si="129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130"/>
        <v>77622</v>
      </c>
      <c r="AM318" s="41">
        <f t="shared" si="131"/>
        <v>2862</v>
      </c>
      <c r="AN318" s="41">
        <f t="shared" si="132"/>
        <v>60499</v>
      </c>
      <c r="CM318" s="44">
        <v>315</v>
      </c>
      <c r="CN318" s="18">
        <f t="shared" si="112"/>
        <v>8</v>
      </c>
      <c r="CO318" s="18">
        <f t="shared" si="113"/>
        <v>1606010</v>
      </c>
      <c r="CP318" s="44" t="str">
        <f t="shared" si="114"/>
        <v>中级神器1配件4-35级</v>
      </c>
      <c r="CQ318" s="43" t="s">
        <v>1061</v>
      </c>
      <c r="CR318" s="18">
        <f t="shared" si="115"/>
        <v>35</v>
      </c>
      <c r="CS318" s="18" t="str">
        <f t="shared" si="116"/>
        <v>金币</v>
      </c>
      <c r="CT318" s="18">
        <f>IF(CR318=1,1,INT(INDEX($CE$13:$CE$52,CR318)/$CH$2*INDEX($CI$4:$CI$6,INDEX($BT$4:$BT$33,CN318))/5)*5)</f>
        <v>143125</v>
      </c>
      <c r="CU318" s="18" t="str">
        <f t="shared" si="117"/>
        <v>初级神器材料</v>
      </c>
      <c r="CV318" s="18">
        <f t="shared" si="118"/>
        <v>20420</v>
      </c>
      <c r="CW318" s="18" t="str">
        <f t="shared" si="119"/>
        <v>中级神器1配件4</v>
      </c>
      <c r="CX318" s="18">
        <f t="shared" si="120"/>
        <v>25</v>
      </c>
      <c r="CY318" s="44"/>
      <c r="CZ318" s="44"/>
      <c r="DA318" s="44"/>
      <c r="DB318" s="44"/>
    </row>
    <row r="319" spans="31:106" ht="16.5" x14ac:dyDescent="0.2">
      <c r="AE319" s="41">
        <v>315</v>
      </c>
      <c r="AF319" s="18">
        <f>MATCH(AE319,游戏节奏!$B$4:$B$103,1)</f>
        <v>100</v>
      </c>
      <c r="AG319" s="41">
        <f t="shared" si="128"/>
        <v>0</v>
      </c>
      <c r="AH319" s="41">
        <f t="shared" si="129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130"/>
        <v>77622</v>
      </c>
      <c r="AM319" s="41">
        <f t="shared" si="131"/>
        <v>2862</v>
      </c>
      <c r="AN319" s="41">
        <f t="shared" si="132"/>
        <v>60499</v>
      </c>
      <c r="CM319" s="44">
        <v>316</v>
      </c>
      <c r="CN319" s="18">
        <f t="shared" si="112"/>
        <v>8</v>
      </c>
      <c r="CO319" s="18">
        <f t="shared" si="113"/>
        <v>1606010</v>
      </c>
      <c r="CP319" s="44" t="str">
        <f t="shared" si="114"/>
        <v>中级神器1配件4-36级</v>
      </c>
      <c r="CQ319" s="43" t="s">
        <v>1061</v>
      </c>
      <c r="CR319" s="18">
        <f t="shared" si="115"/>
        <v>36</v>
      </c>
      <c r="CS319" s="18" t="str">
        <f t="shared" si="116"/>
        <v>金币</v>
      </c>
      <c r="CT319" s="18">
        <f>IF(CR319=1,1,INT(INDEX($CE$13:$CE$52,CR319)/$CH$2*INDEX($CI$4:$CI$6,INDEX($BT$4:$BT$33,CN319))/5)*5)</f>
        <v>193815</v>
      </c>
      <c r="CU319" s="18" t="str">
        <f t="shared" si="117"/>
        <v>初级神器材料</v>
      </c>
      <c r="CV319" s="18">
        <f t="shared" si="118"/>
        <v>32330</v>
      </c>
      <c r="CW319" s="18" t="str">
        <f t="shared" si="119"/>
        <v>中级神器1配件4</v>
      </c>
      <c r="CX319" s="18">
        <f t="shared" si="120"/>
        <v>25</v>
      </c>
      <c r="CY319" s="44"/>
      <c r="CZ319" s="44"/>
      <c r="DA319" s="44"/>
      <c r="DB319" s="44"/>
    </row>
    <row r="320" spans="31:106" ht="16.5" x14ac:dyDescent="0.2">
      <c r="AE320" s="41">
        <v>316</v>
      </c>
      <c r="AF320" s="18">
        <f>MATCH(AE320,游戏节奏!$B$4:$B$103,1)</f>
        <v>100</v>
      </c>
      <c r="AG320" s="41">
        <f t="shared" si="128"/>
        <v>0</v>
      </c>
      <c r="AH320" s="41">
        <f t="shared" si="129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130"/>
        <v>77622</v>
      </c>
      <c r="AM320" s="41">
        <f t="shared" si="131"/>
        <v>2862</v>
      </c>
      <c r="AN320" s="41">
        <f t="shared" si="132"/>
        <v>60499</v>
      </c>
      <c r="CM320" s="44">
        <v>317</v>
      </c>
      <c r="CN320" s="18">
        <f t="shared" si="112"/>
        <v>8</v>
      </c>
      <c r="CO320" s="18">
        <f t="shared" si="113"/>
        <v>1606010</v>
      </c>
      <c r="CP320" s="44" t="str">
        <f t="shared" si="114"/>
        <v>中级神器1配件4-37级</v>
      </c>
      <c r="CQ320" s="43" t="s">
        <v>1061</v>
      </c>
      <c r="CR320" s="18">
        <f t="shared" si="115"/>
        <v>37</v>
      </c>
      <c r="CS320" s="18" t="str">
        <f t="shared" si="116"/>
        <v>金币</v>
      </c>
      <c r="CT320" s="18">
        <f>IF(CR320=1,1,INT(INDEX($CE$13:$CE$52,CR320)/$CH$2*INDEX($CI$4:$CI$6,INDEX($BT$4:$BT$33,CN320))/5)*5)</f>
        <v>245995</v>
      </c>
      <c r="CU320" s="18" t="str">
        <f t="shared" si="117"/>
        <v>初级神器材料</v>
      </c>
      <c r="CV320" s="18">
        <f t="shared" si="118"/>
        <v>34030</v>
      </c>
      <c r="CW320" s="18" t="str">
        <f t="shared" si="119"/>
        <v>中级神器1配件4</v>
      </c>
      <c r="CX320" s="18">
        <f t="shared" si="120"/>
        <v>25</v>
      </c>
      <c r="CY320" s="44"/>
      <c r="CZ320" s="44"/>
      <c r="DA320" s="44"/>
      <c r="DB320" s="44"/>
    </row>
    <row r="321" spans="31:106" ht="16.5" x14ac:dyDescent="0.2">
      <c r="AE321" s="41">
        <v>317</v>
      </c>
      <c r="AF321" s="18">
        <f>MATCH(AE321,游戏节奏!$B$4:$B$103,1)</f>
        <v>100</v>
      </c>
      <c r="AG321" s="41">
        <f t="shared" si="128"/>
        <v>0</v>
      </c>
      <c r="AH321" s="41">
        <f t="shared" si="129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130"/>
        <v>77622</v>
      </c>
      <c r="AM321" s="41">
        <f t="shared" si="131"/>
        <v>2862</v>
      </c>
      <c r="AN321" s="41">
        <f t="shared" si="132"/>
        <v>60499</v>
      </c>
      <c r="CM321" s="44">
        <v>318</v>
      </c>
      <c r="CN321" s="18">
        <f t="shared" si="112"/>
        <v>8</v>
      </c>
      <c r="CO321" s="18">
        <f t="shared" si="113"/>
        <v>1606010</v>
      </c>
      <c r="CP321" s="44" t="str">
        <f t="shared" si="114"/>
        <v>中级神器1配件4-38级</v>
      </c>
      <c r="CQ321" s="43" t="s">
        <v>1061</v>
      </c>
      <c r="CR321" s="18">
        <f t="shared" si="115"/>
        <v>38</v>
      </c>
      <c r="CS321" s="18" t="str">
        <f t="shared" si="116"/>
        <v>金币</v>
      </c>
      <c r="CT321" s="18">
        <f>IF(CR321=1,1,INT(INDEX($CE$13:$CE$52,CR321)/$CH$2*INDEX($CI$4:$CI$6,INDEX($BT$4:$BT$33,CN321))/5)*5)</f>
        <v>298175</v>
      </c>
      <c r="CU321" s="18" t="str">
        <f t="shared" si="117"/>
        <v>初级神器材料</v>
      </c>
      <c r="CV321" s="18">
        <f t="shared" si="118"/>
        <v>35730</v>
      </c>
      <c r="CW321" s="18" t="str">
        <f t="shared" si="119"/>
        <v>中级神器1配件4</v>
      </c>
      <c r="CX321" s="18">
        <f t="shared" si="120"/>
        <v>25</v>
      </c>
      <c r="CY321" s="44"/>
      <c r="CZ321" s="44"/>
      <c r="DA321" s="44"/>
      <c r="DB321" s="44"/>
    </row>
    <row r="322" spans="31:106" ht="16.5" x14ac:dyDescent="0.2">
      <c r="AE322" s="41">
        <v>318</v>
      </c>
      <c r="AF322" s="18">
        <f>MATCH(AE322,游戏节奏!$B$4:$B$103,1)</f>
        <v>100</v>
      </c>
      <c r="AG322" s="41">
        <f t="shared" si="128"/>
        <v>0</v>
      </c>
      <c r="AH322" s="41">
        <f t="shared" si="129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130"/>
        <v>77622</v>
      </c>
      <c r="AM322" s="41">
        <f t="shared" si="131"/>
        <v>2862</v>
      </c>
      <c r="AN322" s="41">
        <f t="shared" si="132"/>
        <v>60499</v>
      </c>
      <c r="CM322" s="44">
        <v>319</v>
      </c>
      <c r="CN322" s="18">
        <f t="shared" si="112"/>
        <v>8</v>
      </c>
      <c r="CO322" s="18">
        <f t="shared" si="113"/>
        <v>1606010</v>
      </c>
      <c r="CP322" s="44" t="str">
        <f t="shared" si="114"/>
        <v>中级神器1配件4-39级</v>
      </c>
      <c r="CQ322" s="43" t="s">
        <v>1061</v>
      </c>
      <c r="CR322" s="18">
        <f t="shared" si="115"/>
        <v>39</v>
      </c>
      <c r="CS322" s="18" t="str">
        <f t="shared" si="116"/>
        <v>金币</v>
      </c>
      <c r="CT322" s="18">
        <f>IF(CR322=1,1,INT(INDEX($CE$13:$CE$52,CR322)/$CH$2*INDEX($CI$4:$CI$6,INDEX($BT$4:$BT$33,CN322))/5)*5)</f>
        <v>350355</v>
      </c>
      <c r="CU322" s="18" t="str">
        <f t="shared" si="117"/>
        <v>初级神器材料</v>
      </c>
      <c r="CV322" s="18">
        <f t="shared" si="118"/>
        <v>37435</v>
      </c>
      <c r="CW322" s="18" t="str">
        <f t="shared" si="119"/>
        <v>中级神器1配件4</v>
      </c>
      <c r="CX322" s="18">
        <f t="shared" si="120"/>
        <v>25</v>
      </c>
      <c r="CY322" s="44"/>
      <c r="CZ322" s="44"/>
      <c r="DA322" s="44"/>
      <c r="DB322" s="44"/>
    </row>
    <row r="323" spans="31:106" ht="16.5" x14ac:dyDescent="0.2">
      <c r="AE323" s="41">
        <v>319</v>
      </c>
      <c r="AF323" s="18">
        <f>MATCH(AE323,游戏节奏!$B$4:$B$103,1)</f>
        <v>100</v>
      </c>
      <c r="AG323" s="41">
        <f t="shared" si="128"/>
        <v>0</v>
      </c>
      <c r="AH323" s="41">
        <f t="shared" si="129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130"/>
        <v>77622</v>
      </c>
      <c r="AM323" s="41">
        <f t="shared" si="131"/>
        <v>2862</v>
      </c>
      <c r="AN323" s="41">
        <f t="shared" si="132"/>
        <v>60499</v>
      </c>
      <c r="CM323" s="44">
        <v>320</v>
      </c>
      <c r="CN323" s="18">
        <f t="shared" si="112"/>
        <v>8</v>
      </c>
      <c r="CO323" s="18">
        <f t="shared" si="113"/>
        <v>1606010</v>
      </c>
      <c r="CP323" s="44" t="str">
        <f t="shared" si="114"/>
        <v>中级神器1配件4-40级</v>
      </c>
      <c r="CQ323" s="43" t="s">
        <v>1061</v>
      </c>
      <c r="CR323" s="18">
        <f t="shared" si="115"/>
        <v>40</v>
      </c>
      <c r="CS323" s="18" t="str">
        <f t="shared" si="116"/>
        <v>金币</v>
      </c>
      <c r="CT323" s="18">
        <f>IF(CR323=1,1,INT(INDEX($CE$13:$CE$52,CR323)/$CH$2*INDEX($CI$4:$CI$6,INDEX($BT$4:$BT$33,CN323))/5)*5)</f>
        <v>402540</v>
      </c>
      <c r="CU323" s="18" t="str">
        <f t="shared" si="117"/>
        <v>初级神器材料</v>
      </c>
      <c r="CV323" s="18">
        <f t="shared" si="118"/>
        <v>39135</v>
      </c>
      <c r="CW323" s="18" t="str">
        <f t="shared" si="119"/>
        <v>中级神器1配件4</v>
      </c>
      <c r="CX323" s="18">
        <f t="shared" si="120"/>
        <v>25</v>
      </c>
      <c r="CY323" s="44"/>
      <c r="CZ323" s="44"/>
      <c r="DA323" s="44"/>
      <c r="DB323" s="44"/>
    </row>
    <row r="324" spans="31:106" ht="16.5" x14ac:dyDescent="0.2">
      <c r="AE324" s="41">
        <v>320</v>
      </c>
      <c r="AF324" s="18">
        <f>MATCH(AE324,游戏节奏!$B$4:$B$103,1)</f>
        <v>100</v>
      </c>
      <c r="AG324" s="41">
        <f t="shared" si="128"/>
        <v>0</v>
      </c>
      <c r="AH324" s="41">
        <f t="shared" si="129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130"/>
        <v>77622</v>
      </c>
      <c r="AM324" s="41">
        <f t="shared" si="131"/>
        <v>2862</v>
      </c>
      <c r="AN324" s="41">
        <f t="shared" si="132"/>
        <v>60499</v>
      </c>
      <c r="CM324" s="44">
        <v>321</v>
      </c>
      <c r="CN324" s="18">
        <f t="shared" si="112"/>
        <v>9</v>
      </c>
      <c r="CO324" s="18">
        <f t="shared" si="113"/>
        <v>1606011</v>
      </c>
      <c r="CP324" s="44" t="str">
        <f t="shared" si="114"/>
        <v>中级神器2配件1-1级</v>
      </c>
      <c r="CQ324" s="43" t="s">
        <v>1061</v>
      </c>
      <c r="CR324" s="18">
        <f t="shared" si="115"/>
        <v>1</v>
      </c>
      <c r="CS324" s="18" t="str">
        <f t="shared" si="116"/>
        <v>中级神器2配件1激活</v>
      </c>
      <c r="CT324" s="18">
        <f>IF(CR324=1,1,INT(INDEX($CE$13:$CE$52,CR324)/$CH$2*INDEX($CI$4:$CI$6,INDEX($BT$4:$BT$33,CN324))/5)*5)</f>
        <v>1</v>
      </c>
      <c r="CU324" s="18" t="str">
        <f t="shared" si="117"/>
        <v/>
      </c>
      <c r="CV324" s="18" t="str">
        <f t="shared" si="118"/>
        <v/>
      </c>
      <c r="CW324" s="18" t="str">
        <f t="shared" si="119"/>
        <v/>
      </c>
      <c r="CX324" s="18" t="str">
        <f t="shared" si="120"/>
        <v/>
      </c>
      <c r="CY324" s="44"/>
      <c r="CZ324" s="44"/>
      <c r="DA324" s="44"/>
      <c r="DB324" s="44"/>
    </row>
    <row r="325" spans="31:106" ht="16.5" x14ac:dyDescent="0.2">
      <c r="AE325" s="41">
        <v>321</v>
      </c>
      <c r="AF325" s="18">
        <f>MATCH(AE325,游戏节奏!$B$4:$B$103,1)</f>
        <v>100</v>
      </c>
      <c r="AG325" s="41">
        <f t="shared" si="128"/>
        <v>0</v>
      </c>
      <c r="AH325" s="41">
        <f t="shared" si="129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130"/>
        <v>77622</v>
      </c>
      <c r="AM325" s="41">
        <f t="shared" si="131"/>
        <v>2862</v>
      </c>
      <c r="AN325" s="41">
        <f t="shared" si="132"/>
        <v>60499</v>
      </c>
      <c r="CM325" s="44">
        <v>322</v>
      </c>
      <c r="CN325" s="18">
        <f t="shared" ref="CN325:CN388" si="133">INT((CM325-1)/40)+1</f>
        <v>9</v>
      </c>
      <c r="CO325" s="18">
        <f t="shared" ref="CO325:CO388" si="134">INDEX($BR$4:$BR$33,CN325)</f>
        <v>1606011</v>
      </c>
      <c r="CP325" s="44" t="str">
        <f t="shared" ref="CP325:CP388" si="135">INDEX($BS$4:$BS$33,CN325)&amp;"-"&amp;CR325&amp;"级"</f>
        <v>中级神器2配件1-2级</v>
      </c>
      <c r="CQ325" s="43" t="s">
        <v>1061</v>
      </c>
      <c r="CR325" s="18">
        <f t="shared" ref="CR325:CR388" si="136">MOD(CM325-1,40)+1</f>
        <v>2</v>
      </c>
      <c r="CS325" s="18" t="str">
        <f t="shared" ref="CS325:CS388" si="137">IF(CR325=1,INDEX($BS$4:$BS$33,CN325)&amp;"激活","金币")</f>
        <v>金币</v>
      </c>
      <c r="CT325" s="18">
        <f>IF(CR325=1,1,INT(INDEX($CE$13:$CE$52,CR325)/$CH$2*INDEX($CI$4:$CI$6,INDEX($BT$4:$BT$33,CN325))/5)*5)</f>
        <v>670</v>
      </c>
      <c r="CU325" s="18" t="str">
        <f t="shared" ref="CU325:CU388" si="138">IF(CR325=1,"","初级神器材料")</f>
        <v>初级神器材料</v>
      </c>
      <c r="CV325" s="18">
        <f t="shared" ref="CV325:CV388" si="139">IF(CR325=1,"",INDEX($BK$4:$BM$43,CR325,INDEX($BT$4:$BT$33,CN325)))</f>
        <v>30</v>
      </c>
      <c r="CW325" s="18" t="str">
        <f t="shared" ref="CW325:CW388" si="140">IF(CR325=1,"",INDEX($BS$4:$BS$33,CN325))</f>
        <v>中级神器2配件1</v>
      </c>
      <c r="CX325" s="18">
        <f t="shared" ref="CX325:CX388" si="141">IF(CR325=1,"",INDEX($AW$4:$AW$43,CR325))</f>
        <v>1</v>
      </c>
      <c r="CY325" s="44"/>
      <c r="CZ325" s="44"/>
      <c r="DA325" s="44"/>
      <c r="DB325" s="44"/>
    </row>
    <row r="326" spans="31:106" ht="16.5" x14ac:dyDescent="0.2">
      <c r="AE326" s="41">
        <v>322</v>
      </c>
      <c r="AF326" s="18">
        <f>MATCH(AE326,游戏节奏!$B$4:$B$103,1)</f>
        <v>100</v>
      </c>
      <c r="AG326" s="41">
        <f t="shared" si="128"/>
        <v>0</v>
      </c>
      <c r="AH326" s="41">
        <f t="shared" si="129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130"/>
        <v>77622</v>
      </c>
      <c r="AM326" s="41">
        <f t="shared" si="131"/>
        <v>2862</v>
      </c>
      <c r="AN326" s="41">
        <f t="shared" si="132"/>
        <v>60499</v>
      </c>
      <c r="CM326" s="44">
        <v>323</v>
      </c>
      <c r="CN326" s="18">
        <f t="shared" si="133"/>
        <v>9</v>
      </c>
      <c r="CO326" s="18">
        <f t="shared" si="134"/>
        <v>1606011</v>
      </c>
      <c r="CP326" s="44" t="str">
        <f t="shared" si="135"/>
        <v>中级神器2配件1-3级</v>
      </c>
      <c r="CQ326" s="43" t="s">
        <v>1061</v>
      </c>
      <c r="CR326" s="18">
        <f t="shared" si="136"/>
        <v>3</v>
      </c>
      <c r="CS326" s="18" t="str">
        <f t="shared" si="137"/>
        <v>金币</v>
      </c>
      <c r="CT326" s="18">
        <f>IF(CR326=1,1,INT(INDEX($CE$13:$CE$52,CR326)/$CH$2*INDEX($CI$4:$CI$6,INDEX($BT$4:$BT$33,CN326))/5)*5)</f>
        <v>810</v>
      </c>
      <c r="CU326" s="18" t="str">
        <f t="shared" si="138"/>
        <v>初级神器材料</v>
      </c>
      <c r="CV326" s="18">
        <f t="shared" si="139"/>
        <v>55</v>
      </c>
      <c r="CW326" s="18" t="str">
        <f t="shared" si="140"/>
        <v>中级神器2配件1</v>
      </c>
      <c r="CX326" s="18">
        <f t="shared" si="141"/>
        <v>1</v>
      </c>
      <c r="CY326" s="44"/>
      <c r="CZ326" s="44"/>
      <c r="DA326" s="44"/>
      <c r="DB326" s="44"/>
    </row>
    <row r="327" spans="31:106" ht="16.5" x14ac:dyDescent="0.2">
      <c r="AE327" s="41">
        <v>323</v>
      </c>
      <c r="AF327" s="18">
        <f>MATCH(AE327,游戏节奏!$B$4:$B$103,1)</f>
        <v>100</v>
      </c>
      <c r="AG327" s="41">
        <f t="shared" si="128"/>
        <v>0</v>
      </c>
      <c r="AH327" s="41">
        <f t="shared" si="129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130"/>
        <v>77622</v>
      </c>
      <c r="AM327" s="41">
        <f t="shared" si="131"/>
        <v>2862</v>
      </c>
      <c r="AN327" s="41">
        <f t="shared" si="132"/>
        <v>60499</v>
      </c>
      <c r="CM327" s="44">
        <v>324</v>
      </c>
      <c r="CN327" s="18">
        <f t="shared" si="133"/>
        <v>9</v>
      </c>
      <c r="CO327" s="18">
        <f t="shared" si="134"/>
        <v>1606011</v>
      </c>
      <c r="CP327" s="44" t="str">
        <f t="shared" si="135"/>
        <v>中级神器2配件1-4级</v>
      </c>
      <c r="CQ327" s="43" t="s">
        <v>1061</v>
      </c>
      <c r="CR327" s="18">
        <f t="shared" si="136"/>
        <v>4</v>
      </c>
      <c r="CS327" s="18" t="str">
        <f t="shared" si="137"/>
        <v>金币</v>
      </c>
      <c r="CT327" s="18">
        <f>IF(CR327=1,1,INT(INDEX($CE$13:$CE$52,CR327)/$CH$2*INDEX($CI$4:$CI$6,INDEX($BT$4:$BT$33,CN327))/5)*5)</f>
        <v>955</v>
      </c>
      <c r="CU327" s="18" t="str">
        <f t="shared" si="138"/>
        <v>初级神器材料</v>
      </c>
      <c r="CV327" s="18">
        <f t="shared" si="139"/>
        <v>85</v>
      </c>
      <c r="CW327" s="18" t="str">
        <f t="shared" si="140"/>
        <v>中级神器2配件1</v>
      </c>
      <c r="CX327" s="18">
        <f t="shared" si="141"/>
        <v>1</v>
      </c>
      <c r="CY327" s="44"/>
      <c r="CZ327" s="44"/>
      <c r="DA327" s="44"/>
      <c r="DB327" s="44"/>
    </row>
    <row r="328" spans="31:106" ht="16.5" x14ac:dyDescent="0.2">
      <c r="AE328" s="41">
        <v>324</v>
      </c>
      <c r="AF328" s="18">
        <f>MATCH(AE328,游戏节奏!$B$4:$B$103,1)</f>
        <v>100</v>
      </c>
      <c r="AG328" s="41">
        <f t="shared" si="128"/>
        <v>0</v>
      </c>
      <c r="AH328" s="41">
        <f t="shared" si="129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130"/>
        <v>77622</v>
      </c>
      <c r="AM328" s="41">
        <f t="shared" si="131"/>
        <v>2862</v>
      </c>
      <c r="AN328" s="41">
        <f t="shared" si="132"/>
        <v>60499</v>
      </c>
      <c r="CM328" s="44">
        <v>325</v>
      </c>
      <c r="CN328" s="18">
        <f t="shared" si="133"/>
        <v>9</v>
      </c>
      <c r="CO328" s="18">
        <f t="shared" si="134"/>
        <v>1606011</v>
      </c>
      <c r="CP328" s="44" t="str">
        <f t="shared" si="135"/>
        <v>中级神器2配件1-5级</v>
      </c>
      <c r="CQ328" s="43" t="s">
        <v>1061</v>
      </c>
      <c r="CR328" s="18">
        <f t="shared" si="136"/>
        <v>5</v>
      </c>
      <c r="CS328" s="18" t="str">
        <f t="shared" si="137"/>
        <v>金币</v>
      </c>
      <c r="CT328" s="18">
        <f>IF(CR328=1,1,INT(INDEX($CE$13:$CE$52,CR328)/$CH$2*INDEX($CI$4:$CI$6,INDEX($BT$4:$BT$33,CN328))/5)*5)</f>
        <v>1095</v>
      </c>
      <c r="CU328" s="18" t="str">
        <f t="shared" si="138"/>
        <v>初级神器材料</v>
      </c>
      <c r="CV328" s="18">
        <f t="shared" si="139"/>
        <v>140</v>
      </c>
      <c r="CW328" s="18" t="str">
        <f t="shared" si="140"/>
        <v>中级神器2配件1</v>
      </c>
      <c r="CX328" s="18">
        <f t="shared" si="141"/>
        <v>2</v>
      </c>
      <c r="CY328" s="44"/>
      <c r="CZ328" s="44"/>
      <c r="DA328" s="44"/>
      <c r="DB328" s="44"/>
    </row>
    <row r="329" spans="31:106" ht="16.5" x14ac:dyDescent="0.2">
      <c r="AE329" s="41">
        <v>325</v>
      </c>
      <c r="AF329" s="18">
        <f>MATCH(AE329,游戏节奏!$B$4:$B$103,1)</f>
        <v>100</v>
      </c>
      <c r="AG329" s="41">
        <f t="shared" si="128"/>
        <v>0</v>
      </c>
      <c r="AH329" s="41">
        <f t="shared" si="129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130"/>
        <v>77622</v>
      </c>
      <c r="AM329" s="41">
        <f t="shared" si="131"/>
        <v>2862</v>
      </c>
      <c r="AN329" s="41">
        <f t="shared" si="132"/>
        <v>60499</v>
      </c>
      <c r="CM329" s="44">
        <v>326</v>
      </c>
      <c r="CN329" s="18">
        <f t="shared" si="133"/>
        <v>9</v>
      </c>
      <c r="CO329" s="18">
        <f t="shared" si="134"/>
        <v>1606011</v>
      </c>
      <c r="CP329" s="44" t="str">
        <f t="shared" si="135"/>
        <v>中级神器2配件1-6级</v>
      </c>
      <c r="CQ329" s="43" t="s">
        <v>1061</v>
      </c>
      <c r="CR329" s="18">
        <f t="shared" si="136"/>
        <v>6</v>
      </c>
      <c r="CS329" s="18" t="str">
        <f t="shared" si="137"/>
        <v>金币</v>
      </c>
      <c r="CT329" s="18">
        <f>IF(CR329=1,1,INT(INDEX($CE$13:$CE$52,CR329)/$CH$2*INDEX($CI$4:$CI$6,INDEX($BT$4:$BT$33,CN329))/5)*5)</f>
        <v>1450</v>
      </c>
      <c r="CU329" s="18" t="str">
        <f t="shared" si="138"/>
        <v>初级神器材料</v>
      </c>
      <c r="CV329" s="18">
        <f t="shared" si="139"/>
        <v>395</v>
      </c>
      <c r="CW329" s="18" t="str">
        <f t="shared" si="140"/>
        <v>中级神器2配件1</v>
      </c>
      <c r="CX329" s="18">
        <f t="shared" si="141"/>
        <v>2</v>
      </c>
      <c r="CY329" s="44"/>
      <c r="CZ329" s="44"/>
      <c r="DA329" s="44"/>
      <c r="DB329" s="44"/>
    </row>
    <row r="330" spans="31:106" ht="16.5" x14ac:dyDescent="0.2">
      <c r="AE330" s="41">
        <v>326</v>
      </c>
      <c r="AF330" s="18">
        <f>MATCH(AE330,游戏节奏!$B$4:$B$103,1)</f>
        <v>100</v>
      </c>
      <c r="AG330" s="41">
        <f t="shared" si="128"/>
        <v>0</v>
      </c>
      <c r="AH330" s="41">
        <f t="shared" si="129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130"/>
        <v>77622</v>
      </c>
      <c r="AM330" s="41">
        <f t="shared" si="131"/>
        <v>2862</v>
      </c>
      <c r="AN330" s="41">
        <f t="shared" si="132"/>
        <v>60499</v>
      </c>
      <c r="CM330" s="44">
        <v>327</v>
      </c>
      <c r="CN330" s="18">
        <f t="shared" si="133"/>
        <v>9</v>
      </c>
      <c r="CO330" s="18">
        <f t="shared" si="134"/>
        <v>1606011</v>
      </c>
      <c r="CP330" s="44" t="str">
        <f t="shared" si="135"/>
        <v>中级神器2配件1-7级</v>
      </c>
      <c r="CQ330" s="43" t="s">
        <v>1061</v>
      </c>
      <c r="CR330" s="18">
        <f t="shared" si="136"/>
        <v>7</v>
      </c>
      <c r="CS330" s="18" t="str">
        <f t="shared" si="137"/>
        <v>金币</v>
      </c>
      <c r="CT330" s="18">
        <f>IF(CR330=1,1,INT(INDEX($CE$13:$CE$52,CR330)/$CH$2*INDEX($CI$4:$CI$6,INDEX($BT$4:$BT$33,CN330))/5)*5)</f>
        <v>1840</v>
      </c>
      <c r="CU330" s="18" t="str">
        <f t="shared" si="138"/>
        <v>初级神器材料</v>
      </c>
      <c r="CV330" s="18">
        <f t="shared" si="139"/>
        <v>595</v>
      </c>
      <c r="CW330" s="18" t="str">
        <f t="shared" si="140"/>
        <v>中级神器2配件1</v>
      </c>
      <c r="CX330" s="18">
        <f t="shared" si="141"/>
        <v>2</v>
      </c>
      <c r="CY330" s="44"/>
      <c r="CZ330" s="44"/>
      <c r="DA330" s="44"/>
      <c r="DB330" s="44"/>
    </row>
    <row r="331" spans="31:106" ht="16.5" x14ac:dyDescent="0.2">
      <c r="AE331" s="41">
        <v>327</v>
      </c>
      <c r="AF331" s="18">
        <f>MATCH(AE331,游戏节奏!$B$4:$B$103,1)</f>
        <v>100</v>
      </c>
      <c r="AG331" s="41">
        <f t="shared" si="128"/>
        <v>0</v>
      </c>
      <c r="AH331" s="41">
        <f t="shared" si="129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130"/>
        <v>77622</v>
      </c>
      <c r="AM331" s="41">
        <f t="shared" si="131"/>
        <v>2862</v>
      </c>
      <c r="AN331" s="41">
        <f t="shared" si="132"/>
        <v>60499</v>
      </c>
      <c r="CM331" s="44">
        <v>328</v>
      </c>
      <c r="CN331" s="18">
        <f t="shared" si="133"/>
        <v>9</v>
      </c>
      <c r="CO331" s="18">
        <f t="shared" si="134"/>
        <v>1606011</v>
      </c>
      <c r="CP331" s="44" t="str">
        <f t="shared" si="135"/>
        <v>中级神器2配件1-8级</v>
      </c>
      <c r="CQ331" s="43" t="s">
        <v>1061</v>
      </c>
      <c r="CR331" s="18">
        <f t="shared" si="136"/>
        <v>8</v>
      </c>
      <c r="CS331" s="18" t="str">
        <f t="shared" si="137"/>
        <v>金币</v>
      </c>
      <c r="CT331" s="18">
        <f>IF(CR331=1,1,INT(INDEX($CE$13:$CE$52,CR331)/$CH$2*INDEX($CI$4:$CI$6,INDEX($BT$4:$BT$33,CN331))/5)*5)</f>
        <v>2230</v>
      </c>
      <c r="CU331" s="18" t="str">
        <f t="shared" si="138"/>
        <v>初级神器材料</v>
      </c>
      <c r="CV331" s="18">
        <f t="shared" si="139"/>
        <v>765</v>
      </c>
      <c r="CW331" s="18" t="str">
        <f t="shared" si="140"/>
        <v>中级神器2配件1</v>
      </c>
      <c r="CX331" s="18">
        <f t="shared" si="141"/>
        <v>2</v>
      </c>
      <c r="CY331" s="44"/>
      <c r="CZ331" s="44"/>
      <c r="DA331" s="44"/>
      <c r="DB331" s="44"/>
    </row>
    <row r="332" spans="31:106" ht="16.5" x14ac:dyDescent="0.2">
      <c r="AE332" s="41">
        <v>328</v>
      </c>
      <c r="AF332" s="18">
        <f>MATCH(AE332,游戏节奏!$B$4:$B$103,1)</f>
        <v>100</v>
      </c>
      <c r="AG332" s="41">
        <f t="shared" ref="AG332:AG395" si="142">SUMIFS($E$5:$E$74,$S$5:$S$74,"="&amp;AE332)+SUMIFS($E$76:$E$145,$V$5:$V$74,"="&amp;AE332)+SUMIFS($E$147:$E$216,$Y$5:$Y$74,"="&amp;AE332)+SUMIFS($E$218:$E$287,$AB$5:$AB$74,"="&amp;AE332)</f>
        <v>0</v>
      </c>
      <c r="AH332" s="41">
        <f t="shared" ref="AH332:AH395" si="143">SUMIFS($G$5:$G$74,$S$5:$S$74,"="&amp;AE332)+SUMIFS($G$76:$G$145,$V$5:$V$74,"="&amp;AE332)+SUMIFS($G$147:$G$216,$Y$5:$Y$74,"="&amp;AE332)+SUMIFS($G$218:$G$287,$AB$5:$AB$74,"="&amp;AE332)</f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130"/>
        <v>77622</v>
      </c>
      <c r="AM332" s="41">
        <f t="shared" si="131"/>
        <v>2862</v>
      </c>
      <c r="AN332" s="41">
        <f t="shared" si="132"/>
        <v>60499</v>
      </c>
      <c r="CM332" s="44">
        <v>329</v>
      </c>
      <c r="CN332" s="18">
        <f t="shared" si="133"/>
        <v>9</v>
      </c>
      <c r="CO332" s="18">
        <f t="shared" si="134"/>
        <v>1606011</v>
      </c>
      <c r="CP332" s="44" t="str">
        <f t="shared" si="135"/>
        <v>中级神器2配件1-9级</v>
      </c>
      <c r="CQ332" s="43" t="s">
        <v>1061</v>
      </c>
      <c r="CR332" s="18">
        <f t="shared" si="136"/>
        <v>9</v>
      </c>
      <c r="CS332" s="18" t="str">
        <f t="shared" si="137"/>
        <v>金币</v>
      </c>
      <c r="CT332" s="18">
        <f>IF(CR332=1,1,INT(INDEX($CE$13:$CE$52,CR332)/$CH$2*INDEX($CI$4:$CI$6,INDEX($BT$4:$BT$33,CN332))/5)*5)</f>
        <v>2620</v>
      </c>
      <c r="CU332" s="18" t="str">
        <f t="shared" si="138"/>
        <v>初级神器材料</v>
      </c>
      <c r="CV332" s="18">
        <f t="shared" si="139"/>
        <v>905</v>
      </c>
      <c r="CW332" s="18" t="str">
        <f t="shared" si="140"/>
        <v>中级神器2配件1</v>
      </c>
      <c r="CX332" s="18">
        <f t="shared" si="141"/>
        <v>2</v>
      </c>
      <c r="CY332" s="44"/>
      <c r="CZ332" s="44"/>
      <c r="DA332" s="44"/>
      <c r="DB332" s="44"/>
    </row>
    <row r="333" spans="31:106" ht="16.5" x14ac:dyDescent="0.2">
      <c r="AE333" s="41">
        <v>329</v>
      </c>
      <c r="AF333" s="18">
        <f>MATCH(AE333,游戏节奏!$B$4:$B$103,1)</f>
        <v>100</v>
      </c>
      <c r="AG333" s="41">
        <f t="shared" si="142"/>
        <v>0</v>
      </c>
      <c r="AH333" s="41">
        <f t="shared" si="143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130"/>
        <v>77622</v>
      </c>
      <c r="AM333" s="41">
        <f t="shared" si="131"/>
        <v>2862</v>
      </c>
      <c r="AN333" s="41">
        <f t="shared" si="132"/>
        <v>60499</v>
      </c>
      <c r="CM333" s="44">
        <v>330</v>
      </c>
      <c r="CN333" s="18">
        <f t="shared" si="133"/>
        <v>9</v>
      </c>
      <c r="CO333" s="18">
        <f t="shared" si="134"/>
        <v>1606011</v>
      </c>
      <c r="CP333" s="44" t="str">
        <f t="shared" si="135"/>
        <v>中级神器2配件1-10级</v>
      </c>
      <c r="CQ333" s="43" t="s">
        <v>1061</v>
      </c>
      <c r="CR333" s="18">
        <f t="shared" si="136"/>
        <v>10</v>
      </c>
      <c r="CS333" s="18" t="str">
        <f t="shared" si="137"/>
        <v>金币</v>
      </c>
      <c r="CT333" s="18">
        <f>IF(CR333=1,1,INT(INDEX($CE$13:$CE$52,CR333)/$CH$2*INDEX($CI$4:$CI$6,INDEX($BT$4:$BT$33,CN333))/5)*5)</f>
        <v>3010</v>
      </c>
      <c r="CU333" s="18" t="str">
        <f t="shared" si="138"/>
        <v>初级神器材料</v>
      </c>
      <c r="CV333" s="18">
        <f t="shared" si="139"/>
        <v>1080</v>
      </c>
      <c r="CW333" s="18" t="str">
        <f t="shared" si="140"/>
        <v>中级神器2配件1</v>
      </c>
      <c r="CX333" s="18">
        <f t="shared" si="141"/>
        <v>3</v>
      </c>
      <c r="CY333" s="44"/>
      <c r="CZ333" s="44"/>
      <c r="DA333" s="44"/>
      <c r="DB333" s="44"/>
    </row>
    <row r="334" spans="31:106" ht="16.5" x14ac:dyDescent="0.2">
      <c r="AE334" s="41">
        <v>330</v>
      </c>
      <c r="AF334" s="18">
        <f>MATCH(AE334,游戏节奏!$B$4:$B$103,1)</f>
        <v>100</v>
      </c>
      <c r="AG334" s="41">
        <f t="shared" si="142"/>
        <v>0</v>
      </c>
      <c r="AH334" s="41">
        <f t="shared" si="143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130"/>
        <v>77622</v>
      </c>
      <c r="AM334" s="41">
        <f t="shared" si="131"/>
        <v>2862</v>
      </c>
      <c r="AN334" s="41">
        <f t="shared" si="132"/>
        <v>60499</v>
      </c>
      <c r="CM334" s="44">
        <v>331</v>
      </c>
      <c r="CN334" s="18">
        <f t="shared" si="133"/>
        <v>9</v>
      </c>
      <c r="CO334" s="18">
        <f t="shared" si="134"/>
        <v>1606011</v>
      </c>
      <c r="CP334" s="44" t="str">
        <f t="shared" si="135"/>
        <v>中级神器2配件1-11级</v>
      </c>
      <c r="CQ334" s="43" t="s">
        <v>1061</v>
      </c>
      <c r="CR334" s="18">
        <f t="shared" si="136"/>
        <v>11</v>
      </c>
      <c r="CS334" s="18" t="str">
        <f t="shared" si="137"/>
        <v>金币</v>
      </c>
      <c r="CT334" s="18">
        <f>IF(CR334=1,1,INT(INDEX($CE$13:$CE$52,CR334)/$CH$2*INDEX($CI$4:$CI$6,INDEX($BT$4:$BT$33,CN334))/5)*5)</f>
        <v>3580</v>
      </c>
      <c r="CU334" s="18" t="str">
        <f t="shared" si="138"/>
        <v>初级神器材料</v>
      </c>
      <c r="CV334" s="18">
        <f t="shared" si="139"/>
        <v>1870</v>
      </c>
      <c r="CW334" s="18" t="str">
        <f t="shared" si="140"/>
        <v>中级神器2配件1</v>
      </c>
      <c r="CX334" s="18">
        <f t="shared" si="141"/>
        <v>3</v>
      </c>
      <c r="CY334" s="44"/>
      <c r="CZ334" s="44"/>
      <c r="DA334" s="44"/>
      <c r="DB334" s="44"/>
    </row>
    <row r="335" spans="31:106" ht="16.5" x14ac:dyDescent="0.2">
      <c r="AE335" s="41">
        <v>331</v>
      </c>
      <c r="AF335" s="18">
        <f>MATCH(AE335,游戏节奏!$B$4:$B$103,1)</f>
        <v>100</v>
      </c>
      <c r="AG335" s="41">
        <f t="shared" si="142"/>
        <v>0</v>
      </c>
      <c r="AH335" s="41">
        <f t="shared" si="143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130"/>
        <v>77622</v>
      </c>
      <c r="AM335" s="41">
        <f t="shared" si="131"/>
        <v>2862</v>
      </c>
      <c r="AN335" s="41">
        <f t="shared" si="132"/>
        <v>60499</v>
      </c>
      <c r="CM335" s="44">
        <v>332</v>
      </c>
      <c r="CN335" s="18">
        <f t="shared" si="133"/>
        <v>9</v>
      </c>
      <c r="CO335" s="18">
        <f t="shared" si="134"/>
        <v>1606011</v>
      </c>
      <c r="CP335" s="44" t="str">
        <f t="shared" si="135"/>
        <v>中级神器2配件1-12级</v>
      </c>
      <c r="CQ335" s="43" t="s">
        <v>1061</v>
      </c>
      <c r="CR335" s="18">
        <f t="shared" si="136"/>
        <v>12</v>
      </c>
      <c r="CS335" s="18" t="str">
        <f t="shared" si="137"/>
        <v>金币</v>
      </c>
      <c r="CT335" s="18">
        <f>IF(CR335=1,1,INT(INDEX($CE$13:$CE$52,CR335)/$CH$2*INDEX($CI$4:$CI$6,INDEX($BT$4:$BT$33,CN335))/5)*5)</f>
        <v>4350</v>
      </c>
      <c r="CU335" s="18" t="str">
        <f t="shared" si="138"/>
        <v>初级神器材料</v>
      </c>
      <c r="CV335" s="18">
        <f t="shared" si="139"/>
        <v>2040</v>
      </c>
      <c r="CW335" s="18" t="str">
        <f t="shared" si="140"/>
        <v>中级神器2配件1</v>
      </c>
      <c r="CX335" s="18">
        <f t="shared" si="141"/>
        <v>3</v>
      </c>
      <c r="CY335" s="44"/>
      <c r="CZ335" s="44"/>
      <c r="DA335" s="44"/>
      <c r="DB335" s="44"/>
    </row>
    <row r="336" spans="31:106" ht="16.5" x14ac:dyDescent="0.2">
      <c r="AE336" s="41">
        <v>332</v>
      </c>
      <c r="AF336" s="18">
        <f>MATCH(AE336,游戏节奏!$B$4:$B$103,1)</f>
        <v>100</v>
      </c>
      <c r="AG336" s="41">
        <f t="shared" si="142"/>
        <v>0</v>
      </c>
      <c r="AH336" s="41">
        <f t="shared" si="143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130"/>
        <v>77622</v>
      </c>
      <c r="AM336" s="41">
        <f t="shared" si="131"/>
        <v>2862</v>
      </c>
      <c r="AN336" s="41">
        <f t="shared" si="132"/>
        <v>60499</v>
      </c>
      <c r="CM336" s="44">
        <v>333</v>
      </c>
      <c r="CN336" s="18">
        <f t="shared" si="133"/>
        <v>9</v>
      </c>
      <c r="CO336" s="18">
        <f t="shared" si="134"/>
        <v>1606011</v>
      </c>
      <c r="CP336" s="44" t="str">
        <f t="shared" si="135"/>
        <v>中级神器2配件1-13级</v>
      </c>
      <c r="CQ336" s="43" t="s">
        <v>1061</v>
      </c>
      <c r="CR336" s="18">
        <f t="shared" si="136"/>
        <v>13</v>
      </c>
      <c r="CS336" s="18" t="str">
        <f t="shared" si="137"/>
        <v>金币</v>
      </c>
      <c r="CT336" s="18">
        <f>IF(CR336=1,1,INT(INDEX($CE$13:$CE$52,CR336)/$CH$2*INDEX($CI$4:$CI$6,INDEX($BT$4:$BT$33,CN336))/5)*5)</f>
        <v>5120</v>
      </c>
      <c r="CU336" s="18" t="str">
        <f t="shared" si="138"/>
        <v>初级神器材料</v>
      </c>
      <c r="CV336" s="18">
        <f t="shared" si="139"/>
        <v>2185</v>
      </c>
      <c r="CW336" s="18" t="str">
        <f t="shared" si="140"/>
        <v>中级神器2配件1</v>
      </c>
      <c r="CX336" s="18">
        <f t="shared" si="141"/>
        <v>3</v>
      </c>
      <c r="CY336" s="44"/>
      <c r="CZ336" s="44"/>
      <c r="DA336" s="44"/>
      <c r="DB336" s="44"/>
    </row>
    <row r="337" spans="31:106" ht="16.5" x14ac:dyDescent="0.2">
      <c r="AE337" s="41">
        <v>333</v>
      </c>
      <c r="AF337" s="18">
        <f>MATCH(AE337,游戏节奏!$B$4:$B$103,1)</f>
        <v>100</v>
      </c>
      <c r="AG337" s="41">
        <f t="shared" si="142"/>
        <v>0</v>
      </c>
      <c r="AH337" s="41">
        <f t="shared" si="143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130"/>
        <v>77622</v>
      </c>
      <c r="AM337" s="41">
        <f t="shared" si="131"/>
        <v>2862</v>
      </c>
      <c r="AN337" s="41">
        <f t="shared" si="132"/>
        <v>60499</v>
      </c>
      <c r="CM337" s="44">
        <v>334</v>
      </c>
      <c r="CN337" s="18">
        <f t="shared" si="133"/>
        <v>9</v>
      </c>
      <c r="CO337" s="18">
        <f t="shared" si="134"/>
        <v>1606011</v>
      </c>
      <c r="CP337" s="44" t="str">
        <f t="shared" si="135"/>
        <v>中级神器2配件1-14级</v>
      </c>
      <c r="CQ337" s="43" t="s">
        <v>1061</v>
      </c>
      <c r="CR337" s="18">
        <f t="shared" si="136"/>
        <v>14</v>
      </c>
      <c r="CS337" s="18" t="str">
        <f t="shared" si="137"/>
        <v>金币</v>
      </c>
      <c r="CT337" s="18">
        <f>IF(CR337=1,1,INT(INDEX($CE$13:$CE$52,CR337)/$CH$2*INDEX($CI$4:$CI$6,INDEX($BT$4:$BT$33,CN337))/5)*5)</f>
        <v>5885</v>
      </c>
      <c r="CU337" s="18" t="str">
        <f t="shared" si="138"/>
        <v>初级神器材料</v>
      </c>
      <c r="CV337" s="18">
        <f t="shared" si="139"/>
        <v>2325</v>
      </c>
      <c r="CW337" s="18" t="str">
        <f t="shared" si="140"/>
        <v>中级神器2配件1</v>
      </c>
      <c r="CX337" s="18">
        <f t="shared" si="141"/>
        <v>3</v>
      </c>
      <c r="CY337" s="44"/>
      <c r="CZ337" s="44"/>
      <c r="DA337" s="44"/>
      <c r="DB337" s="44"/>
    </row>
    <row r="338" spans="31:106" ht="16.5" x14ac:dyDescent="0.2">
      <c r="AE338" s="41">
        <v>334</v>
      </c>
      <c r="AF338" s="18">
        <f>MATCH(AE338,游戏节奏!$B$4:$B$103,1)</f>
        <v>100</v>
      </c>
      <c r="AG338" s="41">
        <f t="shared" si="142"/>
        <v>0</v>
      </c>
      <c r="AH338" s="41">
        <f t="shared" si="143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130"/>
        <v>77622</v>
      </c>
      <c r="AM338" s="41">
        <f t="shared" si="131"/>
        <v>2862</v>
      </c>
      <c r="AN338" s="41">
        <f t="shared" si="132"/>
        <v>60499</v>
      </c>
      <c r="CM338" s="44">
        <v>335</v>
      </c>
      <c r="CN338" s="18">
        <f t="shared" si="133"/>
        <v>9</v>
      </c>
      <c r="CO338" s="18">
        <f t="shared" si="134"/>
        <v>1606011</v>
      </c>
      <c r="CP338" s="44" t="str">
        <f t="shared" si="135"/>
        <v>中级神器2配件1-15级</v>
      </c>
      <c r="CQ338" s="43" t="s">
        <v>1061</v>
      </c>
      <c r="CR338" s="18">
        <f t="shared" si="136"/>
        <v>15</v>
      </c>
      <c r="CS338" s="18" t="str">
        <f t="shared" si="137"/>
        <v>金币</v>
      </c>
      <c r="CT338" s="18">
        <f>IF(CR338=1,1,INT(INDEX($CE$13:$CE$52,CR338)/$CH$2*INDEX($CI$4:$CI$6,INDEX($BT$4:$BT$33,CN338))/5)*5)</f>
        <v>6655</v>
      </c>
      <c r="CU338" s="18" t="str">
        <f t="shared" si="138"/>
        <v>初级神器材料</v>
      </c>
      <c r="CV338" s="18">
        <f t="shared" si="139"/>
        <v>2410</v>
      </c>
      <c r="CW338" s="18" t="str">
        <f t="shared" si="140"/>
        <v>中级神器2配件1</v>
      </c>
      <c r="CX338" s="18">
        <f t="shared" si="141"/>
        <v>5</v>
      </c>
      <c r="CY338" s="44"/>
      <c r="CZ338" s="44"/>
      <c r="DA338" s="44"/>
      <c r="DB338" s="44"/>
    </row>
    <row r="339" spans="31:106" ht="16.5" x14ac:dyDescent="0.2">
      <c r="AE339" s="41">
        <v>335</v>
      </c>
      <c r="AF339" s="18">
        <f>MATCH(AE339,游戏节奏!$B$4:$B$103,1)</f>
        <v>100</v>
      </c>
      <c r="AG339" s="41">
        <f t="shared" si="142"/>
        <v>0</v>
      </c>
      <c r="AH339" s="41">
        <f t="shared" si="143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130"/>
        <v>77622</v>
      </c>
      <c r="AM339" s="41">
        <f t="shared" si="131"/>
        <v>2862</v>
      </c>
      <c r="AN339" s="41">
        <f t="shared" si="132"/>
        <v>60499</v>
      </c>
      <c r="CM339" s="44">
        <v>336</v>
      </c>
      <c r="CN339" s="18">
        <f t="shared" si="133"/>
        <v>9</v>
      </c>
      <c r="CO339" s="18">
        <f t="shared" si="134"/>
        <v>1606011</v>
      </c>
      <c r="CP339" s="44" t="str">
        <f t="shared" si="135"/>
        <v>中级神器2配件1-16级</v>
      </c>
      <c r="CQ339" s="43" t="s">
        <v>1061</v>
      </c>
      <c r="CR339" s="18">
        <f t="shared" si="136"/>
        <v>16</v>
      </c>
      <c r="CS339" s="18" t="str">
        <f t="shared" si="137"/>
        <v>金币</v>
      </c>
      <c r="CT339" s="18">
        <f>IF(CR339=1,1,INT(INDEX($CE$13:$CE$52,CR339)/$CH$2*INDEX($CI$4:$CI$6,INDEX($BT$4:$BT$33,CN339))/5)*5)</f>
        <v>7180</v>
      </c>
      <c r="CU339" s="18" t="str">
        <f t="shared" si="138"/>
        <v>初级神器材料</v>
      </c>
      <c r="CV339" s="18">
        <f t="shared" si="139"/>
        <v>4280</v>
      </c>
      <c r="CW339" s="18" t="str">
        <f t="shared" si="140"/>
        <v>中级神器2配件1</v>
      </c>
      <c r="CX339" s="18">
        <f t="shared" si="141"/>
        <v>5</v>
      </c>
      <c r="CY339" s="44"/>
      <c r="CZ339" s="44"/>
      <c r="DA339" s="44"/>
      <c r="DB339" s="44"/>
    </row>
    <row r="340" spans="31:106" ht="16.5" x14ac:dyDescent="0.2">
      <c r="AE340" s="41">
        <v>336</v>
      </c>
      <c r="AF340" s="18">
        <f>MATCH(AE340,游戏节奏!$B$4:$B$103,1)</f>
        <v>100</v>
      </c>
      <c r="AG340" s="41">
        <f t="shared" si="142"/>
        <v>0</v>
      </c>
      <c r="AH340" s="41">
        <f t="shared" si="143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130"/>
        <v>77622</v>
      </c>
      <c r="AM340" s="41">
        <f t="shared" si="131"/>
        <v>2862</v>
      </c>
      <c r="AN340" s="41">
        <f t="shared" si="132"/>
        <v>60499</v>
      </c>
      <c r="CM340" s="44">
        <v>337</v>
      </c>
      <c r="CN340" s="18">
        <f t="shared" si="133"/>
        <v>9</v>
      </c>
      <c r="CO340" s="18">
        <f t="shared" si="134"/>
        <v>1606011</v>
      </c>
      <c r="CP340" s="44" t="str">
        <f t="shared" si="135"/>
        <v>中级神器2配件1-17级</v>
      </c>
      <c r="CQ340" s="43" t="s">
        <v>1061</v>
      </c>
      <c r="CR340" s="18">
        <f t="shared" si="136"/>
        <v>17</v>
      </c>
      <c r="CS340" s="18" t="str">
        <f t="shared" si="137"/>
        <v>金币</v>
      </c>
      <c r="CT340" s="18">
        <f>IF(CR340=1,1,INT(INDEX($CE$13:$CE$52,CR340)/$CH$2*INDEX($CI$4:$CI$6,INDEX($BT$4:$BT$33,CN340))/5)*5)</f>
        <v>8720</v>
      </c>
      <c r="CU340" s="18" t="str">
        <f t="shared" si="138"/>
        <v>初级神器材料</v>
      </c>
      <c r="CV340" s="18">
        <f t="shared" si="139"/>
        <v>4535</v>
      </c>
      <c r="CW340" s="18" t="str">
        <f t="shared" si="140"/>
        <v>中级神器2配件1</v>
      </c>
      <c r="CX340" s="18">
        <f t="shared" si="141"/>
        <v>5</v>
      </c>
      <c r="CY340" s="44"/>
      <c r="CZ340" s="44"/>
      <c r="DA340" s="44"/>
      <c r="DB340" s="44"/>
    </row>
    <row r="341" spans="31:106" ht="16.5" x14ac:dyDescent="0.2">
      <c r="AE341" s="41">
        <v>337</v>
      </c>
      <c r="AF341" s="18">
        <f>MATCH(AE341,游戏节奏!$B$4:$B$103,1)</f>
        <v>100</v>
      </c>
      <c r="AG341" s="41">
        <f t="shared" si="142"/>
        <v>0</v>
      </c>
      <c r="AH341" s="41">
        <f t="shared" si="143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130"/>
        <v>77622</v>
      </c>
      <c r="AM341" s="41">
        <f t="shared" si="131"/>
        <v>2862</v>
      </c>
      <c r="AN341" s="41">
        <f t="shared" si="132"/>
        <v>60499</v>
      </c>
      <c r="CM341" s="44">
        <v>338</v>
      </c>
      <c r="CN341" s="18">
        <f t="shared" si="133"/>
        <v>9</v>
      </c>
      <c r="CO341" s="18">
        <f t="shared" si="134"/>
        <v>1606011</v>
      </c>
      <c r="CP341" s="44" t="str">
        <f t="shared" si="135"/>
        <v>中级神器2配件1-18级</v>
      </c>
      <c r="CQ341" s="43" t="s">
        <v>1061</v>
      </c>
      <c r="CR341" s="18">
        <f t="shared" si="136"/>
        <v>18</v>
      </c>
      <c r="CS341" s="18" t="str">
        <f t="shared" si="137"/>
        <v>金币</v>
      </c>
      <c r="CT341" s="18">
        <f>IF(CR341=1,1,INT(INDEX($CE$13:$CE$52,CR341)/$CH$2*INDEX($CI$4:$CI$6,INDEX($BT$4:$BT$33,CN341))/5)*5)</f>
        <v>10260</v>
      </c>
      <c r="CU341" s="18" t="str">
        <f t="shared" si="138"/>
        <v>初级神器材料</v>
      </c>
      <c r="CV341" s="18">
        <f t="shared" si="139"/>
        <v>4795</v>
      </c>
      <c r="CW341" s="18" t="str">
        <f t="shared" si="140"/>
        <v>中级神器2配件1</v>
      </c>
      <c r="CX341" s="18">
        <f t="shared" si="141"/>
        <v>5</v>
      </c>
      <c r="CY341" s="44"/>
      <c r="CZ341" s="44"/>
      <c r="DA341" s="44"/>
      <c r="DB341" s="44"/>
    </row>
    <row r="342" spans="31:106" ht="16.5" x14ac:dyDescent="0.2">
      <c r="AE342" s="41">
        <v>338</v>
      </c>
      <c r="AF342" s="18">
        <f>MATCH(AE342,游戏节奏!$B$4:$B$103,1)</f>
        <v>100</v>
      </c>
      <c r="AG342" s="41">
        <f t="shared" si="142"/>
        <v>0</v>
      </c>
      <c r="AH342" s="41">
        <f t="shared" si="143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130"/>
        <v>77622</v>
      </c>
      <c r="AM342" s="41">
        <f t="shared" si="131"/>
        <v>2862</v>
      </c>
      <c r="AN342" s="41">
        <f t="shared" si="132"/>
        <v>60499</v>
      </c>
      <c r="CM342" s="44">
        <v>339</v>
      </c>
      <c r="CN342" s="18">
        <f t="shared" si="133"/>
        <v>9</v>
      </c>
      <c r="CO342" s="18">
        <f t="shared" si="134"/>
        <v>1606011</v>
      </c>
      <c r="CP342" s="44" t="str">
        <f t="shared" si="135"/>
        <v>中级神器2配件1-19级</v>
      </c>
      <c r="CQ342" s="43" t="s">
        <v>1061</v>
      </c>
      <c r="CR342" s="18">
        <f t="shared" si="136"/>
        <v>19</v>
      </c>
      <c r="CS342" s="18" t="str">
        <f t="shared" si="137"/>
        <v>金币</v>
      </c>
      <c r="CT342" s="18">
        <f>IF(CR342=1,1,INT(INDEX($CE$13:$CE$52,CR342)/$CH$2*INDEX($CI$4:$CI$6,INDEX($BT$4:$BT$33,CN342))/5)*5)</f>
        <v>11800</v>
      </c>
      <c r="CU342" s="18" t="str">
        <f t="shared" si="138"/>
        <v>初级神器材料</v>
      </c>
      <c r="CV342" s="18">
        <f t="shared" si="139"/>
        <v>5075</v>
      </c>
      <c r="CW342" s="18" t="str">
        <f t="shared" si="140"/>
        <v>中级神器2配件1</v>
      </c>
      <c r="CX342" s="18">
        <f t="shared" si="141"/>
        <v>5</v>
      </c>
      <c r="CY342" s="44"/>
      <c r="CZ342" s="44"/>
      <c r="DA342" s="44"/>
      <c r="DB342" s="44"/>
    </row>
    <row r="343" spans="31:106" ht="16.5" x14ac:dyDescent="0.2">
      <c r="AE343" s="41">
        <v>339</v>
      </c>
      <c r="AF343" s="18">
        <f>MATCH(AE343,游戏节奏!$B$4:$B$103,1)</f>
        <v>100</v>
      </c>
      <c r="AG343" s="41">
        <f t="shared" si="142"/>
        <v>0</v>
      </c>
      <c r="AH343" s="41">
        <f t="shared" si="143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130"/>
        <v>77622</v>
      </c>
      <c r="AM343" s="41">
        <f t="shared" si="131"/>
        <v>2862</v>
      </c>
      <c r="AN343" s="41">
        <f t="shared" si="132"/>
        <v>60499</v>
      </c>
      <c r="CM343" s="44">
        <v>340</v>
      </c>
      <c r="CN343" s="18">
        <f t="shared" si="133"/>
        <v>9</v>
      </c>
      <c r="CO343" s="18">
        <f t="shared" si="134"/>
        <v>1606011</v>
      </c>
      <c r="CP343" s="44" t="str">
        <f t="shared" si="135"/>
        <v>中级神器2配件1-20级</v>
      </c>
      <c r="CQ343" s="43" t="s">
        <v>1061</v>
      </c>
      <c r="CR343" s="18">
        <f t="shared" si="136"/>
        <v>20</v>
      </c>
      <c r="CS343" s="18" t="str">
        <f t="shared" si="137"/>
        <v>金币</v>
      </c>
      <c r="CT343" s="18">
        <f>IF(CR343=1,1,INT(INDEX($CE$13:$CE$52,CR343)/$CH$2*INDEX($CI$4:$CI$6,INDEX($BT$4:$BT$33,CN343))/5)*5)</f>
        <v>13340</v>
      </c>
      <c r="CU343" s="18" t="str">
        <f t="shared" si="138"/>
        <v>初级神器材料</v>
      </c>
      <c r="CV343" s="18">
        <f t="shared" si="139"/>
        <v>5360</v>
      </c>
      <c r="CW343" s="18" t="str">
        <f t="shared" si="140"/>
        <v>中级神器2配件1</v>
      </c>
      <c r="CX343" s="18">
        <f t="shared" si="141"/>
        <v>10</v>
      </c>
      <c r="CY343" s="44"/>
      <c r="CZ343" s="44"/>
      <c r="DA343" s="44"/>
      <c r="DB343" s="44"/>
    </row>
    <row r="344" spans="31:106" ht="16.5" x14ac:dyDescent="0.2">
      <c r="AE344" s="41">
        <v>340</v>
      </c>
      <c r="AF344" s="18">
        <f>MATCH(AE344,游戏节奏!$B$4:$B$103,1)</f>
        <v>100</v>
      </c>
      <c r="AG344" s="41">
        <f t="shared" si="142"/>
        <v>0</v>
      </c>
      <c r="AH344" s="41">
        <f t="shared" si="143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130"/>
        <v>77622</v>
      </c>
      <c r="AM344" s="41">
        <f t="shared" si="131"/>
        <v>2862</v>
      </c>
      <c r="AN344" s="41">
        <f t="shared" si="132"/>
        <v>60499</v>
      </c>
      <c r="CM344" s="44">
        <v>341</v>
      </c>
      <c r="CN344" s="18">
        <f t="shared" si="133"/>
        <v>9</v>
      </c>
      <c r="CO344" s="18">
        <f t="shared" si="134"/>
        <v>1606011</v>
      </c>
      <c r="CP344" s="44" t="str">
        <f t="shared" si="135"/>
        <v>中级神器2配件1-21级</v>
      </c>
      <c r="CQ344" s="43" t="s">
        <v>1061</v>
      </c>
      <c r="CR344" s="18">
        <f t="shared" si="136"/>
        <v>21</v>
      </c>
      <c r="CS344" s="18" t="str">
        <f t="shared" si="137"/>
        <v>金币</v>
      </c>
      <c r="CT344" s="18">
        <f>IF(CR344=1,1,INT(INDEX($CE$13:$CE$52,CR344)/$CH$2*INDEX($CI$4:$CI$6,INDEX($BT$4:$BT$33,CN344))/5)*5)</f>
        <v>14015</v>
      </c>
      <c r="CU344" s="18" t="str">
        <f t="shared" si="138"/>
        <v>初级神器材料</v>
      </c>
      <c r="CV344" s="18">
        <f t="shared" si="139"/>
        <v>5935</v>
      </c>
      <c r="CW344" s="18" t="str">
        <f t="shared" si="140"/>
        <v>中级神器2配件1</v>
      </c>
      <c r="CX344" s="18">
        <f t="shared" si="141"/>
        <v>10</v>
      </c>
      <c r="CY344" s="44"/>
      <c r="CZ344" s="44"/>
      <c r="DA344" s="44"/>
      <c r="DB344" s="44"/>
    </row>
    <row r="345" spans="31:106" ht="16.5" x14ac:dyDescent="0.2">
      <c r="AE345" s="41">
        <v>341</v>
      </c>
      <c r="AF345" s="18">
        <f>MATCH(AE345,游戏节奏!$B$4:$B$103,1)</f>
        <v>100</v>
      </c>
      <c r="AG345" s="41">
        <f t="shared" si="142"/>
        <v>0</v>
      </c>
      <c r="AH345" s="41">
        <f t="shared" si="143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130"/>
        <v>77622</v>
      </c>
      <c r="AM345" s="41">
        <f t="shared" si="131"/>
        <v>2862</v>
      </c>
      <c r="AN345" s="41">
        <f t="shared" si="132"/>
        <v>60499</v>
      </c>
      <c r="CM345" s="44">
        <v>342</v>
      </c>
      <c r="CN345" s="18">
        <f t="shared" si="133"/>
        <v>9</v>
      </c>
      <c r="CO345" s="18">
        <f t="shared" si="134"/>
        <v>1606011</v>
      </c>
      <c r="CP345" s="44" t="str">
        <f t="shared" si="135"/>
        <v>中级神器2配件1-22级</v>
      </c>
      <c r="CQ345" s="43" t="s">
        <v>1061</v>
      </c>
      <c r="CR345" s="18">
        <f t="shared" si="136"/>
        <v>22</v>
      </c>
      <c r="CS345" s="18" t="str">
        <f t="shared" si="137"/>
        <v>金币</v>
      </c>
      <c r="CT345" s="18">
        <f>IF(CR345=1,1,INT(INDEX($CE$13:$CE$52,CR345)/$CH$2*INDEX($CI$4:$CI$6,INDEX($BT$4:$BT$33,CN345))/5)*5)</f>
        <v>14790</v>
      </c>
      <c r="CU345" s="18" t="str">
        <f t="shared" si="138"/>
        <v>初级神器材料</v>
      </c>
      <c r="CV345" s="18">
        <f t="shared" si="139"/>
        <v>6350</v>
      </c>
      <c r="CW345" s="18" t="str">
        <f t="shared" si="140"/>
        <v>中级神器2配件1</v>
      </c>
      <c r="CX345" s="18">
        <f t="shared" si="141"/>
        <v>10</v>
      </c>
      <c r="CY345" s="44"/>
      <c r="CZ345" s="44"/>
      <c r="DA345" s="44"/>
      <c r="DB345" s="44"/>
    </row>
    <row r="346" spans="31:106" ht="16.5" x14ac:dyDescent="0.2">
      <c r="AE346" s="41">
        <v>342</v>
      </c>
      <c r="AF346" s="18">
        <f>MATCH(AE346,游戏节奏!$B$4:$B$103,1)</f>
        <v>100</v>
      </c>
      <c r="AG346" s="41">
        <f t="shared" si="142"/>
        <v>0</v>
      </c>
      <c r="AH346" s="41">
        <f t="shared" si="143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130"/>
        <v>77622</v>
      </c>
      <c r="AM346" s="41">
        <f t="shared" si="131"/>
        <v>2862</v>
      </c>
      <c r="AN346" s="41">
        <f t="shared" si="132"/>
        <v>60499</v>
      </c>
      <c r="CM346" s="44">
        <v>343</v>
      </c>
      <c r="CN346" s="18">
        <f t="shared" si="133"/>
        <v>9</v>
      </c>
      <c r="CO346" s="18">
        <f t="shared" si="134"/>
        <v>1606011</v>
      </c>
      <c r="CP346" s="44" t="str">
        <f t="shared" si="135"/>
        <v>中级神器2配件1-23级</v>
      </c>
      <c r="CQ346" s="43" t="s">
        <v>1061</v>
      </c>
      <c r="CR346" s="18">
        <f t="shared" si="136"/>
        <v>23</v>
      </c>
      <c r="CS346" s="18" t="str">
        <f t="shared" si="137"/>
        <v>金币</v>
      </c>
      <c r="CT346" s="18">
        <f>IF(CR346=1,1,INT(INDEX($CE$13:$CE$52,CR346)/$CH$2*INDEX($CI$4:$CI$6,INDEX($BT$4:$BT$33,CN346))/5)*5)</f>
        <v>15570</v>
      </c>
      <c r="CU346" s="18" t="str">
        <f t="shared" si="138"/>
        <v>初级神器材料</v>
      </c>
      <c r="CV346" s="18">
        <f t="shared" si="139"/>
        <v>6750</v>
      </c>
      <c r="CW346" s="18" t="str">
        <f t="shared" si="140"/>
        <v>中级神器2配件1</v>
      </c>
      <c r="CX346" s="18">
        <f t="shared" si="141"/>
        <v>10</v>
      </c>
      <c r="CY346" s="44"/>
      <c r="CZ346" s="44"/>
      <c r="DA346" s="44"/>
      <c r="DB346" s="44"/>
    </row>
    <row r="347" spans="31:106" ht="16.5" x14ac:dyDescent="0.2">
      <c r="AE347" s="41">
        <v>343</v>
      </c>
      <c r="AF347" s="18">
        <f>MATCH(AE347,游戏节奏!$B$4:$B$103,1)</f>
        <v>100</v>
      </c>
      <c r="AG347" s="41">
        <f t="shared" si="142"/>
        <v>0</v>
      </c>
      <c r="AH347" s="41">
        <f t="shared" si="143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130"/>
        <v>77622</v>
      </c>
      <c r="AM347" s="41">
        <f t="shared" si="131"/>
        <v>2862</v>
      </c>
      <c r="AN347" s="41">
        <f t="shared" si="132"/>
        <v>60499</v>
      </c>
      <c r="CM347" s="44">
        <v>344</v>
      </c>
      <c r="CN347" s="18">
        <f t="shared" si="133"/>
        <v>9</v>
      </c>
      <c r="CO347" s="18">
        <f t="shared" si="134"/>
        <v>1606011</v>
      </c>
      <c r="CP347" s="44" t="str">
        <f t="shared" si="135"/>
        <v>中级神器2配件1-24级</v>
      </c>
      <c r="CQ347" s="43" t="s">
        <v>1061</v>
      </c>
      <c r="CR347" s="18">
        <f t="shared" si="136"/>
        <v>24</v>
      </c>
      <c r="CS347" s="18" t="str">
        <f t="shared" si="137"/>
        <v>金币</v>
      </c>
      <c r="CT347" s="18">
        <f>IF(CR347=1,1,INT(INDEX($CE$13:$CE$52,CR347)/$CH$2*INDEX($CI$4:$CI$6,INDEX($BT$4:$BT$33,CN347))/5)*5)</f>
        <v>16350</v>
      </c>
      <c r="CU347" s="18" t="str">
        <f t="shared" si="138"/>
        <v>初级神器材料</v>
      </c>
      <c r="CV347" s="18">
        <f t="shared" si="139"/>
        <v>7145</v>
      </c>
      <c r="CW347" s="18" t="str">
        <f t="shared" si="140"/>
        <v>中级神器2配件1</v>
      </c>
      <c r="CX347" s="18">
        <f t="shared" si="141"/>
        <v>10</v>
      </c>
      <c r="CY347" s="44"/>
      <c r="CZ347" s="44"/>
      <c r="DA347" s="44"/>
      <c r="DB347" s="44"/>
    </row>
    <row r="348" spans="31:106" ht="16.5" x14ac:dyDescent="0.2">
      <c r="AE348" s="41">
        <v>344</v>
      </c>
      <c r="AF348" s="18">
        <f>MATCH(AE348,游戏节奏!$B$4:$B$103,1)</f>
        <v>100</v>
      </c>
      <c r="AG348" s="41">
        <f t="shared" si="142"/>
        <v>0</v>
      </c>
      <c r="AH348" s="41">
        <f t="shared" si="143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130"/>
        <v>77622</v>
      </c>
      <c r="AM348" s="41">
        <f t="shared" si="131"/>
        <v>2862</v>
      </c>
      <c r="AN348" s="41">
        <f t="shared" si="132"/>
        <v>60499</v>
      </c>
      <c r="CM348" s="44">
        <v>345</v>
      </c>
      <c r="CN348" s="18">
        <f t="shared" si="133"/>
        <v>9</v>
      </c>
      <c r="CO348" s="18">
        <f t="shared" si="134"/>
        <v>1606011</v>
      </c>
      <c r="CP348" s="44" t="str">
        <f t="shared" si="135"/>
        <v>中级神器2配件1-25级</v>
      </c>
      <c r="CQ348" s="43" t="s">
        <v>1061</v>
      </c>
      <c r="CR348" s="18">
        <f t="shared" si="136"/>
        <v>25</v>
      </c>
      <c r="CS348" s="18" t="str">
        <f t="shared" si="137"/>
        <v>金币</v>
      </c>
      <c r="CT348" s="18">
        <f>IF(CR348=1,1,INT(INDEX($CE$13:$CE$52,CR348)/$CH$2*INDEX($CI$4:$CI$6,INDEX($BT$4:$BT$33,CN348))/5)*5)</f>
        <v>17125</v>
      </c>
      <c r="CU348" s="18" t="str">
        <f t="shared" si="138"/>
        <v>初级神器材料</v>
      </c>
      <c r="CV348" s="18">
        <f t="shared" si="139"/>
        <v>7545</v>
      </c>
      <c r="CW348" s="18" t="str">
        <f t="shared" si="140"/>
        <v>中级神器2配件1</v>
      </c>
      <c r="CX348" s="18">
        <f t="shared" si="141"/>
        <v>15</v>
      </c>
      <c r="CY348" s="44"/>
      <c r="CZ348" s="44"/>
      <c r="DA348" s="44"/>
      <c r="DB348" s="44"/>
    </row>
    <row r="349" spans="31:106" ht="16.5" x14ac:dyDescent="0.2">
      <c r="AE349" s="41">
        <v>345</v>
      </c>
      <c r="AF349" s="18">
        <f>MATCH(AE349,游戏节奏!$B$4:$B$103,1)</f>
        <v>100</v>
      </c>
      <c r="AG349" s="41">
        <f t="shared" si="142"/>
        <v>0</v>
      </c>
      <c r="AH349" s="41">
        <f t="shared" si="143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130"/>
        <v>77622</v>
      </c>
      <c r="AM349" s="41">
        <f t="shared" si="131"/>
        <v>2862</v>
      </c>
      <c r="AN349" s="41">
        <f t="shared" si="132"/>
        <v>60499</v>
      </c>
      <c r="CM349" s="44">
        <v>346</v>
      </c>
      <c r="CN349" s="18">
        <f t="shared" si="133"/>
        <v>9</v>
      </c>
      <c r="CO349" s="18">
        <f t="shared" si="134"/>
        <v>1606011</v>
      </c>
      <c r="CP349" s="44" t="str">
        <f t="shared" si="135"/>
        <v>中级神器2配件1-26级</v>
      </c>
      <c r="CQ349" s="43" t="s">
        <v>1061</v>
      </c>
      <c r="CR349" s="18">
        <f t="shared" si="136"/>
        <v>26</v>
      </c>
      <c r="CS349" s="18" t="str">
        <f t="shared" si="137"/>
        <v>金币</v>
      </c>
      <c r="CT349" s="18">
        <f>IF(CR349=1,1,INT(INDEX($CE$13:$CE$52,CR349)/$CH$2*INDEX($CI$4:$CI$6,INDEX($BT$4:$BT$33,CN349))/5)*5)</f>
        <v>21600</v>
      </c>
      <c r="CU349" s="18" t="str">
        <f t="shared" si="138"/>
        <v>初级神器材料</v>
      </c>
      <c r="CV349" s="18">
        <f t="shared" si="139"/>
        <v>9075</v>
      </c>
      <c r="CW349" s="18" t="str">
        <f t="shared" si="140"/>
        <v>中级神器2配件1</v>
      </c>
      <c r="CX349" s="18">
        <f t="shared" si="141"/>
        <v>15</v>
      </c>
      <c r="CY349" s="44"/>
      <c r="CZ349" s="44"/>
      <c r="DA349" s="44"/>
      <c r="DB349" s="44"/>
    </row>
    <row r="350" spans="31:106" ht="16.5" x14ac:dyDescent="0.2">
      <c r="AE350" s="41">
        <v>346</v>
      </c>
      <c r="AF350" s="18">
        <f>MATCH(AE350,游戏节奏!$B$4:$B$103,1)</f>
        <v>100</v>
      </c>
      <c r="AG350" s="41">
        <f t="shared" si="142"/>
        <v>0</v>
      </c>
      <c r="AH350" s="41">
        <f t="shared" si="143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130"/>
        <v>77622</v>
      </c>
      <c r="AM350" s="41">
        <f t="shared" si="131"/>
        <v>2862</v>
      </c>
      <c r="AN350" s="41">
        <f t="shared" si="132"/>
        <v>60499</v>
      </c>
      <c r="CM350" s="44">
        <v>347</v>
      </c>
      <c r="CN350" s="18">
        <f t="shared" si="133"/>
        <v>9</v>
      </c>
      <c r="CO350" s="18">
        <f t="shared" si="134"/>
        <v>1606011</v>
      </c>
      <c r="CP350" s="44" t="str">
        <f t="shared" si="135"/>
        <v>中级神器2配件1-27级</v>
      </c>
      <c r="CQ350" s="43" t="s">
        <v>1061</v>
      </c>
      <c r="CR350" s="18">
        <f t="shared" si="136"/>
        <v>27</v>
      </c>
      <c r="CS350" s="18" t="str">
        <f t="shared" si="137"/>
        <v>金币</v>
      </c>
      <c r="CT350" s="18">
        <f>IF(CR350=1,1,INT(INDEX($CE$13:$CE$52,CR350)/$CH$2*INDEX($CI$4:$CI$6,INDEX($BT$4:$BT$33,CN350))/5)*5)</f>
        <v>27420</v>
      </c>
      <c r="CU350" s="18" t="str">
        <f t="shared" si="138"/>
        <v>初级神器材料</v>
      </c>
      <c r="CV350" s="18">
        <f t="shared" si="139"/>
        <v>9640</v>
      </c>
      <c r="CW350" s="18" t="str">
        <f t="shared" si="140"/>
        <v>中级神器2配件1</v>
      </c>
      <c r="CX350" s="18">
        <f t="shared" si="141"/>
        <v>15</v>
      </c>
      <c r="CY350" s="44"/>
      <c r="CZ350" s="44"/>
      <c r="DA350" s="44"/>
      <c r="DB350" s="44"/>
    </row>
    <row r="351" spans="31:106" ht="16.5" x14ac:dyDescent="0.2">
      <c r="AE351" s="41">
        <v>347</v>
      </c>
      <c r="AF351" s="18">
        <f>MATCH(AE351,游戏节奏!$B$4:$B$103,1)</f>
        <v>100</v>
      </c>
      <c r="AG351" s="41">
        <f t="shared" si="142"/>
        <v>0</v>
      </c>
      <c r="AH351" s="41">
        <f t="shared" si="143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130"/>
        <v>77622</v>
      </c>
      <c r="AM351" s="41">
        <f t="shared" si="131"/>
        <v>2862</v>
      </c>
      <c r="AN351" s="41">
        <f t="shared" si="132"/>
        <v>60499</v>
      </c>
      <c r="CM351" s="44">
        <v>348</v>
      </c>
      <c r="CN351" s="18">
        <f t="shared" si="133"/>
        <v>9</v>
      </c>
      <c r="CO351" s="18">
        <f t="shared" si="134"/>
        <v>1606011</v>
      </c>
      <c r="CP351" s="44" t="str">
        <f t="shared" si="135"/>
        <v>中级神器2配件1-28级</v>
      </c>
      <c r="CQ351" s="43" t="s">
        <v>1061</v>
      </c>
      <c r="CR351" s="18">
        <f t="shared" si="136"/>
        <v>28</v>
      </c>
      <c r="CS351" s="18" t="str">
        <f t="shared" si="137"/>
        <v>金币</v>
      </c>
      <c r="CT351" s="18">
        <f>IF(CR351=1,1,INT(INDEX($CE$13:$CE$52,CR351)/$CH$2*INDEX($CI$4:$CI$6,INDEX($BT$4:$BT$33,CN351))/5)*5)</f>
        <v>33235</v>
      </c>
      <c r="CU351" s="18" t="str">
        <f t="shared" si="138"/>
        <v>初级神器材料</v>
      </c>
      <c r="CV351" s="18">
        <f t="shared" si="139"/>
        <v>10210</v>
      </c>
      <c r="CW351" s="18" t="str">
        <f t="shared" si="140"/>
        <v>中级神器2配件1</v>
      </c>
      <c r="CX351" s="18">
        <f t="shared" si="141"/>
        <v>15</v>
      </c>
      <c r="CY351" s="44"/>
      <c r="CZ351" s="44"/>
      <c r="DA351" s="44"/>
      <c r="DB351" s="44"/>
    </row>
    <row r="352" spans="31:106" ht="16.5" x14ac:dyDescent="0.2">
      <c r="AE352" s="41">
        <v>348</v>
      </c>
      <c r="AF352" s="18">
        <f>MATCH(AE352,游戏节奏!$B$4:$B$103,1)</f>
        <v>100</v>
      </c>
      <c r="AG352" s="41">
        <f t="shared" si="142"/>
        <v>0</v>
      </c>
      <c r="AH352" s="41">
        <f t="shared" si="143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130"/>
        <v>77622</v>
      </c>
      <c r="AM352" s="41">
        <f t="shared" si="131"/>
        <v>2862</v>
      </c>
      <c r="AN352" s="41">
        <f t="shared" si="132"/>
        <v>60499</v>
      </c>
      <c r="CM352" s="44">
        <v>349</v>
      </c>
      <c r="CN352" s="18">
        <f t="shared" si="133"/>
        <v>9</v>
      </c>
      <c r="CO352" s="18">
        <f t="shared" si="134"/>
        <v>1606011</v>
      </c>
      <c r="CP352" s="44" t="str">
        <f t="shared" si="135"/>
        <v>中级神器2配件1-29级</v>
      </c>
      <c r="CQ352" s="43" t="s">
        <v>1061</v>
      </c>
      <c r="CR352" s="18">
        <f t="shared" si="136"/>
        <v>29</v>
      </c>
      <c r="CS352" s="18" t="str">
        <f t="shared" si="137"/>
        <v>金币</v>
      </c>
      <c r="CT352" s="18">
        <f>IF(CR352=1,1,INT(INDEX($CE$13:$CE$52,CR352)/$CH$2*INDEX($CI$4:$CI$6,INDEX($BT$4:$BT$33,CN352))/5)*5)</f>
        <v>39050</v>
      </c>
      <c r="CU352" s="18" t="str">
        <f t="shared" si="138"/>
        <v>初级神器材料</v>
      </c>
      <c r="CV352" s="18">
        <f t="shared" si="139"/>
        <v>10775</v>
      </c>
      <c r="CW352" s="18" t="str">
        <f t="shared" si="140"/>
        <v>中级神器2配件1</v>
      </c>
      <c r="CX352" s="18">
        <f t="shared" si="141"/>
        <v>15</v>
      </c>
      <c r="CY352" s="44"/>
      <c r="CZ352" s="44"/>
      <c r="DA352" s="44"/>
      <c r="DB352" s="44"/>
    </row>
    <row r="353" spans="31:106" ht="16.5" x14ac:dyDescent="0.2">
      <c r="AE353" s="41">
        <v>349</v>
      </c>
      <c r="AF353" s="18">
        <f>MATCH(AE353,游戏节奏!$B$4:$B$103,1)</f>
        <v>100</v>
      </c>
      <c r="AG353" s="41">
        <f t="shared" si="142"/>
        <v>0</v>
      </c>
      <c r="AH353" s="41">
        <f t="shared" si="143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130"/>
        <v>77622</v>
      </c>
      <c r="AM353" s="41">
        <f t="shared" si="131"/>
        <v>2862</v>
      </c>
      <c r="AN353" s="41">
        <f t="shared" si="132"/>
        <v>60499</v>
      </c>
      <c r="CM353" s="44">
        <v>350</v>
      </c>
      <c r="CN353" s="18">
        <f t="shared" si="133"/>
        <v>9</v>
      </c>
      <c r="CO353" s="18">
        <f t="shared" si="134"/>
        <v>1606011</v>
      </c>
      <c r="CP353" s="44" t="str">
        <f t="shared" si="135"/>
        <v>中级神器2配件1-30级</v>
      </c>
      <c r="CQ353" s="43" t="s">
        <v>1061</v>
      </c>
      <c r="CR353" s="18">
        <f t="shared" si="136"/>
        <v>30</v>
      </c>
      <c r="CS353" s="18" t="str">
        <f t="shared" si="137"/>
        <v>金币</v>
      </c>
      <c r="CT353" s="18">
        <f>IF(CR353=1,1,INT(INDEX($CE$13:$CE$52,CR353)/$CH$2*INDEX($CI$4:$CI$6,INDEX($BT$4:$BT$33,CN353))/5)*5)</f>
        <v>44870</v>
      </c>
      <c r="CU353" s="18" t="str">
        <f t="shared" si="138"/>
        <v>初级神器材料</v>
      </c>
      <c r="CV353" s="18">
        <f t="shared" si="139"/>
        <v>11345</v>
      </c>
      <c r="CW353" s="18" t="str">
        <f t="shared" si="140"/>
        <v>中级神器2配件1</v>
      </c>
      <c r="CX353" s="18">
        <f t="shared" si="141"/>
        <v>21</v>
      </c>
      <c r="CY353" s="44"/>
      <c r="CZ353" s="44"/>
      <c r="DA353" s="44"/>
      <c r="DB353" s="44"/>
    </row>
    <row r="354" spans="31:106" ht="16.5" x14ac:dyDescent="0.2">
      <c r="AE354" s="41">
        <v>350</v>
      </c>
      <c r="AF354" s="18">
        <f>MATCH(AE354,游戏节奏!$B$4:$B$103,1)</f>
        <v>100</v>
      </c>
      <c r="AG354" s="41">
        <f t="shared" si="142"/>
        <v>0</v>
      </c>
      <c r="AH354" s="41">
        <f t="shared" si="143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130"/>
        <v>77622</v>
      </c>
      <c r="AM354" s="41">
        <f t="shared" si="131"/>
        <v>2862</v>
      </c>
      <c r="AN354" s="41">
        <f t="shared" si="132"/>
        <v>60499</v>
      </c>
      <c r="CM354" s="44">
        <v>351</v>
      </c>
      <c r="CN354" s="18">
        <f t="shared" si="133"/>
        <v>9</v>
      </c>
      <c r="CO354" s="18">
        <f t="shared" si="134"/>
        <v>1606011</v>
      </c>
      <c r="CP354" s="44" t="str">
        <f t="shared" si="135"/>
        <v>中级神器2配件1-31级</v>
      </c>
      <c r="CQ354" s="43" t="s">
        <v>1061</v>
      </c>
      <c r="CR354" s="18">
        <f t="shared" si="136"/>
        <v>31</v>
      </c>
      <c r="CS354" s="18" t="str">
        <f t="shared" si="137"/>
        <v>金币</v>
      </c>
      <c r="CT354" s="18">
        <f>IF(CR354=1,1,INT(INDEX($CE$13:$CE$52,CR354)/$CH$2*INDEX($CI$4:$CI$6,INDEX($BT$4:$BT$33,CN354))/5)*5)</f>
        <v>47705</v>
      </c>
      <c r="CU354" s="18" t="str">
        <f t="shared" si="138"/>
        <v>初级神器材料</v>
      </c>
      <c r="CV354" s="18">
        <f t="shared" si="139"/>
        <v>15880</v>
      </c>
      <c r="CW354" s="18" t="str">
        <f t="shared" si="140"/>
        <v>中级神器2配件1</v>
      </c>
      <c r="CX354" s="18">
        <f t="shared" si="141"/>
        <v>25</v>
      </c>
      <c r="CY354" s="44"/>
      <c r="CZ354" s="44"/>
      <c r="DA354" s="44"/>
      <c r="DB354" s="44"/>
    </row>
    <row r="355" spans="31:106" ht="16.5" x14ac:dyDescent="0.2">
      <c r="AE355" s="41">
        <v>351</v>
      </c>
      <c r="AF355" s="18">
        <f>MATCH(AE355,游戏节奏!$B$4:$B$103,1)</f>
        <v>100</v>
      </c>
      <c r="AG355" s="41">
        <f t="shared" si="142"/>
        <v>0</v>
      </c>
      <c r="AH355" s="41">
        <f t="shared" si="143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130"/>
        <v>77622</v>
      </c>
      <c r="AM355" s="41">
        <f t="shared" si="131"/>
        <v>2862</v>
      </c>
      <c r="AN355" s="41">
        <f t="shared" si="132"/>
        <v>60499</v>
      </c>
      <c r="CM355" s="44">
        <v>352</v>
      </c>
      <c r="CN355" s="18">
        <f t="shared" si="133"/>
        <v>9</v>
      </c>
      <c r="CO355" s="18">
        <f t="shared" si="134"/>
        <v>1606011</v>
      </c>
      <c r="CP355" s="44" t="str">
        <f t="shared" si="135"/>
        <v>中级神器2配件1-32级</v>
      </c>
      <c r="CQ355" s="43" t="s">
        <v>1061</v>
      </c>
      <c r="CR355" s="18">
        <f t="shared" si="136"/>
        <v>32</v>
      </c>
      <c r="CS355" s="18" t="str">
        <f t="shared" si="137"/>
        <v>金币</v>
      </c>
      <c r="CT355" s="18">
        <f>IF(CR355=1,1,INT(INDEX($CE$13:$CE$52,CR355)/$CH$2*INDEX($CI$4:$CI$6,INDEX($BT$4:$BT$33,CN355))/5)*5)</f>
        <v>71560</v>
      </c>
      <c r="CU355" s="18" t="str">
        <f t="shared" si="138"/>
        <v>初级神器材料</v>
      </c>
      <c r="CV355" s="18">
        <f t="shared" si="139"/>
        <v>17015</v>
      </c>
      <c r="CW355" s="18" t="str">
        <f t="shared" si="140"/>
        <v>中级神器2配件1</v>
      </c>
      <c r="CX355" s="18">
        <f t="shared" si="141"/>
        <v>25</v>
      </c>
      <c r="CY355" s="44"/>
      <c r="CZ355" s="44"/>
      <c r="DA355" s="44"/>
      <c r="DB355" s="44"/>
    </row>
    <row r="356" spans="31:106" ht="16.5" x14ac:dyDescent="0.2">
      <c r="AE356" s="41">
        <v>352</v>
      </c>
      <c r="AF356" s="18">
        <f>MATCH(AE356,游戏节奏!$B$4:$B$103,1)</f>
        <v>100</v>
      </c>
      <c r="AG356" s="41">
        <f t="shared" si="142"/>
        <v>0</v>
      </c>
      <c r="AH356" s="41">
        <f t="shared" si="143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130"/>
        <v>77622</v>
      </c>
      <c r="AM356" s="41">
        <f t="shared" si="131"/>
        <v>2862</v>
      </c>
      <c r="AN356" s="41">
        <f t="shared" si="132"/>
        <v>60499</v>
      </c>
      <c r="CM356" s="44">
        <v>353</v>
      </c>
      <c r="CN356" s="18">
        <f t="shared" si="133"/>
        <v>9</v>
      </c>
      <c r="CO356" s="18">
        <f t="shared" si="134"/>
        <v>1606011</v>
      </c>
      <c r="CP356" s="44" t="str">
        <f t="shared" si="135"/>
        <v>中级神器2配件1-33级</v>
      </c>
      <c r="CQ356" s="43" t="s">
        <v>1061</v>
      </c>
      <c r="CR356" s="18">
        <f t="shared" si="136"/>
        <v>33</v>
      </c>
      <c r="CS356" s="18" t="str">
        <f t="shared" si="137"/>
        <v>金币</v>
      </c>
      <c r="CT356" s="18">
        <f>IF(CR356=1,1,INT(INDEX($CE$13:$CE$52,CR356)/$CH$2*INDEX($CI$4:$CI$6,INDEX($BT$4:$BT$33,CN356))/5)*5)</f>
        <v>95415</v>
      </c>
      <c r="CU356" s="18" t="str">
        <f t="shared" si="138"/>
        <v>初级神器材料</v>
      </c>
      <c r="CV356" s="18">
        <f t="shared" si="139"/>
        <v>18150</v>
      </c>
      <c r="CW356" s="18" t="str">
        <f t="shared" si="140"/>
        <v>中级神器2配件1</v>
      </c>
      <c r="CX356" s="18">
        <f t="shared" si="141"/>
        <v>25</v>
      </c>
      <c r="CY356" s="44"/>
      <c r="CZ356" s="44"/>
      <c r="DA356" s="44"/>
      <c r="DB356" s="44"/>
    </row>
    <row r="357" spans="31:106" ht="16.5" x14ac:dyDescent="0.2">
      <c r="AE357" s="41">
        <v>353</v>
      </c>
      <c r="AF357" s="18">
        <f>MATCH(AE357,游戏节奏!$B$4:$B$103,1)</f>
        <v>100</v>
      </c>
      <c r="AG357" s="41">
        <f t="shared" si="142"/>
        <v>0</v>
      </c>
      <c r="AH357" s="41">
        <f t="shared" si="143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130"/>
        <v>77622</v>
      </c>
      <c r="AM357" s="41">
        <f t="shared" si="131"/>
        <v>2862</v>
      </c>
      <c r="AN357" s="41">
        <f t="shared" si="132"/>
        <v>60499</v>
      </c>
      <c r="CM357" s="44">
        <v>354</v>
      </c>
      <c r="CN357" s="18">
        <f t="shared" si="133"/>
        <v>9</v>
      </c>
      <c r="CO357" s="18">
        <f t="shared" si="134"/>
        <v>1606011</v>
      </c>
      <c r="CP357" s="44" t="str">
        <f t="shared" si="135"/>
        <v>中级神器2配件1-34级</v>
      </c>
      <c r="CQ357" s="43" t="s">
        <v>1061</v>
      </c>
      <c r="CR357" s="18">
        <f t="shared" si="136"/>
        <v>34</v>
      </c>
      <c r="CS357" s="18" t="str">
        <f t="shared" si="137"/>
        <v>金币</v>
      </c>
      <c r="CT357" s="18">
        <f>IF(CR357=1,1,INT(INDEX($CE$13:$CE$52,CR357)/$CH$2*INDEX($CI$4:$CI$6,INDEX($BT$4:$BT$33,CN357))/5)*5)</f>
        <v>119270</v>
      </c>
      <c r="CU357" s="18" t="str">
        <f t="shared" si="138"/>
        <v>初级神器材料</v>
      </c>
      <c r="CV357" s="18">
        <f t="shared" si="139"/>
        <v>19285</v>
      </c>
      <c r="CW357" s="18" t="str">
        <f t="shared" si="140"/>
        <v>中级神器2配件1</v>
      </c>
      <c r="CX357" s="18">
        <f t="shared" si="141"/>
        <v>25</v>
      </c>
      <c r="CY357" s="44"/>
      <c r="CZ357" s="44"/>
      <c r="DA357" s="44"/>
      <c r="DB357" s="44"/>
    </row>
    <row r="358" spans="31:106" ht="16.5" x14ac:dyDescent="0.2">
      <c r="AE358" s="41">
        <v>354</v>
      </c>
      <c r="AF358" s="18">
        <f>MATCH(AE358,游戏节奏!$B$4:$B$103,1)</f>
        <v>100</v>
      </c>
      <c r="AG358" s="41">
        <f t="shared" si="142"/>
        <v>0</v>
      </c>
      <c r="AH358" s="41">
        <f t="shared" si="143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130"/>
        <v>77622</v>
      </c>
      <c r="AM358" s="41">
        <f t="shared" si="131"/>
        <v>2862</v>
      </c>
      <c r="AN358" s="41">
        <f t="shared" si="132"/>
        <v>60499</v>
      </c>
      <c r="CM358" s="44">
        <v>355</v>
      </c>
      <c r="CN358" s="18">
        <f t="shared" si="133"/>
        <v>9</v>
      </c>
      <c r="CO358" s="18">
        <f t="shared" si="134"/>
        <v>1606011</v>
      </c>
      <c r="CP358" s="44" t="str">
        <f t="shared" si="135"/>
        <v>中级神器2配件1-35级</v>
      </c>
      <c r="CQ358" s="43" t="s">
        <v>1061</v>
      </c>
      <c r="CR358" s="18">
        <f t="shared" si="136"/>
        <v>35</v>
      </c>
      <c r="CS358" s="18" t="str">
        <f t="shared" si="137"/>
        <v>金币</v>
      </c>
      <c r="CT358" s="18">
        <f>IF(CR358=1,1,INT(INDEX($CE$13:$CE$52,CR358)/$CH$2*INDEX($CI$4:$CI$6,INDEX($BT$4:$BT$33,CN358))/5)*5)</f>
        <v>143125</v>
      </c>
      <c r="CU358" s="18" t="str">
        <f t="shared" si="138"/>
        <v>初级神器材料</v>
      </c>
      <c r="CV358" s="18">
        <f t="shared" si="139"/>
        <v>20420</v>
      </c>
      <c r="CW358" s="18" t="str">
        <f t="shared" si="140"/>
        <v>中级神器2配件1</v>
      </c>
      <c r="CX358" s="18">
        <f t="shared" si="141"/>
        <v>25</v>
      </c>
      <c r="CY358" s="44"/>
      <c r="CZ358" s="44"/>
      <c r="DA358" s="44"/>
      <c r="DB358" s="44"/>
    </row>
    <row r="359" spans="31:106" ht="16.5" x14ac:dyDescent="0.2">
      <c r="AE359" s="41">
        <v>355</v>
      </c>
      <c r="AF359" s="18">
        <f>MATCH(AE359,游戏节奏!$B$4:$B$103,1)</f>
        <v>100</v>
      </c>
      <c r="AG359" s="41">
        <f t="shared" si="142"/>
        <v>0</v>
      </c>
      <c r="AH359" s="41">
        <f t="shared" si="143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130"/>
        <v>77622</v>
      </c>
      <c r="AM359" s="41">
        <f t="shared" si="131"/>
        <v>2862</v>
      </c>
      <c r="AN359" s="41">
        <f t="shared" si="132"/>
        <v>60499</v>
      </c>
      <c r="CM359" s="44">
        <v>356</v>
      </c>
      <c r="CN359" s="18">
        <f t="shared" si="133"/>
        <v>9</v>
      </c>
      <c r="CO359" s="18">
        <f t="shared" si="134"/>
        <v>1606011</v>
      </c>
      <c r="CP359" s="44" t="str">
        <f t="shared" si="135"/>
        <v>中级神器2配件1-36级</v>
      </c>
      <c r="CQ359" s="43" t="s">
        <v>1061</v>
      </c>
      <c r="CR359" s="18">
        <f t="shared" si="136"/>
        <v>36</v>
      </c>
      <c r="CS359" s="18" t="str">
        <f t="shared" si="137"/>
        <v>金币</v>
      </c>
      <c r="CT359" s="18">
        <f>IF(CR359=1,1,INT(INDEX($CE$13:$CE$52,CR359)/$CH$2*INDEX($CI$4:$CI$6,INDEX($BT$4:$BT$33,CN359))/5)*5)</f>
        <v>193815</v>
      </c>
      <c r="CU359" s="18" t="str">
        <f t="shared" si="138"/>
        <v>初级神器材料</v>
      </c>
      <c r="CV359" s="18">
        <f t="shared" si="139"/>
        <v>32330</v>
      </c>
      <c r="CW359" s="18" t="str">
        <f t="shared" si="140"/>
        <v>中级神器2配件1</v>
      </c>
      <c r="CX359" s="18">
        <f t="shared" si="141"/>
        <v>25</v>
      </c>
      <c r="CY359" s="44"/>
      <c r="CZ359" s="44"/>
      <c r="DA359" s="44"/>
      <c r="DB359" s="44"/>
    </row>
    <row r="360" spans="31:106" ht="16.5" x14ac:dyDescent="0.2">
      <c r="AE360" s="41">
        <v>356</v>
      </c>
      <c r="AF360" s="18">
        <f>MATCH(AE360,游戏节奏!$B$4:$B$103,1)</f>
        <v>100</v>
      </c>
      <c r="AG360" s="41">
        <f t="shared" si="142"/>
        <v>0</v>
      </c>
      <c r="AH360" s="41">
        <f t="shared" si="143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130"/>
        <v>77622</v>
      </c>
      <c r="AM360" s="41">
        <f t="shared" si="131"/>
        <v>2862</v>
      </c>
      <c r="AN360" s="41">
        <f t="shared" si="132"/>
        <v>60499</v>
      </c>
      <c r="CM360" s="44">
        <v>357</v>
      </c>
      <c r="CN360" s="18">
        <f t="shared" si="133"/>
        <v>9</v>
      </c>
      <c r="CO360" s="18">
        <f t="shared" si="134"/>
        <v>1606011</v>
      </c>
      <c r="CP360" s="44" t="str">
        <f t="shared" si="135"/>
        <v>中级神器2配件1-37级</v>
      </c>
      <c r="CQ360" s="43" t="s">
        <v>1061</v>
      </c>
      <c r="CR360" s="18">
        <f t="shared" si="136"/>
        <v>37</v>
      </c>
      <c r="CS360" s="18" t="str">
        <f t="shared" si="137"/>
        <v>金币</v>
      </c>
      <c r="CT360" s="18">
        <f>IF(CR360=1,1,INT(INDEX($CE$13:$CE$52,CR360)/$CH$2*INDEX($CI$4:$CI$6,INDEX($BT$4:$BT$33,CN360))/5)*5)</f>
        <v>245995</v>
      </c>
      <c r="CU360" s="18" t="str">
        <f t="shared" si="138"/>
        <v>初级神器材料</v>
      </c>
      <c r="CV360" s="18">
        <f t="shared" si="139"/>
        <v>34030</v>
      </c>
      <c r="CW360" s="18" t="str">
        <f t="shared" si="140"/>
        <v>中级神器2配件1</v>
      </c>
      <c r="CX360" s="18">
        <f t="shared" si="141"/>
        <v>25</v>
      </c>
      <c r="CY360" s="44"/>
      <c r="CZ360" s="44"/>
      <c r="DA360" s="44"/>
      <c r="DB360" s="44"/>
    </row>
    <row r="361" spans="31:106" ht="16.5" x14ac:dyDescent="0.2">
      <c r="AE361" s="41">
        <v>357</v>
      </c>
      <c r="AF361" s="18">
        <f>MATCH(AE361,游戏节奏!$B$4:$B$103,1)</f>
        <v>100</v>
      </c>
      <c r="AG361" s="41">
        <f t="shared" si="142"/>
        <v>0</v>
      </c>
      <c r="AH361" s="41">
        <f t="shared" si="143"/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144">INT(AI361/AI$2*AG$2+AI361)</f>
        <v>77622</v>
      </c>
      <c r="AM361" s="41">
        <f t="shared" ref="AM361:AM404" si="145">INT(AJ361/AJ$2*AH$2+AJ361)</f>
        <v>2862</v>
      </c>
      <c r="AN361" s="41">
        <f t="shared" ref="AN361:AN404" si="146">INT(AK361/AK$2*AI$2+AK361)</f>
        <v>60499</v>
      </c>
      <c r="CM361" s="44">
        <v>358</v>
      </c>
      <c r="CN361" s="18">
        <f t="shared" si="133"/>
        <v>9</v>
      </c>
      <c r="CO361" s="18">
        <f t="shared" si="134"/>
        <v>1606011</v>
      </c>
      <c r="CP361" s="44" t="str">
        <f t="shared" si="135"/>
        <v>中级神器2配件1-38级</v>
      </c>
      <c r="CQ361" s="43" t="s">
        <v>1061</v>
      </c>
      <c r="CR361" s="18">
        <f t="shared" si="136"/>
        <v>38</v>
      </c>
      <c r="CS361" s="18" t="str">
        <f t="shared" si="137"/>
        <v>金币</v>
      </c>
      <c r="CT361" s="18">
        <f>IF(CR361=1,1,INT(INDEX($CE$13:$CE$52,CR361)/$CH$2*INDEX($CI$4:$CI$6,INDEX($BT$4:$BT$33,CN361))/5)*5)</f>
        <v>298175</v>
      </c>
      <c r="CU361" s="18" t="str">
        <f t="shared" si="138"/>
        <v>初级神器材料</v>
      </c>
      <c r="CV361" s="18">
        <f t="shared" si="139"/>
        <v>35730</v>
      </c>
      <c r="CW361" s="18" t="str">
        <f t="shared" si="140"/>
        <v>中级神器2配件1</v>
      </c>
      <c r="CX361" s="18">
        <f t="shared" si="141"/>
        <v>25</v>
      </c>
      <c r="CY361" s="44"/>
      <c r="CZ361" s="44"/>
      <c r="DA361" s="44"/>
      <c r="DB361" s="44"/>
    </row>
    <row r="362" spans="31:106" ht="16.5" x14ac:dyDescent="0.2">
      <c r="AE362" s="41">
        <v>358</v>
      </c>
      <c r="AF362" s="18">
        <f>MATCH(AE362,游戏节奏!$B$4:$B$103,1)</f>
        <v>100</v>
      </c>
      <c r="AG362" s="41">
        <f t="shared" si="142"/>
        <v>0</v>
      </c>
      <c r="AH362" s="41">
        <f t="shared" si="143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144"/>
        <v>77622</v>
      </c>
      <c r="AM362" s="41">
        <f t="shared" si="145"/>
        <v>2862</v>
      </c>
      <c r="AN362" s="41">
        <f t="shared" si="146"/>
        <v>60499</v>
      </c>
      <c r="CM362" s="44">
        <v>359</v>
      </c>
      <c r="CN362" s="18">
        <f t="shared" si="133"/>
        <v>9</v>
      </c>
      <c r="CO362" s="18">
        <f t="shared" si="134"/>
        <v>1606011</v>
      </c>
      <c r="CP362" s="44" t="str">
        <f t="shared" si="135"/>
        <v>中级神器2配件1-39级</v>
      </c>
      <c r="CQ362" s="43" t="s">
        <v>1061</v>
      </c>
      <c r="CR362" s="18">
        <f t="shared" si="136"/>
        <v>39</v>
      </c>
      <c r="CS362" s="18" t="str">
        <f t="shared" si="137"/>
        <v>金币</v>
      </c>
      <c r="CT362" s="18">
        <f>IF(CR362=1,1,INT(INDEX($CE$13:$CE$52,CR362)/$CH$2*INDEX($CI$4:$CI$6,INDEX($BT$4:$BT$33,CN362))/5)*5)</f>
        <v>350355</v>
      </c>
      <c r="CU362" s="18" t="str">
        <f t="shared" si="138"/>
        <v>初级神器材料</v>
      </c>
      <c r="CV362" s="18">
        <f t="shared" si="139"/>
        <v>37435</v>
      </c>
      <c r="CW362" s="18" t="str">
        <f t="shared" si="140"/>
        <v>中级神器2配件1</v>
      </c>
      <c r="CX362" s="18">
        <f t="shared" si="141"/>
        <v>25</v>
      </c>
      <c r="CY362" s="44"/>
      <c r="CZ362" s="44"/>
      <c r="DA362" s="44"/>
      <c r="DB362" s="44"/>
    </row>
    <row r="363" spans="31:106" ht="16.5" x14ac:dyDescent="0.2">
      <c r="AE363" s="41">
        <v>359</v>
      </c>
      <c r="AF363" s="18">
        <f>MATCH(AE363,游戏节奏!$B$4:$B$103,1)</f>
        <v>100</v>
      </c>
      <c r="AG363" s="41">
        <f t="shared" si="142"/>
        <v>0</v>
      </c>
      <c r="AH363" s="41">
        <f t="shared" si="143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144"/>
        <v>77622</v>
      </c>
      <c r="AM363" s="41">
        <f t="shared" si="145"/>
        <v>2862</v>
      </c>
      <c r="AN363" s="41">
        <f t="shared" si="146"/>
        <v>60499</v>
      </c>
      <c r="CM363" s="44">
        <v>360</v>
      </c>
      <c r="CN363" s="18">
        <f t="shared" si="133"/>
        <v>9</v>
      </c>
      <c r="CO363" s="18">
        <f t="shared" si="134"/>
        <v>1606011</v>
      </c>
      <c r="CP363" s="44" t="str">
        <f t="shared" si="135"/>
        <v>中级神器2配件1-40级</v>
      </c>
      <c r="CQ363" s="43" t="s">
        <v>1061</v>
      </c>
      <c r="CR363" s="18">
        <f t="shared" si="136"/>
        <v>40</v>
      </c>
      <c r="CS363" s="18" t="str">
        <f t="shared" si="137"/>
        <v>金币</v>
      </c>
      <c r="CT363" s="18">
        <f>IF(CR363=1,1,INT(INDEX($CE$13:$CE$52,CR363)/$CH$2*INDEX($CI$4:$CI$6,INDEX($BT$4:$BT$33,CN363))/5)*5)</f>
        <v>402540</v>
      </c>
      <c r="CU363" s="18" t="str">
        <f t="shared" si="138"/>
        <v>初级神器材料</v>
      </c>
      <c r="CV363" s="18">
        <f t="shared" si="139"/>
        <v>39135</v>
      </c>
      <c r="CW363" s="18" t="str">
        <f t="shared" si="140"/>
        <v>中级神器2配件1</v>
      </c>
      <c r="CX363" s="18">
        <f t="shared" si="141"/>
        <v>25</v>
      </c>
      <c r="CY363" s="44"/>
      <c r="CZ363" s="44"/>
      <c r="DA363" s="44"/>
      <c r="DB363" s="44"/>
    </row>
    <row r="364" spans="31:106" ht="16.5" x14ac:dyDescent="0.2">
      <c r="AE364" s="41">
        <v>360</v>
      </c>
      <c r="AF364" s="18">
        <f>MATCH(AE364,游戏节奏!$B$4:$B$103,1)</f>
        <v>100</v>
      </c>
      <c r="AG364" s="41">
        <f t="shared" si="142"/>
        <v>0</v>
      </c>
      <c r="AH364" s="41">
        <f t="shared" si="143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144"/>
        <v>77622</v>
      </c>
      <c r="AM364" s="41">
        <f t="shared" si="145"/>
        <v>2862</v>
      </c>
      <c r="AN364" s="41">
        <f t="shared" si="146"/>
        <v>60499</v>
      </c>
      <c r="CM364" s="44">
        <v>361</v>
      </c>
      <c r="CN364" s="18">
        <f t="shared" si="133"/>
        <v>10</v>
      </c>
      <c r="CO364" s="18">
        <f t="shared" si="134"/>
        <v>1606012</v>
      </c>
      <c r="CP364" s="44" t="str">
        <f t="shared" si="135"/>
        <v>中级神器2配件2-1级</v>
      </c>
      <c r="CQ364" s="43" t="s">
        <v>1061</v>
      </c>
      <c r="CR364" s="18">
        <f t="shared" si="136"/>
        <v>1</v>
      </c>
      <c r="CS364" s="18" t="str">
        <f t="shared" si="137"/>
        <v>中级神器2配件2激活</v>
      </c>
      <c r="CT364" s="18">
        <f>IF(CR364=1,1,INT(INDEX($CE$13:$CE$52,CR364)/$CH$2*INDEX($CI$4:$CI$6,INDEX($BT$4:$BT$33,CN364))/5)*5)</f>
        <v>1</v>
      </c>
      <c r="CU364" s="18" t="str">
        <f t="shared" si="138"/>
        <v/>
      </c>
      <c r="CV364" s="18" t="str">
        <f t="shared" si="139"/>
        <v/>
      </c>
      <c r="CW364" s="18" t="str">
        <f t="shared" si="140"/>
        <v/>
      </c>
      <c r="CX364" s="18" t="str">
        <f t="shared" si="141"/>
        <v/>
      </c>
      <c r="CY364" s="44"/>
      <c r="CZ364" s="44"/>
      <c r="DA364" s="44"/>
      <c r="DB364" s="44"/>
    </row>
    <row r="365" spans="31:106" ht="16.5" x14ac:dyDescent="0.2">
      <c r="AE365" s="41">
        <v>361</v>
      </c>
      <c r="AF365" s="18">
        <f>MATCH(AE365,游戏节奏!$B$4:$B$103,1)</f>
        <v>100</v>
      </c>
      <c r="AG365" s="41">
        <f t="shared" si="142"/>
        <v>0</v>
      </c>
      <c r="AH365" s="41">
        <f t="shared" si="143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144"/>
        <v>77622</v>
      </c>
      <c r="AM365" s="41">
        <f t="shared" si="145"/>
        <v>2862</v>
      </c>
      <c r="AN365" s="41">
        <f t="shared" si="146"/>
        <v>60499</v>
      </c>
      <c r="CM365" s="44">
        <v>362</v>
      </c>
      <c r="CN365" s="18">
        <f t="shared" si="133"/>
        <v>10</v>
      </c>
      <c r="CO365" s="18">
        <f t="shared" si="134"/>
        <v>1606012</v>
      </c>
      <c r="CP365" s="44" t="str">
        <f t="shared" si="135"/>
        <v>中级神器2配件2-2级</v>
      </c>
      <c r="CQ365" s="43" t="s">
        <v>1061</v>
      </c>
      <c r="CR365" s="18">
        <f t="shared" si="136"/>
        <v>2</v>
      </c>
      <c r="CS365" s="18" t="str">
        <f t="shared" si="137"/>
        <v>金币</v>
      </c>
      <c r="CT365" s="18">
        <f>IF(CR365=1,1,INT(INDEX($CE$13:$CE$52,CR365)/$CH$2*INDEX($CI$4:$CI$6,INDEX($BT$4:$BT$33,CN365))/5)*5)</f>
        <v>670</v>
      </c>
      <c r="CU365" s="18" t="str">
        <f t="shared" si="138"/>
        <v>初级神器材料</v>
      </c>
      <c r="CV365" s="18">
        <f t="shared" si="139"/>
        <v>30</v>
      </c>
      <c r="CW365" s="18" t="str">
        <f t="shared" si="140"/>
        <v>中级神器2配件2</v>
      </c>
      <c r="CX365" s="18">
        <f t="shared" si="141"/>
        <v>1</v>
      </c>
      <c r="CY365" s="44"/>
      <c r="CZ365" s="44"/>
      <c r="DA365" s="44"/>
      <c r="DB365" s="44"/>
    </row>
    <row r="366" spans="31:106" ht="16.5" x14ac:dyDescent="0.2">
      <c r="AE366" s="41">
        <v>362</v>
      </c>
      <c r="AF366" s="18">
        <f>MATCH(AE366,游戏节奏!$B$4:$B$103,1)</f>
        <v>100</v>
      </c>
      <c r="AG366" s="41">
        <f t="shared" si="142"/>
        <v>0</v>
      </c>
      <c r="AH366" s="41">
        <f t="shared" si="143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144"/>
        <v>77622</v>
      </c>
      <c r="AM366" s="41">
        <f t="shared" si="145"/>
        <v>2862</v>
      </c>
      <c r="AN366" s="41">
        <f t="shared" si="146"/>
        <v>60499</v>
      </c>
      <c r="CM366" s="44">
        <v>363</v>
      </c>
      <c r="CN366" s="18">
        <f t="shared" si="133"/>
        <v>10</v>
      </c>
      <c r="CO366" s="18">
        <f t="shared" si="134"/>
        <v>1606012</v>
      </c>
      <c r="CP366" s="44" t="str">
        <f t="shared" si="135"/>
        <v>中级神器2配件2-3级</v>
      </c>
      <c r="CQ366" s="43" t="s">
        <v>1061</v>
      </c>
      <c r="CR366" s="18">
        <f t="shared" si="136"/>
        <v>3</v>
      </c>
      <c r="CS366" s="18" t="str">
        <f t="shared" si="137"/>
        <v>金币</v>
      </c>
      <c r="CT366" s="18">
        <f>IF(CR366=1,1,INT(INDEX($CE$13:$CE$52,CR366)/$CH$2*INDEX($CI$4:$CI$6,INDEX($BT$4:$BT$33,CN366))/5)*5)</f>
        <v>810</v>
      </c>
      <c r="CU366" s="18" t="str">
        <f t="shared" si="138"/>
        <v>初级神器材料</v>
      </c>
      <c r="CV366" s="18">
        <f t="shared" si="139"/>
        <v>55</v>
      </c>
      <c r="CW366" s="18" t="str">
        <f t="shared" si="140"/>
        <v>中级神器2配件2</v>
      </c>
      <c r="CX366" s="18">
        <f t="shared" si="141"/>
        <v>1</v>
      </c>
      <c r="CY366" s="44"/>
      <c r="CZ366" s="44"/>
      <c r="DA366" s="44"/>
      <c r="DB366" s="44"/>
    </row>
    <row r="367" spans="31:106" ht="16.5" x14ac:dyDescent="0.2">
      <c r="AE367" s="41">
        <v>363</v>
      </c>
      <c r="AF367" s="18">
        <f>MATCH(AE367,游戏节奏!$B$4:$B$103,1)</f>
        <v>100</v>
      </c>
      <c r="AG367" s="41">
        <f t="shared" si="142"/>
        <v>0</v>
      </c>
      <c r="AH367" s="41">
        <f t="shared" si="143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144"/>
        <v>77622</v>
      </c>
      <c r="AM367" s="41">
        <f t="shared" si="145"/>
        <v>2862</v>
      </c>
      <c r="AN367" s="41">
        <f t="shared" si="146"/>
        <v>60499</v>
      </c>
      <c r="CM367" s="44">
        <v>364</v>
      </c>
      <c r="CN367" s="18">
        <f t="shared" si="133"/>
        <v>10</v>
      </c>
      <c r="CO367" s="18">
        <f t="shared" si="134"/>
        <v>1606012</v>
      </c>
      <c r="CP367" s="44" t="str">
        <f t="shared" si="135"/>
        <v>中级神器2配件2-4级</v>
      </c>
      <c r="CQ367" s="43" t="s">
        <v>1061</v>
      </c>
      <c r="CR367" s="18">
        <f t="shared" si="136"/>
        <v>4</v>
      </c>
      <c r="CS367" s="18" t="str">
        <f t="shared" si="137"/>
        <v>金币</v>
      </c>
      <c r="CT367" s="18">
        <f>IF(CR367=1,1,INT(INDEX($CE$13:$CE$52,CR367)/$CH$2*INDEX($CI$4:$CI$6,INDEX($BT$4:$BT$33,CN367))/5)*5)</f>
        <v>955</v>
      </c>
      <c r="CU367" s="18" t="str">
        <f t="shared" si="138"/>
        <v>初级神器材料</v>
      </c>
      <c r="CV367" s="18">
        <f t="shared" si="139"/>
        <v>85</v>
      </c>
      <c r="CW367" s="18" t="str">
        <f t="shared" si="140"/>
        <v>中级神器2配件2</v>
      </c>
      <c r="CX367" s="18">
        <f t="shared" si="141"/>
        <v>1</v>
      </c>
      <c r="CY367" s="44"/>
      <c r="CZ367" s="44"/>
      <c r="DA367" s="44"/>
      <c r="DB367" s="44"/>
    </row>
    <row r="368" spans="31:106" ht="16.5" x14ac:dyDescent="0.2">
      <c r="AE368" s="41">
        <v>364</v>
      </c>
      <c r="AF368" s="18">
        <f>MATCH(AE368,游戏节奏!$B$4:$B$103,1)</f>
        <v>100</v>
      </c>
      <c r="AG368" s="41">
        <f t="shared" si="142"/>
        <v>0</v>
      </c>
      <c r="AH368" s="41">
        <f t="shared" si="143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144"/>
        <v>77622</v>
      </c>
      <c r="AM368" s="41">
        <f t="shared" si="145"/>
        <v>2862</v>
      </c>
      <c r="AN368" s="41">
        <f t="shared" si="146"/>
        <v>60499</v>
      </c>
      <c r="CM368" s="44">
        <v>365</v>
      </c>
      <c r="CN368" s="18">
        <f t="shared" si="133"/>
        <v>10</v>
      </c>
      <c r="CO368" s="18">
        <f t="shared" si="134"/>
        <v>1606012</v>
      </c>
      <c r="CP368" s="44" t="str">
        <f t="shared" si="135"/>
        <v>中级神器2配件2-5级</v>
      </c>
      <c r="CQ368" s="43" t="s">
        <v>1061</v>
      </c>
      <c r="CR368" s="18">
        <f t="shared" si="136"/>
        <v>5</v>
      </c>
      <c r="CS368" s="18" t="str">
        <f t="shared" si="137"/>
        <v>金币</v>
      </c>
      <c r="CT368" s="18">
        <f>IF(CR368=1,1,INT(INDEX($CE$13:$CE$52,CR368)/$CH$2*INDEX($CI$4:$CI$6,INDEX($BT$4:$BT$33,CN368))/5)*5)</f>
        <v>1095</v>
      </c>
      <c r="CU368" s="18" t="str">
        <f t="shared" si="138"/>
        <v>初级神器材料</v>
      </c>
      <c r="CV368" s="18">
        <f t="shared" si="139"/>
        <v>140</v>
      </c>
      <c r="CW368" s="18" t="str">
        <f t="shared" si="140"/>
        <v>中级神器2配件2</v>
      </c>
      <c r="CX368" s="18">
        <f t="shared" si="141"/>
        <v>2</v>
      </c>
      <c r="CY368" s="44"/>
      <c r="CZ368" s="44"/>
      <c r="DA368" s="44"/>
      <c r="DB368" s="44"/>
    </row>
    <row r="369" spans="31:106" ht="16.5" x14ac:dyDescent="0.2">
      <c r="AE369" s="41">
        <v>365</v>
      </c>
      <c r="AF369" s="18">
        <f>MATCH(AE369,游戏节奏!$B$4:$B$103,1)</f>
        <v>100</v>
      </c>
      <c r="AG369" s="41">
        <f t="shared" si="142"/>
        <v>0</v>
      </c>
      <c r="AH369" s="41">
        <f t="shared" si="143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144"/>
        <v>77622</v>
      </c>
      <c r="AM369" s="41">
        <f t="shared" si="145"/>
        <v>2862</v>
      </c>
      <c r="AN369" s="41">
        <f t="shared" si="146"/>
        <v>60499</v>
      </c>
      <c r="CM369" s="44">
        <v>366</v>
      </c>
      <c r="CN369" s="18">
        <f t="shared" si="133"/>
        <v>10</v>
      </c>
      <c r="CO369" s="18">
        <f t="shared" si="134"/>
        <v>1606012</v>
      </c>
      <c r="CP369" s="44" t="str">
        <f t="shared" si="135"/>
        <v>中级神器2配件2-6级</v>
      </c>
      <c r="CQ369" s="43" t="s">
        <v>1061</v>
      </c>
      <c r="CR369" s="18">
        <f t="shared" si="136"/>
        <v>6</v>
      </c>
      <c r="CS369" s="18" t="str">
        <f t="shared" si="137"/>
        <v>金币</v>
      </c>
      <c r="CT369" s="18">
        <f>IF(CR369=1,1,INT(INDEX($CE$13:$CE$52,CR369)/$CH$2*INDEX($CI$4:$CI$6,INDEX($BT$4:$BT$33,CN369))/5)*5)</f>
        <v>1450</v>
      </c>
      <c r="CU369" s="18" t="str">
        <f t="shared" si="138"/>
        <v>初级神器材料</v>
      </c>
      <c r="CV369" s="18">
        <f t="shared" si="139"/>
        <v>395</v>
      </c>
      <c r="CW369" s="18" t="str">
        <f t="shared" si="140"/>
        <v>中级神器2配件2</v>
      </c>
      <c r="CX369" s="18">
        <f t="shared" si="141"/>
        <v>2</v>
      </c>
      <c r="CY369" s="44"/>
      <c r="CZ369" s="44"/>
      <c r="DA369" s="44"/>
      <c r="DB369" s="44"/>
    </row>
    <row r="370" spans="31:106" ht="16.5" x14ac:dyDescent="0.2">
      <c r="AE370" s="41">
        <v>366</v>
      </c>
      <c r="AF370" s="18">
        <f>MATCH(AE370,游戏节奏!$B$4:$B$103,1)</f>
        <v>100</v>
      </c>
      <c r="AG370" s="41">
        <f t="shared" si="142"/>
        <v>0</v>
      </c>
      <c r="AH370" s="41">
        <f t="shared" si="143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144"/>
        <v>77622</v>
      </c>
      <c r="AM370" s="41">
        <f t="shared" si="145"/>
        <v>2862</v>
      </c>
      <c r="AN370" s="41">
        <f t="shared" si="146"/>
        <v>60499</v>
      </c>
      <c r="CM370" s="44">
        <v>367</v>
      </c>
      <c r="CN370" s="18">
        <f t="shared" si="133"/>
        <v>10</v>
      </c>
      <c r="CO370" s="18">
        <f t="shared" si="134"/>
        <v>1606012</v>
      </c>
      <c r="CP370" s="44" t="str">
        <f t="shared" si="135"/>
        <v>中级神器2配件2-7级</v>
      </c>
      <c r="CQ370" s="43" t="s">
        <v>1061</v>
      </c>
      <c r="CR370" s="18">
        <f t="shared" si="136"/>
        <v>7</v>
      </c>
      <c r="CS370" s="18" t="str">
        <f t="shared" si="137"/>
        <v>金币</v>
      </c>
      <c r="CT370" s="18">
        <f>IF(CR370=1,1,INT(INDEX($CE$13:$CE$52,CR370)/$CH$2*INDEX($CI$4:$CI$6,INDEX($BT$4:$BT$33,CN370))/5)*5)</f>
        <v>1840</v>
      </c>
      <c r="CU370" s="18" t="str">
        <f t="shared" si="138"/>
        <v>初级神器材料</v>
      </c>
      <c r="CV370" s="18">
        <f t="shared" si="139"/>
        <v>595</v>
      </c>
      <c r="CW370" s="18" t="str">
        <f t="shared" si="140"/>
        <v>中级神器2配件2</v>
      </c>
      <c r="CX370" s="18">
        <f t="shared" si="141"/>
        <v>2</v>
      </c>
      <c r="CY370" s="44"/>
      <c r="CZ370" s="44"/>
      <c r="DA370" s="44"/>
      <c r="DB370" s="44"/>
    </row>
    <row r="371" spans="31:106" ht="16.5" x14ac:dyDescent="0.2">
      <c r="AE371" s="41">
        <v>367</v>
      </c>
      <c r="AF371" s="18">
        <f>MATCH(AE371,游戏节奏!$B$4:$B$103,1)</f>
        <v>100</v>
      </c>
      <c r="AG371" s="41">
        <f t="shared" si="142"/>
        <v>0</v>
      </c>
      <c r="AH371" s="41">
        <f t="shared" si="143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144"/>
        <v>77622</v>
      </c>
      <c r="AM371" s="41">
        <f t="shared" si="145"/>
        <v>2862</v>
      </c>
      <c r="AN371" s="41">
        <f t="shared" si="146"/>
        <v>60499</v>
      </c>
      <c r="CM371" s="44">
        <v>368</v>
      </c>
      <c r="CN371" s="18">
        <f t="shared" si="133"/>
        <v>10</v>
      </c>
      <c r="CO371" s="18">
        <f t="shared" si="134"/>
        <v>1606012</v>
      </c>
      <c r="CP371" s="44" t="str">
        <f t="shared" si="135"/>
        <v>中级神器2配件2-8级</v>
      </c>
      <c r="CQ371" s="43" t="s">
        <v>1061</v>
      </c>
      <c r="CR371" s="18">
        <f t="shared" si="136"/>
        <v>8</v>
      </c>
      <c r="CS371" s="18" t="str">
        <f t="shared" si="137"/>
        <v>金币</v>
      </c>
      <c r="CT371" s="18">
        <f>IF(CR371=1,1,INT(INDEX($CE$13:$CE$52,CR371)/$CH$2*INDEX($CI$4:$CI$6,INDEX($BT$4:$BT$33,CN371))/5)*5)</f>
        <v>2230</v>
      </c>
      <c r="CU371" s="18" t="str">
        <f t="shared" si="138"/>
        <v>初级神器材料</v>
      </c>
      <c r="CV371" s="18">
        <f t="shared" si="139"/>
        <v>765</v>
      </c>
      <c r="CW371" s="18" t="str">
        <f t="shared" si="140"/>
        <v>中级神器2配件2</v>
      </c>
      <c r="CX371" s="18">
        <f t="shared" si="141"/>
        <v>2</v>
      </c>
      <c r="CY371" s="44"/>
      <c r="CZ371" s="44"/>
      <c r="DA371" s="44"/>
      <c r="DB371" s="44"/>
    </row>
    <row r="372" spans="31:106" ht="16.5" x14ac:dyDescent="0.2">
      <c r="AE372" s="41">
        <v>368</v>
      </c>
      <c r="AF372" s="18">
        <f>MATCH(AE372,游戏节奏!$B$4:$B$103,1)</f>
        <v>100</v>
      </c>
      <c r="AG372" s="41">
        <f t="shared" si="142"/>
        <v>0</v>
      </c>
      <c r="AH372" s="41">
        <f t="shared" si="143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144"/>
        <v>77622</v>
      </c>
      <c r="AM372" s="41">
        <f t="shared" si="145"/>
        <v>2862</v>
      </c>
      <c r="AN372" s="41">
        <f t="shared" si="146"/>
        <v>60499</v>
      </c>
      <c r="CM372" s="44">
        <v>369</v>
      </c>
      <c r="CN372" s="18">
        <f t="shared" si="133"/>
        <v>10</v>
      </c>
      <c r="CO372" s="18">
        <f t="shared" si="134"/>
        <v>1606012</v>
      </c>
      <c r="CP372" s="44" t="str">
        <f t="shared" si="135"/>
        <v>中级神器2配件2-9级</v>
      </c>
      <c r="CQ372" s="43" t="s">
        <v>1061</v>
      </c>
      <c r="CR372" s="18">
        <f t="shared" si="136"/>
        <v>9</v>
      </c>
      <c r="CS372" s="18" t="str">
        <f t="shared" si="137"/>
        <v>金币</v>
      </c>
      <c r="CT372" s="18">
        <f>IF(CR372=1,1,INT(INDEX($CE$13:$CE$52,CR372)/$CH$2*INDEX($CI$4:$CI$6,INDEX($BT$4:$BT$33,CN372))/5)*5)</f>
        <v>2620</v>
      </c>
      <c r="CU372" s="18" t="str">
        <f t="shared" si="138"/>
        <v>初级神器材料</v>
      </c>
      <c r="CV372" s="18">
        <f t="shared" si="139"/>
        <v>905</v>
      </c>
      <c r="CW372" s="18" t="str">
        <f t="shared" si="140"/>
        <v>中级神器2配件2</v>
      </c>
      <c r="CX372" s="18">
        <f t="shared" si="141"/>
        <v>2</v>
      </c>
      <c r="CY372" s="44"/>
      <c r="CZ372" s="44"/>
      <c r="DA372" s="44"/>
      <c r="DB372" s="44"/>
    </row>
    <row r="373" spans="31:106" ht="16.5" x14ac:dyDescent="0.2">
      <c r="AE373" s="41">
        <v>369</v>
      </c>
      <c r="AF373" s="18">
        <f>MATCH(AE373,游戏节奏!$B$4:$B$103,1)</f>
        <v>100</v>
      </c>
      <c r="AG373" s="41">
        <f t="shared" si="142"/>
        <v>0</v>
      </c>
      <c r="AH373" s="41">
        <f t="shared" si="143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144"/>
        <v>77622</v>
      </c>
      <c r="AM373" s="41">
        <f t="shared" si="145"/>
        <v>2862</v>
      </c>
      <c r="AN373" s="41">
        <f t="shared" si="146"/>
        <v>60499</v>
      </c>
      <c r="CM373" s="44">
        <v>370</v>
      </c>
      <c r="CN373" s="18">
        <f t="shared" si="133"/>
        <v>10</v>
      </c>
      <c r="CO373" s="18">
        <f t="shared" si="134"/>
        <v>1606012</v>
      </c>
      <c r="CP373" s="44" t="str">
        <f t="shared" si="135"/>
        <v>中级神器2配件2-10级</v>
      </c>
      <c r="CQ373" s="43" t="s">
        <v>1061</v>
      </c>
      <c r="CR373" s="18">
        <f t="shared" si="136"/>
        <v>10</v>
      </c>
      <c r="CS373" s="18" t="str">
        <f t="shared" si="137"/>
        <v>金币</v>
      </c>
      <c r="CT373" s="18">
        <f>IF(CR373=1,1,INT(INDEX($CE$13:$CE$52,CR373)/$CH$2*INDEX($CI$4:$CI$6,INDEX($BT$4:$BT$33,CN373))/5)*5)</f>
        <v>3010</v>
      </c>
      <c r="CU373" s="18" t="str">
        <f t="shared" si="138"/>
        <v>初级神器材料</v>
      </c>
      <c r="CV373" s="18">
        <f t="shared" si="139"/>
        <v>1080</v>
      </c>
      <c r="CW373" s="18" t="str">
        <f t="shared" si="140"/>
        <v>中级神器2配件2</v>
      </c>
      <c r="CX373" s="18">
        <f t="shared" si="141"/>
        <v>3</v>
      </c>
      <c r="CY373" s="44"/>
      <c r="CZ373" s="44"/>
      <c r="DA373" s="44"/>
      <c r="DB373" s="44"/>
    </row>
    <row r="374" spans="31:106" ht="16.5" x14ac:dyDescent="0.2">
      <c r="AE374" s="41">
        <v>370</v>
      </c>
      <c r="AF374" s="18">
        <f>MATCH(AE374,游戏节奏!$B$4:$B$103,1)</f>
        <v>100</v>
      </c>
      <c r="AG374" s="41">
        <f t="shared" si="142"/>
        <v>0</v>
      </c>
      <c r="AH374" s="41">
        <f t="shared" si="143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144"/>
        <v>77622</v>
      </c>
      <c r="AM374" s="41">
        <f t="shared" si="145"/>
        <v>2862</v>
      </c>
      <c r="AN374" s="41">
        <f t="shared" si="146"/>
        <v>60499</v>
      </c>
      <c r="CM374" s="44">
        <v>371</v>
      </c>
      <c r="CN374" s="18">
        <f t="shared" si="133"/>
        <v>10</v>
      </c>
      <c r="CO374" s="18">
        <f t="shared" si="134"/>
        <v>1606012</v>
      </c>
      <c r="CP374" s="44" t="str">
        <f t="shared" si="135"/>
        <v>中级神器2配件2-11级</v>
      </c>
      <c r="CQ374" s="43" t="s">
        <v>1061</v>
      </c>
      <c r="CR374" s="18">
        <f t="shared" si="136"/>
        <v>11</v>
      </c>
      <c r="CS374" s="18" t="str">
        <f t="shared" si="137"/>
        <v>金币</v>
      </c>
      <c r="CT374" s="18">
        <f>IF(CR374=1,1,INT(INDEX($CE$13:$CE$52,CR374)/$CH$2*INDEX($CI$4:$CI$6,INDEX($BT$4:$BT$33,CN374))/5)*5)</f>
        <v>3580</v>
      </c>
      <c r="CU374" s="18" t="str">
        <f t="shared" si="138"/>
        <v>初级神器材料</v>
      </c>
      <c r="CV374" s="18">
        <f t="shared" si="139"/>
        <v>1870</v>
      </c>
      <c r="CW374" s="18" t="str">
        <f t="shared" si="140"/>
        <v>中级神器2配件2</v>
      </c>
      <c r="CX374" s="18">
        <f t="shared" si="141"/>
        <v>3</v>
      </c>
      <c r="CY374" s="44"/>
      <c r="CZ374" s="44"/>
      <c r="DA374" s="44"/>
      <c r="DB374" s="44"/>
    </row>
    <row r="375" spans="31:106" ht="16.5" x14ac:dyDescent="0.2">
      <c r="AE375" s="41">
        <v>371</v>
      </c>
      <c r="AF375" s="18">
        <f>MATCH(AE375,游戏节奏!$B$4:$B$103,1)</f>
        <v>100</v>
      </c>
      <c r="AG375" s="41">
        <f t="shared" si="142"/>
        <v>0</v>
      </c>
      <c r="AH375" s="41">
        <f t="shared" si="143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144"/>
        <v>77622</v>
      </c>
      <c r="AM375" s="41">
        <f t="shared" si="145"/>
        <v>2862</v>
      </c>
      <c r="AN375" s="41">
        <f t="shared" si="146"/>
        <v>60499</v>
      </c>
      <c r="CM375" s="44">
        <v>372</v>
      </c>
      <c r="CN375" s="18">
        <f t="shared" si="133"/>
        <v>10</v>
      </c>
      <c r="CO375" s="18">
        <f t="shared" si="134"/>
        <v>1606012</v>
      </c>
      <c r="CP375" s="44" t="str">
        <f t="shared" si="135"/>
        <v>中级神器2配件2-12级</v>
      </c>
      <c r="CQ375" s="43" t="s">
        <v>1061</v>
      </c>
      <c r="CR375" s="18">
        <f t="shared" si="136"/>
        <v>12</v>
      </c>
      <c r="CS375" s="18" t="str">
        <f t="shared" si="137"/>
        <v>金币</v>
      </c>
      <c r="CT375" s="18">
        <f>IF(CR375=1,1,INT(INDEX($CE$13:$CE$52,CR375)/$CH$2*INDEX($CI$4:$CI$6,INDEX($BT$4:$BT$33,CN375))/5)*5)</f>
        <v>4350</v>
      </c>
      <c r="CU375" s="18" t="str">
        <f t="shared" si="138"/>
        <v>初级神器材料</v>
      </c>
      <c r="CV375" s="18">
        <f t="shared" si="139"/>
        <v>2040</v>
      </c>
      <c r="CW375" s="18" t="str">
        <f t="shared" si="140"/>
        <v>中级神器2配件2</v>
      </c>
      <c r="CX375" s="18">
        <f t="shared" si="141"/>
        <v>3</v>
      </c>
      <c r="CY375" s="44"/>
      <c r="CZ375" s="44"/>
      <c r="DA375" s="44"/>
      <c r="DB375" s="44"/>
    </row>
    <row r="376" spans="31:106" ht="16.5" x14ac:dyDescent="0.2">
      <c r="AE376" s="41">
        <v>372</v>
      </c>
      <c r="AF376" s="18">
        <f>MATCH(AE376,游戏节奏!$B$4:$B$103,1)</f>
        <v>100</v>
      </c>
      <c r="AG376" s="41">
        <f t="shared" si="142"/>
        <v>0</v>
      </c>
      <c r="AH376" s="41">
        <f t="shared" si="143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144"/>
        <v>77622</v>
      </c>
      <c r="AM376" s="41">
        <f t="shared" si="145"/>
        <v>2862</v>
      </c>
      <c r="AN376" s="41">
        <f t="shared" si="146"/>
        <v>60499</v>
      </c>
      <c r="CM376" s="44">
        <v>373</v>
      </c>
      <c r="CN376" s="18">
        <f t="shared" si="133"/>
        <v>10</v>
      </c>
      <c r="CO376" s="18">
        <f t="shared" si="134"/>
        <v>1606012</v>
      </c>
      <c r="CP376" s="44" t="str">
        <f t="shared" si="135"/>
        <v>中级神器2配件2-13级</v>
      </c>
      <c r="CQ376" s="43" t="s">
        <v>1061</v>
      </c>
      <c r="CR376" s="18">
        <f t="shared" si="136"/>
        <v>13</v>
      </c>
      <c r="CS376" s="18" t="str">
        <f t="shared" si="137"/>
        <v>金币</v>
      </c>
      <c r="CT376" s="18">
        <f>IF(CR376=1,1,INT(INDEX($CE$13:$CE$52,CR376)/$CH$2*INDEX($CI$4:$CI$6,INDEX($BT$4:$BT$33,CN376))/5)*5)</f>
        <v>5120</v>
      </c>
      <c r="CU376" s="18" t="str">
        <f t="shared" si="138"/>
        <v>初级神器材料</v>
      </c>
      <c r="CV376" s="18">
        <f t="shared" si="139"/>
        <v>2185</v>
      </c>
      <c r="CW376" s="18" t="str">
        <f t="shared" si="140"/>
        <v>中级神器2配件2</v>
      </c>
      <c r="CX376" s="18">
        <f t="shared" si="141"/>
        <v>3</v>
      </c>
      <c r="CY376" s="44"/>
      <c r="CZ376" s="44"/>
      <c r="DA376" s="44"/>
      <c r="DB376" s="44"/>
    </row>
    <row r="377" spans="31:106" ht="16.5" x14ac:dyDescent="0.2">
      <c r="AE377" s="41">
        <v>373</v>
      </c>
      <c r="AF377" s="18">
        <f>MATCH(AE377,游戏节奏!$B$4:$B$103,1)</f>
        <v>100</v>
      </c>
      <c r="AG377" s="41">
        <f t="shared" si="142"/>
        <v>0</v>
      </c>
      <c r="AH377" s="41">
        <f t="shared" si="143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144"/>
        <v>77622</v>
      </c>
      <c r="AM377" s="41">
        <f t="shared" si="145"/>
        <v>2862</v>
      </c>
      <c r="AN377" s="41">
        <f t="shared" si="146"/>
        <v>60499</v>
      </c>
      <c r="CM377" s="44">
        <v>374</v>
      </c>
      <c r="CN377" s="18">
        <f t="shared" si="133"/>
        <v>10</v>
      </c>
      <c r="CO377" s="18">
        <f t="shared" si="134"/>
        <v>1606012</v>
      </c>
      <c r="CP377" s="44" t="str">
        <f t="shared" si="135"/>
        <v>中级神器2配件2-14级</v>
      </c>
      <c r="CQ377" s="43" t="s">
        <v>1061</v>
      </c>
      <c r="CR377" s="18">
        <f t="shared" si="136"/>
        <v>14</v>
      </c>
      <c r="CS377" s="18" t="str">
        <f t="shared" si="137"/>
        <v>金币</v>
      </c>
      <c r="CT377" s="18">
        <f>IF(CR377=1,1,INT(INDEX($CE$13:$CE$52,CR377)/$CH$2*INDEX($CI$4:$CI$6,INDEX($BT$4:$BT$33,CN377))/5)*5)</f>
        <v>5885</v>
      </c>
      <c r="CU377" s="18" t="str">
        <f t="shared" si="138"/>
        <v>初级神器材料</v>
      </c>
      <c r="CV377" s="18">
        <f t="shared" si="139"/>
        <v>2325</v>
      </c>
      <c r="CW377" s="18" t="str">
        <f t="shared" si="140"/>
        <v>中级神器2配件2</v>
      </c>
      <c r="CX377" s="18">
        <f t="shared" si="141"/>
        <v>3</v>
      </c>
      <c r="CY377" s="44"/>
      <c r="CZ377" s="44"/>
      <c r="DA377" s="44"/>
      <c r="DB377" s="44"/>
    </row>
    <row r="378" spans="31:106" ht="16.5" x14ac:dyDescent="0.2">
      <c r="AE378" s="41">
        <v>374</v>
      </c>
      <c r="AF378" s="18">
        <f>MATCH(AE378,游戏节奏!$B$4:$B$103,1)</f>
        <v>100</v>
      </c>
      <c r="AG378" s="41">
        <f t="shared" si="142"/>
        <v>0</v>
      </c>
      <c r="AH378" s="41">
        <f t="shared" si="143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144"/>
        <v>77622</v>
      </c>
      <c r="AM378" s="41">
        <f t="shared" si="145"/>
        <v>2862</v>
      </c>
      <c r="AN378" s="41">
        <f t="shared" si="146"/>
        <v>60499</v>
      </c>
      <c r="CM378" s="44">
        <v>375</v>
      </c>
      <c r="CN378" s="18">
        <f t="shared" si="133"/>
        <v>10</v>
      </c>
      <c r="CO378" s="18">
        <f t="shared" si="134"/>
        <v>1606012</v>
      </c>
      <c r="CP378" s="44" t="str">
        <f t="shared" si="135"/>
        <v>中级神器2配件2-15级</v>
      </c>
      <c r="CQ378" s="43" t="s">
        <v>1061</v>
      </c>
      <c r="CR378" s="18">
        <f t="shared" si="136"/>
        <v>15</v>
      </c>
      <c r="CS378" s="18" t="str">
        <f t="shared" si="137"/>
        <v>金币</v>
      </c>
      <c r="CT378" s="18">
        <f>IF(CR378=1,1,INT(INDEX($CE$13:$CE$52,CR378)/$CH$2*INDEX($CI$4:$CI$6,INDEX($BT$4:$BT$33,CN378))/5)*5)</f>
        <v>6655</v>
      </c>
      <c r="CU378" s="18" t="str">
        <f t="shared" si="138"/>
        <v>初级神器材料</v>
      </c>
      <c r="CV378" s="18">
        <f t="shared" si="139"/>
        <v>2410</v>
      </c>
      <c r="CW378" s="18" t="str">
        <f t="shared" si="140"/>
        <v>中级神器2配件2</v>
      </c>
      <c r="CX378" s="18">
        <f t="shared" si="141"/>
        <v>5</v>
      </c>
      <c r="CY378" s="44"/>
      <c r="CZ378" s="44"/>
      <c r="DA378" s="44"/>
      <c r="DB378" s="44"/>
    </row>
    <row r="379" spans="31:106" ht="16.5" x14ac:dyDescent="0.2">
      <c r="AE379" s="41">
        <v>375</v>
      </c>
      <c r="AF379" s="18">
        <f>MATCH(AE379,游戏节奏!$B$4:$B$103,1)</f>
        <v>100</v>
      </c>
      <c r="AG379" s="41">
        <f t="shared" si="142"/>
        <v>0</v>
      </c>
      <c r="AH379" s="41">
        <f t="shared" si="143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144"/>
        <v>77622</v>
      </c>
      <c r="AM379" s="41">
        <f t="shared" si="145"/>
        <v>2862</v>
      </c>
      <c r="AN379" s="41">
        <f t="shared" si="146"/>
        <v>60499</v>
      </c>
      <c r="CM379" s="44">
        <v>376</v>
      </c>
      <c r="CN379" s="18">
        <f t="shared" si="133"/>
        <v>10</v>
      </c>
      <c r="CO379" s="18">
        <f t="shared" si="134"/>
        <v>1606012</v>
      </c>
      <c r="CP379" s="44" t="str">
        <f t="shared" si="135"/>
        <v>中级神器2配件2-16级</v>
      </c>
      <c r="CQ379" s="43" t="s">
        <v>1061</v>
      </c>
      <c r="CR379" s="18">
        <f t="shared" si="136"/>
        <v>16</v>
      </c>
      <c r="CS379" s="18" t="str">
        <f t="shared" si="137"/>
        <v>金币</v>
      </c>
      <c r="CT379" s="18">
        <f>IF(CR379=1,1,INT(INDEX($CE$13:$CE$52,CR379)/$CH$2*INDEX($CI$4:$CI$6,INDEX($BT$4:$BT$33,CN379))/5)*5)</f>
        <v>7180</v>
      </c>
      <c r="CU379" s="18" t="str">
        <f t="shared" si="138"/>
        <v>初级神器材料</v>
      </c>
      <c r="CV379" s="18">
        <f t="shared" si="139"/>
        <v>4280</v>
      </c>
      <c r="CW379" s="18" t="str">
        <f t="shared" si="140"/>
        <v>中级神器2配件2</v>
      </c>
      <c r="CX379" s="18">
        <f t="shared" si="141"/>
        <v>5</v>
      </c>
      <c r="CY379" s="44"/>
      <c r="CZ379" s="44"/>
      <c r="DA379" s="44"/>
      <c r="DB379" s="44"/>
    </row>
    <row r="380" spans="31:106" ht="16.5" x14ac:dyDescent="0.2">
      <c r="AE380" s="41">
        <v>376</v>
      </c>
      <c r="AF380" s="18">
        <f>MATCH(AE380,游戏节奏!$B$4:$B$103,1)</f>
        <v>100</v>
      </c>
      <c r="AG380" s="41">
        <f t="shared" si="142"/>
        <v>0</v>
      </c>
      <c r="AH380" s="41">
        <f t="shared" si="143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144"/>
        <v>77622</v>
      </c>
      <c r="AM380" s="41">
        <f t="shared" si="145"/>
        <v>2862</v>
      </c>
      <c r="AN380" s="41">
        <f t="shared" si="146"/>
        <v>60499</v>
      </c>
      <c r="CM380" s="44">
        <v>377</v>
      </c>
      <c r="CN380" s="18">
        <f t="shared" si="133"/>
        <v>10</v>
      </c>
      <c r="CO380" s="18">
        <f t="shared" si="134"/>
        <v>1606012</v>
      </c>
      <c r="CP380" s="44" t="str">
        <f t="shared" si="135"/>
        <v>中级神器2配件2-17级</v>
      </c>
      <c r="CQ380" s="43" t="s">
        <v>1061</v>
      </c>
      <c r="CR380" s="18">
        <f t="shared" si="136"/>
        <v>17</v>
      </c>
      <c r="CS380" s="18" t="str">
        <f t="shared" si="137"/>
        <v>金币</v>
      </c>
      <c r="CT380" s="18">
        <f>IF(CR380=1,1,INT(INDEX($CE$13:$CE$52,CR380)/$CH$2*INDEX($CI$4:$CI$6,INDEX($BT$4:$BT$33,CN380))/5)*5)</f>
        <v>8720</v>
      </c>
      <c r="CU380" s="18" t="str">
        <f t="shared" si="138"/>
        <v>初级神器材料</v>
      </c>
      <c r="CV380" s="18">
        <f t="shared" si="139"/>
        <v>4535</v>
      </c>
      <c r="CW380" s="18" t="str">
        <f t="shared" si="140"/>
        <v>中级神器2配件2</v>
      </c>
      <c r="CX380" s="18">
        <f t="shared" si="141"/>
        <v>5</v>
      </c>
      <c r="CY380" s="44"/>
      <c r="CZ380" s="44"/>
      <c r="DA380" s="44"/>
      <c r="DB380" s="44"/>
    </row>
    <row r="381" spans="31:106" ht="16.5" x14ac:dyDescent="0.2">
      <c r="AE381" s="41">
        <v>377</v>
      </c>
      <c r="AF381" s="18">
        <f>MATCH(AE381,游戏节奏!$B$4:$B$103,1)</f>
        <v>100</v>
      </c>
      <c r="AG381" s="41">
        <f t="shared" si="142"/>
        <v>0</v>
      </c>
      <c r="AH381" s="41">
        <f t="shared" si="143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144"/>
        <v>77622</v>
      </c>
      <c r="AM381" s="41">
        <f t="shared" si="145"/>
        <v>2862</v>
      </c>
      <c r="AN381" s="41">
        <f t="shared" si="146"/>
        <v>60499</v>
      </c>
      <c r="CM381" s="44">
        <v>378</v>
      </c>
      <c r="CN381" s="18">
        <f t="shared" si="133"/>
        <v>10</v>
      </c>
      <c r="CO381" s="18">
        <f t="shared" si="134"/>
        <v>1606012</v>
      </c>
      <c r="CP381" s="44" t="str">
        <f t="shared" si="135"/>
        <v>中级神器2配件2-18级</v>
      </c>
      <c r="CQ381" s="43" t="s">
        <v>1061</v>
      </c>
      <c r="CR381" s="18">
        <f t="shared" si="136"/>
        <v>18</v>
      </c>
      <c r="CS381" s="18" t="str">
        <f t="shared" si="137"/>
        <v>金币</v>
      </c>
      <c r="CT381" s="18">
        <f>IF(CR381=1,1,INT(INDEX($CE$13:$CE$52,CR381)/$CH$2*INDEX($CI$4:$CI$6,INDEX($BT$4:$BT$33,CN381))/5)*5)</f>
        <v>10260</v>
      </c>
      <c r="CU381" s="18" t="str">
        <f t="shared" si="138"/>
        <v>初级神器材料</v>
      </c>
      <c r="CV381" s="18">
        <f t="shared" si="139"/>
        <v>4795</v>
      </c>
      <c r="CW381" s="18" t="str">
        <f t="shared" si="140"/>
        <v>中级神器2配件2</v>
      </c>
      <c r="CX381" s="18">
        <f t="shared" si="141"/>
        <v>5</v>
      </c>
      <c r="CY381" s="44"/>
      <c r="CZ381" s="44"/>
      <c r="DA381" s="44"/>
      <c r="DB381" s="44"/>
    </row>
    <row r="382" spans="31:106" ht="16.5" x14ac:dyDescent="0.2">
      <c r="AE382" s="41">
        <v>378</v>
      </c>
      <c r="AF382" s="18">
        <f>MATCH(AE382,游戏节奏!$B$4:$B$103,1)</f>
        <v>100</v>
      </c>
      <c r="AG382" s="41">
        <f t="shared" si="142"/>
        <v>0</v>
      </c>
      <c r="AH382" s="41">
        <f t="shared" si="143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144"/>
        <v>77622</v>
      </c>
      <c r="AM382" s="41">
        <f t="shared" si="145"/>
        <v>2862</v>
      </c>
      <c r="AN382" s="41">
        <f t="shared" si="146"/>
        <v>60499</v>
      </c>
      <c r="CM382" s="44">
        <v>379</v>
      </c>
      <c r="CN382" s="18">
        <f t="shared" si="133"/>
        <v>10</v>
      </c>
      <c r="CO382" s="18">
        <f t="shared" si="134"/>
        <v>1606012</v>
      </c>
      <c r="CP382" s="44" t="str">
        <f t="shared" si="135"/>
        <v>中级神器2配件2-19级</v>
      </c>
      <c r="CQ382" s="43" t="s">
        <v>1061</v>
      </c>
      <c r="CR382" s="18">
        <f t="shared" si="136"/>
        <v>19</v>
      </c>
      <c r="CS382" s="18" t="str">
        <f t="shared" si="137"/>
        <v>金币</v>
      </c>
      <c r="CT382" s="18">
        <f>IF(CR382=1,1,INT(INDEX($CE$13:$CE$52,CR382)/$CH$2*INDEX($CI$4:$CI$6,INDEX($BT$4:$BT$33,CN382))/5)*5)</f>
        <v>11800</v>
      </c>
      <c r="CU382" s="18" t="str">
        <f t="shared" si="138"/>
        <v>初级神器材料</v>
      </c>
      <c r="CV382" s="18">
        <f t="shared" si="139"/>
        <v>5075</v>
      </c>
      <c r="CW382" s="18" t="str">
        <f t="shared" si="140"/>
        <v>中级神器2配件2</v>
      </c>
      <c r="CX382" s="18">
        <f t="shared" si="141"/>
        <v>5</v>
      </c>
      <c r="CY382" s="44"/>
      <c r="CZ382" s="44"/>
      <c r="DA382" s="44"/>
      <c r="DB382" s="44"/>
    </row>
    <row r="383" spans="31:106" ht="16.5" x14ac:dyDescent="0.2">
      <c r="AE383" s="41">
        <v>379</v>
      </c>
      <c r="AF383" s="18">
        <f>MATCH(AE383,游戏节奏!$B$4:$B$103,1)</f>
        <v>100</v>
      </c>
      <c r="AG383" s="41">
        <f t="shared" si="142"/>
        <v>0</v>
      </c>
      <c r="AH383" s="41">
        <f t="shared" si="143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144"/>
        <v>77622</v>
      </c>
      <c r="AM383" s="41">
        <f t="shared" si="145"/>
        <v>2862</v>
      </c>
      <c r="AN383" s="41">
        <f t="shared" si="146"/>
        <v>60499</v>
      </c>
      <c r="CM383" s="44">
        <v>380</v>
      </c>
      <c r="CN383" s="18">
        <f t="shared" si="133"/>
        <v>10</v>
      </c>
      <c r="CO383" s="18">
        <f t="shared" si="134"/>
        <v>1606012</v>
      </c>
      <c r="CP383" s="44" t="str">
        <f t="shared" si="135"/>
        <v>中级神器2配件2-20级</v>
      </c>
      <c r="CQ383" s="43" t="s">
        <v>1061</v>
      </c>
      <c r="CR383" s="18">
        <f t="shared" si="136"/>
        <v>20</v>
      </c>
      <c r="CS383" s="18" t="str">
        <f t="shared" si="137"/>
        <v>金币</v>
      </c>
      <c r="CT383" s="18">
        <f>IF(CR383=1,1,INT(INDEX($CE$13:$CE$52,CR383)/$CH$2*INDEX($CI$4:$CI$6,INDEX($BT$4:$BT$33,CN383))/5)*5)</f>
        <v>13340</v>
      </c>
      <c r="CU383" s="18" t="str">
        <f t="shared" si="138"/>
        <v>初级神器材料</v>
      </c>
      <c r="CV383" s="18">
        <f t="shared" si="139"/>
        <v>5360</v>
      </c>
      <c r="CW383" s="18" t="str">
        <f t="shared" si="140"/>
        <v>中级神器2配件2</v>
      </c>
      <c r="CX383" s="18">
        <f t="shared" si="141"/>
        <v>10</v>
      </c>
      <c r="CY383" s="44"/>
      <c r="CZ383" s="44"/>
      <c r="DA383" s="44"/>
      <c r="DB383" s="44"/>
    </row>
    <row r="384" spans="31:106" ht="16.5" x14ac:dyDescent="0.2">
      <c r="AE384" s="41">
        <v>380</v>
      </c>
      <c r="AF384" s="18">
        <f>MATCH(AE384,游戏节奏!$B$4:$B$103,1)</f>
        <v>100</v>
      </c>
      <c r="AG384" s="41">
        <f t="shared" si="142"/>
        <v>0</v>
      </c>
      <c r="AH384" s="41">
        <f t="shared" si="143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144"/>
        <v>77622</v>
      </c>
      <c r="AM384" s="41">
        <f t="shared" si="145"/>
        <v>2862</v>
      </c>
      <c r="AN384" s="41">
        <f t="shared" si="146"/>
        <v>60499</v>
      </c>
      <c r="CM384" s="44">
        <v>381</v>
      </c>
      <c r="CN384" s="18">
        <f t="shared" si="133"/>
        <v>10</v>
      </c>
      <c r="CO384" s="18">
        <f t="shared" si="134"/>
        <v>1606012</v>
      </c>
      <c r="CP384" s="44" t="str">
        <f t="shared" si="135"/>
        <v>中级神器2配件2-21级</v>
      </c>
      <c r="CQ384" s="43" t="s">
        <v>1061</v>
      </c>
      <c r="CR384" s="18">
        <f t="shared" si="136"/>
        <v>21</v>
      </c>
      <c r="CS384" s="18" t="str">
        <f t="shared" si="137"/>
        <v>金币</v>
      </c>
      <c r="CT384" s="18">
        <f>IF(CR384=1,1,INT(INDEX($CE$13:$CE$52,CR384)/$CH$2*INDEX($CI$4:$CI$6,INDEX($BT$4:$BT$33,CN384))/5)*5)</f>
        <v>14015</v>
      </c>
      <c r="CU384" s="18" t="str">
        <f t="shared" si="138"/>
        <v>初级神器材料</v>
      </c>
      <c r="CV384" s="18">
        <f t="shared" si="139"/>
        <v>5935</v>
      </c>
      <c r="CW384" s="18" t="str">
        <f t="shared" si="140"/>
        <v>中级神器2配件2</v>
      </c>
      <c r="CX384" s="18">
        <f t="shared" si="141"/>
        <v>10</v>
      </c>
      <c r="CY384" s="44"/>
      <c r="CZ384" s="44"/>
      <c r="DA384" s="44"/>
      <c r="DB384" s="44"/>
    </row>
    <row r="385" spans="31:106" ht="16.5" x14ac:dyDescent="0.2">
      <c r="AE385" s="41">
        <v>381</v>
      </c>
      <c r="AF385" s="18">
        <f>MATCH(AE385,游戏节奏!$B$4:$B$103,1)</f>
        <v>100</v>
      </c>
      <c r="AG385" s="41">
        <f t="shared" si="142"/>
        <v>0</v>
      </c>
      <c r="AH385" s="41">
        <f t="shared" si="143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144"/>
        <v>77622</v>
      </c>
      <c r="AM385" s="41">
        <f t="shared" si="145"/>
        <v>2862</v>
      </c>
      <c r="AN385" s="41">
        <f t="shared" si="146"/>
        <v>60499</v>
      </c>
      <c r="CM385" s="44">
        <v>382</v>
      </c>
      <c r="CN385" s="18">
        <f t="shared" si="133"/>
        <v>10</v>
      </c>
      <c r="CO385" s="18">
        <f t="shared" si="134"/>
        <v>1606012</v>
      </c>
      <c r="CP385" s="44" t="str">
        <f t="shared" si="135"/>
        <v>中级神器2配件2-22级</v>
      </c>
      <c r="CQ385" s="43" t="s">
        <v>1061</v>
      </c>
      <c r="CR385" s="18">
        <f t="shared" si="136"/>
        <v>22</v>
      </c>
      <c r="CS385" s="18" t="str">
        <f t="shared" si="137"/>
        <v>金币</v>
      </c>
      <c r="CT385" s="18">
        <f>IF(CR385=1,1,INT(INDEX($CE$13:$CE$52,CR385)/$CH$2*INDEX($CI$4:$CI$6,INDEX($BT$4:$BT$33,CN385))/5)*5)</f>
        <v>14790</v>
      </c>
      <c r="CU385" s="18" t="str">
        <f t="shared" si="138"/>
        <v>初级神器材料</v>
      </c>
      <c r="CV385" s="18">
        <f t="shared" si="139"/>
        <v>6350</v>
      </c>
      <c r="CW385" s="18" t="str">
        <f t="shared" si="140"/>
        <v>中级神器2配件2</v>
      </c>
      <c r="CX385" s="18">
        <f t="shared" si="141"/>
        <v>10</v>
      </c>
      <c r="CY385" s="44"/>
      <c r="CZ385" s="44"/>
      <c r="DA385" s="44"/>
      <c r="DB385" s="44"/>
    </row>
    <row r="386" spans="31:106" ht="16.5" x14ac:dyDescent="0.2">
      <c r="AE386" s="41">
        <v>382</v>
      </c>
      <c r="AF386" s="18">
        <f>MATCH(AE386,游戏节奏!$B$4:$B$103,1)</f>
        <v>100</v>
      </c>
      <c r="AG386" s="41">
        <f t="shared" si="142"/>
        <v>0</v>
      </c>
      <c r="AH386" s="41">
        <f t="shared" si="143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144"/>
        <v>77622</v>
      </c>
      <c r="AM386" s="41">
        <f t="shared" si="145"/>
        <v>2862</v>
      </c>
      <c r="AN386" s="41">
        <f t="shared" si="146"/>
        <v>60499</v>
      </c>
      <c r="CM386" s="44">
        <v>383</v>
      </c>
      <c r="CN386" s="18">
        <f t="shared" si="133"/>
        <v>10</v>
      </c>
      <c r="CO386" s="18">
        <f t="shared" si="134"/>
        <v>1606012</v>
      </c>
      <c r="CP386" s="44" t="str">
        <f t="shared" si="135"/>
        <v>中级神器2配件2-23级</v>
      </c>
      <c r="CQ386" s="43" t="s">
        <v>1061</v>
      </c>
      <c r="CR386" s="18">
        <f t="shared" si="136"/>
        <v>23</v>
      </c>
      <c r="CS386" s="18" t="str">
        <f t="shared" si="137"/>
        <v>金币</v>
      </c>
      <c r="CT386" s="18">
        <f>IF(CR386=1,1,INT(INDEX($CE$13:$CE$52,CR386)/$CH$2*INDEX($CI$4:$CI$6,INDEX($BT$4:$BT$33,CN386))/5)*5)</f>
        <v>15570</v>
      </c>
      <c r="CU386" s="18" t="str">
        <f t="shared" si="138"/>
        <v>初级神器材料</v>
      </c>
      <c r="CV386" s="18">
        <f t="shared" si="139"/>
        <v>6750</v>
      </c>
      <c r="CW386" s="18" t="str">
        <f t="shared" si="140"/>
        <v>中级神器2配件2</v>
      </c>
      <c r="CX386" s="18">
        <f t="shared" si="141"/>
        <v>10</v>
      </c>
      <c r="CY386" s="44"/>
      <c r="CZ386" s="44"/>
      <c r="DA386" s="44"/>
      <c r="DB386" s="44"/>
    </row>
    <row r="387" spans="31:106" ht="16.5" x14ac:dyDescent="0.2">
      <c r="AE387" s="41">
        <v>383</v>
      </c>
      <c r="AF387" s="18">
        <f>MATCH(AE387,游戏节奏!$B$4:$B$103,1)</f>
        <v>100</v>
      </c>
      <c r="AG387" s="41">
        <f t="shared" si="142"/>
        <v>0</v>
      </c>
      <c r="AH387" s="41">
        <f t="shared" si="143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144"/>
        <v>77622</v>
      </c>
      <c r="AM387" s="41">
        <f t="shared" si="145"/>
        <v>2862</v>
      </c>
      <c r="AN387" s="41">
        <f t="shared" si="146"/>
        <v>60499</v>
      </c>
      <c r="CM387" s="44">
        <v>384</v>
      </c>
      <c r="CN387" s="18">
        <f t="shared" si="133"/>
        <v>10</v>
      </c>
      <c r="CO387" s="18">
        <f t="shared" si="134"/>
        <v>1606012</v>
      </c>
      <c r="CP387" s="44" t="str">
        <f t="shared" si="135"/>
        <v>中级神器2配件2-24级</v>
      </c>
      <c r="CQ387" s="43" t="s">
        <v>1061</v>
      </c>
      <c r="CR387" s="18">
        <f t="shared" si="136"/>
        <v>24</v>
      </c>
      <c r="CS387" s="18" t="str">
        <f t="shared" si="137"/>
        <v>金币</v>
      </c>
      <c r="CT387" s="18">
        <f>IF(CR387=1,1,INT(INDEX($CE$13:$CE$52,CR387)/$CH$2*INDEX($CI$4:$CI$6,INDEX($BT$4:$BT$33,CN387))/5)*5)</f>
        <v>16350</v>
      </c>
      <c r="CU387" s="18" t="str">
        <f t="shared" si="138"/>
        <v>初级神器材料</v>
      </c>
      <c r="CV387" s="18">
        <f t="shared" si="139"/>
        <v>7145</v>
      </c>
      <c r="CW387" s="18" t="str">
        <f t="shared" si="140"/>
        <v>中级神器2配件2</v>
      </c>
      <c r="CX387" s="18">
        <f t="shared" si="141"/>
        <v>10</v>
      </c>
      <c r="CY387" s="44"/>
      <c r="CZ387" s="44"/>
      <c r="DA387" s="44"/>
      <c r="DB387" s="44"/>
    </row>
    <row r="388" spans="31:106" ht="16.5" x14ac:dyDescent="0.2">
      <c r="AE388" s="41">
        <v>384</v>
      </c>
      <c r="AF388" s="18">
        <f>MATCH(AE388,游戏节奏!$B$4:$B$103,1)</f>
        <v>100</v>
      </c>
      <c r="AG388" s="41">
        <f t="shared" si="142"/>
        <v>0</v>
      </c>
      <c r="AH388" s="41">
        <f t="shared" si="143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144"/>
        <v>77622</v>
      </c>
      <c r="AM388" s="41">
        <f t="shared" si="145"/>
        <v>2862</v>
      </c>
      <c r="AN388" s="41">
        <f t="shared" si="146"/>
        <v>60499</v>
      </c>
      <c r="CM388" s="44">
        <v>385</v>
      </c>
      <c r="CN388" s="18">
        <f t="shared" si="133"/>
        <v>10</v>
      </c>
      <c r="CO388" s="18">
        <f t="shared" si="134"/>
        <v>1606012</v>
      </c>
      <c r="CP388" s="44" t="str">
        <f t="shared" si="135"/>
        <v>中级神器2配件2-25级</v>
      </c>
      <c r="CQ388" s="43" t="s">
        <v>1061</v>
      </c>
      <c r="CR388" s="18">
        <f t="shared" si="136"/>
        <v>25</v>
      </c>
      <c r="CS388" s="18" t="str">
        <f t="shared" si="137"/>
        <v>金币</v>
      </c>
      <c r="CT388" s="18">
        <f>IF(CR388=1,1,INT(INDEX($CE$13:$CE$52,CR388)/$CH$2*INDEX($CI$4:$CI$6,INDEX($BT$4:$BT$33,CN388))/5)*5)</f>
        <v>17125</v>
      </c>
      <c r="CU388" s="18" t="str">
        <f t="shared" si="138"/>
        <v>初级神器材料</v>
      </c>
      <c r="CV388" s="18">
        <f t="shared" si="139"/>
        <v>7545</v>
      </c>
      <c r="CW388" s="18" t="str">
        <f t="shared" si="140"/>
        <v>中级神器2配件2</v>
      </c>
      <c r="CX388" s="18">
        <f t="shared" si="141"/>
        <v>15</v>
      </c>
      <c r="CY388" s="44"/>
      <c r="CZ388" s="44"/>
      <c r="DA388" s="44"/>
      <c r="DB388" s="44"/>
    </row>
    <row r="389" spans="31:106" ht="16.5" x14ac:dyDescent="0.2">
      <c r="AE389" s="41">
        <v>385</v>
      </c>
      <c r="AF389" s="18">
        <f>MATCH(AE389,游戏节奏!$B$4:$B$103,1)</f>
        <v>100</v>
      </c>
      <c r="AG389" s="41">
        <f t="shared" si="142"/>
        <v>0</v>
      </c>
      <c r="AH389" s="41">
        <f t="shared" si="143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144"/>
        <v>77622</v>
      </c>
      <c r="AM389" s="41">
        <f t="shared" si="145"/>
        <v>2862</v>
      </c>
      <c r="AN389" s="41">
        <f t="shared" si="146"/>
        <v>60499</v>
      </c>
      <c r="CM389" s="44">
        <v>386</v>
      </c>
      <c r="CN389" s="18">
        <f t="shared" ref="CN389:CN452" si="147">INT((CM389-1)/40)+1</f>
        <v>10</v>
      </c>
      <c r="CO389" s="18">
        <f t="shared" ref="CO389:CO452" si="148">INDEX($BR$4:$BR$33,CN389)</f>
        <v>1606012</v>
      </c>
      <c r="CP389" s="44" t="str">
        <f t="shared" ref="CP389:CP452" si="149">INDEX($BS$4:$BS$33,CN389)&amp;"-"&amp;CR389&amp;"级"</f>
        <v>中级神器2配件2-26级</v>
      </c>
      <c r="CQ389" s="43" t="s">
        <v>1061</v>
      </c>
      <c r="CR389" s="18">
        <f t="shared" ref="CR389:CR452" si="150">MOD(CM389-1,40)+1</f>
        <v>26</v>
      </c>
      <c r="CS389" s="18" t="str">
        <f t="shared" ref="CS389:CS452" si="151">IF(CR389=1,INDEX($BS$4:$BS$33,CN389)&amp;"激活","金币")</f>
        <v>金币</v>
      </c>
      <c r="CT389" s="18">
        <f>IF(CR389=1,1,INT(INDEX($CE$13:$CE$52,CR389)/$CH$2*INDEX($CI$4:$CI$6,INDEX($BT$4:$BT$33,CN389))/5)*5)</f>
        <v>21600</v>
      </c>
      <c r="CU389" s="18" t="str">
        <f t="shared" ref="CU389:CU452" si="152">IF(CR389=1,"","初级神器材料")</f>
        <v>初级神器材料</v>
      </c>
      <c r="CV389" s="18">
        <f t="shared" ref="CV389:CV452" si="153">IF(CR389=1,"",INDEX($BK$4:$BM$43,CR389,INDEX($BT$4:$BT$33,CN389)))</f>
        <v>9075</v>
      </c>
      <c r="CW389" s="18" t="str">
        <f t="shared" ref="CW389:CW452" si="154">IF(CR389=1,"",INDEX($BS$4:$BS$33,CN389))</f>
        <v>中级神器2配件2</v>
      </c>
      <c r="CX389" s="18">
        <f t="shared" ref="CX389:CX452" si="155">IF(CR389=1,"",INDEX($AW$4:$AW$43,CR389))</f>
        <v>15</v>
      </c>
      <c r="CY389" s="44"/>
      <c r="CZ389" s="44"/>
      <c r="DA389" s="44"/>
      <c r="DB389" s="44"/>
    </row>
    <row r="390" spans="31:106" ht="16.5" x14ac:dyDescent="0.2">
      <c r="AE390" s="41">
        <v>386</v>
      </c>
      <c r="AF390" s="18">
        <f>MATCH(AE390,游戏节奏!$B$4:$B$103,1)</f>
        <v>100</v>
      </c>
      <c r="AG390" s="41">
        <f t="shared" si="142"/>
        <v>0</v>
      </c>
      <c r="AH390" s="41">
        <f t="shared" si="143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144"/>
        <v>77622</v>
      </c>
      <c r="AM390" s="41">
        <f t="shared" si="145"/>
        <v>2862</v>
      </c>
      <c r="AN390" s="41">
        <f t="shared" si="146"/>
        <v>60499</v>
      </c>
      <c r="CM390" s="44">
        <v>387</v>
      </c>
      <c r="CN390" s="18">
        <f t="shared" si="147"/>
        <v>10</v>
      </c>
      <c r="CO390" s="18">
        <f t="shared" si="148"/>
        <v>1606012</v>
      </c>
      <c r="CP390" s="44" t="str">
        <f t="shared" si="149"/>
        <v>中级神器2配件2-27级</v>
      </c>
      <c r="CQ390" s="43" t="s">
        <v>1061</v>
      </c>
      <c r="CR390" s="18">
        <f t="shared" si="150"/>
        <v>27</v>
      </c>
      <c r="CS390" s="18" t="str">
        <f t="shared" si="151"/>
        <v>金币</v>
      </c>
      <c r="CT390" s="18">
        <f>IF(CR390=1,1,INT(INDEX($CE$13:$CE$52,CR390)/$CH$2*INDEX($CI$4:$CI$6,INDEX($BT$4:$BT$33,CN390))/5)*5)</f>
        <v>27420</v>
      </c>
      <c r="CU390" s="18" t="str">
        <f t="shared" si="152"/>
        <v>初级神器材料</v>
      </c>
      <c r="CV390" s="18">
        <f t="shared" si="153"/>
        <v>9640</v>
      </c>
      <c r="CW390" s="18" t="str">
        <f t="shared" si="154"/>
        <v>中级神器2配件2</v>
      </c>
      <c r="CX390" s="18">
        <f t="shared" si="155"/>
        <v>15</v>
      </c>
      <c r="CY390" s="44"/>
      <c r="CZ390" s="44"/>
      <c r="DA390" s="44"/>
      <c r="DB390" s="44"/>
    </row>
    <row r="391" spans="31:106" ht="16.5" x14ac:dyDescent="0.2">
      <c r="AE391" s="41">
        <v>387</v>
      </c>
      <c r="AF391" s="18">
        <f>MATCH(AE391,游戏节奏!$B$4:$B$103,1)</f>
        <v>100</v>
      </c>
      <c r="AG391" s="41">
        <f t="shared" si="142"/>
        <v>0</v>
      </c>
      <c r="AH391" s="41">
        <f t="shared" si="143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144"/>
        <v>77622</v>
      </c>
      <c r="AM391" s="41">
        <f t="shared" si="145"/>
        <v>2862</v>
      </c>
      <c r="AN391" s="41">
        <f t="shared" si="146"/>
        <v>60499</v>
      </c>
      <c r="CM391" s="44">
        <v>388</v>
      </c>
      <c r="CN391" s="18">
        <f t="shared" si="147"/>
        <v>10</v>
      </c>
      <c r="CO391" s="18">
        <f t="shared" si="148"/>
        <v>1606012</v>
      </c>
      <c r="CP391" s="44" t="str">
        <f t="shared" si="149"/>
        <v>中级神器2配件2-28级</v>
      </c>
      <c r="CQ391" s="43" t="s">
        <v>1061</v>
      </c>
      <c r="CR391" s="18">
        <f t="shared" si="150"/>
        <v>28</v>
      </c>
      <c r="CS391" s="18" t="str">
        <f t="shared" si="151"/>
        <v>金币</v>
      </c>
      <c r="CT391" s="18">
        <f>IF(CR391=1,1,INT(INDEX($CE$13:$CE$52,CR391)/$CH$2*INDEX($CI$4:$CI$6,INDEX($BT$4:$BT$33,CN391))/5)*5)</f>
        <v>33235</v>
      </c>
      <c r="CU391" s="18" t="str">
        <f t="shared" si="152"/>
        <v>初级神器材料</v>
      </c>
      <c r="CV391" s="18">
        <f t="shared" si="153"/>
        <v>10210</v>
      </c>
      <c r="CW391" s="18" t="str">
        <f t="shared" si="154"/>
        <v>中级神器2配件2</v>
      </c>
      <c r="CX391" s="18">
        <f t="shared" si="155"/>
        <v>15</v>
      </c>
      <c r="CY391" s="44"/>
      <c r="CZ391" s="44"/>
      <c r="DA391" s="44"/>
      <c r="DB391" s="44"/>
    </row>
    <row r="392" spans="31:106" ht="16.5" x14ac:dyDescent="0.2">
      <c r="AE392" s="41">
        <v>388</v>
      </c>
      <c r="AF392" s="18">
        <f>MATCH(AE392,游戏节奏!$B$4:$B$103,1)</f>
        <v>100</v>
      </c>
      <c r="AG392" s="41">
        <f t="shared" si="142"/>
        <v>0</v>
      </c>
      <c r="AH392" s="41">
        <f t="shared" si="143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144"/>
        <v>77622</v>
      </c>
      <c r="AM392" s="41">
        <f t="shared" si="145"/>
        <v>2862</v>
      </c>
      <c r="AN392" s="41">
        <f t="shared" si="146"/>
        <v>60499</v>
      </c>
      <c r="CM392" s="44">
        <v>389</v>
      </c>
      <c r="CN392" s="18">
        <f t="shared" si="147"/>
        <v>10</v>
      </c>
      <c r="CO392" s="18">
        <f t="shared" si="148"/>
        <v>1606012</v>
      </c>
      <c r="CP392" s="44" t="str">
        <f t="shared" si="149"/>
        <v>中级神器2配件2-29级</v>
      </c>
      <c r="CQ392" s="43" t="s">
        <v>1061</v>
      </c>
      <c r="CR392" s="18">
        <f t="shared" si="150"/>
        <v>29</v>
      </c>
      <c r="CS392" s="18" t="str">
        <f t="shared" si="151"/>
        <v>金币</v>
      </c>
      <c r="CT392" s="18">
        <f>IF(CR392=1,1,INT(INDEX($CE$13:$CE$52,CR392)/$CH$2*INDEX($CI$4:$CI$6,INDEX($BT$4:$BT$33,CN392))/5)*5)</f>
        <v>39050</v>
      </c>
      <c r="CU392" s="18" t="str">
        <f t="shared" si="152"/>
        <v>初级神器材料</v>
      </c>
      <c r="CV392" s="18">
        <f t="shared" si="153"/>
        <v>10775</v>
      </c>
      <c r="CW392" s="18" t="str">
        <f t="shared" si="154"/>
        <v>中级神器2配件2</v>
      </c>
      <c r="CX392" s="18">
        <f t="shared" si="155"/>
        <v>15</v>
      </c>
      <c r="CY392" s="44"/>
      <c r="CZ392" s="44"/>
      <c r="DA392" s="44"/>
      <c r="DB392" s="44"/>
    </row>
    <row r="393" spans="31:106" ht="16.5" x14ac:dyDescent="0.2">
      <c r="AE393" s="41">
        <v>389</v>
      </c>
      <c r="AF393" s="18">
        <f>MATCH(AE393,游戏节奏!$B$4:$B$103,1)</f>
        <v>100</v>
      </c>
      <c r="AG393" s="41">
        <f t="shared" si="142"/>
        <v>0</v>
      </c>
      <c r="AH393" s="41">
        <f t="shared" si="143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144"/>
        <v>77622</v>
      </c>
      <c r="AM393" s="41">
        <f t="shared" si="145"/>
        <v>2862</v>
      </c>
      <c r="AN393" s="41">
        <f t="shared" si="146"/>
        <v>60499</v>
      </c>
      <c r="CM393" s="44">
        <v>390</v>
      </c>
      <c r="CN393" s="18">
        <f t="shared" si="147"/>
        <v>10</v>
      </c>
      <c r="CO393" s="18">
        <f t="shared" si="148"/>
        <v>1606012</v>
      </c>
      <c r="CP393" s="44" t="str">
        <f t="shared" si="149"/>
        <v>中级神器2配件2-30级</v>
      </c>
      <c r="CQ393" s="43" t="s">
        <v>1061</v>
      </c>
      <c r="CR393" s="18">
        <f t="shared" si="150"/>
        <v>30</v>
      </c>
      <c r="CS393" s="18" t="str">
        <f t="shared" si="151"/>
        <v>金币</v>
      </c>
      <c r="CT393" s="18">
        <f>IF(CR393=1,1,INT(INDEX($CE$13:$CE$52,CR393)/$CH$2*INDEX($CI$4:$CI$6,INDEX($BT$4:$BT$33,CN393))/5)*5)</f>
        <v>44870</v>
      </c>
      <c r="CU393" s="18" t="str">
        <f t="shared" si="152"/>
        <v>初级神器材料</v>
      </c>
      <c r="CV393" s="18">
        <f t="shared" si="153"/>
        <v>11345</v>
      </c>
      <c r="CW393" s="18" t="str">
        <f t="shared" si="154"/>
        <v>中级神器2配件2</v>
      </c>
      <c r="CX393" s="18">
        <f t="shared" si="155"/>
        <v>21</v>
      </c>
      <c r="CY393" s="44"/>
      <c r="CZ393" s="44"/>
      <c r="DA393" s="44"/>
      <c r="DB393" s="44"/>
    </row>
    <row r="394" spans="31:106" ht="16.5" x14ac:dyDescent="0.2">
      <c r="AE394" s="41">
        <v>390</v>
      </c>
      <c r="AF394" s="18">
        <f>MATCH(AE394,游戏节奏!$B$4:$B$103,1)</f>
        <v>100</v>
      </c>
      <c r="AG394" s="41">
        <f t="shared" si="142"/>
        <v>0</v>
      </c>
      <c r="AH394" s="41">
        <f t="shared" si="143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144"/>
        <v>77622</v>
      </c>
      <c r="AM394" s="41">
        <f t="shared" si="145"/>
        <v>2862</v>
      </c>
      <c r="AN394" s="41">
        <f t="shared" si="146"/>
        <v>60499</v>
      </c>
      <c r="CM394" s="44">
        <v>391</v>
      </c>
      <c r="CN394" s="18">
        <f t="shared" si="147"/>
        <v>10</v>
      </c>
      <c r="CO394" s="18">
        <f t="shared" si="148"/>
        <v>1606012</v>
      </c>
      <c r="CP394" s="44" t="str">
        <f t="shared" si="149"/>
        <v>中级神器2配件2-31级</v>
      </c>
      <c r="CQ394" s="43" t="s">
        <v>1061</v>
      </c>
      <c r="CR394" s="18">
        <f t="shared" si="150"/>
        <v>31</v>
      </c>
      <c r="CS394" s="18" t="str">
        <f t="shared" si="151"/>
        <v>金币</v>
      </c>
      <c r="CT394" s="18">
        <f>IF(CR394=1,1,INT(INDEX($CE$13:$CE$52,CR394)/$CH$2*INDEX($CI$4:$CI$6,INDEX($BT$4:$BT$33,CN394))/5)*5)</f>
        <v>47705</v>
      </c>
      <c r="CU394" s="18" t="str">
        <f t="shared" si="152"/>
        <v>初级神器材料</v>
      </c>
      <c r="CV394" s="18">
        <f t="shared" si="153"/>
        <v>15880</v>
      </c>
      <c r="CW394" s="18" t="str">
        <f t="shared" si="154"/>
        <v>中级神器2配件2</v>
      </c>
      <c r="CX394" s="18">
        <f t="shared" si="155"/>
        <v>25</v>
      </c>
      <c r="CY394" s="44"/>
      <c r="CZ394" s="44"/>
      <c r="DA394" s="44"/>
      <c r="DB394" s="44"/>
    </row>
    <row r="395" spans="31:106" ht="16.5" x14ac:dyDescent="0.2">
      <c r="AE395" s="41">
        <v>391</v>
      </c>
      <c r="AF395" s="18">
        <f>MATCH(AE395,游戏节奏!$B$4:$B$103,1)</f>
        <v>100</v>
      </c>
      <c r="AG395" s="41">
        <f t="shared" si="142"/>
        <v>0</v>
      </c>
      <c r="AH395" s="41">
        <f t="shared" si="143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144"/>
        <v>77622</v>
      </c>
      <c r="AM395" s="41">
        <f t="shared" si="145"/>
        <v>2862</v>
      </c>
      <c r="AN395" s="41">
        <f t="shared" si="146"/>
        <v>60499</v>
      </c>
      <c r="CM395" s="44">
        <v>392</v>
      </c>
      <c r="CN395" s="18">
        <f t="shared" si="147"/>
        <v>10</v>
      </c>
      <c r="CO395" s="18">
        <f t="shared" si="148"/>
        <v>1606012</v>
      </c>
      <c r="CP395" s="44" t="str">
        <f t="shared" si="149"/>
        <v>中级神器2配件2-32级</v>
      </c>
      <c r="CQ395" s="43" t="s">
        <v>1061</v>
      </c>
      <c r="CR395" s="18">
        <f t="shared" si="150"/>
        <v>32</v>
      </c>
      <c r="CS395" s="18" t="str">
        <f t="shared" si="151"/>
        <v>金币</v>
      </c>
      <c r="CT395" s="18">
        <f>IF(CR395=1,1,INT(INDEX($CE$13:$CE$52,CR395)/$CH$2*INDEX($CI$4:$CI$6,INDEX($BT$4:$BT$33,CN395))/5)*5)</f>
        <v>71560</v>
      </c>
      <c r="CU395" s="18" t="str">
        <f t="shared" si="152"/>
        <v>初级神器材料</v>
      </c>
      <c r="CV395" s="18">
        <f t="shared" si="153"/>
        <v>17015</v>
      </c>
      <c r="CW395" s="18" t="str">
        <f t="shared" si="154"/>
        <v>中级神器2配件2</v>
      </c>
      <c r="CX395" s="18">
        <f t="shared" si="155"/>
        <v>25</v>
      </c>
      <c r="CY395" s="44"/>
      <c r="CZ395" s="44"/>
      <c r="DA395" s="44"/>
      <c r="DB395" s="44"/>
    </row>
    <row r="396" spans="31:106" ht="16.5" x14ac:dyDescent="0.2">
      <c r="AE396" s="41">
        <v>392</v>
      </c>
      <c r="AF396" s="18">
        <f>MATCH(AE396,游戏节奏!$B$4:$B$103,1)</f>
        <v>100</v>
      </c>
      <c r="AG396" s="41">
        <f t="shared" ref="AG396:AG404" si="156">SUMIFS($E$5:$E$74,$S$5:$S$74,"="&amp;AE396)+SUMIFS($E$76:$E$145,$V$5:$V$74,"="&amp;AE396)+SUMIFS($E$147:$E$216,$Y$5:$Y$74,"="&amp;AE396)+SUMIFS($E$218:$E$287,$AB$5:$AB$74,"="&amp;AE396)</f>
        <v>0</v>
      </c>
      <c r="AH396" s="41">
        <f t="shared" ref="AH396:AH404" si="157">SUMIFS($G$5:$G$74,$S$5:$S$74,"="&amp;AE396)+SUMIFS($G$76:$G$145,$V$5:$V$74,"="&amp;AE396)+SUMIFS($G$147:$G$216,$Y$5:$Y$74,"="&amp;AE396)+SUMIFS($G$218:$G$287,$AB$5:$AB$74,"="&amp;AE396)</f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144"/>
        <v>77622</v>
      </c>
      <c r="AM396" s="41">
        <f t="shared" si="145"/>
        <v>2862</v>
      </c>
      <c r="AN396" s="41">
        <f t="shared" si="146"/>
        <v>60499</v>
      </c>
      <c r="CM396" s="44">
        <v>393</v>
      </c>
      <c r="CN396" s="18">
        <f t="shared" si="147"/>
        <v>10</v>
      </c>
      <c r="CO396" s="18">
        <f t="shared" si="148"/>
        <v>1606012</v>
      </c>
      <c r="CP396" s="44" t="str">
        <f t="shared" si="149"/>
        <v>中级神器2配件2-33级</v>
      </c>
      <c r="CQ396" s="43" t="s">
        <v>1061</v>
      </c>
      <c r="CR396" s="18">
        <f t="shared" si="150"/>
        <v>33</v>
      </c>
      <c r="CS396" s="18" t="str">
        <f t="shared" si="151"/>
        <v>金币</v>
      </c>
      <c r="CT396" s="18">
        <f>IF(CR396=1,1,INT(INDEX($CE$13:$CE$52,CR396)/$CH$2*INDEX($CI$4:$CI$6,INDEX($BT$4:$BT$33,CN396))/5)*5)</f>
        <v>95415</v>
      </c>
      <c r="CU396" s="18" t="str">
        <f t="shared" si="152"/>
        <v>初级神器材料</v>
      </c>
      <c r="CV396" s="18">
        <f t="shared" si="153"/>
        <v>18150</v>
      </c>
      <c r="CW396" s="18" t="str">
        <f t="shared" si="154"/>
        <v>中级神器2配件2</v>
      </c>
      <c r="CX396" s="18">
        <f t="shared" si="155"/>
        <v>25</v>
      </c>
      <c r="CY396" s="44"/>
      <c r="CZ396" s="44"/>
      <c r="DA396" s="44"/>
      <c r="DB396" s="44"/>
    </row>
    <row r="397" spans="31:106" ht="16.5" x14ac:dyDescent="0.2">
      <c r="AE397" s="41">
        <v>393</v>
      </c>
      <c r="AF397" s="18">
        <f>MATCH(AE397,游戏节奏!$B$4:$B$103,1)</f>
        <v>100</v>
      </c>
      <c r="AG397" s="41">
        <f t="shared" si="156"/>
        <v>0</v>
      </c>
      <c r="AH397" s="41">
        <f t="shared" si="157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144"/>
        <v>77622</v>
      </c>
      <c r="AM397" s="41">
        <f t="shared" si="145"/>
        <v>2862</v>
      </c>
      <c r="AN397" s="41">
        <f t="shared" si="146"/>
        <v>60499</v>
      </c>
      <c r="CM397" s="44">
        <v>394</v>
      </c>
      <c r="CN397" s="18">
        <f t="shared" si="147"/>
        <v>10</v>
      </c>
      <c r="CO397" s="18">
        <f t="shared" si="148"/>
        <v>1606012</v>
      </c>
      <c r="CP397" s="44" t="str">
        <f t="shared" si="149"/>
        <v>中级神器2配件2-34级</v>
      </c>
      <c r="CQ397" s="43" t="s">
        <v>1061</v>
      </c>
      <c r="CR397" s="18">
        <f t="shared" si="150"/>
        <v>34</v>
      </c>
      <c r="CS397" s="18" t="str">
        <f t="shared" si="151"/>
        <v>金币</v>
      </c>
      <c r="CT397" s="18">
        <f>IF(CR397=1,1,INT(INDEX($CE$13:$CE$52,CR397)/$CH$2*INDEX($CI$4:$CI$6,INDEX($BT$4:$BT$33,CN397))/5)*5)</f>
        <v>119270</v>
      </c>
      <c r="CU397" s="18" t="str">
        <f t="shared" si="152"/>
        <v>初级神器材料</v>
      </c>
      <c r="CV397" s="18">
        <f t="shared" si="153"/>
        <v>19285</v>
      </c>
      <c r="CW397" s="18" t="str">
        <f t="shared" si="154"/>
        <v>中级神器2配件2</v>
      </c>
      <c r="CX397" s="18">
        <f t="shared" si="155"/>
        <v>25</v>
      </c>
      <c r="CY397" s="44"/>
      <c r="CZ397" s="44"/>
      <c r="DA397" s="44"/>
      <c r="DB397" s="44"/>
    </row>
    <row r="398" spans="31:106" ht="16.5" x14ac:dyDescent="0.2">
      <c r="AE398" s="41">
        <v>394</v>
      </c>
      <c r="AF398" s="18">
        <f>MATCH(AE398,游戏节奏!$B$4:$B$103,1)</f>
        <v>100</v>
      </c>
      <c r="AG398" s="41">
        <f t="shared" si="156"/>
        <v>0</v>
      </c>
      <c r="AH398" s="41">
        <f t="shared" si="157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144"/>
        <v>77622</v>
      </c>
      <c r="AM398" s="41">
        <f t="shared" si="145"/>
        <v>2862</v>
      </c>
      <c r="AN398" s="41">
        <f t="shared" si="146"/>
        <v>60499</v>
      </c>
      <c r="CM398" s="44">
        <v>395</v>
      </c>
      <c r="CN398" s="18">
        <f t="shared" si="147"/>
        <v>10</v>
      </c>
      <c r="CO398" s="18">
        <f t="shared" si="148"/>
        <v>1606012</v>
      </c>
      <c r="CP398" s="44" t="str">
        <f t="shared" si="149"/>
        <v>中级神器2配件2-35级</v>
      </c>
      <c r="CQ398" s="43" t="s">
        <v>1061</v>
      </c>
      <c r="CR398" s="18">
        <f t="shared" si="150"/>
        <v>35</v>
      </c>
      <c r="CS398" s="18" t="str">
        <f t="shared" si="151"/>
        <v>金币</v>
      </c>
      <c r="CT398" s="18">
        <f>IF(CR398=1,1,INT(INDEX($CE$13:$CE$52,CR398)/$CH$2*INDEX($CI$4:$CI$6,INDEX($BT$4:$BT$33,CN398))/5)*5)</f>
        <v>143125</v>
      </c>
      <c r="CU398" s="18" t="str">
        <f t="shared" si="152"/>
        <v>初级神器材料</v>
      </c>
      <c r="CV398" s="18">
        <f t="shared" si="153"/>
        <v>20420</v>
      </c>
      <c r="CW398" s="18" t="str">
        <f t="shared" si="154"/>
        <v>中级神器2配件2</v>
      </c>
      <c r="CX398" s="18">
        <f t="shared" si="155"/>
        <v>25</v>
      </c>
      <c r="CY398" s="44"/>
      <c r="CZ398" s="44"/>
      <c r="DA398" s="44"/>
      <c r="DB398" s="44"/>
    </row>
    <row r="399" spans="31:106" ht="16.5" x14ac:dyDescent="0.2">
      <c r="AE399" s="41">
        <v>395</v>
      </c>
      <c r="AF399" s="18">
        <f>MATCH(AE399,游戏节奏!$B$4:$B$103,1)</f>
        <v>100</v>
      </c>
      <c r="AG399" s="41">
        <f t="shared" si="156"/>
        <v>0</v>
      </c>
      <c r="AH399" s="41">
        <f t="shared" si="157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144"/>
        <v>77622</v>
      </c>
      <c r="AM399" s="41">
        <f t="shared" si="145"/>
        <v>2862</v>
      </c>
      <c r="AN399" s="41">
        <f t="shared" si="146"/>
        <v>60499</v>
      </c>
      <c r="CM399" s="44">
        <v>396</v>
      </c>
      <c r="CN399" s="18">
        <f t="shared" si="147"/>
        <v>10</v>
      </c>
      <c r="CO399" s="18">
        <f t="shared" si="148"/>
        <v>1606012</v>
      </c>
      <c r="CP399" s="44" t="str">
        <f t="shared" si="149"/>
        <v>中级神器2配件2-36级</v>
      </c>
      <c r="CQ399" s="43" t="s">
        <v>1061</v>
      </c>
      <c r="CR399" s="18">
        <f t="shared" si="150"/>
        <v>36</v>
      </c>
      <c r="CS399" s="18" t="str">
        <f t="shared" si="151"/>
        <v>金币</v>
      </c>
      <c r="CT399" s="18">
        <f>IF(CR399=1,1,INT(INDEX($CE$13:$CE$52,CR399)/$CH$2*INDEX($CI$4:$CI$6,INDEX($BT$4:$BT$33,CN399))/5)*5)</f>
        <v>193815</v>
      </c>
      <c r="CU399" s="18" t="str">
        <f t="shared" si="152"/>
        <v>初级神器材料</v>
      </c>
      <c r="CV399" s="18">
        <f t="shared" si="153"/>
        <v>32330</v>
      </c>
      <c r="CW399" s="18" t="str">
        <f t="shared" si="154"/>
        <v>中级神器2配件2</v>
      </c>
      <c r="CX399" s="18">
        <f t="shared" si="155"/>
        <v>25</v>
      </c>
      <c r="CY399" s="44"/>
      <c r="CZ399" s="44"/>
      <c r="DA399" s="44"/>
      <c r="DB399" s="44"/>
    </row>
    <row r="400" spans="31:106" ht="16.5" x14ac:dyDescent="0.2">
      <c r="AE400" s="41">
        <v>396</v>
      </c>
      <c r="AF400" s="18">
        <f>MATCH(AE400,游戏节奏!$B$4:$B$103,1)</f>
        <v>100</v>
      </c>
      <c r="AG400" s="41">
        <f t="shared" si="156"/>
        <v>0</v>
      </c>
      <c r="AH400" s="41">
        <f t="shared" si="157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144"/>
        <v>77622</v>
      </c>
      <c r="AM400" s="41">
        <f t="shared" si="145"/>
        <v>2862</v>
      </c>
      <c r="AN400" s="41">
        <f t="shared" si="146"/>
        <v>60499</v>
      </c>
      <c r="CM400" s="44">
        <v>397</v>
      </c>
      <c r="CN400" s="18">
        <f t="shared" si="147"/>
        <v>10</v>
      </c>
      <c r="CO400" s="18">
        <f t="shared" si="148"/>
        <v>1606012</v>
      </c>
      <c r="CP400" s="44" t="str">
        <f t="shared" si="149"/>
        <v>中级神器2配件2-37级</v>
      </c>
      <c r="CQ400" s="43" t="s">
        <v>1061</v>
      </c>
      <c r="CR400" s="18">
        <f t="shared" si="150"/>
        <v>37</v>
      </c>
      <c r="CS400" s="18" t="str">
        <f t="shared" si="151"/>
        <v>金币</v>
      </c>
      <c r="CT400" s="18">
        <f>IF(CR400=1,1,INT(INDEX($CE$13:$CE$52,CR400)/$CH$2*INDEX($CI$4:$CI$6,INDEX($BT$4:$BT$33,CN400))/5)*5)</f>
        <v>245995</v>
      </c>
      <c r="CU400" s="18" t="str">
        <f t="shared" si="152"/>
        <v>初级神器材料</v>
      </c>
      <c r="CV400" s="18">
        <f t="shared" si="153"/>
        <v>34030</v>
      </c>
      <c r="CW400" s="18" t="str">
        <f t="shared" si="154"/>
        <v>中级神器2配件2</v>
      </c>
      <c r="CX400" s="18">
        <f t="shared" si="155"/>
        <v>25</v>
      </c>
      <c r="CY400" s="44"/>
      <c r="CZ400" s="44"/>
      <c r="DA400" s="44"/>
      <c r="DB400" s="44"/>
    </row>
    <row r="401" spans="31:106" ht="16.5" x14ac:dyDescent="0.2">
      <c r="AE401" s="41">
        <v>397</v>
      </c>
      <c r="AF401" s="18">
        <f>MATCH(AE401,游戏节奏!$B$4:$B$103,1)</f>
        <v>100</v>
      </c>
      <c r="AG401" s="41">
        <f t="shared" si="156"/>
        <v>0</v>
      </c>
      <c r="AH401" s="41">
        <f t="shared" si="157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144"/>
        <v>77622</v>
      </c>
      <c r="AM401" s="41">
        <f t="shared" si="145"/>
        <v>2862</v>
      </c>
      <c r="AN401" s="41">
        <f t="shared" si="146"/>
        <v>60499</v>
      </c>
      <c r="CM401" s="44">
        <v>398</v>
      </c>
      <c r="CN401" s="18">
        <f t="shared" si="147"/>
        <v>10</v>
      </c>
      <c r="CO401" s="18">
        <f t="shared" si="148"/>
        <v>1606012</v>
      </c>
      <c r="CP401" s="44" t="str">
        <f t="shared" si="149"/>
        <v>中级神器2配件2-38级</v>
      </c>
      <c r="CQ401" s="43" t="s">
        <v>1061</v>
      </c>
      <c r="CR401" s="18">
        <f t="shared" si="150"/>
        <v>38</v>
      </c>
      <c r="CS401" s="18" t="str">
        <f t="shared" si="151"/>
        <v>金币</v>
      </c>
      <c r="CT401" s="18">
        <f>IF(CR401=1,1,INT(INDEX($CE$13:$CE$52,CR401)/$CH$2*INDEX($CI$4:$CI$6,INDEX($BT$4:$BT$33,CN401))/5)*5)</f>
        <v>298175</v>
      </c>
      <c r="CU401" s="18" t="str">
        <f t="shared" si="152"/>
        <v>初级神器材料</v>
      </c>
      <c r="CV401" s="18">
        <f t="shared" si="153"/>
        <v>35730</v>
      </c>
      <c r="CW401" s="18" t="str">
        <f t="shared" si="154"/>
        <v>中级神器2配件2</v>
      </c>
      <c r="CX401" s="18">
        <f t="shared" si="155"/>
        <v>25</v>
      </c>
      <c r="CY401" s="44"/>
      <c r="CZ401" s="44"/>
      <c r="DA401" s="44"/>
      <c r="DB401" s="44"/>
    </row>
    <row r="402" spans="31:106" ht="16.5" x14ac:dyDescent="0.2">
      <c r="AE402" s="41">
        <v>398</v>
      </c>
      <c r="AF402" s="18">
        <f>MATCH(AE402,游戏节奏!$B$4:$B$103,1)</f>
        <v>100</v>
      </c>
      <c r="AG402" s="41">
        <f t="shared" si="156"/>
        <v>0</v>
      </c>
      <c r="AH402" s="41">
        <f t="shared" si="157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144"/>
        <v>77622</v>
      </c>
      <c r="AM402" s="41">
        <f t="shared" si="145"/>
        <v>2862</v>
      </c>
      <c r="AN402" s="41">
        <f t="shared" si="146"/>
        <v>60499</v>
      </c>
      <c r="CM402" s="44">
        <v>399</v>
      </c>
      <c r="CN402" s="18">
        <f t="shared" si="147"/>
        <v>10</v>
      </c>
      <c r="CO402" s="18">
        <f t="shared" si="148"/>
        <v>1606012</v>
      </c>
      <c r="CP402" s="44" t="str">
        <f t="shared" si="149"/>
        <v>中级神器2配件2-39级</v>
      </c>
      <c r="CQ402" s="43" t="s">
        <v>1061</v>
      </c>
      <c r="CR402" s="18">
        <f t="shared" si="150"/>
        <v>39</v>
      </c>
      <c r="CS402" s="18" t="str">
        <f t="shared" si="151"/>
        <v>金币</v>
      </c>
      <c r="CT402" s="18">
        <f>IF(CR402=1,1,INT(INDEX($CE$13:$CE$52,CR402)/$CH$2*INDEX($CI$4:$CI$6,INDEX($BT$4:$BT$33,CN402))/5)*5)</f>
        <v>350355</v>
      </c>
      <c r="CU402" s="18" t="str">
        <f t="shared" si="152"/>
        <v>初级神器材料</v>
      </c>
      <c r="CV402" s="18">
        <f t="shared" si="153"/>
        <v>37435</v>
      </c>
      <c r="CW402" s="18" t="str">
        <f t="shared" si="154"/>
        <v>中级神器2配件2</v>
      </c>
      <c r="CX402" s="18">
        <f t="shared" si="155"/>
        <v>25</v>
      </c>
      <c r="CY402" s="44"/>
      <c r="CZ402" s="44"/>
      <c r="DA402" s="44"/>
      <c r="DB402" s="44"/>
    </row>
    <row r="403" spans="31:106" ht="16.5" x14ac:dyDescent="0.2">
      <c r="AE403" s="41">
        <v>399</v>
      </c>
      <c r="AF403" s="18">
        <f>MATCH(AE403,游戏节奏!$B$4:$B$103,1)</f>
        <v>100</v>
      </c>
      <c r="AG403" s="41">
        <f t="shared" si="156"/>
        <v>0</v>
      </c>
      <c r="AH403" s="41">
        <f t="shared" si="157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144"/>
        <v>77622</v>
      </c>
      <c r="AM403" s="41">
        <f t="shared" si="145"/>
        <v>2862</v>
      </c>
      <c r="AN403" s="41">
        <f t="shared" si="146"/>
        <v>60499</v>
      </c>
      <c r="CM403" s="44">
        <v>400</v>
      </c>
      <c r="CN403" s="18">
        <f t="shared" si="147"/>
        <v>10</v>
      </c>
      <c r="CO403" s="18">
        <f t="shared" si="148"/>
        <v>1606012</v>
      </c>
      <c r="CP403" s="44" t="str">
        <f t="shared" si="149"/>
        <v>中级神器2配件2-40级</v>
      </c>
      <c r="CQ403" s="43" t="s">
        <v>1061</v>
      </c>
      <c r="CR403" s="18">
        <f t="shared" si="150"/>
        <v>40</v>
      </c>
      <c r="CS403" s="18" t="str">
        <f t="shared" si="151"/>
        <v>金币</v>
      </c>
      <c r="CT403" s="18">
        <f>IF(CR403=1,1,INT(INDEX($CE$13:$CE$52,CR403)/$CH$2*INDEX($CI$4:$CI$6,INDEX($BT$4:$BT$33,CN403))/5)*5)</f>
        <v>402540</v>
      </c>
      <c r="CU403" s="18" t="str">
        <f t="shared" si="152"/>
        <v>初级神器材料</v>
      </c>
      <c r="CV403" s="18">
        <f t="shared" si="153"/>
        <v>39135</v>
      </c>
      <c r="CW403" s="18" t="str">
        <f t="shared" si="154"/>
        <v>中级神器2配件2</v>
      </c>
      <c r="CX403" s="18">
        <f t="shared" si="155"/>
        <v>25</v>
      </c>
      <c r="CY403" s="44"/>
      <c r="CZ403" s="44"/>
      <c r="DA403" s="44"/>
      <c r="DB403" s="44"/>
    </row>
    <row r="404" spans="31:106" ht="16.5" x14ac:dyDescent="0.2">
      <c r="AE404" s="41">
        <v>400</v>
      </c>
      <c r="AF404" s="18">
        <f>MATCH(AE404,游戏节奏!$B$4:$B$103,1)</f>
        <v>100</v>
      </c>
      <c r="AG404" s="41">
        <f t="shared" si="156"/>
        <v>0</v>
      </c>
      <c r="AH404" s="41">
        <f t="shared" si="157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144"/>
        <v>77622</v>
      </c>
      <c r="AM404" s="41">
        <f t="shared" si="145"/>
        <v>2862</v>
      </c>
      <c r="AN404" s="41">
        <f t="shared" si="146"/>
        <v>60499</v>
      </c>
      <c r="CM404" s="44">
        <v>401</v>
      </c>
      <c r="CN404" s="18">
        <f t="shared" si="147"/>
        <v>11</v>
      </c>
      <c r="CO404" s="18">
        <f t="shared" si="148"/>
        <v>1606013</v>
      </c>
      <c r="CP404" s="44" t="str">
        <f t="shared" si="149"/>
        <v>中级神器2配件3-1级</v>
      </c>
      <c r="CQ404" s="43" t="s">
        <v>1061</v>
      </c>
      <c r="CR404" s="18">
        <f t="shared" si="150"/>
        <v>1</v>
      </c>
      <c r="CS404" s="18" t="str">
        <f t="shared" si="151"/>
        <v>中级神器2配件3激活</v>
      </c>
      <c r="CT404" s="18">
        <f>IF(CR404=1,1,INT(INDEX($CE$13:$CE$52,CR404)/$CH$2*INDEX($CI$4:$CI$6,INDEX($BT$4:$BT$33,CN404))/5)*5)</f>
        <v>1</v>
      </c>
      <c r="CU404" s="18" t="str">
        <f t="shared" si="152"/>
        <v/>
      </c>
      <c r="CV404" s="18" t="str">
        <f t="shared" si="153"/>
        <v/>
      </c>
      <c r="CW404" s="18" t="str">
        <f t="shared" si="154"/>
        <v/>
      </c>
      <c r="CX404" s="18" t="str">
        <f t="shared" si="155"/>
        <v/>
      </c>
      <c r="CY404" s="44"/>
      <c r="CZ404" s="44"/>
      <c r="DA404" s="44"/>
      <c r="DB404" s="44"/>
    </row>
    <row r="405" spans="31:106" ht="16.5" x14ac:dyDescent="0.2">
      <c r="CM405" s="44">
        <v>402</v>
      </c>
      <c r="CN405" s="18">
        <f t="shared" si="147"/>
        <v>11</v>
      </c>
      <c r="CO405" s="18">
        <f t="shared" si="148"/>
        <v>1606013</v>
      </c>
      <c r="CP405" s="44" t="str">
        <f t="shared" si="149"/>
        <v>中级神器2配件3-2级</v>
      </c>
      <c r="CQ405" s="43" t="s">
        <v>1061</v>
      </c>
      <c r="CR405" s="18">
        <f t="shared" si="150"/>
        <v>2</v>
      </c>
      <c r="CS405" s="18" t="str">
        <f t="shared" si="151"/>
        <v>金币</v>
      </c>
      <c r="CT405" s="18">
        <f>IF(CR405=1,1,INT(INDEX($CE$13:$CE$52,CR405)/$CH$2*INDEX($CI$4:$CI$6,INDEX($BT$4:$BT$33,CN405))/5)*5)</f>
        <v>670</v>
      </c>
      <c r="CU405" s="18" t="str">
        <f t="shared" si="152"/>
        <v>初级神器材料</v>
      </c>
      <c r="CV405" s="18">
        <f t="shared" si="153"/>
        <v>30</v>
      </c>
      <c r="CW405" s="18" t="str">
        <f t="shared" si="154"/>
        <v>中级神器2配件3</v>
      </c>
      <c r="CX405" s="18">
        <f t="shared" si="155"/>
        <v>1</v>
      </c>
      <c r="CY405" s="44"/>
      <c r="CZ405" s="44"/>
      <c r="DA405" s="44"/>
      <c r="DB405" s="44"/>
    </row>
    <row r="406" spans="31:106" ht="16.5" x14ac:dyDescent="0.2">
      <c r="CM406" s="44">
        <v>403</v>
      </c>
      <c r="CN406" s="18">
        <f t="shared" si="147"/>
        <v>11</v>
      </c>
      <c r="CO406" s="18">
        <f t="shared" si="148"/>
        <v>1606013</v>
      </c>
      <c r="CP406" s="44" t="str">
        <f t="shared" si="149"/>
        <v>中级神器2配件3-3级</v>
      </c>
      <c r="CQ406" s="43" t="s">
        <v>1061</v>
      </c>
      <c r="CR406" s="18">
        <f t="shared" si="150"/>
        <v>3</v>
      </c>
      <c r="CS406" s="18" t="str">
        <f t="shared" si="151"/>
        <v>金币</v>
      </c>
      <c r="CT406" s="18">
        <f>IF(CR406=1,1,INT(INDEX($CE$13:$CE$52,CR406)/$CH$2*INDEX($CI$4:$CI$6,INDEX($BT$4:$BT$33,CN406))/5)*5)</f>
        <v>810</v>
      </c>
      <c r="CU406" s="18" t="str">
        <f t="shared" si="152"/>
        <v>初级神器材料</v>
      </c>
      <c r="CV406" s="18">
        <f t="shared" si="153"/>
        <v>55</v>
      </c>
      <c r="CW406" s="18" t="str">
        <f t="shared" si="154"/>
        <v>中级神器2配件3</v>
      </c>
      <c r="CX406" s="18">
        <f t="shared" si="155"/>
        <v>1</v>
      </c>
      <c r="CY406" s="44"/>
      <c r="CZ406" s="44"/>
      <c r="DA406" s="44"/>
      <c r="DB406" s="44"/>
    </row>
    <row r="407" spans="31:106" ht="16.5" x14ac:dyDescent="0.2">
      <c r="CM407" s="44">
        <v>404</v>
      </c>
      <c r="CN407" s="18">
        <f t="shared" si="147"/>
        <v>11</v>
      </c>
      <c r="CO407" s="18">
        <f t="shared" si="148"/>
        <v>1606013</v>
      </c>
      <c r="CP407" s="44" t="str">
        <f t="shared" si="149"/>
        <v>中级神器2配件3-4级</v>
      </c>
      <c r="CQ407" s="43" t="s">
        <v>1061</v>
      </c>
      <c r="CR407" s="18">
        <f t="shared" si="150"/>
        <v>4</v>
      </c>
      <c r="CS407" s="18" t="str">
        <f t="shared" si="151"/>
        <v>金币</v>
      </c>
      <c r="CT407" s="18">
        <f>IF(CR407=1,1,INT(INDEX($CE$13:$CE$52,CR407)/$CH$2*INDEX($CI$4:$CI$6,INDEX($BT$4:$BT$33,CN407))/5)*5)</f>
        <v>955</v>
      </c>
      <c r="CU407" s="18" t="str">
        <f t="shared" si="152"/>
        <v>初级神器材料</v>
      </c>
      <c r="CV407" s="18">
        <f t="shared" si="153"/>
        <v>85</v>
      </c>
      <c r="CW407" s="18" t="str">
        <f t="shared" si="154"/>
        <v>中级神器2配件3</v>
      </c>
      <c r="CX407" s="18">
        <f t="shared" si="155"/>
        <v>1</v>
      </c>
      <c r="CY407" s="44"/>
      <c r="CZ407" s="44"/>
      <c r="DA407" s="44"/>
      <c r="DB407" s="44"/>
    </row>
    <row r="408" spans="31:106" ht="16.5" x14ac:dyDescent="0.2">
      <c r="CM408" s="44">
        <v>405</v>
      </c>
      <c r="CN408" s="18">
        <f t="shared" si="147"/>
        <v>11</v>
      </c>
      <c r="CO408" s="18">
        <f t="shared" si="148"/>
        <v>1606013</v>
      </c>
      <c r="CP408" s="44" t="str">
        <f t="shared" si="149"/>
        <v>中级神器2配件3-5级</v>
      </c>
      <c r="CQ408" s="43" t="s">
        <v>1061</v>
      </c>
      <c r="CR408" s="18">
        <f t="shared" si="150"/>
        <v>5</v>
      </c>
      <c r="CS408" s="18" t="str">
        <f t="shared" si="151"/>
        <v>金币</v>
      </c>
      <c r="CT408" s="18">
        <f>IF(CR408=1,1,INT(INDEX($CE$13:$CE$52,CR408)/$CH$2*INDEX($CI$4:$CI$6,INDEX($BT$4:$BT$33,CN408))/5)*5)</f>
        <v>1095</v>
      </c>
      <c r="CU408" s="18" t="str">
        <f t="shared" si="152"/>
        <v>初级神器材料</v>
      </c>
      <c r="CV408" s="18">
        <f t="shared" si="153"/>
        <v>140</v>
      </c>
      <c r="CW408" s="18" t="str">
        <f t="shared" si="154"/>
        <v>中级神器2配件3</v>
      </c>
      <c r="CX408" s="18">
        <f t="shared" si="155"/>
        <v>2</v>
      </c>
      <c r="CY408" s="44"/>
      <c r="CZ408" s="44"/>
      <c r="DA408" s="44"/>
      <c r="DB408" s="44"/>
    </row>
    <row r="409" spans="31:106" ht="16.5" x14ac:dyDescent="0.2">
      <c r="CM409" s="44">
        <v>406</v>
      </c>
      <c r="CN409" s="18">
        <f t="shared" si="147"/>
        <v>11</v>
      </c>
      <c r="CO409" s="18">
        <f t="shared" si="148"/>
        <v>1606013</v>
      </c>
      <c r="CP409" s="44" t="str">
        <f t="shared" si="149"/>
        <v>中级神器2配件3-6级</v>
      </c>
      <c r="CQ409" s="43" t="s">
        <v>1061</v>
      </c>
      <c r="CR409" s="18">
        <f t="shared" si="150"/>
        <v>6</v>
      </c>
      <c r="CS409" s="18" t="str">
        <f t="shared" si="151"/>
        <v>金币</v>
      </c>
      <c r="CT409" s="18">
        <f>IF(CR409=1,1,INT(INDEX($CE$13:$CE$52,CR409)/$CH$2*INDEX($CI$4:$CI$6,INDEX($BT$4:$BT$33,CN409))/5)*5)</f>
        <v>1450</v>
      </c>
      <c r="CU409" s="18" t="str">
        <f t="shared" si="152"/>
        <v>初级神器材料</v>
      </c>
      <c r="CV409" s="18">
        <f t="shared" si="153"/>
        <v>395</v>
      </c>
      <c r="CW409" s="18" t="str">
        <f t="shared" si="154"/>
        <v>中级神器2配件3</v>
      </c>
      <c r="CX409" s="18">
        <f t="shared" si="155"/>
        <v>2</v>
      </c>
      <c r="CY409" s="44"/>
      <c r="CZ409" s="44"/>
      <c r="DA409" s="44"/>
      <c r="DB409" s="44"/>
    </row>
    <row r="410" spans="31:106" ht="16.5" x14ac:dyDescent="0.2">
      <c r="CM410" s="44">
        <v>407</v>
      </c>
      <c r="CN410" s="18">
        <f t="shared" si="147"/>
        <v>11</v>
      </c>
      <c r="CO410" s="18">
        <f t="shared" si="148"/>
        <v>1606013</v>
      </c>
      <c r="CP410" s="44" t="str">
        <f t="shared" si="149"/>
        <v>中级神器2配件3-7级</v>
      </c>
      <c r="CQ410" s="43" t="s">
        <v>1061</v>
      </c>
      <c r="CR410" s="18">
        <f t="shared" si="150"/>
        <v>7</v>
      </c>
      <c r="CS410" s="18" t="str">
        <f t="shared" si="151"/>
        <v>金币</v>
      </c>
      <c r="CT410" s="18">
        <f>IF(CR410=1,1,INT(INDEX($CE$13:$CE$52,CR410)/$CH$2*INDEX($CI$4:$CI$6,INDEX($BT$4:$BT$33,CN410))/5)*5)</f>
        <v>1840</v>
      </c>
      <c r="CU410" s="18" t="str">
        <f t="shared" si="152"/>
        <v>初级神器材料</v>
      </c>
      <c r="CV410" s="18">
        <f t="shared" si="153"/>
        <v>595</v>
      </c>
      <c r="CW410" s="18" t="str">
        <f t="shared" si="154"/>
        <v>中级神器2配件3</v>
      </c>
      <c r="CX410" s="18">
        <f t="shared" si="155"/>
        <v>2</v>
      </c>
      <c r="CY410" s="44"/>
      <c r="CZ410" s="44"/>
      <c r="DA410" s="44"/>
      <c r="DB410" s="44"/>
    </row>
    <row r="411" spans="31:106" ht="16.5" x14ac:dyDescent="0.2">
      <c r="CM411" s="44">
        <v>408</v>
      </c>
      <c r="CN411" s="18">
        <f t="shared" si="147"/>
        <v>11</v>
      </c>
      <c r="CO411" s="18">
        <f t="shared" si="148"/>
        <v>1606013</v>
      </c>
      <c r="CP411" s="44" t="str">
        <f t="shared" si="149"/>
        <v>中级神器2配件3-8级</v>
      </c>
      <c r="CQ411" s="43" t="s">
        <v>1061</v>
      </c>
      <c r="CR411" s="18">
        <f t="shared" si="150"/>
        <v>8</v>
      </c>
      <c r="CS411" s="18" t="str">
        <f t="shared" si="151"/>
        <v>金币</v>
      </c>
      <c r="CT411" s="18">
        <f>IF(CR411=1,1,INT(INDEX($CE$13:$CE$52,CR411)/$CH$2*INDEX($CI$4:$CI$6,INDEX($BT$4:$BT$33,CN411))/5)*5)</f>
        <v>2230</v>
      </c>
      <c r="CU411" s="18" t="str">
        <f t="shared" si="152"/>
        <v>初级神器材料</v>
      </c>
      <c r="CV411" s="18">
        <f t="shared" si="153"/>
        <v>765</v>
      </c>
      <c r="CW411" s="18" t="str">
        <f t="shared" si="154"/>
        <v>中级神器2配件3</v>
      </c>
      <c r="CX411" s="18">
        <f t="shared" si="155"/>
        <v>2</v>
      </c>
      <c r="CY411" s="44"/>
      <c r="CZ411" s="44"/>
      <c r="DA411" s="44"/>
      <c r="DB411" s="44"/>
    </row>
    <row r="412" spans="31:106" ht="16.5" x14ac:dyDescent="0.2">
      <c r="CM412" s="44">
        <v>409</v>
      </c>
      <c r="CN412" s="18">
        <f t="shared" si="147"/>
        <v>11</v>
      </c>
      <c r="CO412" s="18">
        <f t="shared" si="148"/>
        <v>1606013</v>
      </c>
      <c r="CP412" s="44" t="str">
        <f t="shared" si="149"/>
        <v>中级神器2配件3-9级</v>
      </c>
      <c r="CQ412" s="43" t="s">
        <v>1061</v>
      </c>
      <c r="CR412" s="18">
        <f t="shared" si="150"/>
        <v>9</v>
      </c>
      <c r="CS412" s="18" t="str">
        <f t="shared" si="151"/>
        <v>金币</v>
      </c>
      <c r="CT412" s="18">
        <f>IF(CR412=1,1,INT(INDEX($CE$13:$CE$52,CR412)/$CH$2*INDEX($CI$4:$CI$6,INDEX($BT$4:$BT$33,CN412))/5)*5)</f>
        <v>2620</v>
      </c>
      <c r="CU412" s="18" t="str">
        <f t="shared" si="152"/>
        <v>初级神器材料</v>
      </c>
      <c r="CV412" s="18">
        <f t="shared" si="153"/>
        <v>905</v>
      </c>
      <c r="CW412" s="18" t="str">
        <f t="shared" si="154"/>
        <v>中级神器2配件3</v>
      </c>
      <c r="CX412" s="18">
        <f t="shared" si="155"/>
        <v>2</v>
      </c>
      <c r="CY412" s="44"/>
      <c r="CZ412" s="44"/>
      <c r="DA412" s="44"/>
      <c r="DB412" s="44"/>
    </row>
    <row r="413" spans="31:106" ht="16.5" x14ac:dyDescent="0.2">
      <c r="CM413" s="44">
        <v>410</v>
      </c>
      <c r="CN413" s="18">
        <f t="shared" si="147"/>
        <v>11</v>
      </c>
      <c r="CO413" s="18">
        <f t="shared" si="148"/>
        <v>1606013</v>
      </c>
      <c r="CP413" s="44" t="str">
        <f t="shared" si="149"/>
        <v>中级神器2配件3-10级</v>
      </c>
      <c r="CQ413" s="43" t="s">
        <v>1061</v>
      </c>
      <c r="CR413" s="18">
        <f t="shared" si="150"/>
        <v>10</v>
      </c>
      <c r="CS413" s="18" t="str">
        <f t="shared" si="151"/>
        <v>金币</v>
      </c>
      <c r="CT413" s="18">
        <f>IF(CR413=1,1,INT(INDEX($CE$13:$CE$52,CR413)/$CH$2*INDEX($CI$4:$CI$6,INDEX($BT$4:$BT$33,CN413))/5)*5)</f>
        <v>3010</v>
      </c>
      <c r="CU413" s="18" t="str">
        <f t="shared" si="152"/>
        <v>初级神器材料</v>
      </c>
      <c r="CV413" s="18">
        <f t="shared" si="153"/>
        <v>1080</v>
      </c>
      <c r="CW413" s="18" t="str">
        <f t="shared" si="154"/>
        <v>中级神器2配件3</v>
      </c>
      <c r="CX413" s="18">
        <f t="shared" si="155"/>
        <v>3</v>
      </c>
      <c r="CY413" s="44"/>
      <c r="CZ413" s="44"/>
      <c r="DA413" s="44"/>
      <c r="DB413" s="44"/>
    </row>
    <row r="414" spans="31:106" ht="16.5" x14ac:dyDescent="0.2">
      <c r="CM414" s="44">
        <v>411</v>
      </c>
      <c r="CN414" s="18">
        <f t="shared" si="147"/>
        <v>11</v>
      </c>
      <c r="CO414" s="18">
        <f t="shared" si="148"/>
        <v>1606013</v>
      </c>
      <c r="CP414" s="44" t="str">
        <f t="shared" si="149"/>
        <v>中级神器2配件3-11级</v>
      </c>
      <c r="CQ414" s="43" t="s">
        <v>1061</v>
      </c>
      <c r="CR414" s="18">
        <f t="shared" si="150"/>
        <v>11</v>
      </c>
      <c r="CS414" s="18" t="str">
        <f t="shared" si="151"/>
        <v>金币</v>
      </c>
      <c r="CT414" s="18">
        <f>IF(CR414=1,1,INT(INDEX($CE$13:$CE$52,CR414)/$CH$2*INDEX($CI$4:$CI$6,INDEX($BT$4:$BT$33,CN414))/5)*5)</f>
        <v>3580</v>
      </c>
      <c r="CU414" s="18" t="str">
        <f t="shared" si="152"/>
        <v>初级神器材料</v>
      </c>
      <c r="CV414" s="18">
        <f t="shared" si="153"/>
        <v>1870</v>
      </c>
      <c r="CW414" s="18" t="str">
        <f t="shared" si="154"/>
        <v>中级神器2配件3</v>
      </c>
      <c r="CX414" s="18">
        <f t="shared" si="155"/>
        <v>3</v>
      </c>
      <c r="CY414" s="44"/>
      <c r="CZ414" s="44"/>
      <c r="DA414" s="44"/>
      <c r="DB414" s="44"/>
    </row>
    <row r="415" spans="31:106" ht="16.5" x14ac:dyDescent="0.2">
      <c r="CM415" s="44">
        <v>412</v>
      </c>
      <c r="CN415" s="18">
        <f t="shared" si="147"/>
        <v>11</v>
      </c>
      <c r="CO415" s="18">
        <f t="shared" si="148"/>
        <v>1606013</v>
      </c>
      <c r="CP415" s="44" t="str">
        <f t="shared" si="149"/>
        <v>中级神器2配件3-12级</v>
      </c>
      <c r="CQ415" s="43" t="s">
        <v>1061</v>
      </c>
      <c r="CR415" s="18">
        <f t="shared" si="150"/>
        <v>12</v>
      </c>
      <c r="CS415" s="18" t="str">
        <f t="shared" si="151"/>
        <v>金币</v>
      </c>
      <c r="CT415" s="18">
        <f>IF(CR415=1,1,INT(INDEX($CE$13:$CE$52,CR415)/$CH$2*INDEX($CI$4:$CI$6,INDEX($BT$4:$BT$33,CN415))/5)*5)</f>
        <v>4350</v>
      </c>
      <c r="CU415" s="18" t="str">
        <f t="shared" si="152"/>
        <v>初级神器材料</v>
      </c>
      <c r="CV415" s="18">
        <f t="shared" si="153"/>
        <v>2040</v>
      </c>
      <c r="CW415" s="18" t="str">
        <f t="shared" si="154"/>
        <v>中级神器2配件3</v>
      </c>
      <c r="CX415" s="18">
        <f t="shared" si="155"/>
        <v>3</v>
      </c>
      <c r="CY415" s="44"/>
      <c r="CZ415" s="44"/>
      <c r="DA415" s="44"/>
      <c r="DB415" s="44"/>
    </row>
    <row r="416" spans="31:106" ht="16.5" x14ac:dyDescent="0.2">
      <c r="CM416" s="44">
        <v>413</v>
      </c>
      <c r="CN416" s="18">
        <f t="shared" si="147"/>
        <v>11</v>
      </c>
      <c r="CO416" s="18">
        <f t="shared" si="148"/>
        <v>1606013</v>
      </c>
      <c r="CP416" s="44" t="str">
        <f t="shared" si="149"/>
        <v>中级神器2配件3-13级</v>
      </c>
      <c r="CQ416" s="43" t="s">
        <v>1061</v>
      </c>
      <c r="CR416" s="18">
        <f t="shared" si="150"/>
        <v>13</v>
      </c>
      <c r="CS416" s="18" t="str">
        <f t="shared" si="151"/>
        <v>金币</v>
      </c>
      <c r="CT416" s="18">
        <f>IF(CR416=1,1,INT(INDEX($CE$13:$CE$52,CR416)/$CH$2*INDEX($CI$4:$CI$6,INDEX($BT$4:$BT$33,CN416))/5)*5)</f>
        <v>5120</v>
      </c>
      <c r="CU416" s="18" t="str">
        <f t="shared" si="152"/>
        <v>初级神器材料</v>
      </c>
      <c r="CV416" s="18">
        <f t="shared" si="153"/>
        <v>2185</v>
      </c>
      <c r="CW416" s="18" t="str">
        <f t="shared" si="154"/>
        <v>中级神器2配件3</v>
      </c>
      <c r="CX416" s="18">
        <f t="shared" si="155"/>
        <v>3</v>
      </c>
      <c r="CY416" s="44"/>
      <c r="CZ416" s="44"/>
      <c r="DA416" s="44"/>
      <c r="DB416" s="44"/>
    </row>
    <row r="417" spans="91:106" ht="16.5" x14ac:dyDescent="0.2">
      <c r="CM417" s="44">
        <v>414</v>
      </c>
      <c r="CN417" s="18">
        <f t="shared" si="147"/>
        <v>11</v>
      </c>
      <c r="CO417" s="18">
        <f t="shared" si="148"/>
        <v>1606013</v>
      </c>
      <c r="CP417" s="44" t="str">
        <f t="shared" si="149"/>
        <v>中级神器2配件3-14级</v>
      </c>
      <c r="CQ417" s="43" t="s">
        <v>1061</v>
      </c>
      <c r="CR417" s="18">
        <f t="shared" si="150"/>
        <v>14</v>
      </c>
      <c r="CS417" s="18" t="str">
        <f t="shared" si="151"/>
        <v>金币</v>
      </c>
      <c r="CT417" s="18">
        <f>IF(CR417=1,1,INT(INDEX($CE$13:$CE$52,CR417)/$CH$2*INDEX($CI$4:$CI$6,INDEX($BT$4:$BT$33,CN417))/5)*5)</f>
        <v>5885</v>
      </c>
      <c r="CU417" s="18" t="str">
        <f t="shared" si="152"/>
        <v>初级神器材料</v>
      </c>
      <c r="CV417" s="18">
        <f t="shared" si="153"/>
        <v>2325</v>
      </c>
      <c r="CW417" s="18" t="str">
        <f t="shared" si="154"/>
        <v>中级神器2配件3</v>
      </c>
      <c r="CX417" s="18">
        <f t="shared" si="155"/>
        <v>3</v>
      </c>
      <c r="CY417" s="44"/>
      <c r="CZ417" s="44"/>
      <c r="DA417" s="44"/>
      <c r="DB417" s="44"/>
    </row>
    <row r="418" spans="91:106" ht="16.5" x14ac:dyDescent="0.2">
      <c r="CM418" s="44">
        <v>415</v>
      </c>
      <c r="CN418" s="18">
        <f t="shared" si="147"/>
        <v>11</v>
      </c>
      <c r="CO418" s="18">
        <f t="shared" si="148"/>
        <v>1606013</v>
      </c>
      <c r="CP418" s="44" t="str">
        <f t="shared" si="149"/>
        <v>中级神器2配件3-15级</v>
      </c>
      <c r="CQ418" s="43" t="s">
        <v>1061</v>
      </c>
      <c r="CR418" s="18">
        <f t="shared" si="150"/>
        <v>15</v>
      </c>
      <c r="CS418" s="18" t="str">
        <f t="shared" si="151"/>
        <v>金币</v>
      </c>
      <c r="CT418" s="18">
        <f>IF(CR418=1,1,INT(INDEX($CE$13:$CE$52,CR418)/$CH$2*INDEX($CI$4:$CI$6,INDEX($BT$4:$BT$33,CN418))/5)*5)</f>
        <v>6655</v>
      </c>
      <c r="CU418" s="18" t="str">
        <f t="shared" si="152"/>
        <v>初级神器材料</v>
      </c>
      <c r="CV418" s="18">
        <f t="shared" si="153"/>
        <v>2410</v>
      </c>
      <c r="CW418" s="18" t="str">
        <f t="shared" si="154"/>
        <v>中级神器2配件3</v>
      </c>
      <c r="CX418" s="18">
        <f t="shared" si="155"/>
        <v>5</v>
      </c>
      <c r="CY418" s="44"/>
      <c r="CZ418" s="44"/>
      <c r="DA418" s="44"/>
      <c r="DB418" s="44"/>
    </row>
    <row r="419" spans="91:106" ht="16.5" x14ac:dyDescent="0.2">
      <c r="CM419" s="44">
        <v>416</v>
      </c>
      <c r="CN419" s="18">
        <f t="shared" si="147"/>
        <v>11</v>
      </c>
      <c r="CO419" s="18">
        <f t="shared" si="148"/>
        <v>1606013</v>
      </c>
      <c r="CP419" s="44" t="str">
        <f t="shared" si="149"/>
        <v>中级神器2配件3-16级</v>
      </c>
      <c r="CQ419" s="43" t="s">
        <v>1061</v>
      </c>
      <c r="CR419" s="18">
        <f t="shared" si="150"/>
        <v>16</v>
      </c>
      <c r="CS419" s="18" t="str">
        <f t="shared" si="151"/>
        <v>金币</v>
      </c>
      <c r="CT419" s="18">
        <f>IF(CR419=1,1,INT(INDEX($CE$13:$CE$52,CR419)/$CH$2*INDEX($CI$4:$CI$6,INDEX($BT$4:$BT$33,CN419))/5)*5)</f>
        <v>7180</v>
      </c>
      <c r="CU419" s="18" t="str">
        <f t="shared" si="152"/>
        <v>初级神器材料</v>
      </c>
      <c r="CV419" s="18">
        <f t="shared" si="153"/>
        <v>4280</v>
      </c>
      <c r="CW419" s="18" t="str">
        <f t="shared" si="154"/>
        <v>中级神器2配件3</v>
      </c>
      <c r="CX419" s="18">
        <f t="shared" si="155"/>
        <v>5</v>
      </c>
      <c r="CY419" s="44"/>
      <c r="CZ419" s="44"/>
      <c r="DA419" s="44"/>
      <c r="DB419" s="44"/>
    </row>
    <row r="420" spans="91:106" ht="16.5" x14ac:dyDescent="0.2">
      <c r="CM420" s="44">
        <v>417</v>
      </c>
      <c r="CN420" s="18">
        <f t="shared" si="147"/>
        <v>11</v>
      </c>
      <c r="CO420" s="18">
        <f t="shared" si="148"/>
        <v>1606013</v>
      </c>
      <c r="CP420" s="44" t="str">
        <f t="shared" si="149"/>
        <v>中级神器2配件3-17级</v>
      </c>
      <c r="CQ420" s="43" t="s">
        <v>1061</v>
      </c>
      <c r="CR420" s="18">
        <f t="shared" si="150"/>
        <v>17</v>
      </c>
      <c r="CS420" s="18" t="str">
        <f t="shared" si="151"/>
        <v>金币</v>
      </c>
      <c r="CT420" s="18">
        <f>IF(CR420=1,1,INT(INDEX($CE$13:$CE$52,CR420)/$CH$2*INDEX($CI$4:$CI$6,INDEX($BT$4:$BT$33,CN420))/5)*5)</f>
        <v>8720</v>
      </c>
      <c r="CU420" s="18" t="str">
        <f t="shared" si="152"/>
        <v>初级神器材料</v>
      </c>
      <c r="CV420" s="18">
        <f t="shared" si="153"/>
        <v>4535</v>
      </c>
      <c r="CW420" s="18" t="str">
        <f t="shared" si="154"/>
        <v>中级神器2配件3</v>
      </c>
      <c r="CX420" s="18">
        <f t="shared" si="155"/>
        <v>5</v>
      </c>
      <c r="CY420" s="44"/>
      <c r="CZ420" s="44"/>
      <c r="DA420" s="44"/>
      <c r="DB420" s="44"/>
    </row>
    <row r="421" spans="91:106" ht="16.5" x14ac:dyDescent="0.2">
      <c r="CM421" s="44">
        <v>418</v>
      </c>
      <c r="CN421" s="18">
        <f t="shared" si="147"/>
        <v>11</v>
      </c>
      <c r="CO421" s="18">
        <f t="shared" si="148"/>
        <v>1606013</v>
      </c>
      <c r="CP421" s="44" t="str">
        <f t="shared" si="149"/>
        <v>中级神器2配件3-18级</v>
      </c>
      <c r="CQ421" s="43" t="s">
        <v>1061</v>
      </c>
      <c r="CR421" s="18">
        <f t="shared" si="150"/>
        <v>18</v>
      </c>
      <c r="CS421" s="18" t="str">
        <f t="shared" si="151"/>
        <v>金币</v>
      </c>
      <c r="CT421" s="18">
        <f>IF(CR421=1,1,INT(INDEX($CE$13:$CE$52,CR421)/$CH$2*INDEX($CI$4:$CI$6,INDEX($BT$4:$BT$33,CN421))/5)*5)</f>
        <v>10260</v>
      </c>
      <c r="CU421" s="18" t="str">
        <f t="shared" si="152"/>
        <v>初级神器材料</v>
      </c>
      <c r="CV421" s="18">
        <f t="shared" si="153"/>
        <v>4795</v>
      </c>
      <c r="CW421" s="18" t="str">
        <f t="shared" si="154"/>
        <v>中级神器2配件3</v>
      </c>
      <c r="CX421" s="18">
        <f t="shared" si="155"/>
        <v>5</v>
      </c>
      <c r="CY421" s="44"/>
      <c r="CZ421" s="44"/>
      <c r="DA421" s="44"/>
      <c r="DB421" s="44"/>
    </row>
    <row r="422" spans="91:106" ht="16.5" x14ac:dyDescent="0.2">
      <c r="CM422" s="44">
        <v>419</v>
      </c>
      <c r="CN422" s="18">
        <f t="shared" si="147"/>
        <v>11</v>
      </c>
      <c r="CO422" s="18">
        <f t="shared" si="148"/>
        <v>1606013</v>
      </c>
      <c r="CP422" s="44" t="str">
        <f t="shared" si="149"/>
        <v>中级神器2配件3-19级</v>
      </c>
      <c r="CQ422" s="43" t="s">
        <v>1061</v>
      </c>
      <c r="CR422" s="18">
        <f t="shared" si="150"/>
        <v>19</v>
      </c>
      <c r="CS422" s="18" t="str">
        <f t="shared" si="151"/>
        <v>金币</v>
      </c>
      <c r="CT422" s="18">
        <f>IF(CR422=1,1,INT(INDEX($CE$13:$CE$52,CR422)/$CH$2*INDEX($CI$4:$CI$6,INDEX($BT$4:$BT$33,CN422))/5)*5)</f>
        <v>11800</v>
      </c>
      <c r="CU422" s="18" t="str">
        <f t="shared" si="152"/>
        <v>初级神器材料</v>
      </c>
      <c r="CV422" s="18">
        <f t="shared" si="153"/>
        <v>5075</v>
      </c>
      <c r="CW422" s="18" t="str">
        <f t="shared" si="154"/>
        <v>中级神器2配件3</v>
      </c>
      <c r="CX422" s="18">
        <f t="shared" si="155"/>
        <v>5</v>
      </c>
      <c r="CY422" s="44"/>
      <c r="CZ422" s="44"/>
      <c r="DA422" s="44"/>
      <c r="DB422" s="44"/>
    </row>
    <row r="423" spans="91:106" ht="16.5" x14ac:dyDescent="0.2">
      <c r="CM423" s="44">
        <v>420</v>
      </c>
      <c r="CN423" s="18">
        <f t="shared" si="147"/>
        <v>11</v>
      </c>
      <c r="CO423" s="18">
        <f t="shared" si="148"/>
        <v>1606013</v>
      </c>
      <c r="CP423" s="44" t="str">
        <f t="shared" si="149"/>
        <v>中级神器2配件3-20级</v>
      </c>
      <c r="CQ423" s="43" t="s">
        <v>1061</v>
      </c>
      <c r="CR423" s="18">
        <f t="shared" si="150"/>
        <v>20</v>
      </c>
      <c r="CS423" s="18" t="str">
        <f t="shared" si="151"/>
        <v>金币</v>
      </c>
      <c r="CT423" s="18">
        <f>IF(CR423=1,1,INT(INDEX($CE$13:$CE$52,CR423)/$CH$2*INDEX($CI$4:$CI$6,INDEX($BT$4:$BT$33,CN423))/5)*5)</f>
        <v>13340</v>
      </c>
      <c r="CU423" s="18" t="str">
        <f t="shared" si="152"/>
        <v>初级神器材料</v>
      </c>
      <c r="CV423" s="18">
        <f t="shared" si="153"/>
        <v>5360</v>
      </c>
      <c r="CW423" s="18" t="str">
        <f t="shared" si="154"/>
        <v>中级神器2配件3</v>
      </c>
      <c r="CX423" s="18">
        <f t="shared" si="155"/>
        <v>10</v>
      </c>
      <c r="CY423" s="44"/>
      <c r="CZ423" s="44"/>
      <c r="DA423" s="44"/>
      <c r="DB423" s="44"/>
    </row>
    <row r="424" spans="91:106" ht="16.5" x14ac:dyDescent="0.2">
      <c r="CM424" s="44">
        <v>421</v>
      </c>
      <c r="CN424" s="18">
        <f t="shared" si="147"/>
        <v>11</v>
      </c>
      <c r="CO424" s="18">
        <f t="shared" si="148"/>
        <v>1606013</v>
      </c>
      <c r="CP424" s="44" t="str">
        <f t="shared" si="149"/>
        <v>中级神器2配件3-21级</v>
      </c>
      <c r="CQ424" s="43" t="s">
        <v>1061</v>
      </c>
      <c r="CR424" s="18">
        <f t="shared" si="150"/>
        <v>21</v>
      </c>
      <c r="CS424" s="18" t="str">
        <f t="shared" si="151"/>
        <v>金币</v>
      </c>
      <c r="CT424" s="18">
        <f>IF(CR424=1,1,INT(INDEX($CE$13:$CE$52,CR424)/$CH$2*INDEX($CI$4:$CI$6,INDEX($BT$4:$BT$33,CN424))/5)*5)</f>
        <v>14015</v>
      </c>
      <c r="CU424" s="18" t="str">
        <f t="shared" si="152"/>
        <v>初级神器材料</v>
      </c>
      <c r="CV424" s="18">
        <f t="shared" si="153"/>
        <v>5935</v>
      </c>
      <c r="CW424" s="18" t="str">
        <f t="shared" si="154"/>
        <v>中级神器2配件3</v>
      </c>
      <c r="CX424" s="18">
        <f t="shared" si="155"/>
        <v>10</v>
      </c>
      <c r="CY424" s="44"/>
      <c r="CZ424" s="44"/>
      <c r="DA424" s="44"/>
      <c r="DB424" s="44"/>
    </row>
    <row r="425" spans="91:106" ht="16.5" x14ac:dyDescent="0.2">
      <c r="CM425" s="44">
        <v>422</v>
      </c>
      <c r="CN425" s="18">
        <f t="shared" si="147"/>
        <v>11</v>
      </c>
      <c r="CO425" s="18">
        <f t="shared" si="148"/>
        <v>1606013</v>
      </c>
      <c r="CP425" s="44" t="str">
        <f t="shared" si="149"/>
        <v>中级神器2配件3-22级</v>
      </c>
      <c r="CQ425" s="43" t="s">
        <v>1061</v>
      </c>
      <c r="CR425" s="18">
        <f t="shared" si="150"/>
        <v>22</v>
      </c>
      <c r="CS425" s="18" t="str">
        <f t="shared" si="151"/>
        <v>金币</v>
      </c>
      <c r="CT425" s="18">
        <f>IF(CR425=1,1,INT(INDEX($CE$13:$CE$52,CR425)/$CH$2*INDEX($CI$4:$CI$6,INDEX($BT$4:$BT$33,CN425))/5)*5)</f>
        <v>14790</v>
      </c>
      <c r="CU425" s="18" t="str">
        <f t="shared" si="152"/>
        <v>初级神器材料</v>
      </c>
      <c r="CV425" s="18">
        <f t="shared" si="153"/>
        <v>6350</v>
      </c>
      <c r="CW425" s="18" t="str">
        <f t="shared" si="154"/>
        <v>中级神器2配件3</v>
      </c>
      <c r="CX425" s="18">
        <f t="shared" si="155"/>
        <v>10</v>
      </c>
      <c r="CY425" s="44"/>
      <c r="CZ425" s="44"/>
      <c r="DA425" s="44"/>
      <c r="DB425" s="44"/>
    </row>
    <row r="426" spans="91:106" ht="16.5" x14ac:dyDescent="0.2">
      <c r="CM426" s="44">
        <v>423</v>
      </c>
      <c r="CN426" s="18">
        <f t="shared" si="147"/>
        <v>11</v>
      </c>
      <c r="CO426" s="18">
        <f t="shared" si="148"/>
        <v>1606013</v>
      </c>
      <c r="CP426" s="44" t="str">
        <f t="shared" si="149"/>
        <v>中级神器2配件3-23级</v>
      </c>
      <c r="CQ426" s="43" t="s">
        <v>1061</v>
      </c>
      <c r="CR426" s="18">
        <f t="shared" si="150"/>
        <v>23</v>
      </c>
      <c r="CS426" s="18" t="str">
        <f t="shared" si="151"/>
        <v>金币</v>
      </c>
      <c r="CT426" s="18">
        <f>IF(CR426=1,1,INT(INDEX($CE$13:$CE$52,CR426)/$CH$2*INDEX($CI$4:$CI$6,INDEX($BT$4:$BT$33,CN426))/5)*5)</f>
        <v>15570</v>
      </c>
      <c r="CU426" s="18" t="str">
        <f t="shared" si="152"/>
        <v>初级神器材料</v>
      </c>
      <c r="CV426" s="18">
        <f t="shared" si="153"/>
        <v>6750</v>
      </c>
      <c r="CW426" s="18" t="str">
        <f t="shared" si="154"/>
        <v>中级神器2配件3</v>
      </c>
      <c r="CX426" s="18">
        <f t="shared" si="155"/>
        <v>10</v>
      </c>
      <c r="CY426" s="44"/>
      <c r="CZ426" s="44"/>
      <c r="DA426" s="44"/>
      <c r="DB426" s="44"/>
    </row>
    <row r="427" spans="91:106" ht="16.5" x14ac:dyDescent="0.2">
      <c r="CM427" s="44">
        <v>424</v>
      </c>
      <c r="CN427" s="18">
        <f t="shared" si="147"/>
        <v>11</v>
      </c>
      <c r="CO427" s="18">
        <f t="shared" si="148"/>
        <v>1606013</v>
      </c>
      <c r="CP427" s="44" t="str">
        <f t="shared" si="149"/>
        <v>中级神器2配件3-24级</v>
      </c>
      <c r="CQ427" s="43" t="s">
        <v>1061</v>
      </c>
      <c r="CR427" s="18">
        <f t="shared" si="150"/>
        <v>24</v>
      </c>
      <c r="CS427" s="18" t="str">
        <f t="shared" si="151"/>
        <v>金币</v>
      </c>
      <c r="CT427" s="18">
        <f>IF(CR427=1,1,INT(INDEX($CE$13:$CE$52,CR427)/$CH$2*INDEX($CI$4:$CI$6,INDEX($BT$4:$BT$33,CN427))/5)*5)</f>
        <v>16350</v>
      </c>
      <c r="CU427" s="18" t="str">
        <f t="shared" si="152"/>
        <v>初级神器材料</v>
      </c>
      <c r="CV427" s="18">
        <f t="shared" si="153"/>
        <v>7145</v>
      </c>
      <c r="CW427" s="18" t="str">
        <f t="shared" si="154"/>
        <v>中级神器2配件3</v>
      </c>
      <c r="CX427" s="18">
        <f t="shared" si="155"/>
        <v>10</v>
      </c>
      <c r="CY427" s="44"/>
      <c r="CZ427" s="44"/>
      <c r="DA427" s="44"/>
      <c r="DB427" s="44"/>
    </row>
    <row r="428" spans="91:106" ht="16.5" x14ac:dyDescent="0.2">
      <c r="CM428" s="44">
        <v>425</v>
      </c>
      <c r="CN428" s="18">
        <f t="shared" si="147"/>
        <v>11</v>
      </c>
      <c r="CO428" s="18">
        <f t="shared" si="148"/>
        <v>1606013</v>
      </c>
      <c r="CP428" s="44" t="str">
        <f t="shared" si="149"/>
        <v>中级神器2配件3-25级</v>
      </c>
      <c r="CQ428" s="43" t="s">
        <v>1061</v>
      </c>
      <c r="CR428" s="18">
        <f t="shared" si="150"/>
        <v>25</v>
      </c>
      <c r="CS428" s="18" t="str">
        <f t="shared" si="151"/>
        <v>金币</v>
      </c>
      <c r="CT428" s="18">
        <f>IF(CR428=1,1,INT(INDEX($CE$13:$CE$52,CR428)/$CH$2*INDEX($CI$4:$CI$6,INDEX($BT$4:$BT$33,CN428))/5)*5)</f>
        <v>17125</v>
      </c>
      <c r="CU428" s="18" t="str">
        <f t="shared" si="152"/>
        <v>初级神器材料</v>
      </c>
      <c r="CV428" s="18">
        <f t="shared" si="153"/>
        <v>7545</v>
      </c>
      <c r="CW428" s="18" t="str">
        <f t="shared" si="154"/>
        <v>中级神器2配件3</v>
      </c>
      <c r="CX428" s="18">
        <f t="shared" si="155"/>
        <v>15</v>
      </c>
      <c r="CY428" s="44"/>
      <c r="CZ428" s="44"/>
      <c r="DA428" s="44"/>
      <c r="DB428" s="44"/>
    </row>
    <row r="429" spans="91:106" ht="16.5" x14ac:dyDescent="0.2">
      <c r="CM429" s="44">
        <v>426</v>
      </c>
      <c r="CN429" s="18">
        <f t="shared" si="147"/>
        <v>11</v>
      </c>
      <c r="CO429" s="18">
        <f t="shared" si="148"/>
        <v>1606013</v>
      </c>
      <c r="CP429" s="44" t="str">
        <f t="shared" si="149"/>
        <v>中级神器2配件3-26级</v>
      </c>
      <c r="CQ429" s="43" t="s">
        <v>1061</v>
      </c>
      <c r="CR429" s="18">
        <f t="shared" si="150"/>
        <v>26</v>
      </c>
      <c r="CS429" s="18" t="str">
        <f t="shared" si="151"/>
        <v>金币</v>
      </c>
      <c r="CT429" s="18">
        <f>IF(CR429=1,1,INT(INDEX($CE$13:$CE$52,CR429)/$CH$2*INDEX($CI$4:$CI$6,INDEX($BT$4:$BT$33,CN429))/5)*5)</f>
        <v>21600</v>
      </c>
      <c r="CU429" s="18" t="str">
        <f t="shared" si="152"/>
        <v>初级神器材料</v>
      </c>
      <c r="CV429" s="18">
        <f t="shared" si="153"/>
        <v>9075</v>
      </c>
      <c r="CW429" s="18" t="str">
        <f t="shared" si="154"/>
        <v>中级神器2配件3</v>
      </c>
      <c r="CX429" s="18">
        <f t="shared" si="155"/>
        <v>15</v>
      </c>
      <c r="CY429" s="44"/>
      <c r="CZ429" s="44"/>
      <c r="DA429" s="44"/>
      <c r="DB429" s="44"/>
    </row>
    <row r="430" spans="91:106" ht="16.5" x14ac:dyDescent="0.2">
      <c r="CM430" s="44">
        <v>427</v>
      </c>
      <c r="CN430" s="18">
        <f t="shared" si="147"/>
        <v>11</v>
      </c>
      <c r="CO430" s="18">
        <f t="shared" si="148"/>
        <v>1606013</v>
      </c>
      <c r="CP430" s="44" t="str">
        <f t="shared" si="149"/>
        <v>中级神器2配件3-27级</v>
      </c>
      <c r="CQ430" s="43" t="s">
        <v>1061</v>
      </c>
      <c r="CR430" s="18">
        <f t="shared" si="150"/>
        <v>27</v>
      </c>
      <c r="CS430" s="18" t="str">
        <f t="shared" si="151"/>
        <v>金币</v>
      </c>
      <c r="CT430" s="18">
        <f>IF(CR430=1,1,INT(INDEX($CE$13:$CE$52,CR430)/$CH$2*INDEX($CI$4:$CI$6,INDEX($BT$4:$BT$33,CN430))/5)*5)</f>
        <v>27420</v>
      </c>
      <c r="CU430" s="18" t="str">
        <f t="shared" si="152"/>
        <v>初级神器材料</v>
      </c>
      <c r="CV430" s="18">
        <f t="shared" si="153"/>
        <v>9640</v>
      </c>
      <c r="CW430" s="18" t="str">
        <f t="shared" si="154"/>
        <v>中级神器2配件3</v>
      </c>
      <c r="CX430" s="18">
        <f t="shared" si="155"/>
        <v>15</v>
      </c>
      <c r="CY430" s="44"/>
      <c r="CZ430" s="44"/>
      <c r="DA430" s="44"/>
      <c r="DB430" s="44"/>
    </row>
    <row r="431" spans="91:106" ht="16.5" x14ac:dyDescent="0.2">
      <c r="CM431" s="44">
        <v>428</v>
      </c>
      <c r="CN431" s="18">
        <f t="shared" si="147"/>
        <v>11</v>
      </c>
      <c r="CO431" s="18">
        <f t="shared" si="148"/>
        <v>1606013</v>
      </c>
      <c r="CP431" s="44" t="str">
        <f t="shared" si="149"/>
        <v>中级神器2配件3-28级</v>
      </c>
      <c r="CQ431" s="43" t="s">
        <v>1061</v>
      </c>
      <c r="CR431" s="18">
        <f t="shared" si="150"/>
        <v>28</v>
      </c>
      <c r="CS431" s="18" t="str">
        <f t="shared" si="151"/>
        <v>金币</v>
      </c>
      <c r="CT431" s="18">
        <f>IF(CR431=1,1,INT(INDEX($CE$13:$CE$52,CR431)/$CH$2*INDEX($CI$4:$CI$6,INDEX($BT$4:$BT$33,CN431))/5)*5)</f>
        <v>33235</v>
      </c>
      <c r="CU431" s="18" t="str">
        <f t="shared" si="152"/>
        <v>初级神器材料</v>
      </c>
      <c r="CV431" s="18">
        <f t="shared" si="153"/>
        <v>10210</v>
      </c>
      <c r="CW431" s="18" t="str">
        <f t="shared" si="154"/>
        <v>中级神器2配件3</v>
      </c>
      <c r="CX431" s="18">
        <f t="shared" si="155"/>
        <v>15</v>
      </c>
      <c r="CY431" s="44"/>
      <c r="CZ431" s="44"/>
      <c r="DA431" s="44"/>
      <c r="DB431" s="44"/>
    </row>
    <row r="432" spans="91:106" ht="16.5" x14ac:dyDescent="0.2">
      <c r="CM432" s="44">
        <v>429</v>
      </c>
      <c r="CN432" s="18">
        <f t="shared" si="147"/>
        <v>11</v>
      </c>
      <c r="CO432" s="18">
        <f t="shared" si="148"/>
        <v>1606013</v>
      </c>
      <c r="CP432" s="44" t="str">
        <f t="shared" si="149"/>
        <v>中级神器2配件3-29级</v>
      </c>
      <c r="CQ432" s="43" t="s">
        <v>1061</v>
      </c>
      <c r="CR432" s="18">
        <f t="shared" si="150"/>
        <v>29</v>
      </c>
      <c r="CS432" s="18" t="str">
        <f t="shared" si="151"/>
        <v>金币</v>
      </c>
      <c r="CT432" s="18">
        <f>IF(CR432=1,1,INT(INDEX($CE$13:$CE$52,CR432)/$CH$2*INDEX($CI$4:$CI$6,INDEX($BT$4:$BT$33,CN432))/5)*5)</f>
        <v>39050</v>
      </c>
      <c r="CU432" s="18" t="str">
        <f t="shared" si="152"/>
        <v>初级神器材料</v>
      </c>
      <c r="CV432" s="18">
        <f t="shared" si="153"/>
        <v>10775</v>
      </c>
      <c r="CW432" s="18" t="str">
        <f t="shared" si="154"/>
        <v>中级神器2配件3</v>
      </c>
      <c r="CX432" s="18">
        <f t="shared" si="155"/>
        <v>15</v>
      </c>
      <c r="CY432" s="44"/>
      <c r="CZ432" s="44"/>
      <c r="DA432" s="44"/>
      <c r="DB432" s="44"/>
    </row>
    <row r="433" spans="91:106" ht="16.5" x14ac:dyDescent="0.2">
      <c r="CM433" s="44">
        <v>430</v>
      </c>
      <c r="CN433" s="18">
        <f t="shared" si="147"/>
        <v>11</v>
      </c>
      <c r="CO433" s="18">
        <f t="shared" si="148"/>
        <v>1606013</v>
      </c>
      <c r="CP433" s="44" t="str">
        <f t="shared" si="149"/>
        <v>中级神器2配件3-30级</v>
      </c>
      <c r="CQ433" s="43" t="s">
        <v>1061</v>
      </c>
      <c r="CR433" s="18">
        <f t="shared" si="150"/>
        <v>30</v>
      </c>
      <c r="CS433" s="18" t="str">
        <f t="shared" si="151"/>
        <v>金币</v>
      </c>
      <c r="CT433" s="18">
        <f>IF(CR433=1,1,INT(INDEX($CE$13:$CE$52,CR433)/$CH$2*INDEX($CI$4:$CI$6,INDEX($BT$4:$BT$33,CN433))/5)*5)</f>
        <v>44870</v>
      </c>
      <c r="CU433" s="18" t="str">
        <f t="shared" si="152"/>
        <v>初级神器材料</v>
      </c>
      <c r="CV433" s="18">
        <f t="shared" si="153"/>
        <v>11345</v>
      </c>
      <c r="CW433" s="18" t="str">
        <f t="shared" si="154"/>
        <v>中级神器2配件3</v>
      </c>
      <c r="CX433" s="18">
        <f t="shared" si="155"/>
        <v>21</v>
      </c>
      <c r="CY433" s="44"/>
      <c r="CZ433" s="44"/>
      <c r="DA433" s="44"/>
      <c r="DB433" s="44"/>
    </row>
    <row r="434" spans="91:106" ht="16.5" x14ac:dyDescent="0.2">
      <c r="CM434" s="44">
        <v>431</v>
      </c>
      <c r="CN434" s="18">
        <f t="shared" si="147"/>
        <v>11</v>
      </c>
      <c r="CO434" s="18">
        <f t="shared" si="148"/>
        <v>1606013</v>
      </c>
      <c r="CP434" s="44" t="str">
        <f t="shared" si="149"/>
        <v>中级神器2配件3-31级</v>
      </c>
      <c r="CQ434" s="43" t="s">
        <v>1061</v>
      </c>
      <c r="CR434" s="18">
        <f t="shared" si="150"/>
        <v>31</v>
      </c>
      <c r="CS434" s="18" t="str">
        <f t="shared" si="151"/>
        <v>金币</v>
      </c>
      <c r="CT434" s="18">
        <f>IF(CR434=1,1,INT(INDEX($CE$13:$CE$52,CR434)/$CH$2*INDEX($CI$4:$CI$6,INDEX($BT$4:$BT$33,CN434))/5)*5)</f>
        <v>47705</v>
      </c>
      <c r="CU434" s="18" t="str">
        <f t="shared" si="152"/>
        <v>初级神器材料</v>
      </c>
      <c r="CV434" s="18">
        <f t="shared" si="153"/>
        <v>15880</v>
      </c>
      <c r="CW434" s="18" t="str">
        <f t="shared" si="154"/>
        <v>中级神器2配件3</v>
      </c>
      <c r="CX434" s="18">
        <f t="shared" si="155"/>
        <v>25</v>
      </c>
      <c r="CY434" s="44"/>
      <c r="CZ434" s="44"/>
      <c r="DA434" s="44"/>
      <c r="DB434" s="44"/>
    </row>
    <row r="435" spans="91:106" ht="16.5" x14ac:dyDescent="0.2">
      <c r="CM435" s="44">
        <v>432</v>
      </c>
      <c r="CN435" s="18">
        <f t="shared" si="147"/>
        <v>11</v>
      </c>
      <c r="CO435" s="18">
        <f t="shared" si="148"/>
        <v>1606013</v>
      </c>
      <c r="CP435" s="44" t="str">
        <f t="shared" si="149"/>
        <v>中级神器2配件3-32级</v>
      </c>
      <c r="CQ435" s="43" t="s">
        <v>1061</v>
      </c>
      <c r="CR435" s="18">
        <f t="shared" si="150"/>
        <v>32</v>
      </c>
      <c r="CS435" s="18" t="str">
        <f t="shared" si="151"/>
        <v>金币</v>
      </c>
      <c r="CT435" s="18">
        <f>IF(CR435=1,1,INT(INDEX($CE$13:$CE$52,CR435)/$CH$2*INDEX($CI$4:$CI$6,INDEX($BT$4:$BT$33,CN435))/5)*5)</f>
        <v>71560</v>
      </c>
      <c r="CU435" s="18" t="str">
        <f t="shared" si="152"/>
        <v>初级神器材料</v>
      </c>
      <c r="CV435" s="18">
        <f t="shared" si="153"/>
        <v>17015</v>
      </c>
      <c r="CW435" s="18" t="str">
        <f t="shared" si="154"/>
        <v>中级神器2配件3</v>
      </c>
      <c r="CX435" s="18">
        <f t="shared" si="155"/>
        <v>25</v>
      </c>
      <c r="CY435" s="44"/>
      <c r="CZ435" s="44"/>
      <c r="DA435" s="44"/>
      <c r="DB435" s="44"/>
    </row>
    <row r="436" spans="91:106" ht="16.5" x14ac:dyDescent="0.2">
      <c r="CM436" s="44">
        <v>433</v>
      </c>
      <c r="CN436" s="18">
        <f t="shared" si="147"/>
        <v>11</v>
      </c>
      <c r="CO436" s="18">
        <f t="shared" si="148"/>
        <v>1606013</v>
      </c>
      <c r="CP436" s="44" t="str">
        <f t="shared" si="149"/>
        <v>中级神器2配件3-33级</v>
      </c>
      <c r="CQ436" s="43" t="s">
        <v>1061</v>
      </c>
      <c r="CR436" s="18">
        <f t="shared" si="150"/>
        <v>33</v>
      </c>
      <c r="CS436" s="18" t="str">
        <f t="shared" si="151"/>
        <v>金币</v>
      </c>
      <c r="CT436" s="18">
        <f>IF(CR436=1,1,INT(INDEX($CE$13:$CE$52,CR436)/$CH$2*INDEX($CI$4:$CI$6,INDEX($BT$4:$BT$33,CN436))/5)*5)</f>
        <v>95415</v>
      </c>
      <c r="CU436" s="18" t="str">
        <f t="shared" si="152"/>
        <v>初级神器材料</v>
      </c>
      <c r="CV436" s="18">
        <f t="shared" si="153"/>
        <v>18150</v>
      </c>
      <c r="CW436" s="18" t="str">
        <f t="shared" si="154"/>
        <v>中级神器2配件3</v>
      </c>
      <c r="CX436" s="18">
        <f t="shared" si="155"/>
        <v>25</v>
      </c>
      <c r="CY436" s="44"/>
      <c r="CZ436" s="44"/>
      <c r="DA436" s="44"/>
      <c r="DB436" s="44"/>
    </row>
    <row r="437" spans="91:106" ht="16.5" x14ac:dyDescent="0.2">
      <c r="CM437" s="44">
        <v>434</v>
      </c>
      <c r="CN437" s="18">
        <f t="shared" si="147"/>
        <v>11</v>
      </c>
      <c r="CO437" s="18">
        <f t="shared" si="148"/>
        <v>1606013</v>
      </c>
      <c r="CP437" s="44" t="str">
        <f t="shared" si="149"/>
        <v>中级神器2配件3-34级</v>
      </c>
      <c r="CQ437" s="43" t="s">
        <v>1061</v>
      </c>
      <c r="CR437" s="18">
        <f t="shared" si="150"/>
        <v>34</v>
      </c>
      <c r="CS437" s="18" t="str">
        <f t="shared" si="151"/>
        <v>金币</v>
      </c>
      <c r="CT437" s="18">
        <f>IF(CR437=1,1,INT(INDEX($CE$13:$CE$52,CR437)/$CH$2*INDEX($CI$4:$CI$6,INDEX($BT$4:$BT$33,CN437))/5)*5)</f>
        <v>119270</v>
      </c>
      <c r="CU437" s="18" t="str">
        <f t="shared" si="152"/>
        <v>初级神器材料</v>
      </c>
      <c r="CV437" s="18">
        <f t="shared" si="153"/>
        <v>19285</v>
      </c>
      <c r="CW437" s="18" t="str">
        <f t="shared" si="154"/>
        <v>中级神器2配件3</v>
      </c>
      <c r="CX437" s="18">
        <f t="shared" si="155"/>
        <v>25</v>
      </c>
      <c r="CY437" s="44"/>
      <c r="CZ437" s="44"/>
      <c r="DA437" s="44"/>
      <c r="DB437" s="44"/>
    </row>
    <row r="438" spans="91:106" ht="16.5" x14ac:dyDescent="0.2">
      <c r="CM438" s="44">
        <v>435</v>
      </c>
      <c r="CN438" s="18">
        <f t="shared" si="147"/>
        <v>11</v>
      </c>
      <c r="CO438" s="18">
        <f t="shared" si="148"/>
        <v>1606013</v>
      </c>
      <c r="CP438" s="44" t="str">
        <f t="shared" si="149"/>
        <v>中级神器2配件3-35级</v>
      </c>
      <c r="CQ438" s="43" t="s">
        <v>1061</v>
      </c>
      <c r="CR438" s="18">
        <f t="shared" si="150"/>
        <v>35</v>
      </c>
      <c r="CS438" s="18" t="str">
        <f t="shared" si="151"/>
        <v>金币</v>
      </c>
      <c r="CT438" s="18">
        <f>IF(CR438=1,1,INT(INDEX($CE$13:$CE$52,CR438)/$CH$2*INDEX($CI$4:$CI$6,INDEX($BT$4:$BT$33,CN438))/5)*5)</f>
        <v>143125</v>
      </c>
      <c r="CU438" s="18" t="str">
        <f t="shared" si="152"/>
        <v>初级神器材料</v>
      </c>
      <c r="CV438" s="18">
        <f t="shared" si="153"/>
        <v>20420</v>
      </c>
      <c r="CW438" s="18" t="str">
        <f t="shared" si="154"/>
        <v>中级神器2配件3</v>
      </c>
      <c r="CX438" s="18">
        <f t="shared" si="155"/>
        <v>25</v>
      </c>
      <c r="CY438" s="44"/>
      <c r="CZ438" s="44"/>
      <c r="DA438" s="44"/>
      <c r="DB438" s="44"/>
    </row>
    <row r="439" spans="91:106" ht="16.5" x14ac:dyDescent="0.2">
      <c r="CM439" s="44">
        <v>436</v>
      </c>
      <c r="CN439" s="18">
        <f t="shared" si="147"/>
        <v>11</v>
      </c>
      <c r="CO439" s="18">
        <f t="shared" si="148"/>
        <v>1606013</v>
      </c>
      <c r="CP439" s="44" t="str">
        <f t="shared" si="149"/>
        <v>中级神器2配件3-36级</v>
      </c>
      <c r="CQ439" s="43" t="s">
        <v>1061</v>
      </c>
      <c r="CR439" s="18">
        <f t="shared" si="150"/>
        <v>36</v>
      </c>
      <c r="CS439" s="18" t="str">
        <f t="shared" si="151"/>
        <v>金币</v>
      </c>
      <c r="CT439" s="18">
        <f>IF(CR439=1,1,INT(INDEX($CE$13:$CE$52,CR439)/$CH$2*INDEX($CI$4:$CI$6,INDEX($BT$4:$BT$33,CN439))/5)*5)</f>
        <v>193815</v>
      </c>
      <c r="CU439" s="18" t="str">
        <f t="shared" si="152"/>
        <v>初级神器材料</v>
      </c>
      <c r="CV439" s="18">
        <f t="shared" si="153"/>
        <v>32330</v>
      </c>
      <c r="CW439" s="18" t="str">
        <f t="shared" si="154"/>
        <v>中级神器2配件3</v>
      </c>
      <c r="CX439" s="18">
        <f t="shared" si="155"/>
        <v>25</v>
      </c>
      <c r="CY439" s="44"/>
      <c r="CZ439" s="44"/>
      <c r="DA439" s="44"/>
      <c r="DB439" s="44"/>
    </row>
    <row r="440" spans="91:106" ht="16.5" x14ac:dyDescent="0.2">
      <c r="CM440" s="44">
        <v>437</v>
      </c>
      <c r="CN440" s="18">
        <f t="shared" si="147"/>
        <v>11</v>
      </c>
      <c r="CO440" s="18">
        <f t="shared" si="148"/>
        <v>1606013</v>
      </c>
      <c r="CP440" s="44" t="str">
        <f t="shared" si="149"/>
        <v>中级神器2配件3-37级</v>
      </c>
      <c r="CQ440" s="43" t="s">
        <v>1061</v>
      </c>
      <c r="CR440" s="18">
        <f t="shared" si="150"/>
        <v>37</v>
      </c>
      <c r="CS440" s="18" t="str">
        <f t="shared" si="151"/>
        <v>金币</v>
      </c>
      <c r="CT440" s="18">
        <f>IF(CR440=1,1,INT(INDEX($CE$13:$CE$52,CR440)/$CH$2*INDEX($CI$4:$CI$6,INDEX($BT$4:$BT$33,CN440))/5)*5)</f>
        <v>245995</v>
      </c>
      <c r="CU440" s="18" t="str">
        <f t="shared" si="152"/>
        <v>初级神器材料</v>
      </c>
      <c r="CV440" s="18">
        <f t="shared" si="153"/>
        <v>34030</v>
      </c>
      <c r="CW440" s="18" t="str">
        <f t="shared" si="154"/>
        <v>中级神器2配件3</v>
      </c>
      <c r="CX440" s="18">
        <f t="shared" si="155"/>
        <v>25</v>
      </c>
      <c r="CY440" s="44"/>
      <c r="CZ440" s="44"/>
      <c r="DA440" s="44"/>
      <c r="DB440" s="44"/>
    </row>
    <row r="441" spans="91:106" ht="16.5" x14ac:dyDescent="0.2">
      <c r="CM441" s="44">
        <v>438</v>
      </c>
      <c r="CN441" s="18">
        <f t="shared" si="147"/>
        <v>11</v>
      </c>
      <c r="CO441" s="18">
        <f t="shared" si="148"/>
        <v>1606013</v>
      </c>
      <c r="CP441" s="44" t="str">
        <f t="shared" si="149"/>
        <v>中级神器2配件3-38级</v>
      </c>
      <c r="CQ441" s="43" t="s">
        <v>1061</v>
      </c>
      <c r="CR441" s="18">
        <f t="shared" si="150"/>
        <v>38</v>
      </c>
      <c r="CS441" s="18" t="str">
        <f t="shared" si="151"/>
        <v>金币</v>
      </c>
      <c r="CT441" s="18">
        <f>IF(CR441=1,1,INT(INDEX($CE$13:$CE$52,CR441)/$CH$2*INDEX($CI$4:$CI$6,INDEX($BT$4:$BT$33,CN441))/5)*5)</f>
        <v>298175</v>
      </c>
      <c r="CU441" s="18" t="str">
        <f t="shared" si="152"/>
        <v>初级神器材料</v>
      </c>
      <c r="CV441" s="18">
        <f t="shared" si="153"/>
        <v>35730</v>
      </c>
      <c r="CW441" s="18" t="str">
        <f t="shared" si="154"/>
        <v>中级神器2配件3</v>
      </c>
      <c r="CX441" s="18">
        <f t="shared" si="155"/>
        <v>25</v>
      </c>
      <c r="CY441" s="44"/>
      <c r="CZ441" s="44"/>
      <c r="DA441" s="44"/>
      <c r="DB441" s="44"/>
    </row>
    <row r="442" spans="91:106" ht="16.5" x14ac:dyDescent="0.2">
      <c r="CM442" s="44">
        <v>439</v>
      </c>
      <c r="CN442" s="18">
        <f t="shared" si="147"/>
        <v>11</v>
      </c>
      <c r="CO442" s="18">
        <f t="shared" si="148"/>
        <v>1606013</v>
      </c>
      <c r="CP442" s="44" t="str">
        <f t="shared" si="149"/>
        <v>中级神器2配件3-39级</v>
      </c>
      <c r="CQ442" s="43" t="s">
        <v>1061</v>
      </c>
      <c r="CR442" s="18">
        <f t="shared" si="150"/>
        <v>39</v>
      </c>
      <c r="CS442" s="18" t="str">
        <f t="shared" si="151"/>
        <v>金币</v>
      </c>
      <c r="CT442" s="18">
        <f>IF(CR442=1,1,INT(INDEX($CE$13:$CE$52,CR442)/$CH$2*INDEX($CI$4:$CI$6,INDEX($BT$4:$BT$33,CN442))/5)*5)</f>
        <v>350355</v>
      </c>
      <c r="CU442" s="18" t="str">
        <f t="shared" si="152"/>
        <v>初级神器材料</v>
      </c>
      <c r="CV442" s="18">
        <f t="shared" si="153"/>
        <v>37435</v>
      </c>
      <c r="CW442" s="18" t="str">
        <f t="shared" si="154"/>
        <v>中级神器2配件3</v>
      </c>
      <c r="CX442" s="18">
        <f t="shared" si="155"/>
        <v>25</v>
      </c>
      <c r="CY442" s="44"/>
      <c r="CZ442" s="44"/>
      <c r="DA442" s="44"/>
      <c r="DB442" s="44"/>
    </row>
    <row r="443" spans="91:106" ht="16.5" x14ac:dyDescent="0.2">
      <c r="CM443" s="44">
        <v>440</v>
      </c>
      <c r="CN443" s="18">
        <f t="shared" si="147"/>
        <v>11</v>
      </c>
      <c r="CO443" s="18">
        <f t="shared" si="148"/>
        <v>1606013</v>
      </c>
      <c r="CP443" s="44" t="str">
        <f t="shared" si="149"/>
        <v>中级神器2配件3-40级</v>
      </c>
      <c r="CQ443" s="43" t="s">
        <v>1061</v>
      </c>
      <c r="CR443" s="18">
        <f t="shared" si="150"/>
        <v>40</v>
      </c>
      <c r="CS443" s="18" t="str">
        <f t="shared" si="151"/>
        <v>金币</v>
      </c>
      <c r="CT443" s="18">
        <f>IF(CR443=1,1,INT(INDEX($CE$13:$CE$52,CR443)/$CH$2*INDEX($CI$4:$CI$6,INDEX($BT$4:$BT$33,CN443))/5)*5)</f>
        <v>402540</v>
      </c>
      <c r="CU443" s="18" t="str">
        <f t="shared" si="152"/>
        <v>初级神器材料</v>
      </c>
      <c r="CV443" s="18">
        <f t="shared" si="153"/>
        <v>39135</v>
      </c>
      <c r="CW443" s="18" t="str">
        <f t="shared" si="154"/>
        <v>中级神器2配件3</v>
      </c>
      <c r="CX443" s="18">
        <f t="shared" si="155"/>
        <v>25</v>
      </c>
      <c r="CY443" s="44"/>
      <c r="CZ443" s="44"/>
      <c r="DA443" s="44"/>
      <c r="DB443" s="44"/>
    </row>
    <row r="444" spans="91:106" ht="16.5" x14ac:dyDescent="0.2">
      <c r="CM444" s="44">
        <v>441</v>
      </c>
      <c r="CN444" s="18">
        <f t="shared" si="147"/>
        <v>12</v>
      </c>
      <c r="CO444" s="18">
        <f t="shared" si="148"/>
        <v>1606014</v>
      </c>
      <c r="CP444" s="44" t="str">
        <f t="shared" si="149"/>
        <v>中级神器2配件4-1级</v>
      </c>
      <c r="CQ444" s="43" t="s">
        <v>1061</v>
      </c>
      <c r="CR444" s="18">
        <f t="shared" si="150"/>
        <v>1</v>
      </c>
      <c r="CS444" s="18" t="str">
        <f t="shared" si="151"/>
        <v>中级神器2配件4激活</v>
      </c>
      <c r="CT444" s="18">
        <f>IF(CR444=1,1,INT(INDEX($CE$13:$CE$52,CR444)/$CH$2*INDEX($CI$4:$CI$6,INDEX($BT$4:$BT$33,CN444))/5)*5)</f>
        <v>1</v>
      </c>
      <c r="CU444" s="18" t="str">
        <f t="shared" si="152"/>
        <v/>
      </c>
      <c r="CV444" s="18" t="str">
        <f t="shared" si="153"/>
        <v/>
      </c>
      <c r="CW444" s="18" t="str">
        <f t="shared" si="154"/>
        <v/>
      </c>
      <c r="CX444" s="18" t="str">
        <f t="shared" si="155"/>
        <v/>
      </c>
      <c r="CY444" s="44"/>
      <c r="CZ444" s="44"/>
      <c r="DA444" s="44"/>
      <c r="DB444" s="44"/>
    </row>
    <row r="445" spans="91:106" ht="16.5" x14ac:dyDescent="0.2">
      <c r="CM445" s="44">
        <v>442</v>
      </c>
      <c r="CN445" s="18">
        <f t="shared" si="147"/>
        <v>12</v>
      </c>
      <c r="CO445" s="18">
        <f t="shared" si="148"/>
        <v>1606014</v>
      </c>
      <c r="CP445" s="44" t="str">
        <f t="shared" si="149"/>
        <v>中级神器2配件4-2级</v>
      </c>
      <c r="CQ445" s="43" t="s">
        <v>1061</v>
      </c>
      <c r="CR445" s="18">
        <f t="shared" si="150"/>
        <v>2</v>
      </c>
      <c r="CS445" s="18" t="str">
        <f t="shared" si="151"/>
        <v>金币</v>
      </c>
      <c r="CT445" s="18">
        <f>IF(CR445=1,1,INT(INDEX($CE$13:$CE$52,CR445)/$CH$2*INDEX($CI$4:$CI$6,INDEX($BT$4:$BT$33,CN445))/5)*5)</f>
        <v>670</v>
      </c>
      <c r="CU445" s="18" t="str">
        <f t="shared" si="152"/>
        <v>初级神器材料</v>
      </c>
      <c r="CV445" s="18">
        <f t="shared" si="153"/>
        <v>30</v>
      </c>
      <c r="CW445" s="18" t="str">
        <f t="shared" si="154"/>
        <v>中级神器2配件4</v>
      </c>
      <c r="CX445" s="18">
        <f t="shared" si="155"/>
        <v>1</v>
      </c>
      <c r="CY445" s="44"/>
      <c r="CZ445" s="44"/>
      <c r="DA445" s="44"/>
      <c r="DB445" s="44"/>
    </row>
    <row r="446" spans="91:106" ht="16.5" x14ac:dyDescent="0.2">
      <c r="CM446" s="44">
        <v>443</v>
      </c>
      <c r="CN446" s="18">
        <f t="shared" si="147"/>
        <v>12</v>
      </c>
      <c r="CO446" s="18">
        <f t="shared" si="148"/>
        <v>1606014</v>
      </c>
      <c r="CP446" s="44" t="str">
        <f t="shared" si="149"/>
        <v>中级神器2配件4-3级</v>
      </c>
      <c r="CQ446" s="43" t="s">
        <v>1061</v>
      </c>
      <c r="CR446" s="18">
        <f t="shared" si="150"/>
        <v>3</v>
      </c>
      <c r="CS446" s="18" t="str">
        <f t="shared" si="151"/>
        <v>金币</v>
      </c>
      <c r="CT446" s="18">
        <f>IF(CR446=1,1,INT(INDEX($CE$13:$CE$52,CR446)/$CH$2*INDEX($CI$4:$CI$6,INDEX($BT$4:$BT$33,CN446))/5)*5)</f>
        <v>810</v>
      </c>
      <c r="CU446" s="18" t="str">
        <f t="shared" si="152"/>
        <v>初级神器材料</v>
      </c>
      <c r="CV446" s="18">
        <f t="shared" si="153"/>
        <v>55</v>
      </c>
      <c r="CW446" s="18" t="str">
        <f t="shared" si="154"/>
        <v>中级神器2配件4</v>
      </c>
      <c r="CX446" s="18">
        <f t="shared" si="155"/>
        <v>1</v>
      </c>
      <c r="CY446" s="44"/>
      <c r="CZ446" s="44"/>
      <c r="DA446" s="44"/>
      <c r="DB446" s="44"/>
    </row>
    <row r="447" spans="91:106" ht="16.5" x14ac:dyDescent="0.2">
      <c r="CM447" s="44">
        <v>444</v>
      </c>
      <c r="CN447" s="18">
        <f t="shared" si="147"/>
        <v>12</v>
      </c>
      <c r="CO447" s="18">
        <f t="shared" si="148"/>
        <v>1606014</v>
      </c>
      <c r="CP447" s="44" t="str">
        <f t="shared" si="149"/>
        <v>中级神器2配件4-4级</v>
      </c>
      <c r="CQ447" s="43" t="s">
        <v>1061</v>
      </c>
      <c r="CR447" s="18">
        <f t="shared" si="150"/>
        <v>4</v>
      </c>
      <c r="CS447" s="18" t="str">
        <f t="shared" si="151"/>
        <v>金币</v>
      </c>
      <c r="CT447" s="18">
        <f>IF(CR447=1,1,INT(INDEX($CE$13:$CE$52,CR447)/$CH$2*INDEX($CI$4:$CI$6,INDEX($BT$4:$BT$33,CN447))/5)*5)</f>
        <v>955</v>
      </c>
      <c r="CU447" s="18" t="str">
        <f t="shared" si="152"/>
        <v>初级神器材料</v>
      </c>
      <c r="CV447" s="18">
        <f t="shared" si="153"/>
        <v>85</v>
      </c>
      <c r="CW447" s="18" t="str">
        <f t="shared" si="154"/>
        <v>中级神器2配件4</v>
      </c>
      <c r="CX447" s="18">
        <f t="shared" si="155"/>
        <v>1</v>
      </c>
      <c r="CY447" s="44"/>
      <c r="CZ447" s="44"/>
      <c r="DA447" s="44"/>
      <c r="DB447" s="44"/>
    </row>
    <row r="448" spans="91:106" ht="16.5" x14ac:dyDescent="0.2">
      <c r="CM448" s="44">
        <v>445</v>
      </c>
      <c r="CN448" s="18">
        <f t="shared" si="147"/>
        <v>12</v>
      </c>
      <c r="CO448" s="18">
        <f t="shared" si="148"/>
        <v>1606014</v>
      </c>
      <c r="CP448" s="44" t="str">
        <f t="shared" si="149"/>
        <v>中级神器2配件4-5级</v>
      </c>
      <c r="CQ448" s="43" t="s">
        <v>1061</v>
      </c>
      <c r="CR448" s="18">
        <f t="shared" si="150"/>
        <v>5</v>
      </c>
      <c r="CS448" s="18" t="str">
        <f t="shared" si="151"/>
        <v>金币</v>
      </c>
      <c r="CT448" s="18">
        <f>IF(CR448=1,1,INT(INDEX($CE$13:$CE$52,CR448)/$CH$2*INDEX($CI$4:$CI$6,INDEX($BT$4:$BT$33,CN448))/5)*5)</f>
        <v>1095</v>
      </c>
      <c r="CU448" s="18" t="str">
        <f t="shared" si="152"/>
        <v>初级神器材料</v>
      </c>
      <c r="CV448" s="18">
        <f t="shared" si="153"/>
        <v>140</v>
      </c>
      <c r="CW448" s="18" t="str">
        <f t="shared" si="154"/>
        <v>中级神器2配件4</v>
      </c>
      <c r="CX448" s="18">
        <f t="shared" si="155"/>
        <v>2</v>
      </c>
      <c r="CY448" s="44"/>
      <c r="CZ448" s="44"/>
      <c r="DA448" s="44"/>
      <c r="DB448" s="44"/>
    </row>
    <row r="449" spans="91:106" ht="16.5" x14ac:dyDescent="0.2">
      <c r="CM449" s="44">
        <v>446</v>
      </c>
      <c r="CN449" s="18">
        <f t="shared" si="147"/>
        <v>12</v>
      </c>
      <c r="CO449" s="18">
        <f t="shared" si="148"/>
        <v>1606014</v>
      </c>
      <c r="CP449" s="44" t="str">
        <f t="shared" si="149"/>
        <v>中级神器2配件4-6级</v>
      </c>
      <c r="CQ449" s="43" t="s">
        <v>1061</v>
      </c>
      <c r="CR449" s="18">
        <f t="shared" si="150"/>
        <v>6</v>
      </c>
      <c r="CS449" s="18" t="str">
        <f t="shared" si="151"/>
        <v>金币</v>
      </c>
      <c r="CT449" s="18">
        <f>IF(CR449=1,1,INT(INDEX($CE$13:$CE$52,CR449)/$CH$2*INDEX($CI$4:$CI$6,INDEX($BT$4:$BT$33,CN449))/5)*5)</f>
        <v>1450</v>
      </c>
      <c r="CU449" s="18" t="str">
        <f t="shared" si="152"/>
        <v>初级神器材料</v>
      </c>
      <c r="CV449" s="18">
        <f t="shared" si="153"/>
        <v>395</v>
      </c>
      <c r="CW449" s="18" t="str">
        <f t="shared" si="154"/>
        <v>中级神器2配件4</v>
      </c>
      <c r="CX449" s="18">
        <f t="shared" si="155"/>
        <v>2</v>
      </c>
      <c r="CY449" s="44"/>
      <c r="CZ449" s="44"/>
      <c r="DA449" s="44"/>
      <c r="DB449" s="44"/>
    </row>
    <row r="450" spans="91:106" ht="16.5" x14ac:dyDescent="0.2">
      <c r="CM450" s="44">
        <v>447</v>
      </c>
      <c r="CN450" s="18">
        <f t="shared" si="147"/>
        <v>12</v>
      </c>
      <c r="CO450" s="18">
        <f t="shared" si="148"/>
        <v>1606014</v>
      </c>
      <c r="CP450" s="44" t="str">
        <f t="shared" si="149"/>
        <v>中级神器2配件4-7级</v>
      </c>
      <c r="CQ450" s="43" t="s">
        <v>1061</v>
      </c>
      <c r="CR450" s="18">
        <f t="shared" si="150"/>
        <v>7</v>
      </c>
      <c r="CS450" s="18" t="str">
        <f t="shared" si="151"/>
        <v>金币</v>
      </c>
      <c r="CT450" s="18">
        <f>IF(CR450=1,1,INT(INDEX($CE$13:$CE$52,CR450)/$CH$2*INDEX($CI$4:$CI$6,INDEX($BT$4:$BT$33,CN450))/5)*5)</f>
        <v>1840</v>
      </c>
      <c r="CU450" s="18" t="str">
        <f t="shared" si="152"/>
        <v>初级神器材料</v>
      </c>
      <c r="CV450" s="18">
        <f t="shared" si="153"/>
        <v>595</v>
      </c>
      <c r="CW450" s="18" t="str">
        <f t="shared" si="154"/>
        <v>中级神器2配件4</v>
      </c>
      <c r="CX450" s="18">
        <f t="shared" si="155"/>
        <v>2</v>
      </c>
      <c r="CY450" s="44"/>
      <c r="CZ450" s="44"/>
      <c r="DA450" s="44"/>
      <c r="DB450" s="44"/>
    </row>
    <row r="451" spans="91:106" ht="16.5" x14ac:dyDescent="0.2">
      <c r="CM451" s="44">
        <v>448</v>
      </c>
      <c r="CN451" s="18">
        <f t="shared" si="147"/>
        <v>12</v>
      </c>
      <c r="CO451" s="18">
        <f t="shared" si="148"/>
        <v>1606014</v>
      </c>
      <c r="CP451" s="44" t="str">
        <f t="shared" si="149"/>
        <v>中级神器2配件4-8级</v>
      </c>
      <c r="CQ451" s="43" t="s">
        <v>1061</v>
      </c>
      <c r="CR451" s="18">
        <f t="shared" si="150"/>
        <v>8</v>
      </c>
      <c r="CS451" s="18" t="str">
        <f t="shared" si="151"/>
        <v>金币</v>
      </c>
      <c r="CT451" s="18">
        <f>IF(CR451=1,1,INT(INDEX($CE$13:$CE$52,CR451)/$CH$2*INDEX($CI$4:$CI$6,INDEX($BT$4:$BT$33,CN451))/5)*5)</f>
        <v>2230</v>
      </c>
      <c r="CU451" s="18" t="str">
        <f t="shared" si="152"/>
        <v>初级神器材料</v>
      </c>
      <c r="CV451" s="18">
        <f t="shared" si="153"/>
        <v>765</v>
      </c>
      <c r="CW451" s="18" t="str">
        <f t="shared" si="154"/>
        <v>中级神器2配件4</v>
      </c>
      <c r="CX451" s="18">
        <f t="shared" si="155"/>
        <v>2</v>
      </c>
      <c r="CY451" s="44"/>
      <c r="CZ451" s="44"/>
      <c r="DA451" s="44"/>
      <c r="DB451" s="44"/>
    </row>
    <row r="452" spans="91:106" ht="16.5" x14ac:dyDescent="0.2">
      <c r="CM452" s="44">
        <v>449</v>
      </c>
      <c r="CN452" s="18">
        <f t="shared" si="147"/>
        <v>12</v>
      </c>
      <c r="CO452" s="18">
        <f t="shared" si="148"/>
        <v>1606014</v>
      </c>
      <c r="CP452" s="44" t="str">
        <f t="shared" si="149"/>
        <v>中级神器2配件4-9级</v>
      </c>
      <c r="CQ452" s="43" t="s">
        <v>1061</v>
      </c>
      <c r="CR452" s="18">
        <f t="shared" si="150"/>
        <v>9</v>
      </c>
      <c r="CS452" s="18" t="str">
        <f t="shared" si="151"/>
        <v>金币</v>
      </c>
      <c r="CT452" s="18">
        <f>IF(CR452=1,1,INT(INDEX($CE$13:$CE$52,CR452)/$CH$2*INDEX($CI$4:$CI$6,INDEX($BT$4:$BT$33,CN452))/5)*5)</f>
        <v>2620</v>
      </c>
      <c r="CU452" s="18" t="str">
        <f t="shared" si="152"/>
        <v>初级神器材料</v>
      </c>
      <c r="CV452" s="18">
        <f t="shared" si="153"/>
        <v>905</v>
      </c>
      <c r="CW452" s="18" t="str">
        <f t="shared" si="154"/>
        <v>中级神器2配件4</v>
      </c>
      <c r="CX452" s="18">
        <f t="shared" si="155"/>
        <v>2</v>
      </c>
      <c r="CY452" s="44"/>
      <c r="CZ452" s="44"/>
      <c r="DA452" s="44"/>
      <c r="DB452" s="44"/>
    </row>
    <row r="453" spans="91:106" ht="16.5" x14ac:dyDescent="0.2">
      <c r="CM453" s="44">
        <v>450</v>
      </c>
      <c r="CN453" s="18">
        <f t="shared" ref="CN453:CN516" si="158">INT((CM453-1)/40)+1</f>
        <v>12</v>
      </c>
      <c r="CO453" s="18">
        <f t="shared" ref="CO453:CO516" si="159">INDEX($BR$4:$BR$33,CN453)</f>
        <v>1606014</v>
      </c>
      <c r="CP453" s="44" t="str">
        <f t="shared" ref="CP453:CP516" si="160">INDEX($BS$4:$BS$33,CN453)&amp;"-"&amp;CR453&amp;"级"</f>
        <v>中级神器2配件4-10级</v>
      </c>
      <c r="CQ453" s="43" t="s">
        <v>1061</v>
      </c>
      <c r="CR453" s="18">
        <f t="shared" ref="CR453:CR516" si="161">MOD(CM453-1,40)+1</f>
        <v>10</v>
      </c>
      <c r="CS453" s="18" t="str">
        <f t="shared" ref="CS453:CS516" si="162">IF(CR453=1,INDEX($BS$4:$BS$33,CN453)&amp;"激活","金币")</f>
        <v>金币</v>
      </c>
      <c r="CT453" s="18">
        <f>IF(CR453=1,1,INT(INDEX($CE$13:$CE$52,CR453)/$CH$2*INDEX($CI$4:$CI$6,INDEX($BT$4:$BT$33,CN453))/5)*5)</f>
        <v>3010</v>
      </c>
      <c r="CU453" s="18" t="str">
        <f t="shared" ref="CU453:CU516" si="163">IF(CR453=1,"","初级神器材料")</f>
        <v>初级神器材料</v>
      </c>
      <c r="CV453" s="18">
        <f t="shared" ref="CV453:CV516" si="164">IF(CR453=1,"",INDEX($BK$4:$BM$43,CR453,INDEX($BT$4:$BT$33,CN453)))</f>
        <v>1080</v>
      </c>
      <c r="CW453" s="18" t="str">
        <f t="shared" ref="CW453:CW516" si="165">IF(CR453=1,"",INDEX($BS$4:$BS$33,CN453))</f>
        <v>中级神器2配件4</v>
      </c>
      <c r="CX453" s="18">
        <f t="shared" ref="CX453:CX516" si="166">IF(CR453=1,"",INDEX($AW$4:$AW$43,CR453))</f>
        <v>3</v>
      </c>
      <c r="CY453" s="44"/>
      <c r="CZ453" s="44"/>
      <c r="DA453" s="44"/>
      <c r="DB453" s="44"/>
    </row>
    <row r="454" spans="91:106" ht="16.5" x14ac:dyDescent="0.2">
      <c r="CM454" s="44">
        <v>451</v>
      </c>
      <c r="CN454" s="18">
        <f t="shared" si="158"/>
        <v>12</v>
      </c>
      <c r="CO454" s="18">
        <f t="shared" si="159"/>
        <v>1606014</v>
      </c>
      <c r="CP454" s="44" t="str">
        <f t="shared" si="160"/>
        <v>中级神器2配件4-11级</v>
      </c>
      <c r="CQ454" s="43" t="s">
        <v>1061</v>
      </c>
      <c r="CR454" s="18">
        <f t="shared" si="161"/>
        <v>11</v>
      </c>
      <c r="CS454" s="18" t="str">
        <f t="shared" si="162"/>
        <v>金币</v>
      </c>
      <c r="CT454" s="18">
        <f>IF(CR454=1,1,INT(INDEX($CE$13:$CE$52,CR454)/$CH$2*INDEX($CI$4:$CI$6,INDEX($BT$4:$BT$33,CN454))/5)*5)</f>
        <v>3580</v>
      </c>
      <c r="CU454" s="18" t="str">
        <f t="shared" si="163"/>
        <v>初级神器材料</v>
      </c>
      <c r="CV454" s="18">
        <f t="shared" si="164"/>
        <v>1870</v>
      </c>
      <c r="CW454" s="18" t="str">
        <f t="shared" si="165"/>
        <v>中级神器2配件4</v>
      </c>
      <c r="CX454" s="18">
        <f t="shared" si="166"/>
        <v>3</v>
      </c>
      <c r="CY454" s="44"/>
      <c r="CZ454" s="44"/>
      <c r="DA454" s="44"/>
      <c r="DB454" s="44"/>
    </row>
    <row r="455" spans="91:106" ht="16.5" x14ac:dyDescent="0.2">
      <c r="CM455" s="44">
        <v>452</v>
      </c>
      <c r="CN455" s="18">
        <f t="shared" si="158"/>
        <v>12</v>
      </c>
      <c r="CO455" s="18">
        <f t="shared" si="159"/>
        <v>1606014</v>
      </c>
      <c r="CP455" s="44" t="str">
        <f t="shared" si="160"/>
        <v>中级神器2配件4-12级</v>
      </c>
      <c r="CQ455" s="43" t="s">
        <v>1061</v>
      </c>
      <c r="CR455" s="18">
        <f t="shared" si="161"/>
        <v>12</v>
      </c>
      <c r="CS455" s="18" t="str">
        <f t="shared" si="162"/>
        <v>金币</v>
      </c>
      <c r="CT455" s="18">
        <f>IF(CR455=1,1,INT(INDEX($CE$13:$CE$52,CR455)/$CH$2*INDEX($CI$4:$CI$6,INDEX($BT$4:$BT$33,CN455))/5)*5)</f>
        <v>4350</v>
      </c>
      <c r="CU455" s="18" t="str">
        <f t="shared" si="163"/>
        <v>初级神器材料</v>
      </c>
      <c r="CV455" s="18">
        <f t="shared" si="164"/>
        <v>2040</v>
      </c>
      <c r="CW455" s="18" t="str">
        <f t="shared" si="165"/>
        <v>中级神器2配件4</v>
      </c>
      <c r="CX455" s="18">
        <f t="shared" si="166"/>
        <v>3</v>
      </c>
      <c r="CY455" s="44"/>
      <c r="CZ455" s="44"/>
      <c r="DA455" s="44"/>
      <c r="DB455" s="44"/>
    </row>
    <row r="456" spans="91:106" ht="16.5" x14ac:dyDescent="0.2">
      <c r="CM456" s="44">
        <v>453</v>
      </c>
      <c r="CN456" s="18">
        <f t="shared" si="158"/>
        <v>12</v>
      </c>
      <c r="CO456" s="18">
        <f t="shared" si="159"/>
        <v>1606014</v>
      </c>
      <c r="CP456" s="44" t="str">
        <f t="shared" si="160"/>
        <v>中级神器2配件4-13级</v>
      </c>
      <c r="CQ456" s="43" t="s">
        <v>1061</v>
      </c>
      <c r="CR456" s="18">
        <f t="shared" si="161"/>
        <v>13</v>
      </c>
      <c r="CS456" s="18" t="str">
        <f t="shared" si="162"/>
        <v>金币</v>
      </c>
      <c r="CT456" s="18">
        <f>IF(CR456=1,1,INT(INDEX($CE$13:$CE$52,CR456)/$CH$2*INDEX($CI$4:$CI$6,INDEX($BT$4:$BT$33,CN456))/5)*5)</f>
        <v>5120</v>
      </c>
      <c r="CU456" s="18" t="str">
        <f t="shared" si="163"/>
        <v>初级神器材料</v>
      </c>
      <c r="CV456" s="18">
        <f t="shared" si="164"/>
        <v>2185</v>
      </c>
      <c r="CW456" s="18" t="str">
        <f t="shared" si="165"/>
        <v>中级神器2配件4</v>
      </c>
      <c r="CX456" s="18">
        <f t="shared" si="166"/>
        <v>3</v>
      </c>
      <c r="CY456" s="44"/>
      <c r="CZ456" s="44"/>
      <c r="DA456" s="44"/>
      <c r="DB456" s="44"/>
    </row>
    <row r="457" spans="91:106" ht="16.5" x14ac:dyDescent="0.2">
      <c r="CM457" s="44">
        <v>454</v>
      </c>
      <c r="CN457" s="18">
        <f t="shared" si="158"/>
        <v>12</v>
      </c>
      <c r="CO457" s="18">
        <f t="shared" si="159"/>
        <v>1606014</v>
      </c>
      <c r="CP457" s="44" t="str">
        <f t="shared" si="160"/>
        <v>中级神器2配件4-14级</v>
      </c>
      <c r="CQ457" s="43" t="s">
        <v>1061</v>
      </c>
      <c r="CR457" s="18">
        <f t="shared" si="161"/>
        <v>14</v>
      </c>
      <c r="CS457" s="18" t="str">
        <f t="shared" si="162"/>
        <v>金币</v>
      </c>
      <c r="CT457" s="18">
        <f>IF(CR457=1,1,INT(INDEX($CE$13:$CE$52,CR457)/$CH$2*INDEX($CI$4:$CI$6,INDEX($BT$4:$BT$33,CN457))/5)*5)</f>
        <v>5885</v>
      </c>
      <c r="CU457" s="18" t="str">
        <f t="shared" si="163"/>
        <v>初级神器材料</v>
      </c>
      <c r="CV457" s="18">
        <f t="shared" si="164"/>
        <v>2325</v>
      </c>
      <c r="CW457" s="18" t="str">
        <f t="shared" si="165"/>
        <v>中级神器2配件4</v>
      </c>
      <c r="CX457" s="18">
        <f t="shared" si="166"/>
        <v>3</v>
      </c>
      <c r="CY457" s="44"/>
      <c r="CZ457" s="44"/>
      <c r="DA457" s="44"/>
      <c r="DB457" s="44"/>
    </row>
    <row r="458" spans="91:106" ht="16.5" x14ac:dyDescent="0.2">
      <c r="CM458" s="44">
        <v>455</v>
      </c>
      <c r="CN458" s="18">
        <f t="shared" si="158"/>
        <v>12</v>
      </c>
      <c r="CO458" s="18">
        <f t="shared" si="159"/>
        <v>1606014</v>
      </c>
      <c r="CP458" s="44" t="str">
        <f t="shared" si="160"/>
        <v>中级神器2配件4-15级</v>
      </c>
      <c r="CQ458" s="43" t="s">
        <v>1061</v>
      </c>
      <c r="CR458" s="18">
        <f t="shared" si="161"/>
        <v>15</v>
      </c>
      <c r="CS458" s="18" t="str">
        <f t="shared" si="162"/>
        <v>金币</v>
      </c>
      <c r="CT458" s="18">
        <f>IF(CR458=1,1,INT(INDEX($CE$13:$CE$52,CR458)/$CH$2*INDEX($CI$4:$CI$6,INDEX($BT$4:$BT$33,CN458))/5)*5)</f>
        <v>6655</v>
      </c>
      <c r="CU458" s="18" t="str">
        <f t="shared" si="163"/>
        <v>初级神器材料</v>
      </c>
      <c r="CV458" s="18">
        <f t="shared" si="164"/>
        <v>2410</v>
      </c>
      <c r="CW458" s="18" t="str">
        <f t="shared" si="165"/>
        <v>中级神器2配件4</v>
      </c>
      <c r="CX458" s="18">
        <f t="shared" si="166"/>
        <v>5</v>
      </c>
      <c r="CY458" s="44"/>
      <c r="CZ458" s="44"/>
      <c r="DA458" s="44"/>
      <c r="DB458" s="44"/>
    </row>
    <row r="459" spans="91:106" ht="16.5" x14ac:dyDescent="0.2">
      <c r="CM459" s="44">
        <v>456</v>
      </c>
      <c r="CN459" s="18">
        <f t="shared" si="158"/>
        <v>12</v>
      </c>
      <c r="CO459" s="18">
        <f t="shared" si="159"/>
        <v>1606014</v>
      </c>
      <c r="CP459" s="44" t="str">
        <f t="shared" si="160"/>
        <v>中级神器2配件4-16级</v>
      </c>
      <c r="CQ459" s="43" t="s">
        <v>1061</v>
      </c>
      <c r="CR459" s="18">
        <f t="shared" si="161"/>
        <v>16</v>
      </c>
      <c r="CS459" s="18" t="str">
        <f t="shared" si="162"/>
        <v>金币</v>
      </c>
      <c r="CT459" s="18">
        <f>IF(CR459=1,1,INT(INDEX($CE$13:$CE$52,CR459)/$CH$2*INDEX($CI$4:$CI$6,INDEX($BT$4:$BT$33,CN459))/5)*5)</f>
        <v>7180</v>
      </c>
      <c r="CU459" s="18" t="str">
        <f t="shared" si="163"/>
        <v>初级神器材料</v>
      </c>
      <c r="CV459" s="18">
        <f t="shared" si="164"/>
        <v>4280</v>
      </c>
      <c r="CW459" s="18" t="str">
        <f t="shared" si="165"/>
        <v>中级神器2配件4</v>
      </c>
      <c r="CX459" s="18">
        <f t="shared" si="166"/>
        <v>5</v>
      </c>
      <c r="CY459" s="44"/>
      <c r="CZ459" s="44"/>
      <c r="DA459" s="44"/>
      <c r="DB459" s="44"/>
    </row>
    <row r="460" spans="91:106" ht="16.5" x14ac:dyDescent="0.2">
      <c r="CM460" s="44">
        <v>457</v>
      </c>
      <c r="CN460" s="18">
        <f t="shared" si="158"/>
        <v>12</v>
      </c>
      <c r="CO460" s="18">
        <f t="shared" si="159"/>
        <v>1606014</v>
      </c>
      <c r="CP460" s="44" t="str">
        <f t="shared" si="160"/>
        <v>中级神器2配件4-17级</v>
      </c>
      <c r="CQ460" s="43" t="s">
        <v>1061</v>
      </c>
      <c r="CR460" s="18">
        <f t="shared" si="161"/>
        <v>17</v>
      </c>
      <c r="CS460" s="18" t="str">
        <f t="shared" si="162"/>
        <v>金币</v>
      </c>
      <c r="CT460" s="18">
        <f>IF(CR460=1,1,INT(INDEX($CE$13:$CE$52,CR460)/$CH$2*INDEX($CI$4:$CI$6,INDEX($BT$4:$BT$33,CN460))/5)*5)</f>
        <v>8720</v>
      </c>
      <c r="CU460" s="18" t="str">
        <f t="shared" si="163"/>
        <v>初级神器材料</v>
      </c>
      <c r="CV460" s="18">
        <f t="shared" si="164"/>
        <v>4535</v>
      </c>
      <c r="CW460" s="18" t="str">
        <f t="shared" si="165"/>
        <v>中级神器2配件4</v>
      </c>
      <c r="CX460" s="18">
        <f t="shared" si="166"/>
        <v>5</v>
      </c>
      <c r="CY460" s="44"/>
      <c r="CZ460" s="44"/>
      <c r="DA460" s="44"/>
      <c r="DB460" s="44"/>
    </row>
    <row r="461" spans="91:106" ht="16.5" x14ac:dyDescent="0.2">
      <c r="CM461" s="44">
        <v>458</v>
      </c>
      <c r="CN461" s="18">
        <f t="shared" si="158"/>
        <v>12</v>
      </c>
      <c r="CO461" s="18">
        <f t="shared" si="159"/>
        <v>1606014</v>
      </c>
      <c r="CP461" s="44" t="str">
        <f t="shared" si="160"/>
        <v>中级神器2配件4-18级</v>
      </c>
      <c r="CQ461" s="43" t="s">
        <v>1061</v>
      </c>
      <c r="CR461" s="18">
        <f t="shared" si="161"/>
        <v>18</v>
      </c>
      <c r="CS461" s="18" t="str">
        <f t="shared" si="162"/>
        <v>金币</v>
      </c>
      <c r="CT461" s="18">
        <f>IF(CR461=1,1,INT(INDEX($CE$13:$CE$52,CR461)/$CH$2*INDEX($CI$4:$CI$6,INDEX($BT$4:$BT$33,CN461))/5)*5)</f>
        <v>10260</v>
      </c>
      <c r="CU461" s="18" t="str">
        <f t="shared" si="163"/>
        <v>初级神器材料</v>
      </c>
      <c r="CV461" s="18">
        <f t="shared" si="164"/>
        <v>4795</v>
      </c>
      <c r="CW461" s="18" t="str">
        <f t="shared" si="165"/>
        <v>中级神器2配件4</v>
      </c>
      <c r="CX461" s="18">
        <f t="shared" si="166"/>
        <v>5</v>
      </c>
      <c r="CY461" s="44"/>
      <c r="CZ461" s="44"/>
      <c r="DA461" s="44"/>
      <c r="DB461" s="44"/>
    </row>
    <row r="462" spans="91:106" ht="16.5" x14ac:dyDescent="0.2">
      <c r="CM462" s="44">
        <v>459</v>
      </c>
      <c r="CN462" s="18">
        <f t="shared" si="158"/>
        <v>12</v>
      </c>
      <c r="CO462" s="18">
        <f t="shared" si="159"/>
        <v>1606014</v>
      </c>
      <c r="CP462" s="44" t="str">
        <f t="shared" si="160"/>
        <v>中级神器2配件4-19级</v>
      </c>
      <c r="CQ462" s="43" t="s">
        <v>1061</v>
      </c>
      <c r="CR462" s="18">
        <f t="shared" si="161"/>
        <v>19</v>
      </c>
      <c r="CS462" s="18" t="str">
        <f t="shared" si="162"/>
        <v>金币</v>
      </c>
      <c r="CT462" s="18">
        <f>IF(CR462=1,1,INT(INDEX($CE$13:$CE$52,CR462)/$CH$2*INDEX($CI$4:$CI$6,INDEX($BT$4:$BT$33,CN462))/5)*5)</f>
        <v>11800</v>
      </c>
      <c r="CU462" s="18" t="str">
        <f t="shared" si="163"/>
        <v>初级神器材料</v>
      </c>
      <c r="CV462" s="18">
        <f t="shared" si="164"/>
        <v>5075</v>
      </c>
      <c r="CW462" s="18" t="str">
        <f t="shared" si="165"/>
        <v>中级神器2配件4</v>
      </c>
      <c r="CX462" s="18">
        <f t="shared" si="166"/>
        <v>5</v>
      </c>
      <c r="CY462" s="44"/>
      <c r="CZ462" s="44"/>
      <c r="DA462" s="44"/>
      <c r="DB462" s="44"/>
    </row>
    <row r="463" spans="91:106" ht="16.5" x14ac:dyDescent="0.2">
      <c r="CM463" s="44">
        <v>460</v>
      </c>
      <c r="CN463" s="18">
        <f t="shared" si="158"/>
        <v>12</v>
      </c>
      <c r="CO463" s="18">
        <f t="shared" si="159"/>
        <v>1606014</v>
      </c>
      <c r="CP463" s="44" t="str">
        <f t="shared" si="160"/>
        <v>中级神器2配件4-20级</v>
      </c>
      <c r="CQ463" s="43" t="s">
        <v>1061</v>
      </c>
      <c r="CR463" s="18">
        <f t="shared" si="161"/>
        <v>20</v>
      </c>
      <c r="CS463" s="18" t="str">
        <f t="shared" si="162"/>
        <v>金币</v>
      </c>
      <c r="CT463" s="18">
        <f>IF(CR463=1,1,INT(INDEX($CE$13:$CE$52,CR463)/$CH$2*INDEX($CI$4:$CI$6,INDEX($BT$4:$BT$33,CN463))/5)*5)</f>
        <v>13340</v>
      </c>
      <c r="CU463" s="18" t="str">
        <f t="shared" si="163"/>
        <v>初级神器材料</v>
      </c>
      <c r="CV463" s="18">
        <f t="shared" si="164"/>
        <v>5360</v>
      </c>
      <c r="CW463" s="18" t="str">
        <f t="shared" si="165"/>
        <v>中级神器2配件4</v>
      </c>
      <c r="CX463" s="18">
        <f t="shared" si="166"/>
        <v>10</v>
      </c>
      <c r="CY463" s="44"/>
      <c r="CZ463" s="44"/>
      <c r="DA463" s="44"/>
      <c r="DB463" s="44"/>
    </row>
    <row r="464" spans="91:106" ht="16.5" x14ac:dyDescent="0.2">
      <c r="CM464" s="44">
        <v>461</v>
      </c>
      <c r="CN464" s="18">
        <f t="shared" si="158"/>
        <v>12</v>
      </c>
      <c r="CO464" s="18">
        <f t="shared" si="159"/>
        <v>1606014</v>
      </c>
      <c r="CP464" s="44" t="str">
        <f t="shared" si="160"/>
        <v>中级神器2配件4-21级</v>
      </c>
      <c r="CQ464" s="43" t="s">
        <v>1061</v>
      </c>
      <c r="CR464" s="18">
        <f t="shared" si="161"/>
        <v>21</v>
      </c>
      <c r="CS464" s="18" t="str">
        <f t="shared" si="162"/>
        <v>金币</v>
      </c>
      <c r="CT464" s="18">
        <f>IF(CR464=1,1,INT(INDEX($CE$13:$CE$52,CR464)/$CH$2*INDEX($CI$4:$CI$6,INDEX($BT$4:$BT$33,CN464))/5)*5)</f>
        <v>14015</v>
      </c>
      <c r="CU464" s="18" t="str">
        <f t="shared" si="163"/>
        <v>初级神器材料</v>
      </c>
      <c r="CV464" s="18">
        <f t="shared" si="164"/>
        <v>5935</v>
      </c>
      <c r="CW464" s="18" t="str">
        <f t="shared" si="165"/>
        <v>中级神器2配件4</v>
      </c>
      <c r="CX464" s="18">
        <f t="shared" si="166"/>
        <v>10</v>
      </c>
      <c r="CY464" s="44"/>
      <c r="CZ464" s="44"/>
      <c r="DA464" s="44"/>
      <c r="DB464" s="44"/>
    </row>
    <row r="465" spans="91:106" ht="16.5" x14ac:dyDescent="0.2">
      <c r="CM465" s="44">
        <v>462</v>
      </c>
      <c r="CN465" s="18">
        <f t="shared" si="158"/>
        <v>12</v>
      </c>
      <c r="CO465" s="18">
        <f t="shared" si="159"/>
        <v>1606014</v>
      </c>
      <c r="CP465" s="44" t="str">
        <f t="shared" si="160"/>
        <v>中级神器2配件4-22级</v>
      </c>
      <c r="CQ465" s="43" t="s">
        <v>1061</v>
      </c>
      <c r="CR465" s="18">
        <f t="shared" si="161"/>
        <v>22</v>
      </c>
      <c r="CS465" s="18" t="str">
        <f t="shared" si="162"/>
        <v>金币</v>
      </c>
      <c r="CT465" s="18">
        <f>IF(CR465=1,1,INT(INDEX($CE$13:$CE$52,CR465)/$CH$2*INDEX($CI$4:$CI$6,INDEX($BT$4:$BT$33,CN465))/5)*5)</f>
        <v>14790</v>
      </c>
      <c r="CU465" s="18" t="str">
        <f t="shared" si="163"/>
        <v>初级神器材料</v>
      </c>
      <c r="CV465" s="18">
        <f t="shared" si="164"/>
        <v>6350</v>
      </c>
      <c r="CW465" s="18" t="str">
        <f t="shared" si="165"/>
        <v>中级神器2配件4</v>
      </c>
      <c r="CX465" s="18">
        <f t="shared" si="166"/>
        <v>10</v>
      </c>
      <c r="CY465" s="44"/>
      <c r="CZ465" s="44"/>
      <c r="DA465" s="44"/>
      <c r="DB465" s="44"/>
    </row>
    <row r="466" spans="91:106" ht="16.5" x14ac:dyDescent="0.2">
      <c r="CM466" s="44">
        <v>463</v>
      </c>
      <c r="CN466" s="18">
        <f t="shared" si="158"/>
        <v>12</v>
      </c>
      <c r="CO466" s="18">
        <f t="shared" si="159"/>
        <v>1606014</v>
      </c>
      <c r="CP466" s="44" t="str">
        <f t="shared" si="160"/>
        <v>中级神器2配件4-23级</v>
      </c>
      <c r="CQ466" s="43" t="s">
        <v>1061</v>
      </c>
      <c r="CR466" s="18">
        <f t="shared" si="161"/>
        <v>23</v>
      </c>
      <c r="CS466" s="18" t="str">
        <f t="shared" si="162"/>
        <v>金币</v>
      </c>
      <c r="CT466" s="18">
        <f>IF(CR466=1,1,INT(INDEX($CE$13:$CE$52,CR466)/$CH$2*INDEX($CI$4:$CI$6,INDEX($BT$4:$BT$33,CN466))/5)*5)</f>
        <v>15570</v>
      </c>
      <c r="CU466" s="18" t="str">
        <f t="shared" si="163"/>
        <v>初级神器材料</v>
      </c>
      <c r="CV466" s="18">
        <f t="shared" si="164"/>
        <v>6750</v>
      </c>
      <c r="CW466" s="18" t="str">
        <f t="shared" si="165"/>
        <v>中级神器2配件4</v>
      </c>
      <c r="CX466" s="18">
        <f t="shared" si="166"/>
        <v>10</v>
      </c>
      <c r="CY466" s="44"/>
      <c r="CZ466" s="44"/>
      <c r="DA466" s="44"/>
      <c r="DB466" s="44"/>
    </row>
    <row r="467" spans="91:106" ht="16.5" x14ac:dyDescent="0.2">
      <c r="CM467" s="44">
        <v>464</v>
      </c>
      <c r="CN467" s="18">
        <f t="shared" si="158"/>
        <v>12</v>
      </c>
      <c r="CO467" s="18">
        <f t="shared" si="159"/>
        <v>1606014</v>
      </c>
      <c r="CP467" s="44" t="str">
        <f t="shared" si="160"/>
        <v>中级神器2配件4-24级</v>
      </c>
      <c r="CQ467" s="43" t="s">
        <v>1061</v>
      </c>
      <c r="CR467" s="18">
        <f t="shared" si="161"/>
        <v>24</v>
      </c>
      <c r="CS467" s="18" t="str">
        <f t="shared" si="162"/>
        <v>金币</v>
      </c>
      <c r="CT467" s="18">
        <f>IF(CR467=1,1,INT(INDEX($CE$13:$CE$52,CR467)/$CH$2*INDEX($CI$4:$CI$6,INDEX($BT$4:$BT$33,CN467))/5)*5)</f>
        <v>16350</v>
      </c>
      <c r="CU467" s="18" t="str">
        <f t="shared" si="163"/>
        <v>初级神器材料</v>
      </c>
      <c r="CV467" s="18">
        <f t="shared" si="164"/>
        <v>7145</v>
      </c>
      <c r="CW467" s="18" t="str">
        <f t="shared" si="165"/>
        <v>中级神器2配件4</v>
      </c>
      <c r="CX467" s="18">
        <f t="shared" si="166"/>
        <v>10</v>
      </c>
      <c r="CY467" s="44"/>
      <c r="CZ467" s="44"/>
      <c r="DA467" s="44"/>
      <c r="DB467" s="44"/>
    </row>
    <row r="468" spans="91:106" ht="16.5" x14ac:dyDescent="0.2">
      <c r="CM468" s="44">
        <v>465</v>
      </c>
      <c r="CN468" s="18">
        <f t="shared" si="158"/>
        <v>12</v>
      </c>
      <c r="CO468" s="18">
        <f t="shared" si="159"/>
        <v>1606014</v>
      </c>
      <c r="CP468" s="44" t="str">
        <f t="shared" si="160"/>
        <v>中级神器2配件4-25级</v>
      </c>
      <c r="CQ468" s="43" t="s">
        <v>1061</v>
      </c>
      <c r="CR468" s="18">
        <f t="shared" si="161"/>
        <v>25</v>
      </c>
      <c r="CS468" s="18" t="str">
        <f t="shared" si="162"/>
        <v>金币</v>
      </c>
      <c r="CT468" s="18">
        <f>IF(CR468=1,1,INT(INDEX($CE$13:$CE$52,CR468)/$CH$2*INDEX($CI$4:$CI$6,INDEX($BT$4:$BT$33,CN468))/5)*5)</f>
        <v>17125</v>
      </c>
      <c r="CU468" s="18" t="str">
        <f t="shared" si="163"/>
        <v>初级神器材料</v>
      </c>
      <c r="CV468" s="18">
        <f t="shared" si="164"/>
        <v>7545</v>
      </c>
      <c r="CW468" s="18" t="str">
        <f t="shared" si="165"/>
        <v>中级神器2配件4</v>
      </c>
      <c r="CX468" s="18">
        <f t="shared" si="166"/>
        <v>15</v>
      </c>
      <c r="CY468" s="44"/>
      <c r="CZ468" s="44"/>
      <c r="DA468" s="44"/>
      <c r="DB468" s="44"/>
    </row>
    <row r="469" spans="91:106" ht="16.5" x14ac:dyDescent="0.2">
      <c r="CM469" s="44">
        <v>466</v>
      </c>
      <c r="CN469" s="18">
        <f t="shared" si="158"/>
        <v>12</v>
      </c>
      <c r="CO469" s="18">
        <f t="shared" si="159"/>
        <v>1606014</v>
      </c>
      <c r="CP469" s="44" t="str">
        <f t="shared" si="160"/>
        <v>中级神器2配件4-26级</v>
      </c>
      <c r="CQ469" s="43" t="s">
        <v>1061</v>
      </c>
      <c r="CR469" s="18">
        <f t="shared" si="161"/>
        <v>26</v>
      </c>
      <c r="CS469" s="18" t="str">
        <f t="shared" si="162"/>
        <v>金币</v>
      </c>
      <c r="CT469" s="18">
        <f>IF(CR469=1,1,INT(INDEX($CE$13:$CE$52,CR469)/$CH$2*INDEX($CI$4:$CI$6,INDEX($BT$4:$BT$33,CN469))/5)*5)</f>
        <v>21600</v>
      </c>
      <c r="CU469" s="18" t="str">
        <f t="shared" si="163"/>
        <v>初级神器材料</v>
      </c>
      <c r="CV469" s="18">
        <f t="shared" si="164"/>
        <v>9075</v>
      </c>
      <c r="CW469" s="18" t="str">
        <f t="shared" si="165"/>
        <v>中级神器2配件4</v>
      </c>
      <c r="CX469" s="18">
        <f t="shared" si="166"/>
        <v>15</v>
      </c>
      <c r="CY469" s="44"/>
      <c r="CZ469" s="44"/>
      <c r="DA469" s="44"/>
      <c r="DB469" s="44"/>
    </row>
    <row r="470" spans="91:106" ht="16.5" x14ac:dyDescent="0.2">
      <c r="CM470" s="44">
        <v>467</v>
      </c>
      <c r="CN470" s="18">
        <f t="shared" si="158"/>
        <v>12</v>
      </c>
      <c r="CO470" s="18">
        <f t="shared" si="159"/>
        <v>1606014</v>
      </c>
      <c r="CP470" s="44" t="str">
        <f t="shared" si="160"/>
        <v>中级神器2配件4-27级</v>
      </c>
      <c r="CQ470" s="43" t="s">
        <v>1061</v>
      </c>
      <c r="CR470" s="18">
        <f t="shared" si="161"/>
        <v>27</v>
      </c>
      <c r="CS470" s="18" t="str">
        <f t="shared" si="162"/>
        <v>金币</v>
      </c>
      <c r="CT470" s="18">
        <f>IF(CR470=1,1,INT(INDEX($CE$13:$CE$52,CR470)/$CH$2*INDEX($CI$4:$CI$6,INDEX($BT$4:$BT$33,CN470))/5)*5)</f>
        <v>27420</v>
      </c>
      <c r="CU470" s="18" t="str">
        <f t="shared" si="163"/>
        <v>初级神器材料</v>
      </c>
      <c r="CV470" s="18">
        <f t="shared" si="164"/>
        <v>9640</v>
      </c>
      <c r="CW470" s="18" t="str">
        <f t="shared" si="165"/>
        <v>中级神器2配件4</v>
      </c>
      <c r="CX470" s="18">
        <f t="shared" si="166"/>
        <v>15</v>
      </c>
      <c r="CY470" s="44"/>
      <c r="CZ470" s="44"/>
      <c r="DA470" s="44"/>
      <c r="DB470" s="44"/>
    </row>
    <row r="471" spans="91:106" ht="16.5" x14ac:dyDescent="0.2">
      <c r="CM471" s="44">
        <v>468</v>
      </c>
      <c r="CN471" s="18">
        <f t="shared" si="158"/>
        <v>12</v>
      </c>
      <c r="CO471" s="18">
        <f t="shared" si="159"/>
        <v>1606014</v>
      </c>
      <c r="CP471" s="44" t="str">
        <f t="shared" si="160"/>
        <v>中级神器2配件4-28级</v>
      </c>
      <c r="CQ471" s="43" t="s">
        <v>1061</v>
      </c>
      <c r="CR471" s="18">
        <f t="shared" si="161"/>
        <v>28</v>
      </c>
      <c r="CS471" s="18" t="str">
        <f t="shared" si="162"/>
        <v>金币</v>
      </c>
      <c r="CT471" s="18">
        <f>IF(CR471=1,1,INT(INDEX($CE$13:$CE$52,CR471)/$CH$2*INDEX($CI$4:$CI$6,INDEX($BT$4:$BT$33,CN471))/5)*5)</f>
        <v>33235</v>
      </c>
      <c r="CU471" s="18" t="str">
        <f t="shared" si="163"/>
        <v>初级神器材料</v>
      </c>
      <c r="CV471" s="18">
        <f t="shared" si="164"/>
        <v>10210</v>
      </c>
      <c r="CW471" s="18" t="str">
        <f t="shared" si="165"/>
        <v>中级神器2配件4</v>
      </c>
      <c r="CX471" s="18">
        <f t="shared" si="166"/>
        <v>15</v>
      </c>
      <c r="CY471" s="44"/>
      <c r="CZ471" s="44"/>
      <c r="DA471" s="44"/>
      <c r="DB471" s="44"/>
    </row>
    <row r="472" spans="91:106" ht="16.5" x14ac:dyDescent="0.2">
      <c r="CM472" s="44">
        <v>469</v>
      </c>
      <c r="CN472" s="18">
        <f t="shared" si="158"/>
        <v>12</v>
      </c>
      <c r="CO472" s="18">
        <f t="shared" si="159"/>
        <v>1606014</v>
      </c>
      <c r="CP472" s="44" t="str">
        <f t="shared" si="160"/>
        <v>中级神器2配件4-29级</v>
      </c>
      <c r="CQ472" s="43" t="s">
        <v>1061</v>
      </c>
      <c r="CR472" s="18">
        <f t="shared" si="161"/>
        <v>29</v>
      </c>
      <c r="CS472" s="18" t="str">
        <f t="shared" si="162"/>
        <v>金币</v>
      </c>
      <c r="CT472" s="18">
        <f>IF(CR472=1,1,INT(INDEX($CE$13:$CE$52,CR472)/$CH$2*INDEX($CI$4:$CI$6,INDEX($BT$4:$BT$33,CN472))/5)*5)</f>
        <v>39050</v>
      </c>
      <c r="CU472" s="18" t="str">
        <f t="shared" si="163"/>
        <v>初级神器材料</v>
      </c>
      <c r="CV472" s="18">
        <f t="shared" si="164"/>
        <v>10775</v>
      </c>
      <c r="CW472" s="18" t="str">
        <f t="shared" si="165"/>
        <v>中级神器2配件4</v>
      </c>
      <c r="CX472" s="18">
        <f t="shared" si="166"/>
        <v>15</v>
      </c>
      <c r="CY472" s="44"/>
      <c r="CZ472" s="44"/>
      <c r="DA472" s="44"/>
      <c r="DB472" s="44"/>
    </row>
    <row r="473" spans="91:106" ht="16.5" x14ac:dyDescent="0.2">
      <c r="CM473" s="44">
        <v>470</v>
      </c>
      <c r="CN473" s="18">
        <f t="shared" si="158"/>
        <v>12</v>
      </c>
      <c r="CO473" s="18">
        <f t="shared" si="159"/>
        <v>1606014</v>
      </c>
      <c r="CP473" s="44" t="str">
        <f t="shared" si="160"/>
        <v>中级神器2配件4-30级</v>
      </c>
      <c r="CQ473" s="43" t="s">
        <v>1061</v>
      </c>
      <c r="CR473" s="18">
        <f t="shared" si="161"/>
        <v>30</v>
      </c>
      <c r="CS473" s="18" t="str">
        <f t="shared" si="162"/>
        <v>金币</v>
      </c>
      <c r="CT473" s="18">
        <f>IF(CR473=1,1,INT(INDEX($CE$13:$CE$52,CR473)/$CH$2*INDEX($CI$4:$CI$6,INDEX($BT$4:$BT$33,CN473))/5)*5)</f>
        <v>44870</v>
      </c>
      <c r="CU473" s="18" t="str">
        <f t="shared" si="163"/>
        <v>初级神器材料</v>
      </c>
      <c r="CV473" s="18">
        <f t="shared" si="164"/>
        <v>11345</v>
      </c>
      <c r="CW473" s="18" t="str">
        <f t="shared" si="165"/>
        <v>中级神器2配件4</v>
      </c>
      <c r="CX473" s="18">
        <f t="shared" si="166"/>
        <v>21</v>
      </c>
      <c r="CY473" s="44"/>
      <c r="CZ473" s="44"/>
      <c r="DA473" s="44"/>
      <c r="DB473" s="44"/>
    </row>
    <row r="474" spans="91:106" ht="16.5" x14ac:dyDescent="0.2">
      <c r="CM474" s="44">
        <v>471</v>
      </c>
      <c r="CN474" s="18">
        <f t="shared" si="158"/>
        <v>12</v>
      </c>
      <c r="CO474" s="18">
        <f t="shared" si="159"/>
        <v>1606014</v>
      </c>
      <c r="CP474" s="44" t="str">
        <f t="shared" si="160"/>
        <v>中级神器2配件4-31级</v>
      </c>
      <c r="CQ474" s="43" t="s">
        <v>1061</v>
      </c>
      <c r="CR474" s="18">
        <f t="shared" si="161"/>
        <v>31</v>
      </c>
      <c r="CS474" s="18" t="str">
        <f t="shared" si="162"/>
        <v>金币</v>
      </c>
      <c r="CT474" s="18">
        <f>IF(CR474=1,1,INT(INDEX($CE$13:$CE$52,CR474)/$CH$2*INDEX($CI$4:$CI$6,INDEX($BT$4:$BT$33,CN474))/5)*5)</f>
        <v>47705</v>
      </c>
      <c r="CU474" s="18" t="str">
        <f t="shared" si="163"/>
        <v>初级神器材料</v>
      </c>
      <c r="CV474" s="18">
        <f t="shared" si="164"/>
        <v>15880</v>
      </c>
      <c r="CW474" s="18" t="str">
        <f t="shared" si="165"/>
        <v>中级神器2配件4</v>
      </c>
      <c r="CX474" s="18">
        <f t="shared" si="166"/>
        <v>25</v>
      </c>
      <c r="CY474" s="44"/>
      <c r="CZ474" s="44"/>
      <c r="DA474" s="44"/>
      <c r="DB474" s="44"/>
    </row>
    <row r="475" spans="91:106" ht="16.5" x14ac:dyDescent="0.2">
      <c r="CM475" s="44">
        <v>472</v>
      </c>
      <c r="CN475" s="18">
        <f t="shared" si="158"/>
        <v>12</v>
      </c>
      <c r="CO475" s="18">
        <f t="shared" si="159"/>
        <v>1606014</v>
      </c>
      <c r="CP475" s="44" t="str">
        <f t="shared" si="160"/>
        <v>中级神器2配件4-32级</v>
      </c>
      <c r="CQ475" s="43" t="s">
        <v>1061</v>
      </c>
      <c r="CR475" s="18">
        <f t="shared" si="161"/>
        <v>32</v>
      </c>
      <c r="CS475" s="18" t="str">
        <f t="shared" si="162"/>
        <v>金币</v>
      </c>
      <c r="CT475" s="18">
        <f>IF(CR475=1,1,INT(INDEX($CE$13:$CE$52,CR475)/$CH$2*INDEX($CI$4:$CI$6,INDEX($BT$4:$BT$33,CN475))/5)*5)</f>
        <v>71560</v>
      </c>
      <c r="CU475" s="18" t="str">
        <f t="shared" si="163"/>
        <v>初级神器材料</v>
      </c>
      <c r="CV475" s="18">
        <f t="shared" si="164"/>
        <v>17015</v>
      </c>
      <c r="CW475" s="18" t="str">
        <f t="shared" si="165"/>
        <v>中级神器2配件4</v>
      </c>
      <c r="CX475" s="18">
        <f t="shared" si="166"/>
        <v>25</v>
      </c>
      <c r="CY475" s="44"/>
      <c r="CZ475" s="44"/>
      <c r="DA475" s="44"/>
      <c r="DB475" s="44"/>
    </row>
    <row r="476" spans="91:106" ht="16.5" x14ac:dyDescent="0.2">
      <c r="CM476" s="44">
        <v>473</v>
      </c>
      <c r="CN476" s="18">
        <f t="shared" si="158"/>
        <v>12</v>
      </c>
      <c r="CO476" s="18">
        <f t="shared" si="159"/>
        <v>1606014</v>
      </c>
      <c r="CP476" s="44" t="str">
        <f t="shared" si="160"/>
        <v>中级神器2配件4-33级</v>
      </c>
      <c r="CQ476" s="43" t="s">
        <v>1061</v>
      </c>
      <c r="CR476" s="18">
        <f t="shared" si="161"/>
        <v>33</v>
      </c>
      <c r="CS476" s="18" t="str">
        <f t="shared" si="162"/>
        <v>金币</v>
      </c>
      <c r="CT476" s="18">
        <f>IF(CR476=1,1,INT(INDEX($CE$13:$CE$52,CR476)/$CH$2*INDEX($CI$4:$CI$6,INDEX($BT$4:$BT$33,CN476))/5)*5)</f>
        <v>95415</v>
      </c>
      <c r="CU476" s="18" t="str">
        <f t="shared" si="163"/>
        <v>初级神器材料</v>
      </c>
      <c r="CV476" s="18">
        <f t="shared" si="164"/>
        <v>18150</v>
      </c>
      <c r="CW476" s="18" t="str">
        <f t="shared" si="165"/>
        <v>中级神器2配件4</v>
      </c>
      <c r="CX476" s="18">
        <f t="shared" si="166"/>
        <v>25</v>
      </c>
      <c r="CY476" s="44"/>
      <c r="CZ476" s="44"/>
      <c r="DA476" s="44"/>
      <c r="DB476" s="44"/>
    </row>
    <row r="477" spans="91:106" ht="16.5" x14ac:dyDescent="0.2">
      <c r="CM477" s="44">
        <v>474</v>
      </c>
      <c r="CN477" s="18">
        <f t="shared" si="158"/>
        <v>12</v>
      </c>
      <c r="CO477" s="18">
        <f t="shared" si="159"/>
        <v>1606014</v>
      </c>
      <c r="CP477" s="44" t="str">
        <f t="shared" si="160"/>
        <v>中级神器2配件4-34级</v>
      </c>
      <c r="CQ477" s="43" t="s">
        <v>1061</v>
      </c>
      <c r="CR477" s="18">
        <f t="shared" si="161"/>
        <v>34</v>
      </c>
      <c r="CS477" s="18" t="str">
        <f t="shared" si="162"/>
        <v>金币</v>
      </c>
      <c r="CT477" s="18">
        <f>IF(CR477=1,1,INT(INDEX($CE$13:$CE$52,CR477)/$CH$2*INDEX($CI$4:$CI$6,INDEX($BT$4:$BT$33,CN477))/5)*5)</f>
        <v>119270</v>
      </c>
      <c r="CU477" s="18" t="str">
        <f t="shared" si="163"/>
        <v>初级神器材料</v>
      </c>
      <c r="CV477" s="18">
        <f t="shared" si="164"/>
        <v>19285</v>
      </c>
      <c r="CW477" s="18" t="str">
        <f t="shared" si="165"/>
        <v>中级神器2配件4</v>
      </c>
      <c r="CX477" s="18">
        <f t="shared" si="166"/>
        <v>25</v>
      </c>
      <c r="CY477" s="44"/>
      <c r="CZ477" s="44"/>
      <c r="DA477" s="44"/>
      <c r="DB477" s="44"/>
    </row>
    <row r="478" spans="91:106" ht="16.5" x14ac:dyDescent="0.2">
      <c r="CM478" s="44">
        <v>475</v>
      </c>
      <c r="CN478" s="18">
        <f t="shared" si="158"/>
        <v>12</v>
      </c>
      <c r="CO478" s="18">
        <f t="shared" si="159"/>
        <v>1606014</v>
      </c>
      <c r="CP478" s="44" t="str">
        <f t="shared" si="160"/>
        <v>中级神器2配件4-35级</v>
      </c>
      <c r="CQ478" s="43" t="s">
        <v>1061</v>
      </c>
      <c r="CR478" s="18">
        <f t="shared" si="161"/>
        <v>35</v>
      </c>
      <c r="CS478" s="18" t="str">
        <f t="shared" si="162"/>
        <v>金币</v>
      </c>
      <c r="CT478" s="18">
        <f>IF(CR478=1,1,INT(INDEX($CE$13:$CE$52,CR478)/$CH$2*INDEX($CI$4:$CI$6,INDEX($BT$4:$BT$33,CN478))/5)*5)</f>
        <v>143125</v>
      </c>
      <c r="CU478" s="18" t="str">
        <f t="shared" si="163"/>
        <v>初级神器材料</v>
      </c>
      <c r="CV478" s="18">
        <f t="shared" si="164"/>
        <v>20420</v>
      </c>
      <c r="CW478" s="18" t="str">
        <f t="shared" si="165"/>
        <v>中级神器2配件4</v>
      </c>
      <c r="CX478" s="18">
        <f t="shared" si="166"/>
        <v>25</v>
      </c>
      <c r="CY478" s="44"/>
      <c r="CZ478" s="44"/>
      <c r="DA478" s="44"/>
      <c r="DB478" s="44"/>
    </row>
    <row r="479" spans="91:106" ht="16.5" x14ac:dyDescent="0.2">
      <c r="CM479" s="44">
        <v>476</v>
      </c>
      <c r="CN479" s="18">
        <f t="shared" si="158"/>
        <v>12</v>
      </c>
      <c r="CO479" s="18">
        <f t="shared" si="159"/>
        <v>1606014</v>
      </c>
      <c r="CP479" s="44" t="str">
        <f t="shared" si="160"/>
        <v>中级神器2配件4-36级</v>
      </c>
      <c r="CQ479" s="43" t="s">
        <v>1061</v>
      </c>
      <c r="CR479" s="18">
        <f t="shared" si="161"/>
        <v>36</v>
      </c>
      <c r="CS479" s="18" t="str">
        <f t="shared" si="162"/>
        <v>金币</v>
      </c>
      <c r="CT479" s="18">
        <f>IF(CR479=1,1,INT(INDEX($CE$13:$CE$52,CR479)/$CH$2*INDEX($CI$4:$CI$6,INDEX($BT$4:$BT$33,CN479))/5)*5)</f>
        <v>193815</v>
      </c>
      <c r="CU479" s="18" t="str">
        <f t="shared" si="163"/>
        <v>初级神器材料</v>
      </c>
      <c r="CV479" s="18">
        <f t="shared" si="164"/>
        <v>32330</v>
      </c>
      <c r="CW479" s="18" t="str">
        <f t="shared" si="165"/>
        <v>中级神器2配件4</v>
      </c>
      <c r="CX479" s="18">
        <f t="shared" si="166"/>
        <v>25</v>
      </c>
      <c r="CY479" s="44"/>
      <c r="CZ479" s="44"/>
      <c r="DA479" s="44"/>
      <c r="DB479" s="44"/>
    </row>
    <row r="480" spans="91:106" ht="16.5" x14ac:dyDescent="0.2">
      <c r="CM480" s="44">
        <v>477</v>
      </c>
      <c r="CN480" s="18">
        <f t="shared" si="158"/>
        <v>12</v>
      </c>
      <c r="CO480" s="18">
        <f t="shared" si="159"/>
        <v>1606014</v>
      </c>
      <c r="CP480" s="44" t="str">
        <f t="shared" si="160"/>
        <v>中级神器2配件4-37级</v>
      </c>
      <c r="CQ480" s="43" t="s">
        <v>1061</v>
      </c>
      <c r="CR480" s="18">
        <f t="shared" si="161"/>
        <v>37</v>
      </c>
      <c r="CS480" s="18" t="str">
        <f t="shared" si="162"/>
        <v>金币</v>
      </c>
      <c r="CT480" s="18">
        <f>IF(CR480=1,1,INT(INDEX($CE$13:$CE$52,CR480)/$CH$2*INDEX($CI$4:$CI$6,INDEX($BT$4:$BT$33,CN480))/5)*5)</f>
        <v>245995</v>
      </c>
      <c r="CU480" s="18" t="str">
        <f t="shared" si="163"/>
        <v>初级神器材料</v>
      </c>
      <c r="CV480" s="18">
        <f t="shared" si="164"/>
        <v>34030</v>
      </c>
      <c r="CW480" s="18" t="str">
        <f t="shared" si="165"/>
        <v>中级神器2配件4</v>
      </c>
      <c r="CX480" s="18">
        <f t="shared" si="166"/>
        <v>25</v>
      </c>
      <c r="CY480" s="44"/>
      <c r="CZ480" s="44"/>
      <c r="DA480" s="44"/>
      <c r="DB480" s="44"/>
    </row>
    <row r="481" spans="91:106" ht="16.5" x14ac:dyDescent="0.2">
      <c r="CM481" s="44">
        <v>478</v>
      </c>
      <c r="CN481" s="18">
        <f t="shared" si="158"/>
        <v>12</v>
      </c>
      <c r="CO481" s="18">
        <f t="shared" si="159"/>
        <v>1606014</v>
      </c>
      <c r="CP481" s="44" t="str">
        <f t="shared" si="160"/>
        <v>中级神器2配件4-38级</v>
      </c>
      <c r="CQ481" s="43" t="s">
        <v>1061</v>
      </c>
      <c r="CR481" s="18">
        <f t="shared" si="161"/>
        <v>38</v>
      </c>
      <c r="CS481" s="18" t="str">
        <f t="shared" si="162"/>
        <v>金币</v>
      </c>
      <c r="CT481" s="18">
        <f>IF(CR481=1,1,INT(INDEX($CE$13:$CE$52,CR481)/$CH$2*INDEX($CI$4:$CI$6,INDEX($BT$4:$BT$33,CN481))/5)*5)</f>
        <v>298175</v>
      </c>
      <c r="CU481" s="18" t="str">
        <f t="shared" si="163"/>
        <v>初级神器材料</v>
      </c>
      <c r="CV481" s="18">
        <f t="shared" si="164"/>
        <v>35730</v>
      </c>
      <c r="CW481" s="18" t="str">
        <f t="shared" si="165"/>
        <v>中级神器2配件4</v>
      </c>
      <c r="CX481" s="18">
        <f t="shared" si="166"/>
        <v>25</v>
      </c>
      <c r="CY481" s="44"/>
      <c r="CZ481" s="44"/>
      <c r="DA481" s="44"/>
      <c r="DB481" s="44"/>
    </row>
    <row r="482" spans="91:106" ht="16.5" x14ac:dyDescent="0.2">
      <c r="CM482" s="44">
        <v>479</v>
      </c>
      <c r="CN482" s="18">
        <f t="shared" si="158"/>
        <v>12</v>
      </c>
      <c r="CO482" s="18">
        <f t="shared" si="159"/>
        <v>1606014</v>
      </c>
      <c r="CP482" s="44" t="str">
        <f t="shared" si="160"/>
        <v>中级神器2配件4-39级</v>
      </c>
      <c r="CQ482" s="43" t="s">
        <v>1061</v>
      </c>
      <c r="CR482" s="18">
        <f t="shared" si="161"/>
        <v>39</v>
      </c>
      <c r="CS482" s="18" t="str">
        <f t="shared" si="162"/>
        <v>金币</v>
      </c>
      <c r="CT482" s="18">
        <f>IF(CR482=1,1,INT(INDEX($CE$13:$CE$52,CR482)/$CH$2*INDEX($CI$4:$CI$6,INDEX($BT$4:$BT$33,CN482))/5)*5)</f>
        <v>350355</v>
      </c>
      <c r="CU482" s="18" t="str">
        <f t="shared" si="163"/>
        <v>初级神器材料</v>
      </c>
      <c r="CV482" s="18">
        <f t="shared" si="164"/>
        <v>37435</v>
      </c>
      <c r="CW482" s="18" t="str">
        <f t="shared" si="165"/>
        <v>中级神器2配件4</v>
      </c>
      <c r="CX482" s="18">
        <f t="shared" si="166"/>
        <v>25</v>
      </c>
      <c r="CY482" s="44"/>
      <c r="CZ482" s="44"/>
      <c r="DA482" s="44"/>
      <c r="DB482" s="44"/>
    </row>
    <row r="483" spans="91:106" ht="16.5" x14ac:dyDescent="0.2">
      <c r="CM483" s="44">
        <v>480</v>
      </c>
      <c r="CN483" s="18">
        <f t="shared" si="158"/>
        <v>12</v>
      </c>
      <c r="CO483" s="18">
        <f t="shared" si="159"/>
        <v>1606014</v>
      </c>
      <c r="CP483" s="44" t="str">
        <f t="shared" si="160"/>
        <v>中级神器2配件4-40级</v>
      </c>
      <c r="CQ483" s="43" t="s">
        <v>1061</v>
      </c>
      <c r="CR483" s="18">
        <f t="shared" si="161"/>
        <v>40</v>
      </c>
      <c r="CS483" s="18" t="str">
        <f t="shared" si="162"/>
        <v>金币</v>
      </c>
      <c r="CT483" s="18">
        <f>IF(CR483=1,1,INT(INDEX($CE$13:$CE$52,CR483)/$CH$2*INDEX($CI$4:$CI$6,INDEX($BT$4:$BT$33,CN483))/5)*5)</f>
        <v>402540</v>
      </c>
      <c r="CU483" s="18" t="str">
        <f t="shared" si="163"/>
        <v>初级神器材料</v>
      </c>
      <c r="CV483" s="18">
        <f t="shared" si="164"/>
        <v>39135</v>
      </c>
      <c r="CW483" s="18" t="str">
        <f t="shared" si="165"/>
        <v>中级神器2配件4</v>
      </c>
      <c r="CX483" s="18">
        <f t="shared" si="166"/>
        <v>25</v>
      </c>
      <c r="CY483" s="44"/>
      <c r="CZ483" s="44"/>
      <c r="DA483" s="44"/>
      <c r="DB483" s="44"/>
    </row>
    <row r="484" spans="91:106" ht="16.5" x14ac:dyDescent="0.2">
      <c r="CM484" s="44">
        <v>481</v>
      </c>
      <c r="CN484" s="18">
        <f t="shared" si="158"/>
        <v>13</v>
      </c>
      <c r="CO484" s="18">
        <f t="shared" si="159"/>
        <v>1606015</v>
      </c>
      <c r="CP484" s="44" t="str">
        <f t="shared" si="160"/>
        <v>高级神器1配件1-1级</v>
      </c>
      <c r="CQ484" s="43" t="s">
        <v>1061</v>
      </c>
      <c r="CR484" s="18">
        <f t="shared" si="161"/>
        <v>1</v>
      </c>
      <c r="CS484" s="18" t="str">
        <f t="shared" si="162"/>
        <v>高级神器1配件1激活</v>
      </c>
      <c r="CT484" s="18">
        <f>IF(CR484=1,1,INT(INDEX($CE$13:$CE$52,CR484)/$CH$2*INDEX($CI$4:$CI$6,INDEX($BT$4:$BT$33,CN484))/5)*5)</f>
        <v>1</v>
      </c>
      <c r="CU484" s="18" t="str">
        <f t="shared" si="163"/>
        <v/>
      </c>
      <c r="CV484" s="18" t="str">
        <f t="shared" si="164"/>
        <v/>
      </c>
      <c r="CW484" s="18" t="str">
        <f t="shared" si="165"/>
        <v/>
      </c>
      <c r="CX484" s="18" t="str">
        <f t="shared" si="166"/>
        <v/>
      </c>
      <c r="CY484" s="44"/>
      <c r="CZ484" s="44"/>
      <c r="DA484" s="44"/>
      <c r="DB484" s="44"/>
    </row>
    <row r="485" spans="91:106" ht="16.5" x14ac:dyDescent="0.2">
      <c r="CM485" s="44">
        <v>482</v>
      </c>
      <c r="CN485" s="18">
        <f t="shared" si="158"/>
        <v>13</v>
      </c>
      <c r="CO485" s="18">
        <f t="shared" si="159"/>
        <v>1606015</v>
      </c>
      <c r="CP485" s="44" t="str">
        <f t="shared" si="160"/>
        <v>高级神器1配件1-2级</v>
      </c>
      <c r="CQ485" s="43" t="s">
        <v>1061</v>
      </c>
      <c r="CR485" s="18">
        <f t="shared" si="161"/>
        <v>2</v>
      </c>
      <c r="CS485" s="18" t="str">
        <f t="shared" si="162"/>
        <v>金币</v>
      </c>
      <c r="CT485" s="18">
        <f>IF(CR485=1,1,INT(INDEX($CE$13:$CE$52,CR485)/$CH$2*INDEX($CI$4:$CI$6,INDEX($BT$4:$BT$33,CN485))/5)*5)</f>
        <v>1505</v>
      </c>
      <c r="CU485" s="18" t="str">
        <f t="shared" si="163"/>
        <v>初级神器材料</v>
      </c>
      <c r="CV485" s="18">
        <f t="shared" si="164"/>
        <v>45</v>
      </c>
      <c r="CW485" s="18" t="str">
        <f t="shared" si="165"/>
        <v>高级神器1配件1</v>
      </c>
      <c r="CX485" s="18">
        <f t="shared" si="166"/>
        <v>1</v>
      </c>
      <c r="CY485" s="44"/>
      <c r="CZ485" s="44"/>
      <c r="DA485" s="44"/>
      <c r="DB485" s="44"/>
    </row>
    <row r="486" spans="91:106" ht="16.5" x14ac:dyDescent="0.2">
      <c r="CM486" s="44">
        <v>483</v>
      </c>
      <c r="CN486" s="18">
        <f t="shared" si="158"/>
        <v>13</v>
      </c>
      <c r="CO486" s="18">
        <f t="shared" si="159"/>
        <v>1606015</v>
      </c>
      <c r="CP486" s="44" t="str">
        <f t="shared" si="160"/>
        <v>高级神器1配件1-3级</v>
      </c>
      <c r="CQ486" s="43" t="s">
        <v>1061</v>
      </c>
      <c r="CR486" s="18">
        <f t="shared" si="161"/>
        <v>3</v>
      </c>
      <c r="CS486" s="18" t="str">
        <f t="shared" si="162"/>
        <v>金币</v>
      </c>
      <c r="CT486" s="18">
        <f>IF(CR486=1,1,INT(INDEX($CE$13:$CE$52,CR486)/$CH$2*INDEX($CI$4:$CI$6,INDEX($BT$4:$BT$33,CN486))/5)*5)</f>
        <v>1825</v>
      </c>
      <c r="CU486" s="18" t="str">
        <f t="shared" si="163"/>
        <v>初级神器材料</v>
      </c>
      <c r="CV486" s="18">
        <f t="shared" si="164"/>
        <v>85</v>
      </c>
      <c r="CW486" s="18" t="str">
        <f t="shared" si="165"/>
        <v>高级神器1配件1</v>
      </c>
      <c r="CX486" s="18">
        <f t="shared" si="166"/>
        <v>1</v>
      </c>
      <c r="CY486" s="44"/>
      <c r="CZ486" s="44"/>
      <c r="DA486" s="44"/>
      <c r="DB486" s="44"/>
    </row>
    <row r="487" spans="91:106" ht="16.5" x14ac:dyDescent="0.2">
      <c r="CM487" s="44">
        <v>484</v>
      </c>
      <c r="CN487" s="18">
        <f t="shared" si="158"/>
        <v>13</v>
      </c>
      <c r="CO487" s="18">
        <f t="shared" si="159"/>
        <v>1606015</v>
      </c>
      <c r="CP487" s="44" t="str">
        <f t="shared" si="160"/>
        <v>高级神器1配件1-4级</v>
      </c>
      <c r="CQ487" s="43" t="s">
        <v>1061</v>
      </c>
      <c r="CR487" s="18">
        <f t="shared" si="161"/>
        <v>4</v>
      </c>
      <c r="CS487" s="18" t="str">
        <f t="shared" si="162"/>
        <v>金币</v>
      </c>
      <c r="CT487" s="18">
        <f>IF(CR487=1,1,INT(INDEX($CE$13:$CE$52,CR487)/$CH$2*INDEX($CI$4:$CI$6,INDEX($BT$4:$BT$33,CN487))/5)*5)</f>
        <v>2145</v>
      </c>
      <c r="CU487" s="18" t="str">
        <f t="shared" si="163"/>
        <v>初级神器材料</v>
      </c>
      <c r="CV487" s="18">
        <f t="shared" si="164"/>
        <v>130</v>
      </c>
      <c r="CW487" s="18" t="str">
        <f t="shared" si="165"/>
        <v>高级神器1配件1</v>
      </c>
      <c r="CX487" s="18">
        <f t="shared" si="166"/>
        <v>1</v>
      </c>
      <c r="CY487" s="44"/>
      <c r="CZ487" s="44"/>
      <c r="DA487" s="44"/>
      <c r="DB487" s="44"/>
    </row>
    <row r="488" spans="91:106" ht="16.5" x14ac:dyDescent="0.2">
      <c r="CM488" s="44">
        <v>485</v>
      </c>
      <c r="CN488" s="18">
        <f t="shared" si="158"/>
        <v>13</v>
      </c>
      <c r="CO488" s="18">
        <f t="shared" si="159"/>
        <v>1606015</v>
      </c>
      <c r="CP488" s="44" t="str">
        <f t="shared" si="160"/>
        <v>高级神器1配件1-5级</v>
      </c>
      <c r="CQ488" s="43" t="s">
        <v>1061</v>
      </c>
      <c r="CR488" s="18">
        <f t="shared" si="161"/>
        <v>5</v>
      </c>
      <c r="CS488" s="18" t="str">
        <f t="shared" si="162"/>
        <v>金币</v>
      </c>
      <c r="CT488" s="18">
        <f>IF(CR488=1,1,INT(INDEX($CE$13:$CE$52,CR488)/$CH$2*INDEX($CI$4:$CI$6,INDEX($BT$4:$BT$33,CN488))/5)*5)</f>
        <v>2465</v>
      </c>
      <c r="CU488" s="18" t="str">
        <f t="shared" si="163"/>
        <v>初级神器材料</v>
      </c>
      <c r="CV488" s="18">
        <f t="shared" si="164"/>
        <v>220</v>
      </c>
      <c r="CW488" s="18" t="str">
        <f t="shared" si="165"/>
        <v>高级神器1配件1</v>
      </c>
      <c r="CX488" s="18">
        <f t="shared" si="166"/>
        <v>2</v>
      </c>
      <c r="CY488" s="44"/>
      <c r="CZ488" s="44"/>
      <c r="DA488" s="44"/>
      <c r="DB488" s="44"/>
    </row>
    <row r="489" spans="91:106" ht="16.5" x14ac:dyDescent="0.2">
      <c r="CM489" s="44">
        <v>486</v>
      </c>
      <c r="CN489" s="18">
        <f t="shared" si="158"/>
        <v>13</v>
      </c>
      <c r="CO489" s="18">
        <f t="shared" si="159"/>
        <v>1606015</v>
      </c>
      <c r="CP489" s="44" t="str">
        <f t="shared" si="160"/>
        <v>高级神器1配件1-6级</v>
      </c>
      <c r="CQ489" s="43" t="s">
        <v>1061</v>
      </c>
      <c r="CR489" s="18">
        <f t="shared" si="161"/>
        <v>6</v>
      </c>
      <c r="CS489" s="18" t="str">
        <f t="shared" si="162"/>
        <v>金币</v>
      </c>
      <c r="CT489" s="18">
        <f>IF(CR489=1,1,INT(INDEX($CE$13:$CE$52,CR489)/$CH$2*INDEX($CI$4:$CI$6,INDEX($BT$4:$BT$33,CN489))/5)*5)</f>
        <v>3260</v>
      </c>
      <c r="CU489" s="18" t="str">
        <f t="shared" si="163"/>
        <v>初级神器材料</v>
      </c>
      <c r="CV489" s="18">
        <f t="shared" si="164"/>
        <v>610</v>
      </c>
      <c r="CW489" s="18" t="str">
        <f t="shared" si="165"/>
        <v>高级神器1配件1</v>
      </c>
      <c r="CX489" s="18">
        <f t="shared" si="166"/>
        <v>2</v>
      </c>
      <c r="CY489" s="44"/>
      <c r="CZ489" s="44"/>
      <c r="DA489" s="44"/>
      <c r="DB489" s="44"/>
    </row>
    <row r="490" spans="91:106" ht="16.5" x14ac:dyDescent="0.2">
      <c r="CM490" s="44">
        <v>487</v>
      </c>
      <c r="CN490" s="18">
        <f t="shared" si="158"/>
        <v>13</v>
      </c>
      <c r="CO490" s="18">
        <f t="shared" si="159"/>
        <v>1606015</v>
      </c>
      <c r="CP490" s="44" t="str">
        <f t="shared" si="160"/>
        <v>高级神器1配件1-7级</v>
      </c>
      <c r="CQ490" s="43" t="s">
        <v>1061</v>
      </c>
      <c r="CR490" s="18">
        <f t="shared" si="161"/>
        <v>7</v>
      </c>
      <c r="CS490" s="18" t="str">
        <f t="shared" si="162"/>
        <v>金币</v>
      </c>
      <c r="CT490" s="18">
        <f>IF(CR490=1,1,INT(INDEX($CE$13:$CE$52,CR490)/$CH$2*INDEX($CI$4:$CI$6,INDEX($BT$4:$BT$33,CN490))/5)*5)</f>
        <v>4140</v>
      </c>
      <c r="CU490" s="18" t="str">
        <f t="shared" si="163"/>
        <v>初级神器材料</v>
      </c>
      <c r="CV490" s="18">
        <f t="shared" si="164"/>
        <v>915</v>
      </c>
      <c r="CW490" s="18" t="str">
        <f t="shared" si="165"/>
        <v>高级神器1配件1</v>
      </c>
      <c r="CX490" s="18">
        <f t="shared" si="166"/>
        <v>2</v>
      </c>
      <c r="CY490" s="44"/>
      <c r="CZ490" s="44"/>
      <c r="DA490" s="44"/>
      <c r="DB490" s="44"/>
    </row>
    <row r="491" spans="91:106" ht="16.5" x14ac:dyDescent="0.2">
      <c r="CM491" s="44">
        <v>488</v>
      </c>
      <c r="CN491" s="18">
        <f t="shared" si="158"/>
        <v>13</v>
      </c>
      <c r="CO491" s="18">
        <f t="shared" si="159"/>
        <v>1606015</v>
      </c>
      <c r="CP491" s="44" t="str">
        <f t="shared" si="160"/>
        <v>高级神器1配件1-8级</v>
      </c>
      <c r="CQ491" s="43" t="s">
        <v>1061</v>
      </c>
      <c r="CR491" s="18">
        <f t="shared" si="161"/>
        <v>8</v>
      </c>
      <c r="CS491" s="18" t="str">
        <f t="shared" si="162"/>
        <v>金币</v>
      </c>
      <c r="CT491" s="18">
        <f>IF(CR491=1,1,INT(INDEX($CE$13:$CE$52,CR491)/$CH$2*INDEX($CI$4:$CI$6,INDEX($BT$4:$BT$33,CN491))/5)*5)</f>
        <v>5020</v>
      </c>
      <c r="CU491" s="18" t="str">
        <f t="shared" si="163"/>
        <v>初级神器材料</v>
      </c>
      <c r="CV491" s="18">
        <f t="shared" si="164"/>
        <v>1180</v>
      </c>
      <c r="CW491" s="18" t="str">
        <f t="shared" si="165"/>
        <v>高级神器1配件1</v>
      </c>
      <c r="CX491" s="18">
        <f t="shared" si="166"/>
        <v>2</v>
      </c>
      <c r="CY491" s="44"/>
      <c r="CZ491" s="44"/>
      <c r="DA491" s="44"/>
      <c r="DB491" s="44"/>
    </row>
    <row r="492" spans="91:106" ht="16.5" x14ac:dyDescent="0.2">
      <c r="CM492" s="44">
        <v>489</v>
      </c>
      <c r="CN492" s="18">
        <f t="shared" si="158"/>
        <v>13</v>
      </c>
      <c r="CO492" s="18">
        <f t="shared" si="159"/>
        <v>1606015</v>
      </c>
      <c r="CP492" s="44" t="str">
        <f t="shared" si="160"/>
        <v>高级神器1配件1-9级</v>
      </c>
      <c r="CQ492" s="43" t="s">
        <v>1061</v>
      </c>
      <c r="CR492" s="18">
        <f t="shared" si="161"/>
        <v>9</v>
      </c>
      <c r="CS492" s="18" t="str">
        <f t="shared" si="162"/>
        <v>金币</v>
      </c>
      <c r="CT492" s="18">
        <f>IF(CR492=1,1,INT(INDEX($CE$13:$CE$52,CR492)/$CH$2*INDEX($CI$4:$CI$6,INDEX($BT$4:$BT$33,CN492))/5)*5)</f>
        <v>5900</v>
      </c>
      <c r="CU492" s="18" t="str">
        <f t="shared" si="163"/>
        <v>初级神器材料</v>
      </c>
      <c r="CV492" s="18">
        <f t="shared" si="164"/>
        <v>1395</v>
      </c>
      <c r="CW492" s="18" t="str">
        <f t="shared" si="165"/>
        <v>高级神器1配件1</v>
      </c>
      <c r="CX492" s="18">
        <f t="shared" si="166"/>
        <v>2</v>
      </c>
      <c r="CY492" s="44"/>
      <c r="CZ492" s="44"/>
      <c r="DA492" s="44"/>
      <c r="DB492" s="44"/>
    </row>
    <row r="493" spans="91:106" ht="16.5" x14ac:dyDescent="0.2">
      <c r="CM493" s="44">
        <v>490</v>
      </c>
      <c r="CN493" s="18">
        <f t="shared" si="158"/>
        <v>13</v>
      </c>
      <c r="CO493" s="18">
        <f t="shared" si="159"/>
        <v>1606015</v>
      </c>
      <c r="CP493" s="44" t="str">
        <f t="shared" si="160"/>
        <v>高级神器1配件1-10级</v>
      </c>
      <c r="CQ493" s="43" t="s">
        <v>1061</v>
      </c>
      <c r="CR493" s="18">
        <f t="shared" si="161"/>
        <v>10</v>
      </c>
      <c r="CS493" s="18" t="str">
        <f t="shared" si="162"/>
        <v>金币</v>
      </c>
      <c r="CT493" s="18">
        <f>IF(CR493=1,1,INT(INDEX($CE$13:$CE$52,CR493)/$CH$2*INDEX($CI$4:$CI$6,INDEX($BT$4:$BT$33,CN493))/5)*5)</f>
        <v>6780</v>
      </c>
      <c r="CU493" s="18" t="str">
        <f t="shared" si="163"/>
        <v>初级神器材料</v>
      </c>
      <c r="CV493" s="18">
        <f t="shared" si="164"/>
        <v>1660</v>
      </c>
      <c r="CW493" s="18" t="str">
        <f t="shared" si="165"/>
        <v>高级神器1配件1</v>
      </c>
      <c r="CX493" s="18">
        <f t="shared" si="166"/>
        <v>3</v>
      </c>
      <c r="CY493" s="44"/>
      <c r="CZ493" s="44"/>
      <c r="DA493" s="44"/>
      <c r="DB493" s="44"/>
    </row>
    <row r="494" spans="91:106" ht="16.5" x14ac:dyDescent="0.2">
      <c r="CM494" s="44">
        <v>491</v>
      </c>
      <c r="CN494" s="18">
        <f t="shared" si="158"/>
        <v>13</v>
      </c>
      <c r="CO494" s="18">
        <f t="shared" si="159"/>
        <v>1606015</v>
      </c>
      <c r="CP494" s="44" t="str">
        <f t="shared" si="160"/>
        <v>高级神器1配件1-11级</v>
      </c>
      <c r="CQ494" s="43" t="s">
        <v>1061</v>
      </c>
      <c r="CR494" s="18">
        <f t="shared" si="161"/>
        <v>11</v>
      </c>
      <c r="CS494" s="18" t="str">
        <f t="shared" si="162"/>
        <v>金币</v>
      </c>
      <c r="CT494" s="18">
        <f>IF(CR494=1,1,INT(INDEX($CE$13:$CE$52,CR494)/$CH$2*INDEX($CI$4:$CI$6,INDEX($BT$4:$BT$33,CN494))/5)*5)</f>
        <v>8065</v>
      </c>
      <c r="CU494" s="18" t="str">
        <f t="shared" si="163"/>
        <v>初级神器材料</v>
      </c>
      <c r="CV494" s="18">
        <f t="shared" si="164"/>
        <v>2880</v>
      </c>
      <c r="CW494" s="18" t="str">
        <f t="shared" si="165"/>
        <v>高级神器1配件1</v>
      </c>
      <c r="CX494" s="18">
        <f t="shared" si="166"/>
        <v>3</v>
      </c>
      <c r="CY494" s="44"/>
      <c r="CZ494" s="44"/>
      <c r="DA494" s="44"/>
      <c r="DB494" s="44"/>
    </row>
    <row r="495" spans="91:106" ht="16.5" x14ac:dyDescent="0.2">
      <c r="CM495" s="44">
        <v>492</v>
      </c>
      <c r="CN495" s="18">
        <f t="shared" si="158"/>
        <v>13</v>
      </c>
      <c r="CO495" s="18">
        <f t="shared" si="159"/>
        <v>1606015</v>
      </c>
      <c r="CP495" s="44" t="str">
        <f t="shared" si="160"/>
        <v>高级神器1配件1-12级</v>
      </c>
      <c r="CQ495" s="43" t="s">
        <v>1061</v>
      </c>
      <c r="CR495" s="18">
        <f t="shared" si="161"/>
        <v>12</v>
      </c>
      <c r="CS495" s="18" t="str">
        <f t="shared" si="162"/>
        <v>金币</v>
      </c>
      <c r="CT495" s="18">
        <f>IF(CR495=1,1,INT(INDEX($CE$13:$CE$52,CR495)/$CH$2*INDEX($CI$4:$CI$6,INDEX($BT$4:$BT$33,CN495))/5)*5)</f>
        <v>9790</v>
      </c>
      <c r="CU495" s="18" t="str">
        <f t="shared" si="163"/>
        <v>初级神器材料</v>
      </c>
      <c r="CV495" s="18">
        <f t="shared" si="164"/>
        <v>3140</v>
      </c>
      <c r="CW495" s="18" t="str">
        <f t="shared" si="165"/>
        <v>高级神器1配件1</v>
      </c>
      <c r="CX495" s="18">
        <f t="shared" si="166"/>
        <v>3</v>
      </c>
      <c r="CY495" s="44"/>
      <c r="CZ495" s="44"/>
      <c r="DA495" s="44"/>
      <c r="DB495" s="44"/>
    </row>
    <row r="496" spans="91:106" ht="16.5" x14ac:dyDescent="0.2">
      <c r="CM496" s="44">
        <v>493</v>
      </c>
      <c r="CN496" s="18">
        <f t="shared" si="158"/>
        <v>13</v>
      </c>
      <c r="CO496" s="18">
        <f t="shared" si="159"/>
        <v>1606015</v>
      </c>
      <c r="CP496" s="44" t="str">
        <f t="shared" si="160"/>
        <v>高级神器1配件1-13级</v>
      </c>
      <c r="CQ496" s="43" t="s">
        <v>1061</v>
      </c>
      <c r="CR496" s="18">
        <f t="shared" si="161"/>
        <v>13</v>
      </c>
      <c r="CS496" s="18" t="str">
        <f t="shared" si="162"/>
        <v>金币</v>
      </c>
      <c r="CT496" s="18">
        <f>IF(CR496=1,1,INT(INDEX($CE$13:$CE$52,CR496)/$CH$2*INDEX($CI$4:$CI$6,INDEX($BT$4:$BT$33,CN496))/5)*5)</f>
        <v>11520</v>
      </c>
      <c r="CU496" s="18" t="str">
        <f t="shared" si="163"/>
        <v>初级神器材料</v>
      </c>
      <c r="CV496" s="18">
        <f t="shared" si="164"/>
        <v>3360</v>
      </c>
      <c r="CW496" s="18" t="str">
        <f t="shared" si="165"/>
        <v>高级神器1配件1</v>
      </c>
      <c r="CX496" s="18">
        <f t="shared" si="166"/>
        <v>3</v>
      </c>
      <c r="CY496" s="44"/>
      <c r="CZ496" s="44"/>
      <c r="DA496" s="44"/>
      <c r="DB496" s="44"/>
    </row>
    <row r="497" spans="91:106" ht="16.5" x14ac:dyDescent="0.2">
      <c r="CM497" s="44">
        <v>494</v>
      </c>
      <c r="CN497" s="18">
        <f t="shared" si="158"/>
        <v>13</v>
      </c>
      <c r="CO497" s="18">
        <f t="shared" si="159"/>
        <v>1606015</v>
      </c>
      <c r="CP497" s="44" t="str">
        <f t="shared" si="160"/>
        <v>高级神器1配件1-14级</v>
      </c>
      <c r="CQ497" s="43" t="s">
        <v>1061</v>
      </c>
      <c r="CR497" s="18">
        <f t="shared" si="161"/>
        <v>14</v>
      </c>
      <c r="CS497" s="18" t="str">
        <f t="shared" si="162"/>
        <v>金币</v>
      </c>
      <c r="CT497" s="18">
        <f>IF(CR497=1,1,INT(INDEX($CE$13:$CE$52,CR497)/$CH$2*INDEX($CI$4:$CI$6,INDEX($BT$4:$BT$33,CN497))/5)*5)</f>
        <v>13250</v>
      </c>
      <c r="CU497" s="18" t="str">
        <f t="shared" si="163"/>
        <v>初级神器材料</v>
      </c>
      <c r="CV497" s="18">
        <f t="shared" si="164"/>
        <v>3580</v>
      </c>
      <c r="CW497" s="18" t="str">
        <f t="shared" si="165"/>
        <v>高级神器1配件1</v>
      </c>
      <c r="CX497" s="18">
        <f t="shared" si="166"/>
        <v>3</v>
      </c>
      <c r="CY497" s="44"/>
      <c r="CZ497" s="44"/>
      <c r="DA497" s="44"/>
      <c r="DB497" s="44"/>
    </row>
    <row r="498" spans="91:106" ht="16.5" x14ac:dyDescent="0.2">
      <c r="CM498" s="44">
        <v>495</v>
      </c>
      <c r="CN498" s="18">
        <f t="shared" si="158"/>
        <v>13</v>
      </c>
      <c r="CO498" s="18">
        <f t="shared" si="159"/>
        <v>1606015</v>
      </c>
      <c r="CP498" s="44" t="str">
        <f t="shared" si="160"/>
        <v>高级神器1配件1-15级</v>
      </c>
      <c r="CQ498" s="43" t="s">
        <v>1061</v>
      </c>
      <c r="CR498" s="18">
        <f t="shared" si="161"/>
        <v>15</v>
      </c>
      <c r="CS498" s="18" t="str">
        <f t="shared" si="162"/>
        <v>金币</v>
      </c>
      <c r="CT498" s="18">
        <f>IF(CR498=1,1,INT(INDEX($CE$13:$CE$52,CR498)/$CH$2*INDEX($CI$4:$CI$6,INDEX($BT$4:$BT$33,CN498))/5)*5)</f>
        <v>14980</v>
      </c>
      <c r="CU498" s="18" t="str">
        <f t="shared" si="163"/>
        <v>初级神器材料</v>
      </c>
      <c r="CV498" s="18">
        <f t="shared" si="164"/>
        <v>3710</v>
      </c>
      <c r="CW498" s="18" t="str">
        <f t="shared" si="165"/>
        <v>高级神器1配件1</v>
      </c>
      <c r="CX498" s="18">
        <f t="shared" si="166"/>
        <v>5</v>
      </c>
      <c r="CY498" s="44"/>
      <c r="CZ498" s="44"/>
      <c r="DA498" s="44"/>
      <c r="DB498" s="44"/>
    </row>
    <row r="499" spans="91:106" ht="16.5" x14ac:dyDescent="0.2">
      <c r="CM499" s="44">
        <v>496</v>
      </c>
      <c r="CN499" s="18">
        <f t="shared" si="158"/>
        <v>13</v>
      </c>
      <c r="CO499" s="18">
        <f t="shared" si="159"/>
        <v>1606015</v>
      </c>
      <c r="CP499" s="44" t="str">
        <f t="shared" si="160"/>
        <v>高级神器1配件1-16级</v>
      </c>
      <c r="CQ499" s="43" t="s">
        <v>1061</v>
      </c>
      <c r="CR499" s="18">
        <f t="shared" si="161"/>
        <v>16</v>
      </c>
      <c r="CS499" s="18" t="str">
        <f t="shared" si="162"/>
        <v>金币</v>
      </c>
      <c r="CT499" s="18">
        <f>IF(CR499=1,1,INT(INDEX($CE$13:$CE$52,CR499)/$CH$2*INDEX($CI$4:$CI$6,INDEX($BT$4:$BT$33,CN499))/5)*5)</f>
        <v>16165</v>
      </c>
      <c r="CU499" s="18" t="str">
        <f t="shared" si="163"/>
        <v>初级神器材料</v>
      </c>
      <c r="CV499" s="18">
        <f t="shared" si="164"/>
        <v>6590</v>
      </c>
      <c r="CW499" s="18" t="str">
        <f t="shared" si="165"/>
        <v>高级神器1配件1</v>
      </c>
      <c r="CX499" s="18">
        <f t="shared" si="166"/>
        <v>5</v>
      </c>
      <c r="CY499" s="44"/>
      <c r="CZ499" s="44"/>
      <c r="DA499" s="44"/>
      <c r="DB499" s="44"/>
    </row>
    <row r="500" spans="91:106" ht="16.5" x14ac:dyDescent="0.2">
      <c r="CM500" s="44">
        <v>497</v>
      </c>
      <c r="CN500" s="18">
        <f t="shared" si="158"/>
        <v>13</v>
      </c>
      <c r="CO500" s="18">
        <f t="shared" si="159"/>
        <v>1606015</v>
      </c>
      <c r="CP500" s="44" t="str">
        <f t="shared" si="160"/>
        <v>高级神器1配件1-17级</v>
      </c>
      <c r="CQ500" s="43" t="s">
        <v>1061</v>
      </c>
      <c r="CR500" s="18">
        <f t="shared" si="161"/>
        <v>17</v>
      </c>
      <c r="CS500" s="18" t="str">
        <f t="shared" si="162"/>
        <v>金币</v>
      </c>
      <c r="CT500" s="18">
        <f>IF(CR500=1,1,INT(INDEX($CE$13:$CE$52,CR500)/$CH$2*INDEX($CI$4:$CI$6,INDEX($BT$4:$BT$33,CN500))/5)*5)</f>
        <v>19625</v>
      </c>
      <c r="CU500" s="18" t="str">
        <f t="shared" si="163"/>
        <v>初级神器材料</v>
      </c>
      <c r="CV500" s="18">
        <f t="shared" si="164"/>
        <v>6980</v>
      </c>
      <c r="CW500" s="18" t="str">
        <f t="shared" si="165"/>
        <v>高级神器1配件1</v>
      </c>
      <c r="CX500" s="18">
        <f t="shared" si="166"/>
        <v>5</v>
      </c>
      <c r="CY500" s="44"/>
      <c r="CZ500" s="44"/>
      <c r="DA500" s="44"/>
      <c r="DB500" s="44"/>
    </row>
    <row r="501" spans="91:106" ht="16.5" x14ac:dyDescent="0.2">
      <c r="CM501" s="44">
        <v>498</v>
      </c>
      <c r="CN501" s="18">
        <f t="shared" si="158"/>
        <v>13</v>
      </c>
      <c r="CO501" s="18">
        <f t="shared" si="159"/>
        <v>1606015</v>
      </c>
      <c r="CP501" s="44" t="str">
        <f t="shared" si="160"/>
        <v>高级神器1配件1-18级</v>
      </c>
      <c r="CQ501" s="43" t="s">
        <v>1061</v>
      </c>
      <c r="CR501" s="18">
        <f t="shared" si="161"/>
        <v>18</v>
      </c>
      <c r="CS501" s="18" t="str">
        <f t="shared" si="162"/>
        <v>金币</v>
      </c>
      <c r="CT501" s="18">
        <f>IF(CR501=1,1,INT(INDEX($CE$13:$CE$52,CR501)/$CH$2*INDEX($CI$4:$CI$6,INDEX($BT$4:$BT$33,CN501))/5)*5)</f>
        <v>23090</v>
      </c>
      <c r="CU501" s="18" t="str">
        <f t="shared" si="163"/>
        <v>初级神器材料</v>
      </c>
      <c r="CV501" s="18">
        <f t="shared" si="164"/>
        <v>7375</v>
      </c>
      <c r="CW501" s="18" t="str">
        <f t="shared" si="165"/>
        <v>高级神器1配件1</v>
      </c>
      <c r="CX501" s="18">
        <f t="shared" si="166"/>
        <v>5</v>
      </c>
      <c r="CY501" s="44"/>
      <c r="CZ501" s="44"/>
      <c r="DA501" s="44"/>
      <c r="DB501" s="44"/>
    </row>
    <row r="502" spans="91:106" ht="16.5" x14ac:dyDescent="0.2">
      <c r="CM502" s="44">
        <v>499</v>
      </c>
      <c r="CN502" s="18">
        <f t="shared" si="158"/>
        <v>13</v>
      </c>
      <c r="CO502" s="18">
        <f t="shared" si="159"/>
        <v>1606015</v>
      </c>
      <c r="CP502" s="44" t="str">
        <f t="shared" si="160"/>
        <v>高级神器1配件1-19级</v>
      </c>
      <c r="CQ502" s="43" t="s">
        <v>1061</v>
      </c>
      <c r="CR502" s="18">
        <f t="shared" si="161"/>
        <v>19</v>
      </c>
      <c r="CS502" s="18" t="str">
        <f t="shared" si="162"/>
        <v>金币</v>
      </c>
      <c r="CT502" s="18">
        <f>IF(CR502=1,1,INT(INDEX($CE$13:$CE$52,CR502)/$CH$2*INDEX($CI$4:$CI$6,INDEX($BT$4:$BT$33,CN502))/5)*5)</f>
        <v>26555</v>
      </c>
      <c r="CU502" s="18" t="str">
        <f t="shared" si="163"/>
        <v>初级神器材料</v>
      </c>
      <c r="CV502" s="18">
        <f t="shared" si="164"/>
        <v>7810</v>
      </c>
      <c r="CW502" s="18" t="str">
        <f t="shared" si="165"/>
        <v>高级神器1配件1</v>
      </c>
      <c r="CX502" s="18">
        <f t="shared" si="166"/>
        <v>5</v>
      </c>
      <c r="CY502" s="44"/>
      <c r="CZ502" s="44"/>
      <c r="DA502" s="44"/>
      <c r="DB502" s="44"/>
    </row>
    <row r="503" spans="91:106" ht="16.5" x14ac:dyDescent="0.2">
      <c r="CM503" s="44">
        <v>500</v>
      </c>
      <c r="CN503" s="18">
        <f t="shared" si="158"/>
        <v>13</v>
      </c>
      <c r="CO503" s="18">
        <f t="shared" si="159"/>
        <v>1606015</v>
      </c>
      <c r="CP503" s="44" t="str">
        <f t="shared" si="160"/>
        <v>高级神器1配件1-20级</v>
      </c>
      <c r="CQ503" s="43" t="s">
        <v>1061</v>
      </c>
      <c r="CR503" s="18">
        <f t="shared" si="161"/>
        <v>20</v>
      </c>
      <c r="CS503" s="18" t="str">
        <f t="shared" si="162"/>
        <v>金币</v>
      </c>
      <c r="CT503" s="18">
        <f>IF(CR503=1,1,INT(INDEX($CE$13:$CE$52,CR503)/$CH$2*INDEX($CI$4:$CI$6,INDEX($BT$4:$BT$33,CN503))/5)*5)</f>
        <v>30020</v>
      </c>
      <c r="CU503" s="18" t="str">
        <f t="shared" si="163"/>
        <v>初级神器材料</v>
      </c>
      <c r="CV503" s="18">
        <f t="shared" si="164"/>
        <v>8245</v>
      </c>
      <c r="CW503" s="18" t="str">
        <f t="shared" si="165"/>
        <v>高级神器1配件1</v>
      </c>
      <c r="CX503" s="18">
        <f t="shared" si="166"/>
        <v>10</v>
      </c>
      <c r="CY503" s="44"/>
      <c r="CZ503" s="44"/>
      <c r="DA503" s="44"/>
      <c r="DB503" s="44"/>
    </row>
    <row r="504" spans="91:106" ht="16.5" x14ac:dyDescent="0.2">
      <c r="CM504" s="44">
        <v>501</v>
      </c>
      <c r="CN504" s="18">
        <f t="shared" si="158"/>
        <v>13</v>
      </c>
      <c r="CO504" s="18">
        <f t="shared" si="159"/>
        <v>1606015</v>
      </c>
      <c r="CP504" s="44" t="str">
        <f t="shared" si="160"/>
        <v>高级神器1配件1-21级</v>
      </c>
      <c r="CQ504" s="43" t="s">
        <v>1061</v>
      </c>
      <c r="CR504" s="18">
        <f t="shared" si="161"/>
        <v>21</v>
      </c>
      <c r="CS504" s="18" t="str">
        <f t="shared" si="162"/>
        <v>金币</v>
      </c>
      <c r="CT504" s="18">
        <f>IF(CR504=1,1,INT(INDEX($CE$13:$CE$52,CR504)/$CH$2*INDEX($CI$4:$CI$6,INDEX($BT$4:$BT$33,CN504))/5)*5)</f>
        <v>31530</v>
      </c>
      <c r="CU504" s="18" t="str">
        <f t="shared" si="163"/>
        <v>初级神器材料</v>
      </c>
      <c r="CV504" s="18">
        <f t="shared" si="164"/>
        <v>9130</v>
      </c>
      <c r="CW504" s="18" t="str">
        <f t="shared" si="165"/>
        <v>高级神器1配件1</v>
      </c>
      <c r="CX504" s="18">
        <f t="shared" si="166"/>
        <v>10</v>
      </c>
      <c r="CY504" s="44"/>
      <c r="CZ504" s="44"/>
      <c r="DA504" s="44"/>
      <c r="DB504" s="44"/>
    </row>
    <row r="505" spans="91:106" ht="16.5" x14ac:dyDescent="0.2">
      <c r="CM505" s="44">
        <v>502</v>
      </c>
      <c r="CN505" s="18">
        <f t="shared" si="158"/>
        <v>13</v>
      </c>
      <c r="CO505" s="18">
        <f t="shared" si="159"/>
        <v>1606015</v>
      </c>
      <c r="CP505" s="44" t="str">
        <f t="shared" si="160"/>
        <v>高级神器1配件1-22级</v>
      </c>
      <c r="CQ505" s="43" t="s">
        <v>1061</v>
      </c>
      <c r="CR505" s="18">
        <f t="shared" si="161"/>
        <v>22</v>
      </c>
      <c r="CS505" s="18" t="str">
        <f t="shared" si="162"/>
        <v>金币</v>
      </c>
      <c r="CT505" s="18">
        <f>IF(CR505=1,1,INT(INDEX($CE$13:$CE$52,CR505)/$CH$2*INDEX($CI$4:$CI$6,INDEX($BT$4:$BT$33,CN505))/5)*5)</f>
        <v>33285</v>
      </c>
      <c r="CU505" s="18" t="str">
        <f t="shared" si="163"/>
        <v>初级神器材料</v>
      </c>
      <c r="CV505" s="18">
        <f t="shared" si="164"/>
        <v>9775</v>
      </c>
      <c r="CW505" s="18" t="str">
        <f t="shared" si="165"/>
        <v>高级神器1配件1</v>
      </c>
      <c r="CX505" s="18">
        <f t="shared" si="166"/>
        <v>10</v>
      </c>
      <c r="CY505" s="44"/>
      <c r="CZ505" s="44"/>
      <c r="DA505" s="44"/>
      <c r="DB505" s="44"/>
    </row>
    <row r="506" spans="91:106" ht="16.5" x14ac:dyDescent="0.2">
      <c r="CM506" s="44">
        <v>503</v>
      </c>
      <c r="CN506" s="18">
        <f t="shared" si="158"/>
        <v>13</v>
      </c>
      <c r="CO506" s="18">
        <f t="shared" si="159"/>
        <v>1606015</v>
      </c>
      <c r="CP506" s="44" t="str">
        <f t="shared" si="160"/>
        <v>高级神器1配件1-23级</v>
      </c>
      <c r="CQ506" s="43" t="s">
        <v>1061</v>
      </c>
      <c r="CR506" s="18">
        <f t="shared" si="161"/>
        <v>23</v>
      </c>
      <c r="CS506" s="18" t="str">
        <f t="shared" si="162"/>
        <v>金币</v>
      </c>
      <c r="CT506" s="18">
        <f>IF(CR506=1,1,INT(INDEX($CE$13:$CE$52,CR506)/$CH$2*INDEX($CI$4:$CI$6,INDEX($BT$4:$BT$33,CN506))/5)*5)</f>
        <v>35035</v>
      </c>
      <c r="CU506" s="18" t="str">
        <f t="shared" si="163"/>
        <v>初级神器材料</v>
      </c>
      <c r="CV506" s="18">
        <f t="shared" si="164"/>
        <v>10385</v>
      </c>
      <c r="CW506" s="18" t="str">
        <f t="shared" si="165"/>
        <v>高级神器1配件1</v>
      </c>
      <c r="CX506" s="18">
        <f t="shared" si="166"/>
        <v>10</v>
      </c>
      <c r="CY506" s="44"/>
      <c r="CZ506" s="44"/>
      <c r="DA506" s="44"/>
      <c r="DB506" s="44"/>
    </row>
    <row r="507" spans="91:106" ht="16.5" x14ac:dyDescent="0.2">
      <c r="CM507" s="44">
        <v>504</v>
      </c>
      <c r="CN507" s="18">
        <f t="shared" si="158"/>
        <v>13</v>
      </c>
      <c r="CO507" s="18">
        <f t="shared" si="159"/>
        <v>1606015</v>
      </c>
      <c r="CP507" s="44" t="str">
        <f t="shared" si="160"/>
        <v>高级神器1配件1-24级</v>
      </c>
      <c r="CQ507" s="43" t="s">
        <v>1061</v>
      </c>
      <c r="CR507" s="18">
        <f t="shared" si="161"/>
        <v>24</v>
      </c>
      <c r="CS507" s="18" t="str">
        <f t="shared" si="162"/>
        <v>金币</v>
      </c>
      <c r="CT507" s="18">
        <f>IF(CR507=1,1,INT(INDEX($CE$13:$CE$52,CR507)/$CH$2*INDEX($CI$4:$CI$6,INDEX($BT$4:$BT$33,CN507))/5)*5)</f>
        <v>36785</v>
      </c>
      <c r="CU507" s="18" t="str">
        <f t="shared" si="163"/>
        <v>初级神器材料</v>
      </c>
      <c r="CV507" s="18">
        <f t="shared" si="164"/>
        <v>10995</v>
      </c>
      <c r="CW507" s="18" t="str">
        <f t="shared" si="165"/>
        <v>高级神器1配件1</v>
      </c>
      <c r="CX507" s="18">
        <f t="shared" si="166"/>
        <v>10</v>
      </c>
      <c r="CY507" s="44"/>
      <c r="CZ507" s="44"/>
      <c r="DA507" s="44"/>
      <c r="DB507" s="44"/>
    </row>
    <row r="508" spans="91:106" ht="16.5" x14ac:dyDescent="0.2">
      <c r="CM508" s="44">
        <v>505</v>
      </c>
      <c r="CN508" s="18">
        <f t="shared" si="158"/>
        <v>13</v>
      </c>
      <c r="CO508" s="18">
        <f t="shared" si="159"/>
        <v>1606015</v>
      </c>
      <c r="CP508" s="44" t="str">
        <f t="shared" si="160"/>
        <v>高级神器1配件1-25级</v>
      </c>
      <c r="CQ508" s="43" t="s">
        <v>1061</v>
      </c>
      <c r="CR508" s="18">
        <f t="shared" si="161"/>
        <v>25</v>
      </c>
      <c r="CS508" s="18" t="str">
        <f t="shared" si="162"/>
        <v>金币</v>
      </c>
      <c r="CT508" s="18">
        <f>IF(CR508=1,1,INT(INDEX($CE$13:$CE$52,CR508)/$CH$2*INDEX($CI$4:$CI$6,INDEX($BT$4:$BT$33,CN508))/5)*5)</f>
        <v>38540</v>
      </c>
      <c r="CU508" s="18" t="str">
        <f t="shared" si="163"/>
        <v>初级神器材料</v>
      </c>
      <c r="CV508" s="18">
        <f t="shared" si="164"/>
        <v>11605</v>
      </c>
      <c r="CW508" s="18" t="str">
        <f t="shared" si="165"/>
        <v>高级神器1配件1</v>
      </c>
      <c r="CX508" s="18">
        <f t="shared" si="166"/>
        <v>15</v>
      </c>
      <c r="CY508" s="44"/>
      <c r="CZ508" s="44"/>
      <c r="DA508" s="44"/>
      <c r="DB508" s="44"/>
    </row>
    <row r="509" spans="91:106" ht="16.5" x14ac:dyDescent="0.2">
      <c r="CM509" s="44">
        <v>506</v>
      </c>
      <c r="CN509" s="18">
        <f t="shared" si="158"/>
        <v>13</v>
      </c>
      <c r="CO509" s="18">
        <f t="shared" si="159"/>
        <v>1606015</v>
      </c>
      <c r="CP509" s="44" t="str">
        <f t="shared" si="160"/>
        <v>高级神器1配件1-26级</v>
      </c>
      <c r="CQ509" s="43" t="s">
        <v>1061</v>
      </c>
      <c r="CR509" s="18">
        <f t="shared" si="161"/>
        <v>26</v>
      </c>
      <c r="CS509" s="18" t="str">
        <f t="shared" si="162"/>
        <v>金币</v>
      </c>
      <c r="CT509" s="18">
        <f>IF(CR509=1,1,INT(INDEX($CE$13:$CE$52,CR509)/$CH$2*INDEX($CI$4:$CI$6,INDEX($BT$4:$BT$33,CN509))/5)*5)</f>
        <v>48610</v>
      </c>
      <c r="CU509" s="18" t="str">
        <f t="shared" si="163"/>
        <v>初级神器材料</v>
      </c>
      <c r="CV509" s="18">
        <f t="shared" si="164"/>
        <v>13960</v>
      </c>
      <c r="CW509" s="18" t="str">
        <f t="shared" si="165"/>
        <v>高级神器1配件1</v>
      </c>
      <c r="CX509" s="18">
        <f t="shared" si="166"/>
        <v>15</v>
      </c>
      <c r="CY509" s="44"/>
      <c r="CZ509" s="44"/>
      <c r="DA509" s="44"/>
      <c r="DB509" s="44"/>
    </row>
    <row r="510" spans="91:106" ht="16.5" x14ac:dyDescent="0.2">
      <c r="CM510" s="44">
        <v>507</v>
      </c>
      <c r="CN510" s="18">
        <f t="shared" si="158"/>
        <v>13</v>
      </c>
      <c r="CO510" s="18">
        <f t="shared" si="159"/>
        <v>1606015</v>
      </c>
      <c r="CP510" s="44" t="str">
        <f t="shared" si="160"/>
        <v>高级神器1配件1-27级</v>
      </c>
      <c r="CQ510" s="43" t="s">
        <v>1061</v>
      </c>
      <c r="CR510" s="18">
        <f t="shared" si="161"/>
        <v>27</v>
      </c>
      <c r="CS510" s="18" t="str">
        <f t="shared" si="162"/>
        <v>金币</v>
      </c>
      <c r="CT510" s="18">
        <f>IF(CR510=1,1,INT(INDEX($CE$13:$CE$52,CR510)/$CH$2*INDEX($CI$4:$CI$6,INDEX($BT$4:$BT$33,CN510))/5)*5)</f>
        <v>61695</v>
      </c>
      <c r="CU510" s="18" t="str">
        <f t="shared" si="163"/>
        <v>初级神器材料</v>
      </c>
      <c r="CV510" s="18">
        <f t="shared" si="164"/>
        <v>14835</v>
      </c>
      <c r="CW510" s="18" t="str">
        <f t="shared" si="165"/>
        <v>高级神器1配件1</v>
      </c>
      <c r="CX510" s="18">
        <f t="shared" si="166"/>
        <v>15</v>
      </c>
      <c r="CY510" s="44"/>
      <c r="CZ510" s="44"/>
      <c r="DA510" s="44"/>
      <c r="DB510" s="44"/>
    </row>
    <row r="511" spans="91:106" ht="16.5" x14ac:dyDescent="0.2">
      <c r="CM511" s="44">
        <v>508</v>
      </c>
      <c r="CN511" s="18">
        <f t="shared" si="158"/>
        <v>13</v>
      </c>
      <c r="CO511" s="18">
        <f t="shared" si="159"/>
        <v>1606015</v>
      </c>
      <c r="CP511" s="44" t="str">
        <f t="shared" si="160"/>
        <v>高级神器1配件1-28级</v>
      </c>
      <c r="CQ511" s="43" t="s">
        <v>1061</v>
      </c>
      <c r="CR511" s="18">
        <f t="shared" si="161"/>
        <v>28</v>
      </c>
      <c r="CS511" s="18" t="str">
        <f t="shared" si="162"/>
        <v>金币</v>
      </c>
      <c r="CT511" s="18">
        <f>IF(CR511=1,1,INT(INDEX($CE$13:$CE$52,CR511)/$CH$2*INDEX($CI$4:$CI$6,INDEX($BT$4:$BT$33,CN511))/5)*5)</f>
        <v>74785</v>
      </c>
      <c r="CU511" s="18" t="str">
        <f t="shared" si="163"/>
        <v>初级神器材料</v>
      </c>
      <c r="CV511" s="18">
        <f t="shared" si="164"/>
        <v>15705</v>
      </c>
      <c r="CW511" s="18" t="str">
        <f t="shared" si="165"/>
        <v>高级神器1配件1</v>
      </c>
      <c r="CX511" s="18">
        <f t="shared" si="166"/>
        <v>15</v>
      </c>
      <c r="CY511" s="44"/>
      <c r="CZ511" s="44"/>
      <c r="DA511" s="44"/>
      <c r="DB511" s="44"/>
    </row>
    <row r="512" spans="91:106" ht="16.5" x14ac:dyDescent="0.2">
      <c r="CM512" s="44">
        <v>509</v>
      </c>
      <c r="CN512" s="18">
        <f t="shared" si="158"/>
        <v>13</v>
      </c>
      <c r="CO512" s="18">
        <f t="shared" si="159"/>
        <v>1606015</v>
      </c>
      <c r="CP512" s="44" t="str">
        <f t="shared" si="160"/>
        <v>高级神器1配件1-29级</v>
      </c>
      <c r="CQ512" s="43" t="s">
        <v>1061</v>
      </c>
      <c r="CR512" s="18">
        <f t="shared" si="161"/>
        <v>29</v>
      </c>
      <c r="CS512" s="18" t="str">
        <f t="shared" si="162"/>
        <v>金币</v>
      </c>
      <c r="CT512" s="18">
        <f>IF(CR512=1,1,INT(INDEX($CE$13:$CE$52,CR512)/$CH$2*INDEX($CI$4:$CI$6,INDEX($BT$4:$BT$33,CN512))/5)*5)</f>
        <v>87870</v>
      </c>
      <c r="CU512" s="18" t="str">
        <f t="shared" si="163"/>
        <v>初级神器材料</v>
      </c>
      <c r="CV512" s="18">
        <f t="shared" si="164"/>
        <v>16580</v>
      </c>
      <c r="CW512" s="18" t="str">
        <f t="shared" si="165"/>
        <v>高级神器1配件1</v>
      </c>
      <c r="CX512" s="18">
        <f t="shared" si="166"/>
        <v>15</v>
      </c>
      <c r="CY512" s="44"/>
      <c r="CZ512" s="44"/>
      <c r="DA512" s="44"/>
      <c r="DB512" s="44"/>
    </row>
    <row r="513" spans="91:106" ht="16.5" x14ac:dyDescent="0.2">
      <c r="CM513" s="44">
        <v>510</v>
      </c>
      <c r="CN513" s="18">
        <f t="shared" si="158"/>
        <v>13</v>
      </c>
      <c r="CO513" s="18">
        <f t="shared" si="159"/>
        <v>1606015</v>
      </c>
      <c r="CP513" s="44" t="str">
        <f t="shared" si="160"/>
        <v>高级神器1配件1-30级</v>
      </c>
      <c r="CQ513" s="43" t="s">
        <v>1061</v>
      </c>
      <c r="CR513" s="18">
        <f t="shared" si="161"/>
        <v>30</v>
      </c>
      <c r="CS513" s="18" t="str">
        <f t="shared" si="162"/>
        <v>金币</v>
      </c>
      <c r="CT513" s="18">
        <f>IF(CR513=1,1,INT(INDEX($CE$13:$CE$52,CR513)/$CH$2*INDEX($CI$4:$CI$6,INDEX($BT$4:$BT$33,CN513))/5)*5)</f>
        <v>100960</v>
      </c>
      <c r="CU513" s="18" t="str">
        <f t="shared" si="163"/>
        <v>初级神器材料</v>
      </c>
      <c r="CV513" s="18">
        <f t="shared" si="164"/>
        <v>17450</v>
      </c>
      <c r="CW513" s="18" t="str">
        <f t="shared" si="165"/>
        <v>高级神器1配件1</v>
      </c>
      <c r="CX513" s="18">
        <f t="shared" si="166"/>
        <v>21</v>
      </c>
      <c r="CY513" s="44"/>
      <c r="CZ513" s="44"/>
      <c r="DA513" s="44"/>
      <c r="DB513" s="44"/>
    </row>
    <row r="514" spans="91:106" ht="16.5" x14ac:dyDescent="0.2">
      <c r="CM514" s="44">
        <v>511</v>
      </c>
      <c r="CN514" s="18">
        <f t="shared" si="158"/>
        <v>13</v>
      </c>
      <c r="CO514" s="18">
        <f t="shared" si="159"/>
        <v>1606015</v>
      </c>
      <c r="CP514" s="44" t="str">
        <f t="shared" si="160"/>
        <v>高级神器1配件1-31级</v>
      </c>
      <c r="CQ514" s="43" t="s">
        <v>1061</v>
      </c>
      <c r="CR514" s="18">
        <f t="shared" si="161"/>
        <v>31</v>
      </c>
      <c r="CS514" s="18" t="str">
        <f t="shared" si="162"/>
        <v>金币</v>
      </c>
      <c r="CT514" s="18">
        <f>IF(CR514=1,1,INT(INDEX($CE$13:$CE$52,CR514)/$CH$2*INDEX($CI$4:$CI$6,INDEX($BT$4:$BT$33,CN514))/5)*5)</f>
        <v>107340</v>
      </c>
      <c r="CU514" s="18" t="str">
        <f t="shared" si="163"/>
        <v>初级神器材料</v>
      </c>
      <c r="CV514" s="18">
        <f t="shared" si="164"/>
        <v>24430</v>
      </c>
      <c r="CW514" s="18" t="str">
        <f t="shared" si="165"/>
        <v>高级神器1配件1</v>
      </c>
      <c r="CX514" s="18">
        <f t="shared" si="166"/>
        <v>25</v>
      </c>
      <c r="CY514" s="44"/>
      <c r="CZ514" s="44"/>
      <c r="DA514" s="44"/>
      <c r="DB514" s="44"/>
    </row>
    <row r="515" spans="91:106" ht="16.5" x14ac:dyDescent="0.2">
      <c r="CM515" s="44">
        <v>512</v>
      </c>
      <c r="CN515" s="18">
        <f t="shared" si="158"/>
        <v>13</v>
      </c>
      <c r="CO515" s="18">
        <f t="shared" si="159"/>
        <v>1606015</v>
      </c>
      <c r="CP515" s="44" t="str">
        <f t="shared" si="160"/>
        <v>高级神器1配件1-32级</v>
      </c>
      <c r="CQ515" s="43" t="s">
        <v>1061</v>
      </c>
      <c r="CR515" s="18">
        <f t="shared" si="161"/>
        <v>32</v>
      </c>
      <c r="CS515" s="18" t="str">
        <f t="shared" si="162"/>
        <v>金币</v>
      </c>
      <c r="CT515" s="18">
        <f>IF(CR515=1,1,INT(INDEX($CE$13:$CE$52,CR515)/$CH$2*INDEX($CI$4:$CI$6,INDEX($BT$4:$BT$33,CN515))/5)*5)</f>
        <v>161015</v>
      </c>
      <c r="CU515" s="18" t="str">
        <f t="shared" si="163"/>
        <v>初级神器材料</v>
      </c>
      <c r="CV515" s="18">
        <f t="shared" si="164"/>
        <v>26175</v>
      </c>
      <c r="CW515" s="18" t="str">
        <f t="shared" si="165"/>
        <v>高级神器1配件1</v>
      </c>
      <c r="CX515" s="18">
        <f t="shared" si="166"/>
        <v>25</v>
      </c>
      <c r="CY515" s="44"/>
      <c r="CZ515" s="44"/>
      <c r="DA515" s="44"/>
      <c r="DB515" s="44"/>
    </row>
    <row r="516" spans="91:106" ht="16.5" x14ac:dyDescent="0.2">
      <c r="CM516" s="44">
        <v>513</v>
      </c>
      <c r="CN516" s="18">
        <f t="shared" si="158"/>
        <v>13</v>
      </c>
      <c r="CO516" s="18">
        <f t="shared" si="159"/>
        <v>1606015</v>
      </c>
      <c r="CP516" s="44" t="str">
        <f t="shared" si="160"/>
        <v>高级神器1配件1-33级</v>
      </c>
      <c r="CQ516" s="43" t="s">
        <v>1061</v>
      </c>
      <c r="CR516" s="18">
        <f t="shared" si="161"/>
        <v>33</v>
      </c>
      <c r="CS516" s="18" t="str">
        <f t="shared" si="162"/>
        <v>金币</v>
      </c>
      <c r="CT516" s="18">
        <f>IF(CR516=1,1,INT(INDEX($CE$13:$CE$52,CR516)/$CH$2*INDEX($CI$4:$CI$6,INDEX($BT$4:$BT$33,CN516))/5)*5)</f>
        <v>214685</v>
      </c>
      <c r="CU516" s="18" t="str">
        <f t="shared" si="163"/>
        <v>初级神器材料</v>
      </c>
      <c r="CV516" s="18">
        <f t="shared" si="164"/>
        <v>27925</v>
      </c>
      <c r="CW516" s="18" t="str">
        <f t="shared" si="165"/>
        <v>高级神器1配件1</v>
      </c>
      <c r="CX516" s="18">
        <f t="shared" si="166"/>
        <v>25</v>
      </c>
      <c r="CY516" s="44"/>
      <c r="CZ516" s="44"/>
      <c r="DA516" s="44"/>
      <c r="DB516" s="44"/>
    </row>
    <row r="517" spans="91:106" ht="16.5" x14ac:dyDescent="0.2">
      <c r="CM517" s="44">
        <v>514</v>
      </c>
      <c r="CN517" s="18">
        <f t="shared" ref="CN517:CN580" si="167">INT((CM517-1)/40)+1</f>
        <v>13</v>
      </c>
      <c r="CO517" s="18">
        <f t="shared" ref="CO517:CO580" si="168">INDEX($BR$4:$BR$33,CN517)</f>
        <v>1606015</v>
      </c>
      <c r="CP517" s="44" t="str">
        <f t="shared" ref="CP517:CP580" si="169">INDEX($BS$4:$BS$33,CN517)&amp;"-"&amp;CR517&amp;"级"</f>
        <v>高级神器1配件1-34级</v>
      </c>
      <c r="CQ517" s="43" t="s">
        <v>1061</v>
      </c>
      <c r="CR517" s="18">
        <f t="shared" ref="CR517:CR580" si="170">MOD(CM517-1,40)+1</f>
        <v>34</v>
      </c>
      <c r="CS517" s="18" t="str">
        <f t="shared" ref="CS517:CS580" si="171">IF(CR517=1,INDEX($BS$4:$BS$33,CN517)&amp;"激活","金币")</f>
        <v>金币</v>
      </c>
      <c r="CT517" s="18">
        <f>IF(CR517=1,1,INT(INDEX($CE$13:$CE$52,CR517)/$CH$2*INDEX($CI$4:$CI$6,INDEX($BT$4:$BT$33,CN517))/5)*5)</f>
        <v>268360</v>
      </c>
      <c r="CU517" s="18" t="str">
        <f t="shared" ref="CU517:CU580" si="172">IF(CR517=1,"","初级神器材料")</f>
        <v>初级神器材料</v>
      </c>
      <c r="CV517" s="18">
        <f t="shared" ref="CV517:CV580" si="173">IF(CR517=1,"",INDEX($BK$4:$BM$43,CR517,INDEX($BT$4:$BT$33,CN517)))</f>
        <v>29670</v>
      </c>
      <c r="CW517" s="18" t="str">
        <f t="shared" ref="CW517:CW580" si="174">IF(CR517=1,"",INDEX($BS$4:$BS$33,CN517))</f>
        <v>高级神器1配件1</v>
      </c>
      <c r="CX517" s="18">
        <f t="shared" ref="CX517:CX580" si="175">IF(CR517=1,"",INDEX($AW$4:$AW$43,CR517))</f>
        <v>25</v>
      </c>
      <c r="CY517" s="44"/>
      <c r="CZ517" s="44"/>
      <c r="DA517" s="44"/>
      <c r="DB517" s="44"/>
    </row>
    <row r="518" spans="91:106" ht="16.5" x14ac:dyDescent="0.2">
      <c r="CM518" s="44">
        <v>515</v>
      </c>
      <c r="CN518" s="18">
        <f t="shared" si="167"/>
        <v>13</v>
      </c>
      <c r="CO518" s="18">
        <f t="shared" si="168"/>
        <v>1606015</v>
      </c>
      <c r="CP518" s="44" t="str">
        <f t="shared" si="169"/>
        <v>高级神器1配件1-35级</v>
      </c>
      <c r="CQ518" s="43" t="s">
        <v>1061</v>
      </c>
      <c r="CR518" s="18">
        <f t="shared" si="170"/>
        <v>35</v>
      </c>
      <c r="CS518" s="18" t="str">
        <f t="shared" si="171"/>
        <v>金币</v>
      </c>
      <c r="CT518" s="18">
        <f>IF(CR518=1,1,INT(INDEX($CE$13:$CE$52,CR518)/$CH$2*INDEX($CI$4:$CI$6,INDEX($BT$4:$BT$33,CN518))/5)*5)</f>
        <v>322030</v>
      </c>
      <c r="CU518" s="18" t="str">
        <f t="shared" si="172"/>
        <v>初级神器材料</v>
      </c>
      <c r="CV518" s="18">
        <f t="shared" si="173"/>
        <v>31415</v>
      </c>
      <c r="CW518" s="18" t="str">
        <f t="shared" si="174"/>
        <v>高级神器1配件1</v>
      </c>
      <c r="CX518" s="18">
        <f t="shared" si="175"/>
        <v>25</v>
      </c>
      <c r="CY518" s="44"/>
      <c r="CZ518" s="44"/>
      <c r="DA518" s="44"/>
      <c r="DB518" s="44"/>
    </row>
    <row r="519" spans="91:106" ht="16.5" x14ac:dyDescent="0.2">
      <c r="CM519" s="44">
        <v>516</v>
      </c>
      <c r="CN519" s="18">
        <f t="shared" si="167"/>
        <v>13</v>
      </c>
      <c r="CO519" s="18">
        <f t="shared" si="168"/>
        <v>1606015</v>
      </c>
      <c r="CP519" s="44" t="str">
        <f t="shared" si="169"/>
        <v>高级神器1配件1-36级</v>
      </c>
      <c r="CQ519" s="43" t="s">
        <v>1061</v>
      </c>
      <c r="CR519" s="18">
        <f t="shared" si="170"/>
        <v>36</v>
      </c>
      <c r="CS519" s="18" t="str">
        <f t="shared" si="171"/>
        <v>金币</v>
      </c>
      <c r="CT519" s="18">
        <f>IF(CR519=1,1,INT(INDEX($CE$13:$CE$52,CR519)/$CH$2*INDEX($CI$4:$CI$6,INDEX($BT$4:$BT$33,CN519))/5)*5)</f>
        <v>436085</v>
      </c>
      <c r="CU519" s="18" t="str">
        <f t="shared" si="172"/>
        <v>初级神器材料</v>
      </c>
      <c r="CV519" s="18">
        <f t="shared" si="173"/>
        <v>49735</v>
      </c>
      <c r="CW519" s="18" t="str">
        <f t="shared" si="174"/>
        <v>高级神器1配件1</v>
      </c>
      <c r="CX519" s="18">
        <f t="shared" si="175"/>
        <v>25</v>
      </c>
      <c r="CY519" s="44"/>
      <c r="CZ519" s="44"/>
      <c r="DA519" s="44"/>
      <c r="DB519" s="44"/>
    </row>
    <row r="520" spans="91:106" ht="16.5" x14ac:dyDescent="0.2">
      <c r="CM520" s="44">
        <v>517</v>
      </c>
      <c r="CN520" s="18">
        <f t="shared" si="167"/>
        <v>13</v>
      </c>
      <c r="CO520" s="18">
        <f t="shared" si="168"/>
        <v>1606015</v>
      </c>
      <c r="CP520" s="44" t="str">
        <f t="shared" si="169"/>
        <v>高级神器1配件1-37级</v>
      </c>
      <c r="CQ520" s="43" t="s">
        <v>1061</v>
      </c>
      <c r="CR520" s="18">
        <f t="shared" si="170"/>
        <v>37</v>
      </c>
      <c r="CS520" s="18" t="str">
        <f t="shared" si="171"/>
        <v>金币</v>
      </c>
      <c r="CT520" s="18">
        <f>IF(CR520=1,1,INT(INDEX($CE$13:$CE$52,CR520)/$CH$2*INDEX($CI$4:$CI$6,INDEX($BT$4:$BT$33,CN520))/5)*5)</f>
        <v>553490</v>
      </c>
      <c r="CU520" s="18" t="str">
        <f t="shared" si="172"/>
        <v>初级神器材料</v>
      </c>
      <c r="CV520" s="18">
        <f t="shared" si="173"/>
        <v>52355</v>
      </c>
      <c r="CW520" s="18" t="str">
        <f t="shared" si="174"/>
        <v>高级神器1配件1</v>
      </c>
      <c r="CX520" s="18">
        <f t="shared" si="175"/>
        <v>25</v>
      </c>
      <c r="CY520" s="44"/>
      <c r="CZ520" s="44"/>
      <c r="DA520" s="44"/>
      <c r="DB520" s="44"/>
    </row>
    <row r="521" spans="91:106" ht="16.5" x14ac:dyDescent="0.2">
      <c r="CM521" s="44">
        <v>518</v>
      </c>
      <c r="CN521" s="18">
        <f t="shared" si="167"/>
        <v>13</v>
      </c>
      <c r="CO521" s="18">
        <f t="shared" si="168"/>
        <v>1606015</v>
      </c>
      <c r="CP521" s="44" t="str">
        <f t="shared" si="169"/>
        <v>高级神器1配件1-38级</v>
      </c>
      <c r="CQ521" s="43" t="s">
        <v>1061</v>
      </c>
      <c r="CR521" s="18">
        <f t="shared" si="170"/>
        <v>38</v>
      </c>
      <c r="CS521" s="18" t="str">
        <f t="shared" si="171"/>
        <v>金币</v>
      </c>
      <c r="CT521" s="18">
        <f>IF(CR521=1,1,INT(INDEX($CE$13:$CE$52,CR521)/$CH$2*INDEX($CI$4:$CI$6,INDEX($BT$4:$BT$33,CN521))/5)*5)</f>
        <v>670900</v>
      </c>
      <c r="CU521" s="18" t="str">
        <f t="shared" si="172"/>
        <v>初级神器材料</v>
      </c>
      <c r="CV521" s="18">
        <f t="shared" si="173"/>
        <v>54975</v>
      </c>
      <c r="CW521" s="18" t="str">
        <f t="shared" si="174"/>
        <v>高级神器1配件1</v>
      </c>
      <c r="CX521" s="18">
        <f t="shared" si="175"/>
        <v>25</v>
      </c>
      <c r="CY521" s="44"/>
      <c r="CZ521" s="44"/>
      <c r="DA521" s="44"/>
      <c r="DB521" s="44"/>
    </row>
    <row r="522" spans="91:106" ht="16.5" x14ac:dyDescent="0.2">
      <c r="CM522" s="44">
        <v>519</v>
      </c>
      <c r="CN522" s="18">
        <f t="shared" si="167"/>
        <v>13</v>
      </c>
      <c r="CO522" s="18">
        <f t="shared" si="168"/>
        <v>1606015</v>
      </c>
      <c r="CP522" s="44" t="str">
        <f t="shared" si="169"/>
        <v>高级神器1配件1-39级</v>
      </c>
      <c r="CQ522" s="43" t="s">
        <v>1061</v>
      </c>
      <c r="CR522" s="18">
        <f t="shared" si="170"/>
        <v>39</v>
      </c>
      <c r="CS522" s="18" t="str">
        <f t="shared" si="171"/>
        <v>金币</v>
      </c>
      <c r="CT522" s="18">
        <f>IF(CR522=1,1,INT(INDEX($CE$13:$CE$52,CR522)/$CH$2*INDEX($CI$4:$CI$6,INDEX($BT$4:$BT$33,CN522))/5)*5)</f>
        <v>788305</v>
      </c>
      <c r="CU522" s="18" t="str">
        <f t="shared" si="172"/>
        <v>初级神器材料</v>
      </c>
      <c r="CV522" s="18">
        <f t="shared" si="173"/>
        <v>57590</v>
      </c>
      <c r="CW522" s="18" t="str">
        <f t="shared" si="174"/>
        <v>高级神器1配件1</v>
      </c>
      <c r="CX522" s="18">
        <f t="shared" si="175"/>
        <v>25</v>
      </c>
      <c r="CY522" s="44"/>
      <c r="CZ522" s="44"/>
      <c r="DA522" s="44"/>
      <c r="DB522" s="44"/>
    </row>
    <row r="523" spans="91:106" ht="16.5" x14ac:dyDescent="0.2">
      <c r="CM523" s="44">
        <v>520</v>
      </c>
      <c r="CN523" s="18">
        <f t="shared" si="167"/>
        <v>13</v>
      </c>
      <c r="CO523" s="18">
        <f t="shared" si="168"/>
        <v>1606015</v>
      </c>
      <c r="CP523" s="44" t="str">
        <f t="shared" si="169"/>
        <v>高级神器1配件1-40级</v>
      </c>
      <c r="CQ523" s="43" t="s">
        <v>1061</v>
      </c>
      <c r="CR523" s="18">
        <f t="shared" si="170"/>
        <v>40</v>
      </c>
      <c r="CS523" s="18" t="str">
        <f t="shared" si="171"/>
        <v>金币</v>
      </c>
      <c r="CT523" s="18">
        <f>IF(CR523=1,1,INT(INDEX($CE$13:$CE$52,CR523)/$CH$2*INDEX($CI$4:$CI$6,INDEX($BT$4:$BT$33,CN523))/5)*5)</f>
        <v>905715</v>
      </c>
      <c r="CU523" s="18" t="str">
        <f t="shared" si="172"/>
        <v>初级神器材料</v>
      </c>
      <c r="CV523" s="18">
        <f t="shared" si="173"/>
        <v>60210</v>
      </c>
      <c r="CW523" s="18" t="str">
        <f t="shared" si="174"/>
        <v>高级神器1配件1</v>
      </c>
      <c r="CX523" s="18">
        <f t="shared" si="175"/>
        <v>25</v>
      </c>
      <c r="CY523" s="44"/>
      <c r="CZ523" s="44"/>
      <c r="DA523" s="44"/>
      <c r="DB523" s="44"/>
    </row>
    <row r="524" spans="91:106" ht="16.5" x14ac:dyDescent="0.2">
      <c r="CM524" s="44">
        <v>521</v>
      </c>
      <c r="CN524" s="18">
        <f t="shared" si="167"/>
        <v>14</v>
      </c>
      <c r="CO524" s="18">
        <f t="shared" si="168"/>
        <v>1606016</v>
      </c>
      <c r="CP524" s="44" t="str">
        <f t="shared" si="169"/>
        <v>高级神器1配件2-1级</v>
      </c>
      <c r="CQ524" s="43" t="s">
        <v>1061</v>
      </c>
      <c r="CR524" s="18">
        <f t="shared" si="170"/>
        <v>1</v>
      </c>
      <c r="CS524" s="18" t="str">
        <f t="shared" si="171"/>
        <v>高级神器1配件2激活</v>
      </c>
      <c r="CT524" s="18">
        <f>IF(CR524=1,1,INT(INDEX($CE$13:$CE$52,CR524)/$CH$2*INDEX($CI$4:$CI$6,INDEX($BT$4:$BT$33,CN524))/5)*5)</f>
        <v>1</v>
      </c>
      <c r="CU524" s="18" t="str">
        <f t="shared" si="172"/>
        <v/>
      </c>
      <c r="CV524" s="18" t="str">
        <f t="shared" si="173"/>
        <v/>
      </c>
      <c r="CW524" s="18" t="str">
        <f t="shared" si="174"/>
        <v/>
      </c>
      <c r="CX524" s="18" t="str">
        <f t="shared" si="175"/>
        <v/>
      </c>
      <c r="CY524" s="44"/>
      <c r="CZ524" s="44"/>
      <c r="DA524" s="44"/>
      <c r="DB524" s="44"/>
    </row>
    <row r="525" spans="91:106" ht="16.5" x14ac:dyDescent="0.2">
      <c r="CM525" s="44">
        <v>522</v>
      </c>
      <c r="CN525" s="18">
        <f t="shared" si="167"/>
        <v>14</v>
      </c>
      <c r="CO525" s="18">
        <f t="shared" si="168"/>
        <v>1606016</v>
      </c>
      <c r="CP525" s="44" t="str">
        <f t="shared" si="169"/>
        <v>高级神器1配件2-2级</v>
      </c>
      <c r="CQ525" s="43" t="s">
        <v>1061</v>
      </c>
      <c r="CR525" s="18">
        <f t="shared" si="170"/>
        <v>2</v>
      </c>
      <c r="CS525" s="18" t="str">
        <f t="shared" si="171"/>
        <v>金币</v>
      </c>
      <c r="CT525" s="18">
        <f>IF(CR525=1,1,INT(INDEX($CE$13:$CE$52,CR525)/$CH$2*INDEX($CI$4:$CI$6,INDEX($BT$4:$BT$33,CN525))/5)*5)</f>
        <v>1505</v>
      </c>
      <c r="CU525" s="18" t="str">
        <f t="shared" si="172"/>
        <v>初级神器材料</v>
      </c>
      <c r="CV525" s="18">
        <f t="shared" si="173"/>
        <v>45</v>
      </c>
      <c r="CW525" s="18" t="str">
        <f t="shared" si="174"/>
        <v>高级神器1配件2</v>
      </c>
      <c r="CX525" s="18">
        <f t="shared" si="175"/>
        <v>1</v>
      </c>
      <c r="CY525" s="44"/>
      <c r="CZ525" s="44"/>
      <c r="DA525" s="44"/>
      <c r="DB525" s="44"/>
    </row>
    <row r="526" spans="91:106" ht="16.5" x14ac:dyDescent="0.2">
      <c r="CM526" s="44">
        <v>523</v>
      </c>
      <c r="CN526" s="18">
        <f t="shared" si="167"/>
        <v>14</v>
      </c>
      <c r="CO526" s="18">
        <f t="shared" si="168"/>
        <v>1606016</v>
      </c>
      <c r="CP526" s="44" t="str">
        <f t="shared" si="169"/>
        <v>高级神器1配件2-3级</v>
      </c>
      <c r="CQ526" s="43" t="s">
        <v>1061</v>
      </c>
      <c r="CR526" s="18">
        <f t="shared" si="170"/>
        <v>3</v>
      </c>
      <c r="CS526" s="18" t="str">
        <f t="shared" si="171"/>
        <v>金币</v>
      </c>
      <c r="CT526" s="18">
        <f>IF(CR526=1,1,INT(INDEX($CE$13:$CE$52,CR526)/$CH$2*INDEX($CI$4:$CI$6,INDEX($BT$4:$BT$33,CN526))/5)*5)</f>
        <v>1825</v>
      </c>
      <c r="CU526" s="18" t="str">
        <f t="shared" si="172"/>
        <v>初级神器材料</v>
      </c>
      <c r="CV526" s="18">
        <f t="shared" si="173"/>
        <v>85</v>
      </c>
      <c r="CW526" s="18" t="str">
        <f t="shared" si="174"/>
        <v>高级神器1配件2</v>
      </c>
      <c r="CX526" s="18">
        <f t="shared" si="175"/>
        <v>1</v>
      </c>
      <c r="CY526" s="44"/>
      <c r="CZ526" s="44"/>
      <c r="DA526" s="44"/>
      <c r="DB526" s="44"/>
    </row>
    <row r="527" spans="91:106" ht="16.5" x14ac:dyDescent="0.2">
      <c r="CM527" s="44">
        <v>524</v>
      </c>
      <c r="CN527" s="18">
        <f t="shared" si="167"/>
        <v>14</v>
      </c>
      <c r="CO527" s="18">
        <f t="shared" si="168"/>
        <v>1606016</v>
      </c>
      <c r="CP527" s="44" t="str">
        <f t="shared" si="169"/>
        <v>高级神器1配件2-4级</v>
      </c>
      <c r="CQ527" s="43" t="s">
        <v>1061</v>
      </c>
      <c r="CR527" s="18">
        <f t="shared" si="170"/>
        <v>4</v>
      </c>
      <c r="CS527" s="18" t="str">
        <f t="shared" si="171"/>
        <v>金币</v>
      </c>
      <c r="CT527" s="18">
        <f>IF(CR527=1,1,INT(INDEX($CE$13:$CE$52,CR527)/$CH$2*INDEX($CI$4:$CI$6,INDEX($BT$4:$BT$33,CN527))/5)*5)</f>
        <v>2145</v>
      </c>
      <c r="CU527" s="18" t="str">
        <f t="shared" si="172"/>
        <v>初级神器材料</v>
      </c>
      <c r="CV527" s="18">
        <f t="shared" si="173"/>
        <v>130</v>
      </c>
      <c r="CW527" s="18" t="str">
        <f t="shared" si="174"/>
        <v>高级神器1配件2</v>
      </c>
      <c r="CX527" s="18">
        <f t="shared" si="175"/>
        <v>1</v>
      </c>
      <c r="CY527" s="44"/>
      <c r="CZ527" s="44"/>
      <c r="DA527" s="44"/>
      <c r="DB527" s="44"/>
    </row>
    <row r="528" spans="91:106" ht="16.5" x14ac:dyDescent="0.2">
      <c r="CM528" s="44">
        <v>525</v>
      </c>
      <c r="CN528" s="18">
        <f t="shared" si="167"/>
        <v>14</v>
      </c>
      <c r="CO528" s="18">
        <f t="shared" si="168"/>
        <v>1606016</v>
      </c>
      <c r="CP528" s="44" t="str">
        <f t="shared" si="169"/>
        <v>高级神器1配件2-5级</v>
      </c>
      <c r="CQ528" s="43" t="s">
        <v>1061</v>
      </c>
      <c r="CR528" s="18">
        <f t="shared" si="170"/>
        <v>5</v>
      </c>
      <c r="CS528" s="18" t="str">
        <f t="shared" si="171"/>
        <v>金币</v>
      </c>
      <c r="CT528" s="18">
        <f>IF(CR528=1,1,INT(INDEX($CE$13:$CE$52,CR528)/$CH$2*INDEX($CI$4:$CI$6,INDEX($BT$4:$BT$33,CN528))/5)*5)</f>
        <v>2465</v>
      </c>
      <c r="CU528" s="18" t="str">
        <f t="shared" si="172"/>
        <v>初级神器材料</v>
      </c>
      <c r="CV528" s="18">
        <f t="shared" si="173"/>
        <v>220</v>
      </c>
      <c r="CW528" s="18" t="str">
        <f t="shared" si="174"/>
        <v>高级神器1配件2</v>
      </c>
      <c r="CX528" s="18">
        <f t="shared" si="175"/>
        <v>2</v>
      </c>
      <c r="CY528" s="44"/>
      <c r="CZ528" s="44"/>
      <c r="DA528" s="44"/>
      <c r="DB528" s="44"/>
    </row>
    <row r="529" spans="91:106" ht="16.5" x14ac:dyDescent="0.2">
      <c r="CM529" s="44">
        <v>526</v>
      </c>
      <c r="CN529" s="18">
        <f t="shared" si="167"/>
        <v>14</v>
      </c>
      <c r="CO529" s="18">
        <f t="shared" si="168"/>
        <v>1606016</v>
      </c>
      <c r="CP529" s="44" t="str">
        <f t="shared" si="169"/>
        <v>高级神器1配件2-6级</v>
      </c>
      <c r="CQ529" s="43" t="s">
        <v>1061</v>
      </c>
      <c r="CR529" s="18">
        <f t="shared" si="170"/>
        <v>6</v>
      </c>
      <c r="CS529" s="18" t="str">
        <f t="shared" si="171"/>
        <v>金币</v>
      </c>
      <c r="CT529" s="18">
        <f>IF(CR529=1,1,INT(INDEX($CE$13:$CE$52,CR529)/$CH$2*INDEX($CI$4:$CI$6,INDEX($BT$4:$BT$33,CN529))/5)*5)</f>
        <v>3260</v>
      </c>
      <c r="CU529" s="18" t="str">
        <f t="shared" si="172"/>
        <v>初级神器材料</v>
      </c>
      <c r="CV529" s="18">
        <f t="shared" si="173"/>
        <v>610</v>
      </c>
      <c r="CW529" s="18" t="str">
        <f t="shared" si="174"/>
        <v>高级神器1配件2</v>
      </c>
      <c r="CX529" s="18">
        <f t="shared" si="175"/>
        <v>2</v>
      </c>
      <c r="CY529" s="44"/>
      <c r="CZ529" s="44"/>
      <c r="DA529" s="44"/>
      <c r="DB529" s="44"/>
    </row>
    <row r="530" spans="91:106" ht="16.5" x14ac:dyDescent="0.2">
      <c r="CM530" s="44">
        <v>527</v>
      </c>
      <c r="CN530" s="18">
        <f t="shared" si="167"/>
        <v>14</v>
      </c>
      <c r="CO530" s="18">
        <f t="shared" si="168"/>
        <v>1606016</v>
      </c>
      <c r="CP530" s="44" t="str">
        <f t="shared" si="169"/>
        <v>高级神器1配件2-7级</v>
      </c>
      <c r="CQ530" s="43" t="s">
        <v>1061</v>
      </c>
      <c r="CR530" s="18">
        <f t="shared" si="170"/>
        <v>7</v>
      </c>
      <c r="CS530" s="18" t="str">
        <f t="shared" si="171"/>
        <v>金币</v>
      </c>
      <c r="CT530" s="18">
        <f>IF(CR530=1,1,INT(INDEX($CE$13:$CE$52,CR530)/$CH$2*INDEX($CI$4:$CI$6,INDEX($BT$4:$BT$33,CN530))/5)*5)</f>
        <v>4140</v>
      </c>
      <c r="CU530" s="18" t="str">
        <f t="shared" si="172"/>
        <v>初级神器材料</v>
      </c>
      <c r="CV530" s="18">
        <f t="shared" si="173"/>
        <v>915</v>
      </c>
      <c r="CW530" s="18" t="str">
        <f t="shared" si="174"/>
        <v>高级神器1配件2</v>
      </c>
      <c r="CX530" s="18">
        <f t="shared" si="175"/>
        <v>2</v>
      </c>
      <c r="CY530" s="44"/>
      <c r="CZ530" s="44"/>
      <c r="DA530" s="44"/>
      <c r="DB530" s="44"/>
    </row>
    <row r="531" spans="91:106" ht="16.5" x14ac:dyDescent="0.2">
      <c r="CM531" s="44">
        <v>528</v>
      </c>
      <c r="CN531" s="18">
        <f t="shared" si="167"/>
        <v>14</v>
      </c>
      <c r="CO531" s="18">
        <f t="shared" si="168"/>
        <v>1606016</v>
      </c>
      <c r="CP531" s="44" t="str">
        <f t="shared" si="169"/>
        <v>高级神器1配件2-8级</v>
      </c>
      <c r="CQ531" s="43" t="s">
        <v>1061</v>
      </c>
      <c r="CR531" s="18">
        <f t="shared" si="170"/>
        <v>8</v>
      </c>
      <c r="CS531" s="18" t="str">
        <f t="shared" si="171"/>
        <v>金币</v>
      </c>
      <c r="CT531" s="18">
        <f>IF(CR531=1,1,INT(INDEX($CE$13:$CE$52,CR531)/$CH$2*INDEX($CI$4:$CI$6,INDEX($BT$4:$BT$33,CN531))/5)*5)</f>
        <v>5020</v>
      </c>
      <c r="CU531" s="18" t="str">
        <f t="shared" si="172"/>
        <v>初级神器材料</v>
      </c>
      <c r="CV531" s="18">
        <f t="shared" si="173"/>
        <v>1180</v>
      </c>
      <c r="CW531" s="18" t="str">
        <f t="shared" si="174"/>
        <v>高级神器1配件2</v>
      </c>
      <c r="CX531" s="18">
        <f t="shared" si="175"/>
        <v>2</v>
      </c>
      <c r="CY531" s="44"/>
      <c r="CZ531" s="44"/>
      <c r="DA531" s="44"/>
      <c r="DB531" s="44"/>
    </row>
    <row r="532" spans="91:106" ht="16.5" x14ac:dyDescent="0.2">
      <c r="CM532" s="44">
        <v>529</v>
      </c>
      <c r="CN532" s="18">
        <f t="shared" si="167"/>
        <v>14</v>
      </c>
      <c r="CO532" s="18">
        <f t="shared" si="168"/>
        <v>1606016</v>
      </c>
      <c r="CP532" s="44" t="str">
        <f t="shared" si="169"/>
        <v>高级神器1配件2-9级</v>
      </c>
      <c r="CQ532" s="43" t="s">
        <v>1061</v>
      </c>
      <c r="CR532" s="18">
        <f t="shared" si="170"/>
        <v>9</v>
      </c>
      <c r="CS532" s="18" t="str">
        <f t="shared" si="171"/>
        <v>金币</v>
      </c>
      <c r="CT532" s="18">
        <f>IF(CR532=1,1,INT(INDEX($CE$13:$CE$52,CR532)/$CH$2*INDEX($CI$4:$CI$6,INDEX($BT$4:$BT$33,CN532))/5)*5)</f>
        <v>5900</v>
      </c>
      <c r="CU532" s="18" t="str">
        <f t="shared" si="172"/>
        <v>初级神器材料</v>
      </c>
      <c r="CV532" s="18">
        <f t="shared" si="173"/>
        <v>1395</v>
      </c>
      <c r="CW532" s="18" t="str">
        <f t="shared" si="174"/>
        <v>高级神器1配件2</v>
      </c>
      <c r="CX532" s="18">
        <f t="shared" si="175"/>
        <v>2</v>
      </c>
      <c r="CY532" s="44"/>
      <c r="CZ532" s="44"/>
      <c r="DA532" s="44"/>
      <c r="DB532" s="44"/>
    </row>
    <row r="533" spans="91:106" ht="16.5" x14ac:dyDescent="0.2">
      <c r="CM533" s="44">
        <v>530</v>
      </c>
      <c r="CN533" s="18">
        <f t="shared" si="167"/>
        <v>14</v>
      </c>
      <c r="CO533" s="18">
        <f t="shared" si="168"/>
        <v>1606016</v>
      </c>
      <c r="CP533" s="44" t="str">
        <f t="shared" si="169"/>
        <v>高级神器1配件2-10级</v>
      </c>
      <c r="CQ533" s="43" t="s">
        <v>1061</v>
      </c>
      <c r="CR533" s="18">
        <f t="shared" si="170"/>
        <v>10</v>
      </c>
      <c r="CS533" s="18" t="str">
        <f t="shared" si="171"/>
        <v>金币</v>
      </c>
      <c r="CT533" s="18">
        <f>IF(CR533=1,1,INT(INDEX($CE$13:$CE$52,CR533)/$CH$2*INDEX($CI$4:$CI$6,INDEX($BT$4:$BT$33,CN533))/5)*5)</f>
        <v>6780</v>
      </c>
      <c r="CU533" s="18" t="str">
        <f t="shared" si="172"/>
        <v>初级神器材料</v>
      </c>
      <c r="CV533" s="18">
        <f t="shared" si="173"/>
        <v>1660</v>
      </c>
      <c r="CW533" s="18" t="str">
        <f t="shared" si="174"/>
        <v>高级神器1配件2</v>
      </c>
      <c r="CX533" s="18">
        <f t="shared" si="175"/>
        <v>3</v>
      </c>
      <c r="CY533" s="44"/>
      <c r="CZ533" s="44"/>
      <c r="DA533" s="44"/>
      <c r="DB533" s="44"/>
    </row>
    <row r="534" spans="91:106" ht="16.5" x14ac:dyDescent="0.2">
      <c r="CM534" s="44">
        <v>531</v>
      </c>
      <c r="CN534" s="18">
        <f t="shared" si="167"/>
        <v>14</v>
      </c>
      <c r="CO534" s="18">
        <f t="shared" si="168"/>
        <v>1606016</v>
      </c>
      <c r="CP534" s="44" t="str">
        <f t="shared" si="169"/>
        <v>高级神器1配件2-11级</v>
      </c>
      <c r="CQ534" s="43" t="s">
        <v>1061</v>
      </c>
      <c r="CR534" s="18">
        <f t="shared" si="170"/>
        <v>11</v>
      </c>
      <c r="CS534" s="18" t="str">
        <f t="shared" si="171"/>
        <v>金币</v>
      </c>
      <c r="CT534" s="18">
        <f>IF(CR534=1,1,INT(INDEX($CE$13:$CE$52,CR534)/$CH$2*INDEX($CI$4:$CI$6,INDEX($BT$4:$BT$33,CN534))/5)*5)</f>
        <v>8065</v>
      </c>
      <c r="CU534" s="18" t="str">
        <f t="shared" si="172"/>
        <v>初级神器材料</v>
      </c>
      <c r="CV534" s="18">
        <f t="shared" si="173"/>
        <v>2880</v>
      </c>
      <c r="CW534" s="18" t="str">
        <f t="shared" si="174"/>
        <v>高级神器1配件2</v>
      </c>
      <c r="CX534" s="18">
        <f t="shared" si="175"/>
        <v>3</v>
      </c>
      <c r="CY534" s="44"/>
      <c r="CZ534" s="44"/>
      <c r="DA534" s="44"/>
      <c r="DB534" s="44"/>
    </row>
    <row r="535" spans="91:106" ht="16.5" x14ac:dyDescent="0.2">
      <c r="CM535" s="44">
        <v>532</v>
      </c>
      <c r="CN535" s="18">
        <f t="shared" si="167"/>
        <v>14</v>
      </c>
      <c r="CO535" s="18">
        <f t="shared" si="168"/>
        <v>1606016</v>
      </c>
      <c r="CP535" s="44" t="str">
        <f t="shared" si="169"/>
        <v>高级神器1配件2-12级</v>
      </c>
      <c r="CQ535" s="43" t="s">
        <v>1061</v>
      </c>
      <c r="CR535" s="18">
        <f t="shared" si="170"/>
        <v>12</v>
      </c>
      <c r="CS535" s="18" t="str">
        <f t="shared" si="171"/>
        <v>金币</v>
      </c>
      <c r="CT535" s="18">
        <f>IF(CR535=1,1,INT(INDEX($CE$13:$CE$52,CR535)/$CH$2*INDEX($CI$4:$CI$6,INDEX($BT$4:$BT$33,CN535))/5)*5)</f>
        <v>9790</v>
      </c>
      <c r="CU535" s="18" t="str">
        <f t="shared" si="172"/>
        <v>初级神器材料</v>
      </c>
      <c r="CV535" s="18">
        <f t="shared" si="173"/>
        <v>3140</v>
      </c>
      <c r="CW535" s="18" t="str">
        <f t="shared" si="174"/>
        <v>高级神器1配件2</v>
      </c>
      <c r="CX535" s="18">
        <f t="shared" si="175"/>
        <v>3</v>
      </c>
      <c r="CY535" s="44"/>
      <c r="CZ535" s="44"/>
      <c r="DA535" s="44"/>
      <c r="DB535" s="44"/>
    </row>
    <row r="536" spans="91:106" ht="16.5" x14ac:dyDescent="0.2">
      <c r="CM536" s="44">
        <v>533</v>
      </c>
      <c r="CN536" s="18">
        <f t="shared" si="167"/>
        <v>14</v>
      </c>
      <c r="CO536" s="18">
        <f t="shared" si="168"/>
        <v>1606016</v>
      </c>
      <c r="CP536" s="44" t="str">
        <f t="shared" si="169"/>
        <v>高级神器1配件2-13级</v>
      </c>
      <c r="CQ536" s="43" t="s">
        <v>1061</v>
      </c>
      <c r="CR536" s="18">
        <f t="shared" si="170"/>
        <v>13</v>
      </c>
      <c r="CS536" s="18" t="str">
        <f t="shared" si="171"/>
        <v>金币</v>
      </c>
      <c r="CT536" s="18">
        <f>IF(CR536=1,1,INT(INDEX($CE$13:$CE$52,CR536)/$CH$2*INDEX($CI$4:$CI$6,INDEX($BT$4:$BT$33,CN536))/5)*5)</f>
        <v>11520</v>
      </c>
      <c r="CU536" s="18" t="str">
        <f t="shared" si="172"/>
        <v>初级神器材料</v>
      </c>
      <c r="CV536" s="18">
        <f t="shared" si="173"/>
        <v>3360</v>
      </c>
      <c r="CW536" s="18" t="str">
        <f t="shared" si="174"/>
        <v>高级神器1配件2</v>
      </c>
      <c r="CX536" s="18">
        <f t="shared" si="175"/>
        <v>3</v>
      </c>
      <c r="CY536" s="44"/>
      <c r="CZ536" s="44"/>
      <c r="DA536" s="44"/>
      <c r="DB536" s="44"/>
    </row>
    <row r="537" spans="91:106" ht="16.5" x14ac:dyDescent="0.2">
      <c r="CM537" s="44">
        <v>534</v>
      </c>
      <c r="CN537" s="18">
        <f t="shared" si="167"/>
        <v>14</v>
      </c>
      <c r="CO537" s="18">
        <f t="shared" si="168"/>
        <v>1606016</v>
      </c>
      <c r="CP537" s="44" t="str">
        <f t="shared" si="169"/>
        <v>高级神器1配件2-14级</v>
      </c>
      <c r="CQ537" s="43" t="s">
        <v>1061</v>
      </c>
      <c r="CR537" s="18">
        <f t="shared" si="170"/>
        <v>14</v>
      </c>
      <c r="CS537" s="18" t="str">
        <f t="shared" si="171"/>
        <v>金币</v>
      </c>
      <c r="CT537" s="18">
        <f>IF(CR537=1,1,INT(INDEX($CE$13:$CE$52,CR537)/$CH$2*INDEX($CI$4:$CI$6,INDEX($BT$4:$BT$33,CN537))/5)*5)</f>
        <v>13250</v>
      </c>
      <c r="CU537" s="18" t="str">
        <f t="shared" si="172"/>
        <v>初级神器材料</v>
      </c>
      <c r="CV537" s="18">
        <f t="shared" si="173"/>
        <v>3580</v>
      </c>
      <c r="CW537" s="18" t="str">
        <f t="shared" si="174"/>
        <v>高级神器1配件2</v>
      </c>
      <c r="CX537" s="18">
        <f t="shared" si="175"/>
        <v>3</v>
      </c>
      <c r="CY537" s="44"/>
      <c r="CZ537" s="44"/>
      <c r="DA537" s="44"/>
      <c r="DB537" s="44"/>
    </row>
    <row r="538" spans="91:106" ht="16.5" x14ac:dyDescent="0.2">
      <c r="CM538" s="44">
        <v>535</v>
      </c>
      <c r="CN538" s="18">
        <f t="shared" si="167"/>
        <v>14</v>
      </c>
      <c r="CO538" s="18">
        <f t="shared" si="168"/>
        <v>1606016</v>
      </c>
      <c r="CP538" s="44" t="str">
        <f t="shared" si="169"/>
        <v>高级神器1配件2-15级</v>
      </c>
      <c r="CQ538" s="43" t="s">
        <v>1061</v>
      </c>
      <c r="CR538" s="18">
        <f t="shared" si="170"/>
        <v>15</v>
      </c>
      <c r="CS538" s="18" t="str">
        <f t="shared" si="171"/>
        <v>金币</v>
      </c>
      <c r="CT538" s="18">
        <f>IF(CR538=1,1,INT(INDEX($CE$13:$CE$52,CR538)/$CH$2*INDEX($CI$4:$CI$6,INDEX($BT$4:$BT$33,CN538))/5)*5)</f>
        <v>14980</v>
      </c>
      <c r="CU538" s="18" t="str">
        <f t="shared" si="172"/>
        <v>初级神器材料</v>
      </c>
      <c r="CV538" s="18">
        <f t="shared" si="173"/>
        <v>3710</v>
      </c>
      <c r="CW538" s="18" t="str">
        <f t="shared" si="174"/>
        <v>高级神器1配件2</v>
      </c>
      <c r="CX538" s="18">
        <f t="shared" si="175"/>
        <v>5</v>
      </c>
      <c r="CY538" s="44"/>
      <c r="CZ538" s="44"/>
      <c r="DA538" s="44"/>
      <c r="DB538" s="44"/>
    </row>
    <row r="539" spans="91:106" ht="16.5" x14ac:dyDescent="0.2">
      <c r="CM539" s="44">
        <v>536</v>
      </c>
      <c r="CN539" s="18">
        <f t="shared" si="167"/>
        <v>14</v>
      </c>
      <c r="CO539" s="18">
        <f t="shared" si="168"/>
        <v>1606016</v>
      </c>
      <c r="CP539" s="44" t="str">
        <f t="shared" si="169"/>
        <v>高级神器1配件2-16级</v>
      </c>
      <c r="CQ539" s="43" t="s">
        <v>1061</v>
      </c>
      <c r="CR539" s="18">
        <f t="shared" si="170"/>
        <v>16</v>
      </c>
      <c r="CS539" s="18" t="str">
        <f t="shared" si="171"/>
        <v>金币</v>
      </c>
      <c r="CT539" s="18">
        <f>IF(CR539=1,1,INT(INDEX($CE$13:$CE$52,CR539)/$CH$2*INDEX($CI$4:$CI$6,INDEX($BT$4:$BT$33,CN539))/5)*5)</f>
        <v>16165</v>
      </c>
      <c r="CU539" s="18" t="str">
        <f t="shared" si="172"/>
        <v>初级神器材料</v>
      </c>
      <c r="CV539" s="18">
        <f t="shared" si="173"/>
        <v>6590</v>
      </c>
      <c r="CW539" s="18" t="str">
        <f t="shared" si="174"/>
        <v>高级神器1配件2</v>
      </c>
      <c r="CX539" s="18">
        <f t="shared" si="175"/>
        <v>5</v>
      </c>
      <c r="CY539" s="44"/>
      <c r="CZ539" s="44"/>
      <c r="DA539" s="44"/>
      <c r="DB539" s="44"/>
    </row>
    <row r="540" spans="91:106" ht="16.5" x14ac:dyDescent="0.2">
      <c r="CM540" s="44">
        <v>537</v>
      </c>
      <c r="CN540" s="18">
        <f t="shared" si="167"/>
        <v>14</v>
      </c>
      <c r="CO540" s="18">
        <f t="shared" si="168"/>
        <v>1606016</v>
      </c>
      <c r="CP540" s="44" t="str">
        <f t="shared" si="169"/>
        <v>高级神器1配件2-17级</v>
      </c>
      <c r="CQ540" s="43" t="s">
        <v>1061</v>
      </c>
      <c r="CR540" s="18">
        <f t="shared" si="170"/>
        <v>17</v>
      </c>
      <c r="CS540" s="18" t="str">
        <f t="shared" si="171"/>
        <v>金币</v>
      </c>
      <c r="CT540" s="18">
        <f>IF(CR540=1,1,INT(INDEX($CE$13:$CE$52,CR540)/$CH$2*INDEX($CI$4:$CI$6,INDEX($BT$4:$BT$33,CN540))/5)*5)</f>
        <v>19625</v>
      </c>
      <c r="CU540" s="18" t="str">
        <f t="shared" si="172"/>
        <v>初级神器材料</v>
      </c>
      <c r="CV540" s="18">
        <f t="shared" si="173"/>
        <v>6980</v>
      </c>
      <c r="CW540" s="18" t="str">
        <f t="shared" si="174"/>
        <v>高级神器1配件2</v>
      </c>
      <c r="CX540" s="18">
        <f t="shared" si="175"/>
        <v>5</v>
      </c>
      <c r="CY540" s="44"/>
      <c r="CZ540" s="44"/>
      <c r="DA540" s="44"/>
      <c r="DB540" s="44"/>
    </row>
    <row r="541" spans="91:106" ht="16.5" x14ac:dyDescent="0.2">
      <c r="CM541" s="44">
        <v>538</v>
      </c>
      <c r="CN541" s="18">
        <f t="shared" si="167"/>
        <v>14</v>
      </c>
      <c r="CO541" s="18">
        <f t="shared" si="168"/>
        <v>1606016</v>
      </c>
      <c r="CP541" s="44" t="str">
        <f t="shared" si="169"/>
        <v>高级神器1配件2-18级</v>
      </c>
      <c r="CQ541" s="43" t="s">
        <v>1061</v>
      </c>
      <c r="CR541" s="18">
        <f t="shared" si="170"/>
        <v>18</v>
      </c>
      <c r="CS541" s="18" t="str">
        <f t="shared" si="171"/>
        <v>金币</v>
      </c>
      <c r="CT541" s="18">
        <f>IF(CR541=1,1,INT(INDEX($CE$13:$CE$52,CR541)/$CH$2*INDEX($CI$4:$CI$6,INDEX($BT$4:$BT$33,CN541))/5)*5)</f>
        <v>23090</v>
      </c>
      <c r="CU541" s="18" t="str">
        <f t="shared" si="172"/>
        <v>初级神器材料</v>
      </c>
      <c r="CV541" s="18">
        <f t="shared" si="173"/>
        <v>7375</v>
      </c>
      <c r="CW541" s="18" t="str">
        <f t="shared" si="174"/>
        <v>高级神器1配件2</v>
      </c>
      <c r="CX541" s="18">
        <f t="shared" si="175"/>
        <v>5</v>
      </c>
      <c r="CY541" s="44"/>
      <c r="CZ541" s="44"/>
      <c r="DA541" s="44"/>
      <c r="DB541" s="44"/>
    </row>
    <row r="542" spans="91:106" ht="16.5" x14ac:dyDescent="0.2">
      <c r="CM542" s="44">
        <v>539</v>
      </c>
      <c r="CN542" s="18">
        <f t="shared" si="167"/>
        <v>14</v>
      </c>
      <c r="CO542" s="18">
        <f t="shared" si="168"/>
        <v>1606016</v>
      </c>
      <c r="CP542" s="44" t="str">
        <f t="shared" si="169"/>
        <v>高级神器1配件2-19级</v>
      </c>
      <c r="CQ542" s="43" t="s">
        <v>1061</v>
      </c>
      <c r="CR542" s="18">
        <f t="shared" si="170"/>
        <v>19</v>
      </c>
      <c r="CS542" s="18" t="str">
        <f t="shared" si="171"/>
        <v>金币</v>
      </c>
      <c r="CT542" s="18">
        <f>IF(CR542=1,1,INT(INDEX($CE$13:$CE$52,CR542)/$CH$2*INDEX($CI$4:$CI$6,INDEX($BT$4:$BT$33,CN542))/5)*5)</f>
        <v>26555</v>
      </c>
      <c r="CU542" s="18" t="str">
        <f t="shared" si="172"/>
        <v>初级神器材料</v>
      </c>
      <c r="CV542" s="18">
        <f t="shared" si="173"/>
        <v>7810</v>
      </c>
      <c r="CW542" s="18" t="str">
        <f t="shared" si="174"/>
        <v>高级神器1配件2</v>
      </c>
      <c r="CX542" s="18">
        <f t="shared" si="175"/>
        <v>5</v>
      </c>
      <c r="CY542" s="44"/>
      <c r="CZ542" s="44"/>
      <c r="DA542" s="44"/>
      <c r="DB542" s="44"/>
    </row>
    <row r="543" spans="91:106" ht="16.5" x14ac:dyDescent="0.2">
      <c r="CM543" s="44">
        <v>540</v>
      </c>
      <c r="CN543" s="18">
        <f t="shared" si="167"/>
        <v>14</v>
      </c>
      <c r="CO543" s="18">
        <f t="shared" si="168"/>
        <v>1606016</v>
      </c>
      <c r="CP543" s="44" t="str">
        <f t="shared" si="169"/>
        <v>高级神器1配件2-20级</v>
      </c>
      <c r="CQ543" s="43" t="s">
        <v>1061</v>
      </c>
      <c r="CR543" s="18">
        <f t="shared" si="170"/>
        <v>20</v>
      </c>
      <c r="CS543" s="18" t="str">
        <f t="shared" si="171"/>
        <v>金币</v>
      </c>
      <c r="CT543" s="18">
        <f>IF(CR543=1,1,INT(INDEX($CE$13:$CE$52,CR543)/$CH$2*INDEX($CI$4:$CI$6,INDEX($BT$4:$BT$33,CN543))/5)*5)</f>
        <v>30020</v>
      </c>
      <c r="CU543" s="18" t="str">
        <f t="shared" si="172"/>
        <v>初级神器材料</v>
      </c>
      <c r="CV543" s="18">
        <f t="shared" si="173"/>
        <v>8245</v>
      </c>
      <c r="CW543" s="18" t="str">
        <f t="shared" si="174"/>
        <v>高级神器1配件2</v>
      </c>
      <c r="CX543" s="18">
        <f t="shared" si="175"/>
        <v>10</v>
      </c>
      <c r="CY543" s="44"/>
      <c r="CZ543" s="44"/>
      <c r="DA543" s="44"/>
      <c r="DB543" s="44"/>
    </row>
    <row r="544" spans="91:106" ht="16.5" x14ac:dyDescent="0.2">
      <c r="CM544" s="44">
        <v>541</v>
      </c>
      <c r="CN544" s="18">
        <f t="shared" si="167"/>
        <v>14</v>
      </c>
      <c r="CO544" s="18">
        <f t="shared" si="168"/>
        <v>1606016</v>
      </c>
      <c r="CP544" s="44" t="str">
        <f t="shared" si="169"/>
        <v>高级神器1配件2-21级</v>
      </c>
      <c r="CQ544" s="43" t="s">
        <v>1061</v>
      </c>
      <c r="CR544" s="18">
        <f t="shared" si="170"/>
        <v>21</v>
      </c>
      <c r="CS544" s="18" t="str">
        <f t="shared" si="171"/>
        <v>金币</v>
      </c>
      <c r="CT544" s="18">
        <f>IF(CR544=1,1,INT(INDEX($CE$13:$CE$52,CR544)/$CH$2*INDEX($CI$4:$CI$6,INDEX($BT$4:$BT$33,CN544))/5)*5)</f>
        <v>31530</v>
      </c>
      <c r="CU544" s="18" t="str">
        <f t="shared" si="172"/>
        <v>初级神器材料</v>
      </c>
      <c r="CV544" s="18">
        <f t="shared" si="173"/>
        <v>9130</v>
      </c>
      <c r="CW544" s="18" t="str">
        <f t="shared" si="174"/>
        <v>高级神器1配件2</v>
      </c>
      <c r="CX544" s="18">
        <f t="shared" si="175"/>
        <v>10</v>
      </c>
      <c r="CY544" s="44"/>
      <c r="CZ544" s="44"/>
      <c r="DA544" s="44"/>
      <c r="DB544" s="44"/>
    </row>
    <row r="545" spans="91:106" ht="16.5" x14ac:dyDescent="0.2">
      <c r="CM545" s="44">
        <v>542</v>
      </c>
      <c r="CN545" s="18">
        <f t="shared" si="167"/>
        <v>14</v>
      </c>
      <c r="CO545" s="18">
        <f t="shared" si="168"/>
        <v>1606016</v>
      </c>
      <c r="CP545" s="44" t="str">
        <f t="shared" si="169"/>
        <v>高级神器1配件2-22级</v>
      </c>
      <c r="CQ545" s="43" t="s">
        <v>1061</v>
      </c>
      <c r="CR545" s="18">
        <f t="shared" si="170"/>
        <v>22</v>
      </c>
      <c r="CS545" s="18" t="str">
        <f t="shared" si="171"/>
        <v>金币</v>
      </c>
      <c r="CT545" s="18">
        <f>IF(CR545=1,1,INT(INDEX($CE$13:$CE$52,CR545)/$CH$2*INDEX($CI$4:$CI$6,INDEX($BT$4:$BT$33,CN545))/5)*5)</f>
        <v>33285</v>
      </c>
      <c r="CU545" s="18" t="str">
        <f t="shared" si="172"/>
        <v>初级神器材料</v>
      </c>
      <c r="CV545" s="18">
        <f t="shared" si="173"/>
        <v>9775</v>
      </c>
      <c r="CW545" s="18" t="str">
        <f t="shared" si="174"/>
        <v>高级神器1配件2</v>
      </c>
      <c r="CX545" s="18">
        <f t="shared" si="175"/>
        <v>10</v>
      </c>
      <c r="CY545" s="44"/>
      <c r="CZ545" s="44"/>
      <c r="DA545" s="44"/>
      <c r="DB545" s="44"/>
    </row>
    <row r="546" spans="91:106" ht="16.5" x14ac:dyDescent="0.2">
      <c r="CM546" s="44">
        <v>543</v>
      </c>
      <c r="CN546" s="18">
        <f t="shared" si="167"/>
        <v>14</v>
      </c>
      <c r="CO546" s="18">
        <f t="shared" si="168"/>
        <v>1606016</v>
      </c>
      <c r="CP546" s="44" t="str">
        <f t="shared" si="169"/>
        <v>高级神器1配件2-23级</v>
      </c>
      <c r="CQ546" s="43" t="s">
        <v>1061</v>
      </c>
      <c r="CR546" s="18">
        <f t="shared" si="170"/>
        <v>23</v>
      </c>
      <c r="CS546" s="18" t="str">
        <f t="shared" si="171"/>
        <v>金币</v>
      </c>
      <c r="CT546" s="18">
        <f>IF(CR546=1,1,INT(INDEX($CE$13:$CE$52,CR546)/$CH$2*INDEX($CI$4:$CI$6,INDEX($BT$4:$BT$33,CN546))/5)*5)</f>
        <v>35035</v>
      </c>
      <c r="CU546" s="18" t="str">
        <f t="shared" si="172"/>
        <v>初级神器材料</v>
      </c>
      <c r="CV546" s="18">
        <f t="shared" si="173"/>
        <v>10385</v>
      </c>
      <c r="CW546" s="18" t="str">
        <f t="shared" si="174"/>
        <v>高级神器1配件2</v>
      </c>
      <c r="CX546" s="18">
        <f t="shared" si="175"/>
        <v>10</v>
      </c>
      <c r="CY546" s="44"/>
      <c r="CZ546" s="44"/>
      <c r="DA546" s="44"/>
      <c r="DB546" s="44"/>
    </row>
    <row r="547" spans="91:106" ht="16.5" x14ac:dyDescent="0.2">
      <c r="CM547" s="44">
        <v>544</v>
      </c>
      <c r="CN547" s="18">
        <f t="shared" si="167"/>
        <v>14</v>
      </c>
      <c r="CO547" s="18">
        <f t="shared" si="168"/>
        <v>1606016</v>
      </c>
      <c r="CP547" s="44" t="str">
        <f t="shared" si="169"/>
        <v>高级神器1配件2-24级</v>
      </c>
      <c r="CQ547" s="43" t="s">
        <v>1061</v>
      </c>
      <c r="CR547" s="18">
        <f t="shared" si="170"/>
        <v>24</v>
      </c>
      <c r="CS547" s="18" t="str">
        <f t="shared" si="171"/>
        <v>金币</v>
      </c>
      <c r="CT547" s="18">
        <f>IF(CR547=1,1,INT(INDEX($CE$13:$CE$52,CR547)/$CH$2*INDEX($CI$4:$CI$6,INDEX($BT$4:$BT$33,CN547))/5)*5)</f>
        <v>36785</v>
      </c>
      <c r="CU547" s="18" t="str">
        <f t="shared" si="172"/>
        <v>初级神器材料</v>
      </c>
      <c r="CV547" s="18">
        <f t="shared" si="173"/>
        <v>10995</v>
      </c>
      <c r="CW547" s="18" t="str">
        <f t="shared" si="174"/>
        <v>高级神器1配件2</v>
      </c>
      <c r="CX547" s="18">
        <f t="shared" si="175"/>
        <v>10</v>
      </c>
      <c r="CY547" s="44"/>
      <c r="CZ547" s="44"/>
      <c r="DA547" s="44"/>
      <c r="DB547" s="44"/>
    </row>
    <row r="548" spans="91:106" ht="16.5" x14ac:dyDescent="0.2">
      <c r="CM548" s="44">
        <v>545</v>
      </c>
      <c r="CN548" s="18">
        <f t="shared" si="167"/>
        <v>14</v>
      </c>
      <c r="CO548" s="18">
        <f t="shared" si="168"/>
        <v>1606016</v>
      </c>
      <c r="CP548" s="44" t="str">
        <f t="shared" si="169"/>
        <v>高级神器1配件2-25级</v>
      </c>
      <c r="CQ548" s="43" t="s">
        <v>1061</v>
      </c>
      <c r="CR548" s="18">
        <f t="shared" si="170"/>
        <v>25</v>
      </c>
      <c r="CS548" s="18" t="str">
        <f t="shared" si="171"/>
        <v>金币</v>
      </c>
      <c r="CT548" s="18">
        <f>IF(CR548=1,1,INT(INDEX($CE$13:$CE$52,CR548)/$CH$2*INDEX($CI$4:$CI$6,INDEX($BT$4:$BT$33,CN548))/5)*5)</f>
        <v>38540</v>
      </c>
      <c r="CU548" s="18" t="str">
        <f t="shared" si="172"/>
        <v>初级神器材料</v>
      </c>
      <c r="CV548" s="18">
        <f t="shared" si="173"/>
        <v>11605</v>
      </c>
      <c r="CW548" s="18" t="str">
        <f t="shared" si="174"/>
        <v>高级神器1配件2</v>
      </c>
      <c r="CX548" s="18">
        <f t="shared" si="175"/>
        <v>15</v>
      </c>
      <c r="CY548" s="44"/>
      <c r="CZ548" s="44"/>
      <c r="DA548" s="44"/>
      <c r="DB548" s="44"/>
    </row>
    <row r="549" spans="91:106" ht="16.5" x14ac:dyDescent="0.2">
      <c r="CM549" s="44">
        <v>546</v>
      </c>
      <c r="CN549" s="18">
        <f t="shared" si="167"/>
        <v>14</v>
      </c>
      <c r="CO549" s="18">
        <f t="shared" si="168"/>
        <v>1606016</v>
      </c>
      <c r="CP549" s="44" t="str">
        <f t="shared" si="169"/>
        <v>高级神器1配件2-26级</v>
      </c>
      <c r="CQ549" s="43" t="s">
        <v>1061</v>
      </c>
      <c r="CR549" s="18">
        <f t="shared" si="170"/>
        <v>26</v>
      </c>
      <c r="CS549" s="18" t="str">
        <f t="shared" si="171"/>
        <v>金币</v>
      </c>
      <c r="CT549" s="18">
        <f>IF(CR549=1,1,INT(INDEX($CE$13:$CE$52,CR549)/$CH$2*INDEX($CI$4:$CI$6,INDEX($BT$4:$BT$33,CN549))/5)*5)</f>
        <v>48610</v>
      </c>
      <c r="CU549" s="18" t="str">
        <f t="shared" si="172"/>
        <v>初级神器材料</v>
      </c>
      <c r="CV549" s="18">
        <f t="shared" si="173"/>
        <v>13960</v>
      </c>
      <c r="CW549" s="18" t="str">
        <f t="shared" si="174"/>
        <v>高级神器1配件2</v>
      </c>
      <c r="CX549" s="18">
        <f t="shared" si="175"/>
        <v>15</v>
      </c>
      <c r="CY549" s="44"/>
      <c r="CZ549" s="44"/>
      <c r="DA549" s="44"/>
      <c r="DB549" s="44"/>
    </row>
    <row r="550" spans="91:106" ht="16.5" x14ac:dyDescent="0.2">
      <c r="CM550" s="44">
        <v>547</v>
      </c>
      <c r="CN550" s="18">
        <f t="shared" si="167"/>
        <v>14</v>
      </c>
      <c r="CO550" s="18">
        <f t="shared" si="168"/>
        <v>1606016</v>
      </c>
      <c r="CP550" s="44" t="str">
        <f t="shared" si="169"/>
        <v>高级神器1配件2-27级</v>
      </c>
      <c r="CQ550" s="43" t="s">
        <v>1061</v>
      </c>
      <c r="CR550" s="18">
        <f t="shared" si="170"/>
        <v>27</v>
      </c>
      <c r="CS550" s="18" t="str">
        <f t="shared" si="171"/>
        <v>金币</v>
      </c>
      <c r="CT550" s="18">
        <f>IF(CR550=1,1,INT(INDEX($CE$13:$CE$52,CR550)/$CH$2*INDEX($CI$4:$CI$6,INDEX($BT$4:$BT$33,CN550))/5)*5)</f>
        <v>61695</v>
      </c>
      <c r="CU550" s="18" t="str">
        <f t="shared" si="172"/>
        <v>初级神器材料</v>
      </c>
      <c r="CV550" s="18">
        <f t="shared" si="173"/>
        <v>14835</v>
      </c>
      <c r="CW550" s="18" t="str">
        <f t="shared" si="174"/>
        <v>高级神器1配件2</v>
      </c>
      <c r="CX550" s="18">
        <f t="shared" si="175"/>
        <v>15</v>
      </c>
      <c r="CY550" s="44"/>
      <c r="CZ550" s="44"/>
      <c r="DA550" s="44"/>
      <c r="DB550" s="44"/>
    </row>
    <row r="551" spans="91:106" ht="16.5" x14ac:dyDescent="0.2">
      <c r="CM551" s="44">
        <v>548</v>
      </c>
      <c r="CN551" s="18">
        <f t="shared" si="167"/>
        <v>14</v>
      </c>
      <c r="CO551" s="18">
        <f t="shared" si="168"/>
        <v>1606016</v>
      </c>
      <c r="CP551" s="44" t="str">
        <f t="shared" si="169"/>
        <v>高级神器1配件2-28级</v>
      </c>
      <c r="CQ551" s="43" t="s">
        <v>1061</v>
      </c>
      <c r="CR551" s="18">
        <f t="shared" si="170"/>
        <v>28</v>
      </c>
      <c r="CS551" s="18" t="str">
        <f t="shared" si="171"/>
        <v>金币</v>
      </c>
      <c r="CT551" s="18">
        <f>IF(CR551=1,1,INT(INDEX($CE$13:$CE$52,CR551)/$CH$2*INDEX($CI$4:$CI$6,INDEX($BT$4:$BT$33,CN551))/5)*5)</f>
        <v>74785</v>
      </c>
      <c r="CU551" s="18" t="str">
        <f t="shared" si="172"/>
        <v>初级神器材料</v>
      </c>
      <c r="CV551" s="18">
        <f t="shared" si="173"/>
        <v>15705</v>
      </c>
      <c r="CW551" s="18" t="str">
        <f t="shared" si="174"/>
        <v>高级神器1配件2</v>
      </c>
      <c r="CX551" s="18">
        <f t="shared" si="175"/>
        <v>15</v>
      </c>
      <c r="CY551" s="44"/>
      <c r="CZ551" s="44"/>
      <c r="DA551" s="44"/>
      <c r="DB551" s="44"/>
    </row>
    <row r="552" spans="91:106" ht="16.5" x14ac:dyDescent="0.2">
      <c r="CM552" s="44">
        <v>549</v>
      </c>
      <c r="CN552" s="18">
        <f t="shared" si="167"/>
        <v>14</v>
      </c>
      <c r="CO552" s="18">
        <f t="shared" si="168"/>
        <v>1606016</v>
      </c>
      <c r="CP552" s="44" t="str">
        <f t="shared" si="169"/>
        <v>高级神器1配件2-29级</v>
      </c>
      <c r="CQ552" s="43" t="s">
        <v>1061</v>
      </c>
      <c r="CR552" s="18">
        <f t="shared" si="170"/>
        <v>29</v>
      </c>
      <c r="CS552" s="18" t="str">
        <f t="shared" si="171"/>
        <v>金币</v>
      </c>
      <c r="CT552" s="18">
        <f>IF(CR552=1,1,INT(INDEX($CE$13:$CE$52,CR552)/$CH$2*INDEX($CI$4:$CI$6,INDEX($BT$4:$BT$33,CN552))/5)*5)</f>
        <v>87870</v>
      </c>
      <c r="CU552" s="18" t="str">
        <f t="shared" si="172"/>
        <v>初级神器材料</v>
      </c>
      <c r="CV552" s="18">
        <f t="shared" si="173"/>
        <v>16580</v>
      </c>
      <c r="CW552" s="18" t="str">
        <f t="shared" si="174"/>
        <v>高级神器1配件2</v>
      </c>
      <c r="CX552" s="18">
        <f t="shared" si="175"/>
        <v>15</v>
      </c>
      <c r="CY552" s="44"/>
      <c r="CZ552" s="44"/>
      <c r="DA552" s="44"/>
      <c r="DB552" s="44"/>
    </row>
    <row r="553" spans="91:106" ht="16.5" x14ac:dyDescent="0.2">
      <c r="CM553" s="44">
        <v>550</v>
      </c>
      <c r="CN553" s="18">
        <f t="shared" si="167"/>
        <v>14</v>
      </c>
      <c r="CO553" s="18">
        <f t="shared" si="168"/>
        <v>1606016</v>
      </c>
      <c r="CP553" s="44" t="str">
        <f t="shared" si="169"/>
        <v>高级神器1配件2-30级</v>
      </c>
      <c r="CQ553" s="43" t="s">
        <v>1061</v>
      </c>
      <c r="CR553" s="18">
        <f t="shared" si="170"/>
        <v>30</v>
      </c>
      <c r="CS553" s="18" t="str">
        <f t="shared" si="171"/>
        <v>金币</v>
      </c>
      <c r="CT553" s="18">
        <f>IF(CR553=1,1,INT(INDEX($CE$13:$CE$52,CR553)/$CH$2*INDEX($CI$4:$CI$6,INDEX($BT$4:$BT$33,CN553))/5)*5)</f>
        <v>100960</v>
      </c>
      <c r="CU553" s="18" t="str">
        <f t="shared" si="172"/>
        <v>初级神器材料</v>
      </c>
      <c r="CV553" s="18">
        <f t="shared" si="173"/>
        <v>17450</v>
      </c>
      <c r="CW553" s="18" t="str">
        <f t="shared" si="174"/>
        <v>高级神器1配件2</v>
      </c>
      <c r="CX553" s="18">
        <f t="shared" si="175"/>
        <v>21</v>
      </c>
      <c r="CY553" s="44"/>
      <c r="CZ553" s="44"/>
      <c r="DA553" s="44"/>
      <c r="DB553" s="44"/>
    </row>
    <row r="554" spans="91:106" ht="16.5" x14ac:dyDescent="0.2">
      <c r="CM554" s="44">
        <v>551</v>
      </c>
      <c r="CN554" s="18">
        <f t="shared" si="167"/>
        <v>14</v>
      </c>
      <c r="CO554" s="18">
        <f t="shared" si="168"/>
        <v>1606016</v>
      </c>
      <c r="CP554" s="44" t="str">
        <f t="shared" si="169"/>
        <v>高级神器1配件2-31级</v>
      </c>
      <c r="CQ554" s="43" t="s">
        <v>1061</v>
      </c>
      <c r="CR554" s="18">
        <f t="shared" si="170"/>
        <v>31</v>
      </c>
      <c r="CS554" s="18" t="str">
        <f t="shared" si="171"/>
        <v>金币</v>
      </c>
      <c r="CT554" s="18">
        <f>IF(CR554=1,1,INT(INDEX($CE$13:$CE$52,CR554)/$CH$2*INDEX($CI$4:$CI$6,INDEX($BT$4:$BT$33,CN554))/5)*5)</f>
        <v>107340</v>
      </c>
      <c r="CU554" s="18" t="str">
        <f t="shared" si="172"/>
        <v>初级神器材料</v>
      </c>
      <c r="CV554" s="18">
        <f t="shared" si="173"/>
        <v>24430</v>
      </c>
      <c r="CW554" s="18" t="str">
        <f t="shared" si="174"/>
        <v>高级神器1配件2</v>
      </c>
      <c r="CX554" s="18">
        <f t="shared" si="175"/>
        <v>25</v>
      </c>
      <c r="CY554" s="44"/>
      <c r="CZ554" s="44"/>
      <c r="DA554" s="44"/>
      <c r="DB554" s="44"/>
    </row>
    <row r="555" spans="91:106" ht="16.5" x14ac:dyDescent="0.2">
      <c r="CM555" s="44">
        <v>552</v>
      </c>
      <c r="CN555" s="18">
        <f t="shared" si="167"/>
        <v>14</v>
      </c>
      <c r="CO555" s="18">
        <f t="shared" si="168"/>
        <v>1606016</v>
      </c>
      <c r="CP555" s="44" t="str">
        <f t="shared" si="169"/>
        <v>高级神器1配件2-32级</v>
      </c>
      <c r="CQ555" s="43" t="s">
        <v>1061</v>
      </c>
      <c r="CR555" s="18">
        <f t="shared" si="170"/>
        <v>32</v>
      </c>
      <c r="CS555" s="18" t="str">
        <f t="shared" si="171"/>
        <v>金币</v>
      </c>
      <c r="CT555" s="18">
        <f>IF(CR555=1,1,INT(INDEX($CE$13:$CE$52,CR555)/$CH$2*INDEX($CI$4:$CI$6,INDEX($BT$4:$BT$33,CN555))/5)*5)</f>
        <v>161015</v>
      </c>
      <c r="CU555" s="18" t="str">
        <f t="shared" si="172"/>
        <v>初级神器材料</v>
      </c>
      <c r="CV555" s="18">
        <f t="shared" si="173"/>
        <v>26175</v>
      </c>
      <c r="CW555" s="18" t="str">
        <f t="shared" si="174"/>
        <v>高级神器1配件2</v>
      </c>
      <c r="CX555" s="18">
        <f t="shared" si="175"/>
        <v>25</v>
      </c>
      <c r="CY555" s="44"/>
      <c r="CZ555" s="44"/>
      <c r="DA555" s="44"/>
      <c r="DB555" s="44"/>
    </row>
    <row r="556" spans="91:106" ht="16.5" x14ac:dyDescent="0.2">
      <c r="CM556" s="44">
        <v>553</v>
      </c>
      <c r="CN556" s="18">
        <f t="shared" si="167"/>
        <v>14</v>
      </c>
      <c r="CO556" s="18">
        <f t="shared" si="168"/>
        <v>1606016</v>
      </c>
      <c r="CP556" s="44" t="str">
        <f t="shared" si="169"/>
        <v>高级神器1配件2-33级</v>
      </c>
      <c r="CQ556" s="43" t="s">
        <v>1061</v>
      </c>
      <c r="CR556" s="18">
        <f t="shared" si="170"/>
        <v>33</v>
      </c>
      <c r="CS556" s="18" t="str">
        <f t="shared" si="171"/>
        <v>金币</v>
      </c>
      <c r="CT556" s="18">
        <f>IF(CR556=1,1,INT(INDEX($CE$13:$CE$52,CR556)/$CH$2*INDEX($CI$4:$CI$6,INDEX($BT$4:$BT$33,CN556))/5)*5)</f>
        <v>214685</v>
      </c>
      <c r="CU556" s="18" t="str">
        <f t="shared" si="172"/>
        <v>初级神器材料</v>
      </c>
      <c r="CV556" s="18">
        <f t="shared" si="173"/>
        <v>27925</v>
      </c>
      <c r="CW556" s="18" t="str">
        <f t="shared" si="174"/>
        <v>高级神器1配件2</v>
      </c>
      <c r="CX556" s="18">
        <f t="shared" si="175"/>
        <v>25</v>
      </c>
      <c r="CY556" s="44"/>
      <c r="CZ556" s="44"/>
      <c r="DA556" s="44"/>
      <c r="DB556" s="44"/>
    </row>
    <row r="557" spans="91:106" ht="16.5" x14ac:dyDescent="0.2">
      <c r="CM557" s="44">
        <v>554</v>
      </c>
      <c r="CN557" s="18">
        <f t="shared" si="167"/>
        <v>14</v>
      </c>
      <c r="CO557" s="18">
        <f t="shared" si="168"/>
        <v>1606016</v>
      </c>
      <c r="CP557" s="44" t="str">
        <f t="shared" si="169"/>
        <v>高级神器1配件2-34级</v>
      </c>
      <c r="CQ557" s="43" t="s">
        <v>1061</v>
      </c>
      <c r="CR557" s="18">
        <f t="shared" si="170"/>
        <v>34</v>
      </c>
      <c r="CS557" s="18" t="str">
        <f t="shared" si="171"/>
        <v>金币</v>
      </c>
      <c r="CT557" s="18">
        <f>IF(CR557=1,1,INT(INDEX($CE$13:$CE$52,CR557)/$CH$2*INDEX($CI$4:$CI$6,INDEX($BT$4:$BT$33,CN557))/5)*5)</f>
        <v>268360</v>
      </c>
      <c r="CU557" s="18" t="str">
        <f t="shared" si="172"/>
        <v>初级神器材料</v>
      </c>
      <c r="CV557" s="18">
        <f t="shared" si="173"/>
        <v>29670</v>
      </c>
      <c r="CW557" s="18" t="str">
        <f t="shared" si="174"/>
        <v>高级神器1配件2</v>
      </c>
      <c r="CX557" s="18">
        <f t="shared" si="175"/>
        <v>25</v>
      </c>
      <c r="CY557" s="44"/>
      <c r="CZ557" s="44"/>
      <c r="DA557" s="44"/>
      <c r="DB557" s="44"/>
    </row>
    <row r="558" spans="91:106" ht="16.5" x14ac:dyDescent="0.2">
      <c r="CM558" s="44">
        <v>555</v>
      </c>
      <c r="CN558" s="18">
        <f t="shared" si="167"/>
        <v>14</v>
      </c>
      <c r="CO558" s="18">
        <f t="shared" si="168"/>
        <v>1606016</v>
      </c>
      <c r="CP558" s="44" t="str">
        <f t="shared" si="169"/>
        <v>高级神器1配件2-35级</v>
      </c>
      <c r="CQ558" s="43" t="s">
        <v>1061</v>
      </c>
      <c r="CR558" s="18">
        <f t="shared" si="170"/>
        <v>35</v>
      </c>
      <c r="CS558" s="18" t="str">
        <f t="shared" si="171"/>
        <v>金币</v>
      </c>
      <c r="CT558" s="18">
        <f>IF(CR558=1,1,INT(INDEX($CE$13:$CE$52,CR558)/$CH$2*INDEX($CI$4:$CI$6,INDEX($BT$4:$BT$33,CN558))/5)*5)</f>
        <v>322030</v>
      </c>
      <c r="CU558" s="18" t="str">
        <f t="shared" si="172"/>
        <v>初级神器材料</v>
      </c>
      <c r="CV558" s="18">
        <f t="shared" si="173"/>
        <v>31415</v>
      </c>
      <c r="CW558" s="18" t="str">
        <f t="shared" si="174"/>
        <v>高级神器1配件2</v>
      </c>
      <c r="CX558" s="18">
        <f t="shared" si="175"/>
        <v>25</v>
      </c>
      <c r="CY558" s="44"/>
      <c r="CZ558" s="44"/>
      <c r="DA558" s="44"/>
      <c r="DB558" s="44"/>
    </row>
    <row r="559" spans="91:106" ht="16.5" x14ac:dyDescent="0.2">
      <c r="CM559" s="44">
        <v>556</v>
      </c>
      <c r="CN559" s="18">
        <f t="shared" si="167"/>
        <v>14</v>
      </c>
      <c r="CO559" s="18">
        <f t="shared" si="168"/>
        <v>1606016</v>
      </c>
      <c r="CP559" s="44" t="str">
        <f t="shared" si="169"/>
        <v>高级神器1配件2-36级</v>
      </c>
      <c r="CQ559" s="43" t="s">
        <v>1061</v>
      </c>
      <c r="CR559" s="18">
        <f t="shared" si="170"/>
        <v>36</v>
      </c>
      <c r="CS559" s="18" t="str">
        <f t="shared" si="171"/>
        <v>金币</v>
      </c>
      <c r="CT559" s="18">
        <f>IF(CR559=1,1,INT(INDEX($CE$13:$CE$52,CR559)/$CH$2*INDEX($CI$4:$CI$6,INDEX($BT$4:$BT$33,CN559))/5)*5)</f>
        <v>436085</v>
      </c>
      <c r="CU559" s="18" t="str">
        <f t="shared" si="172"/>
        <v>初级神器材料</v>
      </c>
      <c r="CV559" s="18">
        <f t="shared" si="173"/>
        <v>49735</v>
      </c>
      <c r="CW559" s="18" t="str">
        <f t="shared" si="174"/>
        <v>高级神器1配件2</v>
      </c>
      <c r="CX559" s="18">
        <f t="shared" si="175"/>
        <v>25</v>
      </c>
      <c r="CY559" s="44"/>
      <c r="CZ559" s="44"/>
      <c r="DA559" s="44"/>
      <c r="DB559" s="44"/>
    </row>
    <row r="560" spans="91:106" ht="16.5" x14ac:dyDescent="0.2">
      <c r="CM560" s="44">
        <v>557</v>
      </c>
      <c r="CN560" s="18">
        <f t="shared" si="167"/>
        <v>14</v>
      </c>
      <c r="CO560" s="18">
        <f t="shared" si="168"/>
        <v>1606016</v>
      </c>
      <c r="CP560" s="44" t="str">
        <f t="shared" si="169"/>
        <v>高级神器1配件2-37级</v>
      </c>
      <c r="CQ560" s="43" t="s">
        <v>1061</v>
      </c>
      <c r="CR560" s="18">
        <f t="shared" si="170"/>
        <v>37</v>
      </c>
      <c r="CS560" s="18" t="str">
        <f t="shared" si="171"/>
        <v>金币</v>
      </c>
      <c r="CT560" s="18">
        <f>IF(CR560=1,1,INT(INDEX($CE$13:$CE$52,CR560)/$CH$2*INDEX($CI$4:$CI$6,INDEX($BT$4:$BT$33,CN560))/5)*5)</f>
        <v>553490</v>
      </c>
      <c r="CU560" s="18" t="str">
        <f t="shared" si="172"/>
        <v>初级神器材料</v>
      </c>
      <c r="CV560" s="18">
        <f t="shared" si="173"/>
        <v>52355</v>
      </c>
      <c r="CW560" s="18" t="str">
        <f t="shared" si="174"/>
        <v>高级神器1配件2</v>
      </c>
      <c r="CX560" s="18">
        <f t="shared" si="175"/>
        <v>25</v>
      </c>
      <c r="CY560" s="44"/>
      <c r="CZ560" s="44"/>
      <c r="DA560" s="44"/>
      <c r="DB560" s="44"/>
    </row>
    <row r="561" spans="91:106" ht="16.5" x14ac:dyDescent="0.2">
      <c r="CM561" s="44">
        <v>558</v>
      </c>
      <c r="CN561" s="18">
        <f t="shared" si="167"/>
        <v>14</v>
      </c>
      <c r="CO561" s="18">
        <f t="shared" si="168"/>
        <v>1606016</v>
      </c>
      <c r="CP561" s="44" t="str">
        <f t="shared" si="169"/>
        <v>高级神器1配件2-38级</v>
      </c>
      <c r="CQ561" s="43" t="s">
        <v>1061</v>
      </c>
      <c r="CR561" s="18">
        <f t="shared" si="170"/>
        <v>38</v>
      </c>
      <c r="CS561" s="18" t="str">
        <f t="shared" si="171"/>
        <v>金币</v>
      </c>
      <c r="CT561" s="18">
        <f>IF(CR561=1,1,INT(INDEX($CE$13:$CE$52,CR561)/$CH$2*INDEX($CI$4:$CI$6,INDEX($BT$4:$BT$33,CN561))/5)*5)</f>
        <v>670900</v>
      </c>
      <c r="CU561" s="18" t="str">
        <f t="shared" si="172"/>
        <v>初级神器材料</v>
      </c>
      <c r="CV561" s="18">
        <f t="shared" si="173"/>
        <v>54975</v>
      </c>
      <c r="CW561" s="18" t="str">
        <f t="shared" si="174"/>
        <v>高级神器1配件2</v>
      </c>
      <c r="CX561" s="18">
        <f t="shared" si="175"/>
        <v>25</v>
      </c>
      <c r="CY561" s="44"/>
      <c r="CZ561" s="44"/>
      <c r="DA561" s="44"/>
      <c r="DB561" s="44"/>
    </row>
    <row r="562" spans="91:106" ht="16.5" x14ac:dyDescent="0.2">
      <c r="CM562" s="44">
        <v>559</v>
      </c>
      <c r="CN562" s="18">
        <f t="shared" si="167"/>
        <v>14</v>
      </c>
      <c r="CO562" s="18">
        <f t="shared" si="168"/>
        <v>1606016</v>
      </c>
      <c r="CP562" s="44" t="str">
        <f t="shared" si="169"/>
        <v>高级神器1配件2-39级</v>
      </c>
      <c r="CQ562" s="43" t="s">
        <v>1061</v>
      </c>
      <c r="CR562" s="18">
        <f t="shared" si="170"/>
        <v>39</v>
      </c>
      <c r="CS562" s="18" t="str">
        <f t="shared" si="171"/>
        <v>金币</v>
      </c>
      <c r="CT562" s="18">
        <f>IF(CR562=1,1,INT(INDEX($CE$13:$CE$52,CR562)/$CH$2*INDEX($CI$4:$CI$6,INDEX($BT$4:$BT$33,CN562))/5)*5)</f>
        <v>788305</v>
      </c>
      <c r="CU562" s="18" t="str">
        <f t="shared" si="172"/>
        <v>初级神器材料</v>
      </c>
      <c r="CV562" s="18">
        <f t="shared" si="173"/>
        <v>57590</v>
      </c>
      <c r="CW562" s="18" t="str">
        <f t="shared" si="174"/>
        <v>高级神器1配件2</v>
      </c>
      <c r="CX562" s="18">
        <f t="shared" si="175"/>
        <v>25</v>
      </c>
      <c r="CY562" s="44"/>
      <c r="CZ562" s="44"/>
      <c r="DA562" s="44"/>
      <c r="DB562" s="44"/>
    </row>
    <row r="563" spans="91:106" ht="16.5" x14ac:dyDescent="0.2">
      <c r="CM563" s="44">
        <v>560</v>
      </c>
      <c r="CN563" s="18">
        <f t="shared" si="167"/>
        <v>14</v>
      </c>
      <c r="CO563" s="18">
        <f t="shared" si="168"/>
        <v>1606016</v>
      </c>
      <c r="CP563" s="44" t="str">
        <f t="shared" si="169"/>
        <v>高级神器1配件2-40级</v>
      </c>
      <c r="CQ563" s="43" t="s">
        <v>1061</v>
      </c>
      <c r="CR563" s="18">
        <f t="shared" si="170"/>
        <v>40</v>
      </c>
      <c r="CS563" s="18" t="str">
        <f t="shared" si="171"/>
        <v>金币</v>
      </c>
      <c r="CT563" s="18">
        <f>IF(CR563=1,1,INT(INDEX($CE$13:$CE$52,CR563)/$CH$2*INDEX($CI$4:$CI$6,INDEX($BT$4:$BT$33,CN563))/5)*5)</f>
        <v>905715</v>
      </c>
      <c r="CU563" s="18" t="str">
        <f t="shared" si="172"/>
        <v>初级神器材料</v>
      </c>
      <c r="CV563" s="18">
        <f t="shared" si="173"/>
        <v>60210</v>
      </c>
      <c r="CW563" s="18" t="str">
        <f t="shared" si="174"/>
        <v>高级神器1配件2</v>
      </c>
      <c r="CX563" s="18">
        <f t="shared" si="175"/>
        <v>25</v>
      </c>
      <c r="CY563" s="44"/>
      <c r="CZ563" s="44"/>
      <c r="DA563" s="44"/>
      <c r="DB563" s="44"/>
    </row>
    <row r="564" spans="91:106" ht="16.5" x14ac:dyDescent="0.2">
      <c r="CM564" s="44">
        <v>561</v>
      </c>
      <c r="CN564" s="18">
        <f t="shared" si="167"/>
        <v>15</v>
      </c>
      <c r="CO564" s="18">
        <f t="shared" si="168"/>
        <v>1606017</v>
      </c>
      <c r="CP564" s="44" t="str">
        <f t="shared" si="169"/>
        <v>高级神器1配件3-1级</v>
      </c>
      <c r="CQ564" s="43" t="s">
        <v>1061</v>
      </c>
      <c r="CR564" s="18">
        <f t="shared" si="170"/>
        <v>1</v>
      </c>
      <c r="CS564" s="18" t="str">
        <f t="shared" si="171"/>
        <v>高级神器1配件3激活</v>
      </c>
      <c r="CT564" s="18">
        <f>IF(CR564=1,1,INT(INDEX($CE$13:$CE$52,CR564)/$CH$2*INDEX($CI$4:$CI$6,INDEX($BT$4:$BT$33,CN564))/5)*5)</f>
        <v>1</v>
      </c>
      <c r="CU564" s="18" t="str">
        <f t="shared" si="172"/>
        <v/>
      </c>
      <c r="CV564" s="18" t="str">
        <f t="shared" si="173"/>
        <v/>
      </c>
      <c r="CW564" s="18" t="str">
        <f t="shared" si="174"/>
        <v/>
      </c>
      <c r="CX564" s="18" t="str">
        <f t="shared" si="175"/>
        <v/>
      </c>
      <c r="CY564" s="44"/>
      <c r="CZ564" s="44"/>
      <c r="DA564" s="44"/>
      <c r="DB564" s="44"/>
    </row>
    <row r="565" spans="91:106" ht="16.5" x14ac:dyDescent="0.2">
      <c r="CM565" s="44">
        <v>562</v>
      </c>
      <c r="CN565" s="18">
        <f t="shared" si="167"/>
        <v>15</v>
      </c>
      <c r="CO565" s="18">
        <f t="shared" si="168"/>
        <v>1606017</v>
      </c>
      <c r="CP565" s="44" t="str">
        <f t="shared" si="169"/>
        <v>高级神器1配件3-2级</v>
      </c>
      <c r="CQ565" s="43" t="s">
        <v>1061</v>
      </c>
      <c r="CR565" s="18">
        <f t="shared" si="170"/>
        <v>2</v>
      </c>
      <c r="CS565" s="18" t="str">
        <f t="shared" si="171"/>
        <v>金币</v>
      </c>
      <c r="CT565" s="18">
        <f>IF(CR565=1,1,INT(INDEX($CE$13:$CE$52,CR565)/$CH$2*INDEX($CI$4:$CI$6,INDEX($BT$4:$BT$33,CN565))/5)*5)</f>
        <v>1505</v>
      </c>
      <c r="CU565" s="18" t="str">
        <f t="shared" si="172"/>
        <v>初级神器材料</v>
      </c>
      <c r="CV565" s="18">
        <f t="shared" si="173"/>
        <v>45</v>
      </c>
      <c r="CW565" s="18" t="str">
        <f t="shared" si="174"/>
        <v>高级神器1配件3</v>
      </c>
      <c r="CX565" s="18">
        <f t="shared" si="175"/>
        <v>1</v>
      </c>
      <c r="CY565" s="44"/>
      <c r="CZ565" s="44"/>
      <c r="DA565" s="44"/>
      <c r="DB565" s="44"/>
    </row>
    <row r="566" spans="91:106" ht="16.5" x14ac:dyDescent="0.2">
      <c r="CM566" s="44">
        <v>563</v>
      </c>
      <c r="CN566" s="18">
        <f t="shared" si="167"/>
        <v>15</v>
      </c>
      <c r="CO566" s="18">
        <f t="shared" si="168"/>
        <v>1606017</v>
      </c>
      <c r="CP566" s="44" t="str">
        <f t="shared" si="169"/>
        <v>高级神器1配件3-3级</v>
      </c>
      <c r="CQ566" s="43" t="s">
        <v>1061</v>
      </c>
      <c r="CR566" s="18">
        <f t="shared" si="170"/>
        <v>3</v>
      </c>
      <c r="CS566" s="18" t="str">
        <f t="shared" si="171"/>
        <v>金币</v>
      </c>
      <c r="CT566" s="18">
        <f>IF(CR566=1,1,INT(INDEX($CE$13:$CE$52,CR566)/$CH$2*INDEX($CI$4:$CI$6,INDEX($BT$4:$BT$33,CN566))/5)*5)</f>
        <v>1825</v>
      </c>
      <c r="CU566" s="18" t="str">
        <f t="shared" si="172"/>
        <v>初级神器材料</v>
      </c>
      <c r="CV566" s="18">
        <f t="shared" si="173"/>
        <v>85</v>
      </c>
      <c r="CW566" s="18" t="str">
        <f t="shared" si="174"/>
        <v>高级神器1配件3</v>
      </c>
      <c r="CX566" s="18">
        <f t="shared" si="175"/>
        <v>1</v>
      </c>
      <c r="CY566" s="44"/>
      <c r="CZ566" s="44"/>
      <c r="DA566" s="44"/>
      <c r="DB566" s="44"/>
    </row>
    <row r="567" spans="91:106" ht="16.5" x14ac:dyDescent="0.2">
      <c r="CM567" s="44">
        <v>564</v>
      </c>
      <c r="CN567" s="18">
        <f t="shared" si="167"/>
        <v>15</v>
      </c>
      <c r="CO567" s="18">
        <f t="shared" si="168"/>
        <v>1606017</v>
      </c>
      <c r="CP567" s="44" t="str">
        <f t="shared" si="169"/>
        <v>高级神器1配件3-4级</v>
      </c>
      <c r="CQ567" s="43" t="s">
        <v>1061</v>
      </c>
      <c r="CR567" s="18">
        <f t="shared" si="170"/>
        <v>4</v>
      </c>
      <c r="CS567" s="18" t="str">
        <f t="shared" si="171"/>
        <v>金币</v>
      </c>
      <c r="CT567" s="18">
        <f>IF(CR567=1,1,INT(INDEX($CE$13:$CE$52,CR567)/$CH$2*INDEX($CI$4:$CI$6,INDEX($BT$4:$BT$33,CN567))/5)*5)</f>
        <v>2145</v>
      </c>
      <c r="CU567" s="18" t="str">
        <f t="shared" si="172"/>
        <v>初级神器材料</v>
      </c>
      <c r="CV567" s="18">
        <f t="shared" si="173"/>
        <v>130</v>
      </c>
      <c r="CW567" s="18" t="str">
        <f t="shared" si="174"/>
        <v>高级神器1配件3</v>
      </c>
      <c r="CX567" s="18">
        <f t="shared" si="175"/>
        <v>1</v>
      </c>
      <c r="CY567" s="44"/>
      <c r="CZ567" s="44"/>
      <c r="DA567" s="44"/>
      <c r="DB567" s="44"/>
    </row>
    <row r="568" spans="91:106" ht="16.5" x14ac:dyDescent="0.2">
      <c r="CM568" s="44">
        <v>565</v>
      </c>
      <c r="CN568" s="18">
        <f t="shared" si="167"/>
        <v>15</v>
      </c>
      <c r="CO568" s="18">
        <f t="shared" si="168"/>
        <v>1606017</v>
      </c>
      <c r="CP568" s="44" t="str">
        <f t="shared" si="169"/>
        <v>高级神器1配件3-5级</v>
      </c>
      <c r="CQ568" s="43" t="s">
        <v>1061</v>
      </c>
      <c r="CR568" s="18">
        <f t="shared" si="170"/>
        <v>5</v>
      </c>
      <c r="CS568" s="18" t="str">
        <f t="shared" si="171"/>
        <v>金币</v>
      </c>
      <c r="CT568" s="18">
        <f>IF(CR568=1,1,INT(INDEX($CE$13:$CE$52,CR568)/$CH$2*INDEX($CI$4:$CI$6,INDEX($BT$4:$BT$33,CN568))/5)*5)</f>
        <v>2465</v>
      </c>
      <c r="CU568" s="18" t="str">
        <f t="shared" si="172"/>
        <v>初级神器材料</v>
      </c>
      <c r="CV568" s="18">
        <f t="shared" si="173"/>
        <v>220</v>
      </c>
      <c r="CW568" s="18" t="str">
        <f t="shared" si="174"/>
        <v>高级神器1配件3</v>
      </c>
      <c r="CX568" s="18">
        <f t="shared" si="175"/>
        <v>2</v>
      </c>
      <c r="CY568" s="44"/>
      <c r="CZ568" s="44"/>
      <c r="DA568" s="44"/>
      <c r="DB568" s="44"/>
    </row>
    <row r="569" spans="91:106" ht="16.5" x14ac:dyDescent="0.2">
      <c r="CM569" s="44">
        <v>566</v>
      </c>
      <c r="CN569" s="18">
        <f t="shared" si="167"/>
        <v>15</v>
      </c>
      <c r="CO569" s="18">
        <f t="shared" si="168"/>
        <v>1606017</v>
      </c>
      <c r="CP569" s="44" t="str">
        <f t="shared" si="169"/>
        <v>高级神器1配件3-6级</v>
      </c>
      <c r="CQ569" s="43" t="s">
        <v>1061</v>
      </c>
      <c r="CR569" s="18">
        <f t="shared" si="170"/>
        <v>6</v>
      </c>
      <c r="CS569" s="18" t="str">
        <f t="shared" si="171"/>
        <v>金币</v>
      </c>
      <c r="CT569" s="18">
        <f>IF(CR569=1,1,INT(INDEX($CE$13:$CE$52,CR569)/$CH$2*INDEX($CI$4:$CI$6,INDEX($BT$4:$BT$33,CN569))/5)*5)</f>
        <v>3260</v>
      </c>
      <c r="CU569" s="18" t="str">
        <f t="shared" si="172"/>
        <v>初级神器材料</v>
      </c>
      <c r="CV569" s="18">
        <f t="shared" si="173"/>
        <v>610</v>
      </c>
      <c r="CW569" s="18" t="str">
        <f t="shared" si="174"/>
        <v>高级神器1配件3</v>
      </c>
      <c r="CX569" s="18">
        <f t="shared" si="175"/>
        <v>2</v>
      </c>
      <c r="CY569" s="44"/>
      <c r="CZ569" s="44"/>
      <c r="DA569" s="44"/>
      <c r="DB569" s="44"/>
    </row>
    <row r="570" spans="91:106" ht="16.5" x14ac:dyDescent="0.2">
      <c r="CM570" s="44">
        <v>567</v>
      </c>
      <c r="CN570" s="18">
        <f t="shared" si="167"/>
        <v>15</v>
      </c>
      <c r="CO570" s="18">
        <f t="shared" si="168"/>
        <v>1606017</v>
      </c>
      <c r="CP570" s="44" t="str">
        <f t="shared" si="169"/>
        <v>高级神器1配件3-7级</v>
      </c>
      <c r="CQ570" s="43" t="s">
        <v>1061</v>
      </c>
      <c r="CR570" s="18">
        <f t="shared" si="170"/>
        <v>7</v>
      </c>
      <c r="CS570" s="18" t="str">
        <f t="shared" si="171"/>
        <v>金币</v>
      </c>
      <c r="CT570" s="18">
        <f>IF(CR570=1,1,INT(INDEX($CE$13:$CE$52,CR570)/$CH$2*INDEX($CI$4:$CI$6,INDEX($BT$4:$BT$33,CN570))/5)*5)</f>
        <v>4140</v>
      </c>
      <c r="CU570" s="18" t="str">
        <f t="shared" si="172"/>
        <v>初级神器材料</v>
      </c>
      <c r="CV570" s="18">
        <f t="shared" si="173"/>
        <v>915</v>
      </c>
      <c r="CW570" s="18" t="str">
        <f t="shared" si="174"/>
        <v>高级神器1配件3</v>
      </c>
      <c r="CX570" s="18">
        <f t="shared" si="175"/>
        <v>2</v>
      </c>
      <c r="CY570" s="44"/>
      <c r="CZ570" s="44"/>
      <c r="DA570" s="44"/>
      <c r="DB570" s="44"/>
    </row>
    <row r="571" spans="91:106" ht="16.5" x14ac:dyDescent="0.2">
      <c r="CM571" s="44">
        <v>568</v>
      </c>
      <c r="CN571" s="18">
        <f t="shared" si="167"/>
        <v>15</v>
      </c>
      <c r="CO571" s="18">
        <f t="shared" si="168"/>
        <v>1606017</v>
      </c>
      <c r="CP571" s="44" t="str">
        <f t="shared" si="169"/>
        <v>高级神器1配件3-8级</v>
      </c>
      <c r="CQ571" s="43" t="s">
        <v>1061</v>
      </c>
      <c r="CR571" s="18">
        <f t="shared" si="170"/>
        <v>8</v>
      </c>
      <c r="CS571" s="18" t="str">
        <f t="shared" si="171"/>
        <v>金币</v>
      </c>
      <c r="CT571" s="18">
        <f>IF(CR571=1,1,INT(INDEX($CE$13:$CE$52,CR571)/$CH$2*INDEX($CI$4:$CI$6,INDEX($BT$4:$BT$33,CN571))/5)*5)</f>
        <v>5020</v>
      </c>
      <c r="CU571" s="18" t="str">
        <f t="shared" si="172"/>
        <v>初级神器材料</v>
      </c>
      <c r="CV571" s="18">
        <f t="shared" si="173"/>
        <v>1180</v>
      </c>
      <c r="CW571" s="18" t="str">
        <f t="shared" si="174"/>
        <v>高级神器1配件3</v>
      </c>
      <c r="CX571" s="18">
        <f t="shared" si="175"/>
        <v>2</v>
      </c>
      <c r="CY571" s="44"/>
      <c r="CZ571" s="44"/>
      <c r="DA571" s="44"/>
      <c r="DB571" s="44"/>
    </row>
    <row r="572" spans="91:106" ht="16.5" x14ac:dyDescent="0.2">
      <c r="CM572" s="44">
        <v>569</v>
      </c>
      <c r="CN572" s="18">
        <f t="shared" si="167"/>
        <v>15</v>
      </c>
      <c r="CO572" s="18">
        <f t="shared" si="168"/>
        <v>1606017</v>
      </c>
      <c r="CP572" s="44" t="str">
        <f t="shared" si="169"/>
        <v>高级神器1配件3-9级</v>
      </c>
      <c r="CQ572" s="43" t="s">
        <v>1061</v>
      </c>
      <c r="CR572" s="18">
        <f t="shared" si="170"/>
        <v>9</v>
      </c>
      <c r="CS572" s="18" t="str">
        <f t="shared" si="171"/>
        <v>金币</v>
      </c>
      <c r="CT572" s="18">
        <f>IF(CR572=1,1,INT(INDEX($CE$13:$CE$52,CR572)/$CH$2*INDEX($CI$4:$CI$6,INDEX($BT$4:$BT$33,CN572))/5)*5)</f>
        <v>5900</v>
      </c>
      <c r="CU572" s="18" t="str">
        <f t="shared" si="172"/>
        <v>初级神器材料</v>
      </c>
      <c r="CV572" s="18">
        <f t="shared" si="173"/>
        <v>1395</v>
      </c>
      <c r="CW572" s="18" t="str">
        <f t="shared" si="174"/>
        <v>高级神器1配件3</v>
      </c>
      <c r="CX572" s="18">
        <f t="shared" si="175"/>
        <v>2</v>
      </c>
      <c r="CY572" s="44"/>
      <c r="CZ572" s="44"/>
      <c r="DA572" s="44"/>
      <c r="DB572" s="44"/>
    </row>
    <row r="573" spans="91:106" ht="16.5" x14ac:dyDescent="0.2">
      <c r="CM573" s="44">
        <v>570</v>
      </c>
      <c r="CN573" s="18">
        <f t="shared" si="167"/>
        <v>15</v>
      </c>
      <c r="CO573" s="18">
        <f t="shared" si="168"/>
        <v>1606017</v>
      </c>
      <c r="CP573" s="44" t="str">
        <f t="shared" si="169"/>
        <v>高级神器1配件3-10级</v>
      </c>
      <c r="CQ573" s="43" t="s">
        <v>1061</v>
      </c>
      <c r="CR573" s="18">
        <f t="shared" si="170"/>
        <v>10</v>
      </c>
      <c r="CS573" s="18" t="str">
        <f t="shared" si="171"/>
        <v>金币</v>
      </c>
      <c r="CT573" s="18">
        <f>IF(CR573=1,1,INT(INDEX($CE$13:$CE$52,CR573)/$CH$2*INDEX($CI$4:$CI$6,INDEX($BT$4:$BT$33,CN573))/5)*5)</f>
        <v>6780</v>
      </c>
      <c r="CU573" s="18" t="str">
        <f t="shared" si="172"/>
        <v>初级神器材料</v>
      </c>
      <c r="CV573" s="18">
        <f t="shared" si="173"/>
        <v>1660</v>
      </c>
      <c r="CW573" s="18" t="str">
        <f t="shared" si="174"/>
        <v>高级神器1配件3</v>
      </c>
      <c r="CX573" s="18">
        <f t="shared" si="175"/>
        <v>3</v>
      </c>
      <c r="CY573" s="44"/>
      <c r="CZ573" s="44"/>
      <c r="DA573" s="44"/>
      <c r="DB573" s="44"/>
    </row>
    <row r="574" spans="91:106" ht="16.5" x14ac:dyDescent="0.2">
      <c r="CM574" s="44">
        <v>571</v>
      </c>
      <c r="CN574" s="18">
        <f t="shared" si="167"/>
        <v>15</v>
      </c>
      <c r="CO574" s="18">
        <f t="shared" si="168"/>
        <v>1606017</v>
      </c>
      <c r="CP574" s="44" t="str">
        <f t="shared" si="169"/>
        <v>高级神器1配件3-11级</v>
      </c>
      <c r="CQ574" s="43" t="s">
        <v>1061</v>
      </c>
      <c r="CR574" s="18">
        <f t="shared" si="170"/>
        <v>11</v>
      </c>
      <c r="CS574" s="18" t="str">
        <f t="shared" si="171"/>
        <v>金币</v>
      </c>
      <c r="CT574" s="18">
        <f>IF(CR574=1,1,INT(INDEX($CE$13:$CE$52,CR574)/$CH$2*INDEX($CI$4:$CI$6,INDEX($BT$4:$BT$33,CN574))/5)*5)</f>
        <v>8065</v>
      </c>
      <c r="CU574" s="18" t="str">
        <f t="shared" si="172"/>
        <v>初级神器材料</v>
      </c>
      <c r="CV574" s="18">
        <f t="shared" si="173"/>
        <v>2880</v>
      </c>
      <c r="CW574" s="18" t="str">
        <f t="shared" si="174"/>
        <v>高级神器1配件3</v>
      </c>
      <c r="CX574" s="18">
        <f t="shared" si="175"/>
        <v>3</v>
      </c>
      <c r="CY574" s="44"/>
      <c r="CZ574" s="44"/>
      <c r="DA574" s="44"/>
      <c r="DB574" s="44"/>
    </row>
    <row r="575" spans="91:106" ht="16.5" x14ac:dyDescent="0.2">
      <c r="CM575" s="44">
        <v>572</v>
      </c>
      <c r="CN575" s="18">
        <f t="shared" si="167"/>
        <v>15</v>
      </c>
      <c r="CO575" s="18">
        <f t="shared" si="168"/>
        <v>1606017</v>
      </c>
      <c r="CP575" s="44" t="str">
        <f t="shared" si="169"/>
        <v>高级神器1配件3-12级</v>
      </c>
      <c r="CQ575" s="43" t="s">
        <v>1061</v>
      </c>
      <c r="CR575" s="18">
        <f t="shared" si="170"/>
        <v>12</v>
      </c>
      <c r="CS575" s="18" t="str">
        <f t="shared" si="171"/>
        <v>金币</v>
      </c>
      <c r="CT575" s="18">
        <f>IF(CR575=1,1,INT(INDEX($CE$13:$CE$52,CR575)/$CH$2*INDEX($CI$4:$CI$6,INDEX($BT$4:$BT$33,CN575))/5)*5)</f>
        <v>9790</v>
      </c>
      <c r="CU575" s="18" t="str">
        <f t="shared" si="172"/>
        <v>初级神器材料</v>
      </c>
      <c r="CV575" s="18">
        <f t="shared" si="173"/>
        <v>3140</v>
      </c>
      <c r="CW575" s="18" t="str">
        <f t="shared" si="174"/>
        <v>高级神器1配件3</v>
      </c>
      <c r="CX575" s="18">
        <f t="shared" si="175"/>
        <v>3</v>
      </c>
      <c r="CY575" s="44"/>
      <c r="CZ575" s="44"/>
      <c r="DA575" s="44"/>
      <c r="DB575" s="44"/>
    </row>
    <row r="576" spans="91:106" ht="16.5" x14ac:dyDescent="0.2">
      <c r="CM576" s="44">
        <v>573</v>
      </c>
      <c r="CN576" s="18">
        <f t="shared" si="167"/>
        <v>15</v>
      </c>
      <c r="CO576" s="18">
        <f t="shared" si="168"/>
        <v>1606017</v>
      </c>
      <c r="CP576" s="44" t="str">
        <f t="shared" si="169"/>
        <v>高级神器1配件3-13级</v>
      </c>
      <c r="CQ576" s="43" t="s">
        <v>1061</v>
      </c>
      <c r="CR576" s="18">
        <f t="shared" si="170"/>
        <v>13</v>
      </c>
      <c r="CS576" s="18" t="str">
        <f t="shared" si="171"/>
        <v>金币</v>
      </c>
      <c r="CT576" s="18">
        <f>IF(CR576=1,1,INT(INDEX($CE$13:$CE$52,CR576)/$CH$2*INDEX($CI$4:$CI$6,INDEX($BT$4:$BT$33,CN576))/5)*5)</f>
        <v>11520</v>
      </c>
      <c r="CU576" s="18" t="str">
        <f t="shared" si="172"/>
        <v>初级神器材料</v>
      </c>
      <c r="CV576" s="18">
        <f t="shared" si="173"/>
        <v>3360</v>
      </c>
      <c r="CW576" s="18" t="str">
        <f t="shared" si="174"/>
        <v>高级神器1配件3</v>
      </c>
      <c r="CX576" s="18">
        <f t="shared" si="175"/>
        <v>3</v>
      </c>
      <c r="CY576" s="44"/>
      <c r="CZ576" s="44"/>
      <c r="DA576" s="44"/>
      <c r="DB576" s="44"/>
    </row>
    <row r="577" spans="91:106" ht="16.5" x14ac:dyDescent="0.2">
      <c r="CM577" s="44">
        <v>574</v>
      </c>
      <c r="CN577" s="18">
        <f t="shared" si="167"/>
        <v>15</v>
      </c>
      <c r="CO577" s="18">
        <f t="shared" si="168"/>
        <v>1606017</v>
      </c>
      <c r="CP577" s="44" t="str">
        <f t="shared" si="169"/>
        <v>高级神器1配件3-14级</v>
      </c>
      <c r="CQ577" s="43" t="s">
        <v>1061</v>
      </c>
      <c r="CR577" s="18">
        <f t="shared" si="170"/>
        <v>14</v>
      </c>
      <c r="CS577" s="18" t="str">
        <f t="shared" si="171"/>
        <v>金币</v>
      </c>
      <c r="CT577" s="18">
        <f>IF(CR577=1,1,INT(INDEX($CE$13:$CE$52,CR577)/$CH$2*INDEX($CI$4:$CI$6,INDEX($BT$4:$BT$33,CN577))/5)*5)</f>
        <v>13250</v>
      </c>
      <c r="CU577" s="18" t="str">
        <f t="shared" si="172"/>
        <v>初级神器材料</v>
      </c>
      <c r="CV577" s="18">
        <f t="shared" si="173"/>
        <v>3580</v>
      </c>
      <c r="CW577" s="18" t="str">
        <f t="shared" si="174"/>
        <v>高级神器1配件3</v>
      </c>
      <c r="CX577" s="18">
        <f t="shared" si="175"/>
        <v>3</v>
      </c>
      <c r="CY577" s="44"/>
      <c r="CZ577" s="44"/>
      <c r="DA577" s="44"/>
      <c r="DB577" s="44"/>
    </row>
    <row r="578" spans="91:106" ht="16.5" x14ac:dyDescent="0.2">
      <c r="CM578" s="44">
        <v>575</v>
      </c>
      <c r="CN578" s="18">
        <f t="shared" si="167"/>
        <v>15</v>
      </c>
      <c r="CO578" s="18">
        <f t="shared" si="168"/>
        <v>1606017</v>
      </c>
      <c r="CP578" s="44" t="str">
        <f t="shared" si="169"/>
        <v>高级神器1配件3-15级</v>
      </c>
      <c r="CQ578" s="43" t="s">
        <v>1061</v>
      </c>
      <c r="CR578" s="18">
        <f t="shared" si="170"/>
        <v>15</v>
      </c>
      <c r="CS578" s="18" t="str">
        <f t="shared" si="171"/>
        <v>金币</v>
      </c>
      <c r="CT578" s="18">
        <f>IF(CR578=1,1,INT(INDEX($CE$13:$CE$52,CR578)/$CH$2*INDEX($CI$4:$CI$6,INDEX($BT$4:$BT$33,CN578))/5)*5)</f>
        <v>14980</v>
      </c>
      <c r="CU578" s="18" t="str">
        <f t="shared" si="172"/>
        <v>初级神器材料</v>
      </c>
      <c r="CV578" s="18">
        <f t="shared" si="173"/>
        <v>3710</v>
      </c>
      <c r="CW578" s="18" t="str">
        <f t="shared" si="174"/>
        <v>高级神器1配件3</v>
      </c>
      <c r="CX578" s="18">
        <f t="shared" si="175"/>
        <v>5</v>
      </c>
      <c r="CY578" s="44"/>
      <c r="CZ578" s="44"/>
      <c r="DA578" s="44"/>
      <c r="DB578" s="44"/>
    </row>
    <row r="579" spans="91:106" ht="16.5" x14ac:dyDescent="0.2">
      <c r="CM579" s="44">
        <v>576</v>
      </c>
      <c r="CN579" s="18">
        <f t="shared" si="167"/>
        <v>15</v>
      </c>
      <c r="CO579" s="18">
        <f t="shared" si="168"/>
        <v>1606017</v>
      </c>
      <c r="CP579" s="44" t="str">
        <f t="shared" si="169"/>
        <v>高级神器1配件3-16级</v>
      </c>
      <c r="CQ579" s="43" t="s">
        <v>1061</v>
      </c>
      <c r="CR579" s="18">
        <f t="shared" si="170"/>
        <v>16</v>
      </c>
      <c r="CS579" s="18" t="str">
        <f t="shared" si="171"/>
        <v>金币</v>
      </c>
      <c r="CT579" s="18">
        <f>IF(CR579=1,1,INT(INDEX($CE$13:$CE$52,CR579)/$CH$2*INDEX($CI$4:$CI$6,INDEX($BT$4:$BT$33,CN579))/5)*5)</f>
        <v>16165</v>
      </c>
      <c r="CU579" s="18" t="str">
        <f t="shared" si="172"/>
        <v>初级神器材料</v>
      </c>
      <c r="CV579" s="18">
        <f t="shared" si="173"/>
        <v>6590</v>
      </c>
      <c r="CW579" s="18" t="str">
        <f t="shared" si="174"/>
        <v>高级神器1配件3</v>
      </c>
      <c r="CX579" s="18">
        <f t="shared" si="175"/>
        <v>5</v>
      </c>
      <c r="CY579" s="44"/>
      <c r="CZ579" s="44"/>
      <c r="DA579" s="44"/>
      <c r="DB579" s="44"/>
    </row>
    <row r="580" spans="91:106" ht="16.5" x14ac:dyDescent="0.2">
      <c r="CM580" s="44">
        <v>577</v>
      </c>
      <c r="CN580" s="18">
        <f t="shared" si="167"/>
        <v>15</v>
      </c>
      <c r="CO580" s="18">
        <f t="shared" si="168"/>
        <v>1606017</v>
      </c>
      <c r="CP580" s="44" t="str">
        <f t="shared" si="169"/>
        <v>高级神器1配件3-17级</v>
      </c>
      <c r="CQ580" s="43" t="s">
        <v>1061</v>
      </c>
      <c r="CR580" s="18">
        <f t="shared" si="170"/>
        <v>17</v>
      </c>
      <c r="CS580" s="18" t="str">
        <f t="shared" si="171"/>
        <v>金币</v>
      </c>
      <c r="CT580" s="18">
        <f>IF(CR580=1,1,INT(INDEX($CE$13:$CE$52,CR580)/$CH$2*INDEX($CI$4:$CI$6,INDEX($BT$4:$BT$33,CN580))/5)*5)</f>
        <v>19625</v>
      </c>
      <c r="CU580" s="18" t="str">
        <f t="shared" si="172"/>
        <v>初级神器材料</v>
      </c>
      <c r="CV580" s="18">
        <f t="shared" si="173"/>
        <v>6980</v>
      </c>
      <c r="CW580" s="18" t="str">
        <f t="shared" si="174"/>
        <v>高级神器1配件3</v>
      </c>
      <c r="CX580" s="18">
        <f t="shared" si="175"/>
        <v>5</v>
      </c>
      <c r="CY580" s="44"/>
      <c r="CZ580" s="44"/>
      <c r="DA580" s="44"/>
      <c r="DB580" s="44"/>
    </row>
    <row r="581" spans="91:106" ht="16.5" x14ac:dyDescent="0.2">
      <c r="CM581" s="44">
        <v>578</v>
      </c>
      <c r="CN581" s="18">
        <f t="shared" ref="CN581:CN644" si="176">INT((CM581-1)/40)+1</f>
        <v>15</v>
      </c>
      <c r="CO581" s="18">
        <f t="shared" ref="CO581:CO644" si="177">INDEX($BR$4:$BR$33,CN581)</f>
        <v>1606017</v>
      </c>
      <c r="CP581" s="44" t="str">
        <f t="shared" ref="CP581:CP644" si="178">INDEX($BS$4:$BS$33,CN581)&amp;"-"&amp;CR581&amp;"级"</f>
        <v>高级神器1配件3-18级</v>
      </c>
      <c r="CQ581" s="43" t="s">
        <v>1061</v>
      </c>
      <c r="CR581" s="18">
        <f t="shared" ref="CR581:CR644" si="179">MOD(CM581-1,40)+1</f>
        <v>18</v>
      </c>
      <c r="CS581" s="18" t="str">
        <f t="shared" ref="CS581:CS644" si="180">IF(CR581=1,INDEX($BS$4:$BS$33,CN581)&amp;"激活","金币")</f>
        <v>金币</v>
      </c>
      <c r="CT581" s="18">
        <f>IF(CR581=1,1,INT(INDEX($CE$13:$CE$52,CR581)/$CH$2*INDEX($CI$4:$CI$6,INDEX($BT$4:$BT$33,CN581))/5)*5)</f>
        <v>23090</v>
      </c>
      <c r="CU581" s="18" t="str">
        <f t="shared" ref="CU581:CU644" si="181">IF(CR581=1,"","初级神器材料")</f>
        <v>初级神器材料</v>
      </c>
      <c r="CV581" s="18">
        <f t="shared" ref="CV581:CV644" si="182">IF(CR581=1,"",INDEX($BK$4:$BM$43,CR581,INDEX($BT$4:$BT$33,CN581)))</f>
        <v>7375</v>
      </c>
      <c r="CW581" s="18" t="str">
        <f t="shared" ref="CW581:CW644" si="183">IF(CR581=1,"",INDEX($BS$4:$BS$33,CN581))</f>
        <v>高级神器1配件3</v>
      </c>
      <c r="CX581" s="18">
        <f t="shared" ref="CX581:CX644" si="184">IF(CR581=1,"",INDEX($AW$4:$AW$43,CR581))</f>
        <v>5</v>
      </c>
      <c r="CY581" s="44"/>
      <c r="CZ581" s="44"/>
      <c r="DA581" s="44"/>
      <c r="DB581" s="44"/>
    </row>
    <row r="582" spans="91:106" ht="16.5" x14ac:dyDescent="0.2">
      <c r="CM582" s="44">
        <v>579</v>
      </c>
      <c r="CN582" s="18">
        <f t="shared" si="176"/>
        <v>15</v>
      </c>
      <c r="CO582" s="18">
        <f t="shared" si="177"/>
        <v>1606017</v>
      </c>
      <c r="CP582" s="44" t="str">
        <f t="shared" si="178"/>
        <v>高级神器1配件3-19级</v>
      </c>
      <c r="CQ582" s="43" t="s">
        <v>1061</v>
      </c>
      <c r="CR582" s="18">
        <f t="shared" si="179"/>
        <v>19</v>
      </c>
      <c r="CS582" s="18" t="str">
        <f t="shared" si="180"/>
        <v>金币</v>
      </c>
      <c r="CT582" s="18">
        <f>IF(CR582=1,1,INT(INDEX($CE$13:$CE$52,CR582)/$CH$2*INDEX($CI$4:$CI$6,INDEX($BT$4:$BT$33,CN582))/5)*5)</f>
        <v>26555</v>
      </c>
      <c r="CU582" s="18" t="str">
        <f t="shared" si="181"/>
        <v>初级神器材料</v>
      </c>
      <c r="CV582" s="18">
        <f t="shared" si="182"/>
        <v>7810</v>
      </c>
      <c r="CW582" s="18" t="str">
        <f t="shared" si="183"/>
        <v>高级神器1配件3</v>
      </c>
      <c r="CX582" s="18">
        <f t="shared" si="184"/>
        <v>5</v>
      </c>
      <c r="CY582" s="44"/>
      <c r="CZ582" s="44"/>
      <c r="DA582" s="44"/>
      <c r="DB582" s="44"/>
    </row>
    <row r="583" spans="91:106" ht="16.5" x14ac:dyDescent="0.2">
      <c r="CM583" s="44">
        <v>580</v>
      </c>
      <c r="CN583" s="18">
        <f t="shared" si="176"/>
        <v>15</v>
      </c>
      <c r="CO583" s="18">
        <f t="shared" si="177"/>
        <v>1606017</v>
      </c>
      <c r="CP583" s="44" t="str">
        <f t="shared" si="178"/>
        <v>高级神器1配件3-20级</v>
      </c>
      <c r="CQ583" s="43" t="s">
        <v>1061</v>
      </c>
      <c r="CR583" s="18">
        <f t="shared" si="179"/>
        <v>20</v>
      </c>
      <c r="CS583" s="18" t="str">
        <f t="shared" si="180"/>
        <v>金币</v>
      </c>
      <c r="CT583" s="18">
        <f>IF(CR583=1,1,INT(INDEX($CE$13:$CE$52,CR583)/$CH$2*INDEX($CI$4:$CI$6,INDEX($BT$4:$BT$33,CN583))/5)*5)</f>
        <v>30020</v>
      </c>
      <c r="CU583" s="18" t="str">
        <f t="shared" si="181"/>
        <v>初级神器材料</v>
      </c>
      <c r="CV583" s="18">
        <f t="shared" si="182"/>
        <v>8245</v>
      </c>
      <c r="CW583" s="18" t="str">
        <f t="shared" si="183"/>
        <v>高级神器1配件3</v>
      </c>
      <c r="CX583" s="18">
        <f t="shared" si="184"/>
        <v>10</v>
      </c>
      <c r="CY583" s="44"/>
      <c r="CZ583" s="44"/>
      <c r="DA583" s="44"/>
      <c r="DB583" s="44"/>
    </row>
    <row r="584" spans="91:106" ht="16.5" x14ac:dyDescent="0.2">
      <c r="CM584" s="44">
        <v>581</v>
      </c>
      <c r="CN584" s="18">
        <f t="shared" si="176"/>
        <v>15</v>
      </c>
      <c r="CO584" s="18">
        <f t="shared" si="177"/>
        <v>1606017</v>
      </c>
      <c r="CP584" s="44" t="str">
        <f t="shared" si="178"/>
        <v>高级神器1配件3-21级</v>
      </c>
      <c r="CQ584" s="43" t="s">
        <v>1061</v>
      </c>
      <c r="CR584" s="18">
        <f t="shared" si="179"/>
        <v>21</v>
      </c>
      <c r="CS584" s="18" t="str">
        <f t="shared" si="180"/>
        <v>金币</v>
      </c>
      <c r="CT584" s="18">
        <f>IF(CR584=1,1,INT(INDEX($CE$13:$CE$52,CR584)/$CH$2*INDEX($CI$4:$CI$6,INDEX($BT$4:$BT$33,CN584))/5)*5)</f>
        <v>31530</v>
      </c>
      <c r="CU584" s="18" t="str">
        <f t="shared" si="181"/>
        <v>初级神器材料</v>
      </c>
      <c r="CV584" s="18">
        <f t="shared" si="182"/>
        <v>9130</v>
      </c>
      <c r="CW584" s="18" t="str">
        <f t="shared" si="183"/>
        <v>高级神器1配件3</v>
      </c>
      <c r="CX584" s="18">
        <f t="shared" si="184"/>
        <v>10</v>
      </c>
      <c r="CY584" s="44"/>
      <c r="CZ584" s="44"/>
      <c r="DA584" s="44"/>
      <c r="DB584" s="44"/>
    </row>
    <row r="585" spans="91:106" ht="16.5" x14ac:dyDescent="0.2">
      <c r="CM585" s="44">
        <v>582</v>
      </c>
      <c r="CN585" s="18">
        <f t="shared" si="176"/>
        <v>15</v>
      </c>
      <c r="CO585" s="18">
        <f t="shared" si="177"/>
        <v>1606017</v>
      </c>
      <c r="CP585" s="44" t="str">
        <f t="shared" si="178"/>
        <v>高级神器1配件3-22级</v>
      </c>
      <c r="CQ585" s="43" t="s">
        <v>1061</v>
      </c>
      <c r="CR585" s="18">
        <f t="shared" si="179"/>
        <v>22</v>
      </c>
      <c r="CS585" s="18" t="str">
        <f t="shared" si="180"/>
        <v>金币</v>
      </c>
      <c r="CT585" s="18">
        <f>IF(CR585=1,1,INT(INDEX($CE$13:$CE$52,CR585)/$CH$2*INDEX($CI$4:$CI$6,INDEX($BT$4:$BT$33,CN585))/5)*5)</f>
        <v>33285</v>
      </c>
      <c r="CU585" s="18" t="str">
        <f t="shared" si="181"/>
        <v>初级神器材料</v>
      </c>
      <c r="CV585" s="18">
        <f t="shared" si="182"/>
        <v>9775</v>
      </c>
      <c r="CW585" s="18" t="str">
        <f t="shared" si="183"/>
        <v>高级神器1配件3</v>
      </c>
      <c r="CX585" s="18">
        <f t="shared" si="184"/>
        <v>10</v>
      </c>
      <c r="CY585" s="44"/>
      <c r="CZ585" s="44"/>
      <c r="DA585" s="44"/>
      <c r="DB585" s="44"/>
    </row>
    <row r="586" spans="91:106" ht="16.5" x14ac:dyDescent="0.2">
      <c r="CM586" s="44">
        <v>583</v>
      </c>
      <c r="CN586" s="18">
        <f t="shared" si="176"/>
        <v>15</v>
      </c>
      <c r="CO586" s="18">
        <f t="shared" si="177"/>
        <v>1606017</v>
      </c>
      <c r="CP586" s="44" t="str">
        <f t="shared" si="178"/>
        <v>高级神器1配件3-23级</v>
      </c>
      <c r="CQ586" s="43" t="s">
        <v>1061</v>
      </c>
      <c r="CR586" s="18">
        <f t="shared" si="179"/>
        <v>23</v>
      </c>
      <c r="CS586" s="18" t="str">
        <f t="shared" si="180"/>
        <v>金币</v>
      </c>
      <c r="CT586" s="18">
        <f>IF(CR586=1,1,INT(INDEX($CE$13:$CE$52,CR586)/$CH$2*INDEX($CI$4:$CI$6,INDEX($BT$4:$BT$33,CN586))/5)*5)</f>
        <v>35035</v>
      </c>
      <c r="CU586" s="18" t="str">
        <f t="shared" si="181"/>
        <v>初级神器材料</v>
      </c>
      <c r="CV586" s="18">
        <f t="shared" si="182"/>
        <v>10385</v>
      </c>
      <c r="CW586" s="18" t="str">
        <f t="shared" si="183"/>
        <v>高级神器1配件3</v>
      </c>
      <c r="CX586" s="18">
        <f t="shared" si="184"/>
        <v>10</v>
      </c>
      <c r="CY586" s="44"/>
      <c r="CZ586" s="44"/>
      <c r="DA586" s="44"/>
      <c r="DB586" s="44"/>
    </row>
    <row r="587" spans="91:106" ht="16.5" x14ac:dyDescent="0.2">
      <c r="CM587" s="44">
        <v>584</v>
      </c>
      <c r="CN587" s="18">
        <f t="shared" si="176"/>
        <v>15</v>
      </c>
      <c r="CO587" s="18">
        <f t="shared" si="177"/>
        <v>1606017</v>
      </c>
      <c r="CP587" s="44" t="str">
        <f t="shared" si="178"/>
        <v>高级神器1配件3-24级</v>
      </c>
      <c r="CQ587" s="43" t="s">
        <v>1061</v>
      </c>
      <c r="CR587" s="18">
        <f t="shared" si="179"/>
        <v>24</v>
      </c>
      <c r="CS587" s="18" t="str">
        <f t="shared" si="180"/>
        <v>金币</v>
      </c>
      <c r="CT587" s="18">
        <f>IF(CR587=1,1,INT(INDEX($CE$13:$CE$52,CR587)/$CH$2*INDEX($CI$4:$CI$6,INDEX($BT$4:$BT$33,CN587))/5)*5)</f>
        <v>36785</v>
      </c>
      <c r="CU587" s="18" t="str">
        <f t="shared" si="181"/>
        <v>初级神器材料</v>
      </c>
      <c r="CV587" s="18">
        <f t="shared" si="182"/>
        <v>10995</v>
      </c>
      <c r="CW587" s="18" t="str">
        <f t="shared" si="183"/>
        <v>高级神器1配件3</v>
      </c>
      <c r="CX587" s="18">
        <f t="shared" si="184"/>
        <v>10</v>
      </c>
      <c r="CY587" s="44"/>
      <c r="CZ587" s="44"/>
      <c r="DA587" s="44"/>
      <c r="DB587" s="44"/>
    </row>
    <row r="588" spans="91:106" ht="16.5" x14ac:dyDescent="0.2">
      <c r="CM588" s="44">
        <v>585</v>
      </c>
      <c r="CN588" s="18">
        <f t="shared" si="176"/>
        <v>15</v>
      </c>
      <c r="CO588" s="18">
        <f t="shared" si="177"/>
        <v>1606017</v>
      </c>
      <c r="CP588" s="44" t="str">
        <f t="shared" si="178"/>
        <v>高级神器1配件3-25级</v>
      </c>
      <c r="CQ588" s="43" t="s">
        <v>1061</v>
      </c>
      <c r="CR588" s="18">
        <f t="shared" si="179"/>
        <v>25</v>
      </c>
      <c r="CS588" s="18" t="str">
        <f t="shared" si="180"/>
        <v>金币</v>
      </c>
      <c r="CT588" s="18">
        <f>IF(CR588=1,1,INT(INDEX($CE$13:$CE$52,CR588)/$CH$2*INDEX($CI$4:$CI$6,INDEX($BT$4:$BT$33,CN588))/5)*5)</f>
        <v>38540</v>
      </c>
      <c r="CU588" s="18" t="str">
        <f t="shared" si="181"/>
        <v>初级神器材料</v>
      </c>
      <c r="CV588" s="18">
        <f t="shared" si="182"/>
        <v>11605</v>
      </c>
      <c r="CW588" s="18" t="str">
        <f t="shared" si="183"/>
        <v>高级神器1配件3</v>
      </c>
      <c r="CX588" s="18">
        <f t="shared" si="184"/>
        <v>15</v>
      </c>
      <c r="CY588" s="44"/>
      <c r="CZ588" s="44"/>
      <c r="DA588" s="44"/>
      <c r="DB588" s="44"/>
    </row>
    <row r="589" spans="91:106" ht="16.5" x14ac:dyDescent="0.2">
      <c r="CM589" s="44">
        <v>586</v>
      </c>
      <c r="CN589" s="18">
        <f t="shared" si="176"/>
        <v>15</v>
      </c>
      <c r="CO589" s="18">
        <f t="shared" si="177"/>
        <v>1606017</v>
      </c>
      <c r="CP589" s="44" t="str">
        <f t="shared" si="178"/>
        <v>高级神器1配件3-26级</v>
      </c>
      <c r="CQ589" s="43" t="s">
        <v>1061</v>
      </c>
      <c r="CR589" s="18">
        <f t="shared" si="179"/>
        <v>26</v>
      </c>
      <c r="CS589" s="18" t="str">
        <f t="shared" si="180"/>
        <v>金币</v>
      </c>
      <c r="CT589" s="18">
        <f>IF(CR589=1,1,INT(INDEX($CE$13:$CE$52,CR589)/$CH$2*INDEX($CI$4:$CI$6,INDEX($BT$4:$BT$33,CN589))/5)*5)</f>
        <v>48610</v>
      </c>
      <c r="CU589" s="18" t="str">
        <f t="shared" si="181"/>
        <v>初级神器材料</v>
      </c>
      <c r="CV589" s="18">
        <f t="shared" si="182"/>
        <v>13960</v>
      </c>
      <c r="CW589" s="18" t="str">
        <f t="shared" si="183"/>
        <v>高级神器1配件3</v>
      </c>
      <c r="CX589" s="18">
        <f t="shared" si="184"/>
        <v>15</v>
      </c>
      <c r="CY589" s="44"/>
      <c r="CZ589" s="44"/>
      <c r="DA589" s="44"/>
      <c r="DB589" s="44"/>
    </row>
    <row r="590" spans="91:106" ht="16.5" x14ac:dyDescent="0.2">
      <c r="CM590" s="44">
        <v>587</v>
      </c>
      <c r="CN590" s="18">
        <f t="shared" si="176"/>
        <v>15</v>
      </c>
      <c r="CO590" s="18">
        <f t="shared" si="177"/>
        <v>1606017</v>
      </c>
      <c r="CP590" s="44" t="str">
        <f t="shared" si="178"/>
        <v>高级神器1配件3-27级</v>
      </c>
      <c r="CQ590" s="43" t="s">
        <v>1061</v>
      </c>
      <c r="CR590" s="18">
        <f t="shared" si="179"/>
        <v>27</v>
      </c>
      <c r="CS590" s="18" t="str">
        <f t="shared" si="180"/>
        <v>金币</v>
      </c>
      <c r="CT590" s="18">
        <f>IF(CR590=1,1,INT(INDEX($CE$13:$CE$52,CR590)/$CH$2*INDEX($CI$4:$CI$6,INDEX($BT$4:$BT$33,CN590))/5)*5)</f>
        <v>61695</v>
      </c>
      <c r="CU590" s="18" t="str">
        <f t="shared" si="181"/>
        <v>初级神器材料</v>
      </c>
      <c r="CV590" s="18">
        <f t="shared" si="182"/>
        <v>14835</v>
      </c>
      <c r="CW590" s="18" t="str">
        <f t="shared" si="183"/>
        <v>高级神器1配件3</v>
      </c>
      <c r="CX590" s="18">
        <f t="shared" si="184"/>
        <v>15</v>
      </c>
      <c r="CY590" s="44"/>
      <c r="CZ590" s="44"/>
      <c r="DA590" s="44"/>
      <c r="DB590" s="44"/>
    </row>
    <row r="591" spans="91:106" ht="16.5" x14ac:dyDescent="0.2">
      <c r="CM591" s="44">
        <v>588</v>
      </c>
      <c r="CN591" s="18">
        <f t="shared" si="176"/>
        <v>15</v>
      </c>
      <c r="CO591" s="18">
        <f t="shared" si="177"/>
        <v>1606017</v>
      </c>
      <c r="CP591" s="44" t="str">
        <f t="shared" si="178"/>
        <v>高级神器1配件3-28级</v>
      </c>
      <c r="CQ591" s="43" t="s">
        <v>1061</v>
      </c>
      <c r="CR591" s="18">
        <f t="shared" si="179"/>
        <v>28</v>
      </c>
      <c r="CS591" s="18" t="str">
        <f t="shared" si="180"/>
        <v>金币</v>
      </c>
      <c r="CT591" s="18">
        <f>IF(CR591=1,1,INT(INDEX($CE$13:$CE$52,CR591)/$CH$2*INDEX($CI$4:$CI$6,INDEX($BT$4:$BT$33,CN591))/5)*5)</f>
        <v>74785</v>
      </c>
      <c r="CU591" s="18" t="str">
        <f t="shared" si="181"/>
        <v>初级神器材料</v>
      </c>
      <c r="CV591" s="18">
        <f t="shared" si="182"/>
        <v>15705</v>
      </c>
      <c r="CW591" s="18" t="str">
        <f t="shared" si="183"/>
        <v>高级神器1配件3</v>
      </c>
      <c r="CX591" s="18">
        <f t="shared" si="184"/>
        <v>15</v>
      </c>
      <c r="CY591" s="44"/>
      <c r="CZ591" s="44"/>
      <c r="DA591" s="44"/>
      <c r="DB591" s="44"/>
    </row>
    <row r="592" spans="91:106" ht="16.5" x14ac:dyDescent="0.2">
      <c r="CM592" s="44">
        <v>589</v>
      </c>
      <c r="CN592" s="18">
        <f t="shared" si="176"/>
        <v>15</v>
      </c>
      <c r="CO592" s="18">
        <f t="shared" si="177"/>
        <v>1606017</v>
      </c>
      <c r="CP592" s="44" t="str">
        <f t="shared" si="178"/>
        <v>高级神器1配件3-29级</v>
      </c>
      <c r="CQ592" s="43" t="s">
        <v>1061</v>
      </c>
      <c r="CR592" s="18">
        <f t="shared" si="179"/>
        <v>29</v>
      </c>
      <c r="CS592" s="18" t="str">
        <f t="shared" si="180"/>
        <v>金币</v>
      </c>
      <c r="CT592" s="18">
        <f>IF(CR592=1,1,INT(INDEX($CE$13:$CE$52,CR592)/$CH$2*INDEX($CI$4:$CI$6,INDEX($BT$4:$BT$33,CN592))/5)*5)</f>
        <v>87870</v>
      </c>
      <c r="CU592" s="18" t="str">
        <f t="shared" si="181"/>
        <v>初级神器材料</v>
      </c>
      <c r="CV592" s="18">
        <f t="shared" si="182"/>
        <v>16580</v>
      </c>
      <c r="CW592" s="18" t="str">
        <f t="shared" si="183"/>
        <v>高级神器1配件3</v>
      </c>
      <c r="CX592" s="18">
        <f t="shared" si="184"/>
        <v>15</v>
      </c>
      <c r="CY592" s="44"/>
      <c r="CZ592" s="44"/>
      <c r="DA592" s="44"/>
      <c r="DB592" s="44"/>
    </row>
    <row r="593" spans="91:106" ht="16.5" x14ac:dyDescent="0.2">
      <c r="CM593" s="44">
        <v>590</v>
      </c>
      <c r="CN593" s="18">
        <f t="shared" si="176"/>
        <v>15</v>
      </c>
      <c r="CO593" s="18">
        <f t="shared" si="177"/>
        <v>1606017</v>
      </c>
      <c r="CP593" s="44" t="str">
        <f t="shared" si="178"/>
        <v>高级神器1配件3-30级</v>
      </c>
      <c r="CQ593" s="43" t="s">
        <v>1061</v>
      </c>
      <c r="CR593" s="18">
        <f t="shared" si="179"/>
        <v>30</v>
      </c>
      <c r="CS593" s="18" t="str">
        <f t="shared" si="180"/>
        <v>金币</v>
      </c>
      <c r="CT593" s="18">
        <f>IF(CR593=1,1,INT(INDEX($CE$13:$CE$52,CR593)/$CH$2*INDEX($CI$4:$CI$6,INDEX($BT$4:$BT$33,CN593))/5)*5)</f>
        <v>100960</v>
      </c>
      <c r="CU593" s="18" t="str">
        <f t="shared" si="181"/>
        <v>初级神器材料</v>
      </c>
      <c r="CV593" s="18">
        <f t="shared" si="182"/>
        <v>17450</v>
      </c>
      <c r="CW593" s="18" t="str">
        <f t="shared" si="183"/>
        <v>高级神器1配件3</v>
      </c>
      <c r="CX593" s="18">
        <f t="shared" si="184"/>
        <v>21</v>
      </c>
      <c r="CY593" s="44"/>
      <c r="CZ593" s="44"/>
      <c r="DA593" s="44"/>
      <c r="DB593" s="44"/>
    </row>
    <row r="594" spans="91:106" ht="16.5" x14ac:dyDescent="0.2">
      <c r="CM594" s="44">
        <v>591</v>
      </c>
      <c r="CN594" s="18">
        <f t="shared" si="176"/>
        <v>15</v>
      </c>
      <c r="CO594" s="18">
        <f t="shared" si="177"/>
        <v>1606017</v>
      </c>
      <c r="CP594" s="44" t="str">
        <f t="shared" si="178"/>
        <v>高级神器1配件3-31级</v>
      </c>
      <c r="CQ594" s="43" t="s">
        <v>1061</v>
      </c>
      <c r="CR594" s="18">
        <f t="shared" si="179"/>
        <v>31</v>
      </c>
      <c r="CS594" s="18" t="str">
        <f t="shared" si="180"/>
        <v>金币</v>
      </c>
      <c r="CT594" s="18">
        <f>IF(CR594=1,1,INT(INDEX($CE$13:$CE$52,CR594)/$CH$2*INDEX($CI$4:$CI$6,INDEX($BT$4:$BT$33,CN594))/5)*5)</f>
        <v>107340</v>
      </c>
      <c r="CU594" s="18" t="str">
        <f t="shared" si="181"/>
        <v>初级神器材料</v>
      </c>
      <c r="CV594" s="18">
        <f t="shared" si="182"/>
        <v>24430</v>
      </c>
      <c r="CW594" s="18" t="str">
        <f t="shared" si="183"/>
        <v>高级神器1配件3</v>
      </c>
      <c r="CX594" s="18">
        <f t="shared" si="184"/>
        <v>25</v>
      </c>
      <c r="CY594" s="44"/>
      <c r="CZ594" s="44"/>
      <c r="DA594" s="44"/>
      <c r="DB594" s="44"/>
    </row>
    <row r="595" spans="91:106" ht="16.5" x14ac:dyDescent="0.2">
      <c r="CM595" s="44">
        <v>592</v>
      </c>
      <c r="CN595" s="18">
        <f t="shared" si="176"/>
        <v>15</v>
      </c>
      <c r="CO595" s="18">
        <f t="shared" si="177"/>
        <v>1606017</v>
      </c>
      <c r="CP595" s="44" t="str">
        <f t="shared" si="178"/>
        <v>高级神器1配件3-32级</v>
      </c>
      <c r="CQ595" s="43" t="s">
        <v>1061</v>
      </c>
      <c r="CR595" s="18">
        <f t="shared" si="179"/>
        <v>32</v>
      </c>
      <c r="CS595" s="18" t="str">
        <f t="shared" si="180"/>
        <v>金币</v>
      </c>
      <c r="CT595" s="18">
        <f>IF(CR595=1,1,INT(INDEX($CE$13:$CE$52,CR595)/$CH$2*INDEX($CI$4:$CI$6,INDEX($BT$4:$BT$33,CN595))/5)*5)</f>
        <v>161015</v>
      </c>
      <c r="CU595" s="18" t="str">
        <f t="shared" si="181"/>
        <v>初级神器材料</v>
      </c>
      <c r="CV595" s="18">
        <f t="shared" si="182"/>
        <v>26175</v>
      </c>
      <c r="CW595" s="18" t="str">
        <f t="shared" si="183"/>
        <v>高级神器1配件3</v>
      </c>
      <c r="CX595" s="18">
        <f t="shared" si="184"/>
        <v>25</v>
      </c>
      <c r="CY595" s="44"/>
      <c r="CZ595" s="44"/>
      <c r="DA595" s="44"/>
      <c r="DB595" s="44"/>
    </row>
    <row r="596" spans="91:106" ht="16.5" x14ac:dyDescent="0.2">
      <c r="CM596" s="44">
        <v>593</v>
      </c>
      <c r="CN596" s="18">
        <f t="shared" si="176"/>
        <v>15</v>
      </c>
      <c r="CO596" s="18">
        <f t="shared" si="177"/>
        <v>1606017</v>
      </c>
      <c r="CP596" s="44" t="str">
        <f t="shared" si="178"/>
        <v>高级神器1配件3-33级</v>
      </c>
      <c r="CQ596" s="43" t="s">
        <v>1061</v>
      </c>
      <c r="CR596" s="18">
        <f t="shared" si="179"/>
        <v>33</v>
      </c>
      <c r="CS596" s="18" t="str">
        <f t="shared" si="180"/>
        <v>金币</v>
      </c>
      <c r="CT596" s="18">
        <f>IF(CR596=1,1,INT(INDEX($CE$13:$CE$52,CR596)/$CH$2*INDEX($CI$4:$CI$6,INDEX($BT$4:$BT$33,CN596))/5)*5)</f>
        <v>214685</v>
      </c>
      <c r="CU596" s="18" t="str">
        <f t="shared" si="181"/>
        <v>初级神器材料</v>
      </c>
      <c r="CV596" s="18">
        <f t="shared" si="182"/>
        <v>27925</v>
      </c>
      <c r="CW596" s="18" t="str">
        <f t="shared" si="183"/>
        <v>高级神器1配件3</v>
      </c>
      <c r="CX596" s="18">
        <f t="shared" si="184"/>
        <v>25</v>
      </c>
      <c r="CY596" s="44"/>
      <c r="CZ596" s="44"/>
      <c r="DA596" s="44"/>
      <c r="DB596" s="44"/>
    </row>
    <row r="597" spans="91:106" ht="16.5" x14ac:dyDescent="0.2">
      <c r="CM597" s="44">
        <v>594</v>
      </c>
      <c r="CN597" s="18">
        <f t="shared" si="176"/>
        <v>15</v>
      </c>
      <c r="CO597" s="18">
        <f t="shared" si="177"/>
        <v>1606017</v>
      </c>
      <c r="CP597" s="44" t="str">
        <f t="shared" si="178"/>
        <v>高级神器1配件3-34级</v>
      </c>
      <c r="CQ597" s="43" t="s">
        <v>1061</v>
      </c>
      <c r="CR597" s="18">
        <f t="shared" si="179"/>
        <v>34</v>
      </c>
      <c r="CS597" s="18" t="str">
        <f t="shared" si="180"/>
        <v>金币</v>
      </c>
      <c r="CT597" s="18">
        <f>IF(CR597=1,1,INT(INDEX($CE$13:$CE$52,CR597)/$CH$2*INDEX($CI$4:$CI$6,INDEX($BT$4:$BT$33,CN597))/5)*5)</f>
        <v>268360</v>
      </c>
      <c r="CU597" s="18" t="str">
        <f t="shared" si="181"/>
        <v>初级神器材料</v>
      </c>
      <c r="CV597" s="18">
        <f t="shared" si="182"/>
        <v>29670</v>
      </c>
      <c r="CW597" s="18" t="str">
        <f t="shared" si="183"/>
        <v>高级神器1配件3</v>
      </c>
      <c r="CX597" s="18">
        <f t="shared" si="184"/>
        <v>25</v>
      </c>
      <c r="CY597" s="44"/>
      <c r="CZ597" s="44"/>
      <c r="DA597" s="44"/>
      <c r="DB597" s="44"/>
    </row>
    <row r="598" spans="91:106" ht="16.5" x14ac:dyDescent="0.2">
      <c r="CM598" s="44">
        <v>595</v>
      </c>
      <c r="CN598" s="18">
        <f t="shared" si="176"/>
        <v>15</v>
      </c>
      <c r="CO598" s="18">
        <f t="shared" si="177"/>
        <v>1606017</v>
      </c>
      <c r="CP598" s="44" t="str">
        <f t="shared" si="178"/>
        <v>高级神器1配件3-35级</v>
      </c>
      <c r="CQ598" s="43" t="s">
        <v>1061</v>
      </c>
      <c r="CR598" s="18">
        <f t="shared" si="179"/>
        <v>35</v>
      </c>
      <c r="CS598" s="18" t="str">
        <f t="shared" si="180"/>
        <v>金币</v>
      </c>
      <c r="CT598" s="18">
        <f>IF(CR598=1,1,INT(INDEX($CE$13:$CE$52,CR598)/$CH$2*INDEX($CI$4:$CI$6,INDEX($BT$4:$BT$33,CN598))/5)*5)</f>
        <v>322030</v>
      </c>
      <c r="CU598" s="18" t="str">
        <f t="shared" si="181"/>
        <v>初级神器材料</v>
      </c>
      <c r="CV598" s="18">
        <f t="shared" si="182"/>
        <v>31415</v>
      </c>
      <c r="CW598" s="18" t="str">
        <f t="shared" si="183"/>
        <v>高级神器1配件3</v>
      </c>
      <c r="CX598" s="18">
        <f t="shared" si="184"/>
        <v>25</v>
      </c>
      <c r="CY598" s="44"/>
      <c r="CZ598" s="44"/>
      <c r="DA598" s="44"/>
      <c r="DB598" s="44"/>
    </row>
    <row r="599" spans="91:106" ht="16.5" x14ac:dyDescent="0.2">
      <c r="CM599" s="44">
        <v>596</v>
      </c>
      <c r="CN599" s="18">
        <f t="shared" si="176"/>
        <v>15</v>
      </c>
      <c r="CO599" s="18">
        <f t="shared" si="177"/>
        <v>1606017</v>
      </c>
      <c r="CP599" s="44" t="str">
        <f t="shared" si="178"/>
        <v>高级神器1配件3-36级</v>
      </c>
      <c r="CQ599" s="43" t="s">
        <v>1061</v>
      </c>
      <c r="CR599" s="18">
        <f t="shared" si="179"/>
        <v>36</v>
      </c>
      <c r="CS599" s="18" t="str">
        <f t="shared" si="180"/>
        <v>金币</v>
      </c>
      <c r="CT599" s="18">
        <f>IF(CR599=1,1,INT(INDEX($CE$13:$CE$52,CR599)/$CH$2*INDEX($CI$4:$CI$6,INDEX($BT$4:$BT$33,CN599))/5)*5)</f>
        <v>436085</v>
      </c>
      <c r="CU599" s="18" t="str">
        <f t="shared" si="181"/>
        <v>初级神器材料</v>
      </c>
      <c r="CV599" s="18">
        <f t="shared" si="182"/>
        <v>49735</v>
      </c>
      <c r="CW599" s="18" t="str">
        <f t="shared" si="183"/>
        <v>高级神器1配件3</v>
      </c>
      <c r="CX599" s="18">
        <f t="shared" si="184"/>
        <v>25</v>
      </c>
      <c r="CY599" s="44"/>
      <c r="CZ599" s="44"/>
      <c r="DA599" s="44"/>
      <c r="DB599" s="44"/>
    </row>
    <row r="600" spans="91:106" ht="16.5" x14ac:dyDescent="0.2">
      <c r="CM600" s="44">
        <v>597</v>
      </c>
      <c r="CN600" s="18">
        <f t="shared" si="176"/>
        <v>15</v>
      </c>
      <c r="CO600" s="18">
        <f t="shared" si="177"/>
        <v>1606017</v>
      </c>
      <c r="CP600" s="44" t="str">
        <f t="shared" si="178"/>
        <v>高级神器1配件3-37级</v>
      </c>
      <c r="CQ600" s="43" t="s">
        <v>1061</v>
      </c>
      <c r="CR600" s="18">
        <f t="shared" si="179"/>
        <v>37</v>
      </c>
      <c r="CS600" s="18" t="str">
        <f t="shared" si="180"/>
        <v>金币</v>
      </c>
      <c r="CT600" s="18">
        <f>IF(CR600=1,1,INT(INDEX($CE$13:$CE$52,CR600)/$CH$2*INDEX($CI$4:$CI$6,INDEX($BT$4:$BT$33,CN600))/5)*5)</f>
        <v>553490</v>
      </c>
      <c r="CU600" s="18" t="str">
        <f t="shared" si="181"/>
        <v>初级神器材料</v>
      </c>
      <c r="CV600" s="18">
        <f t="shared" si="182"/>
        <v>52355</v>
      </c>
      <c r="CW600" s="18" t="str">
        <f t="shared" si="183"/>
        <v>高级神器1配件3</v>
      </c>
      <c r="CX600" s="18">
        <f t="shared" si="184"/>
        <v>25</v>
      </c>
      <c r="CY600" s="44"/>
      <c r="CZ600" s="44"/>
      <c r="DA600" s="44"/>
      <c r="DB600" s="44"/>
    </row>
    <row r="601" spans="91:106" ht="16.5" x14ac:dyDescent="0.2">
      <c r="CM601" s="44">
        <v>598</v>
      </c>
      <c r="CN601" s="18">
        <f t="shared" si="176"/>
        <v>15</v>
      </c>
      <c r="CO601" s="18">
        <f t="shared" si="177"/>
        <v>1606017</v>
      </c>
      <c r="CP601" s="44" t="str">
        <f t="shared" si="178"/>
        <v>高级神器1配件3-38级</v>
      </c>
      <c r="CQ601" s="43" t="s">
        <v>1061</v>
      </c>
      <c r="CR601" s="18">
        <f t="shared" si="179"/>
        <v>38</v>
      </c>
      <c r="CS601" s="18" t="str">
        <f t="shared" si="180"/>
        <v>金币</v>
      </c>
      <c r="CT601" s="18">
        <f>IF(CR601=1,1,INT(INDEX($CE$13:$CE$52,CR601)/$CH$2*INDEX($CI$4:$CI$6,INDEX($BT$4:$BT$33,CN601))/5)*5)</f>
        <v>670900</v>
      </c>
      <c r="CU601" s="18" t="str">
        <f t="shared" si="181"/>
        <v>初级神器材料</v>
      </c>
      <c r="CV601" s="18">
        <f t="shared" si="182"/>
        <v>54975</v>
      </c>
      <c r="CW601" s="18" t="str">
        <f t="shared" si="183"/>
        <v>高级神器1配件3</v>
      </c>
      <c r="CX601" s="18">
        <f t="shared" si="184"/>
        <v>25</v>
      </c>
      <c r="CY601" s="44"/>
      <c r="CZ601" s="44"/>
      <c r="DA601" s="44"/>
      <c r="DB601" s="44"/>
    </row>
    <row r="602" spans="91:106" ht="16.5" x14ac:dyDescent="0.2">
      <c r="CM602" s="44">
        <v>599</v>
      </c>
      <c r="CN602" s="18">
        <f t="shared" si="176"/>
        <v>15</v>
      </c>
      <c r="CO602" s="18">
        <f t="shared" si="177"/>
        <v>1606017</v>
      </c>
      <c r="CP602" s="44" t="str">
        <f t="shared" si="178"/>
        <v>高级神器1配件3-39级</v>
      </c>
      <c r="CQ602" s="43" t="s">
        <v>1061</v>
      </c>
      <c r="CR602" s="18">
        <f t="shared" si="179"/>
        <v>39</v>
      </c>
      <c r="CS602" s="18" t="str">
        <f t="shared" si="180"/>
        <v>金币</v>
      </c>
      <c r="CT602" s="18">
        <f>IF(CR602=1,1,INT(INDEX($CE$13:$CE$52,CR602)/$CH$2*INDEX($CI$4:$CI$6,INDEX($BT$4:$BT$33,CN602))/5)*5)</f>
        <v>788305</v>
      </c>
      <c r="CU602" s="18" t="str">
        <f t="shared" si="181"/>
        <v>初级神器材料</v>
      </c>
      <c r="CV602" s="18">
        <f t="shared" si="182"/>
        <v>57590</v>
      </c>
      <c r="CW602" s="18" t="str">
        <f t="shared" si="183"/>
        <v>高级神器1配件3</v>
      </c>
      <c r="CX602" s="18">
        <f t="shared" si="184"/>
        <v>25</v>
      </c>
      <c r="CY602" s="44"/>
      <c r="CZ602" s="44"/>
      <c r="DA602" s="44"/>
      <c r="DB602" s="44"/>
    </row>
    <row r="603" spans="91:106" ht="16.5" x14ac:dyDescent="0.2">
      <c r="CM603" s="44">
        <v>600</v>
      </c>
      <c r="CN603" s="18">
        <f t="shared" si="176"/>
        <v>15</v>
      </c>
      <c r="CO603" s="18">
        <f t="shared" si="177"/>
        <v>1606017</v>
      </c>
      <c r="CP603" s="44" t="str">
        <f t="shared" si="178"/>
        <v>高级神器1配件3-40级</v>
      </c>
      <c r="CQ603" s="43" t="s">
        <v>1061</v>
      </c>
      <c r="CR603" s="18">
        <f t="shared" si="179"/>
        <v>40</v>
      </c>
      <c r="CS603" s="18" t="str">
        <f t="shared" si="180"/>
        <v>金币</v>
      </c>
      <c r="CT603" s="18">
        <f>IF(CR603=1,1,INT(INDEX($CE$13:$CE$52,CR603)/$CH$2*INDEX($CI$4:$CI$6,INDEX($BT$4:$BT$33,CN603))/5)*5)</f>
        <v>905715</v>
      </c>
      <c r="CU603" s="18" t="str">
        <f t="shared" si="181"/>
        <v>初级神器材料</v>
      </c>
      <c r="CV603" s="18">
        <f t="shared" si="182"/>
        <v>60210</v>
      </c>
      <c r="CW603" s="18" t="str">
        <f t="shared" si="183"/>
        <v>高级神器1配件3</v>
      </c>
      <c r="CX603" s="18">
        <f t="shared" si="184"/>
        <v>25</v>
      </c>
      <c r="CY603" s="44"/>
      <c r="CZ603" s="44"/>
      <c r="DA603" s="44"/>
      <c r="DB603" s="44"/>
    </row>
    <row r="604" spans="91:106" ht="16.5" x14ac:dyDescent="0.2">
      <c r="CM604" s="44">
        <v>601</v>
      </c>
      <c r="CN604" s="18">
        <f t="shared" si="176"/>
        <v>16</v>
      </c>
      <c r="CO604" s="18">
        <f t="shared" si="177"/>
        <v>1606018</v>
      </c>
      <c r="CP604" s="44" t="str">
        <f t="shared" si="178"/>
        <v>高级神器1配件4-1级</v>
      </c>
      <c r="CQ604" s="43" t="s">
        <v>1061</v>
      </c>
      <c r="CR604" s="18">
        <f t="shared" si="179"/>
        <v>1</v>
      </c>
      <c r="CS604" s="18" t="str">
        <f t="shared" si="180"/>
        <v>高级神器1配件4激活</v>
      </c>
      <c r="CT604" s="18">
        <f>IF(CR604=1,1,INT(INDEX($CE$13:$CE$52,CR604)/$CH$2*INDEX($CI$4:$CI$6,INDEX($BT$4:$BT$33,CN604))/5)*5)</f>
        <v>1</v>
      </c>
      <c r="CU604" s="18" t="str">
        <f t="shared" si="181"/>
        <v/>
      </c>
      <c r="CV604" s="18" t="str">
        <f t="shared" si="182"/>
        <v/>
      </c>
      <c r="CW604" s="18" t="str">
        <f t="shared" si="183"/>
        <v/>
      </c>
      <c r="CX604" s="18" t="str">
        <f t="shared" si="184"/>
        <v/>
      </c>
      <c r="CY604" s="44"/>
      <c r="CZ604" s="44"/>
      <c r="DA604" s="44"/>
      <c r="DB604" s="44"/>
    </row>
    <row r="605" spans="91:106" ht="16.5" x14ac:dyDescent="0.2">
      <c r="CM605" s="44">
        <v>602</v>
      </c>
      <c r="CN605" s="18">
        <f t="shared" si="176"/>
        <v>16</v>
      </c>
      <c r="CO605" s="18">
        <f t="shared" si="177"/>
        <v>1606018</v>
      </c>
      <c r="CP605" s="44" t="str">
        <f t="shared" si="178"/>
        <v>高级神器1配件4-2级</v>
      </c>
      <c r="CQ605" s="43" t="s">
        <v>1061</v>
      </c>
      <c r="CR605" s="18">
        <f t="shared" si="179"/>
        <v>2</v>
      </c>
      <c r="CS605" s="18" t="str">
        <f t="shared" si="180"/>
        <v>金币</v>
      </c>
      <c r="CT605" s="18">
        <f>IF(CR605=1,1,INT(INDEX($CE$13:$CE$52,CR605)/$CH$2*INDEX($CI$4:$CI$6,INDEX($BT$4:$BT$33,CN605))/5)*5)</f>
        <v>1505</v>
      </c>
      <c r="CU605" s="18" t="str">
        <f t="shared" si="181"/>
        <v>初级神器材料</v>
      </c>
      <c r="CV605" s="18">
        <f t="shared" si="182"/>
        <v>45</v>
      </c>
      <c r="CW605" s="18" t="str">
        <f t="shared" si="183"/>
        <v>高级神器1配件4</v>
      </c>
      <c r="CX605" s="18">
        <f t="shared" si="184"/>
        <v>1</v>
      </c>
      <c r="CY605" s="44"/>
      <c r="CZ605" s="44"/>
      <c r="DA605" s="44"/>
      <c r="DB605" s="44"/>
    </row>
    <row r="606" spans="91:106" ht="16.5" x14ac:dyDescent="0.2">
      <c r="CM606" s="44">
        <v>603</v>
      </c>
      <c r="CN606" s="18">
        <f t="shared" si="176"/>
        <v>16</v>
      </c>
      <c r="CO606" s="18">
        <f t="shared" si="177"/>
        <v>1606018</v>
      </c>
      <c r="CP606" s="44" t="str">
        <f t="shared" si="178"/>
        <v>高级神器1配件4-3级</v>
      </c>
      <c r="CQ606" s="43" t="s">
        <v>1061</v>
      </c>
      <c r="CR606" s="18">
        <f t="shared" si="179"/>
        <v>3</v>
      </c>
      <c r="CS606" s="18" t="str">
        <f t="shared" si="180"/>
        <v>金币</v>
      </c>
      <c r="CT606" s="18">
        <f>IF(CR606=1,1,INT(INDEX($CE$13:$CE$52,CR606)/$CH$2*INDEX($CI$4:$CI$6,INDEX($BT$4:$BT$33,CN606))/5)*5)</f>
        <v>1825</v>
      </c>
      <c r="CU606" s="18" t="str">
        <f t="shared" si="181"/>
        <v>初级神器材料</v>
      </c>
      <c r="CV606" s="18">
        <f t="shared" si="182"/>
        <v>85</v>
      </c>
      <c r="CW606" s="18" t="str">
        <f t="shared" si="183"/>
        <v>高级神器1配件4</v>
      </c>
      <c r="CX606" s="18">
        <f t="shared" si="184"/>
        <v>1</v>
      </c>
      <c r="CY606" s="44"/>
      <c r="CZ606" s="44"/>
      <c r="DA606" s="44"/>
      <c r="DB606" s="44"/>
    </row>
    <row r="607" spans="91:106" ht="16.5" x14ac:dyDescent="0.2">
      <c r="CM607" s="44">
        <v>604</v>
      </c>
      <c r="CN607" s="18">
        <f t="shared" si="176"/>
        <v>16</v>
      </c>
      <c r="CO607" s="18">
        <f t="shared" si="177"/>
        <v>1606018</v>
      </c>
      <c r="CP607" s="44" t="str">
        <f t="shared" si="178"/>
        <v>高级神器1配件4-4级</v>
      </c>
      <c r="CQ607" s="43" t="s">
        <v>1061</v>
      </c>
      <c r="CR607" s="18">
        <f t="shared" si="179"/>
        <v>4</v>
      </c>
      <c r="CS607" s="18" t="str">
        <f t="shared" si="180"/>
        <v>金币</v>
      </c>
      <c r="CT607" s="18">
        <f>IF(CR607=1,1,INT(INDEX($CE$13:$CE$52,CR607)/$CH$2*INDEX($CI$4:$CI$6,INDEX($BT$4:$BT$33,CN607))/5)*5)</f>
        <v>2145</v>
      </c>
      <c r="CU607" s="18" t="str">
        <f t="shared" si="181"/>
        <v>初级神器材料</v>
      </c>
      <c r="CV607" s="18">
        <f t="shared" si="182"/>
        <v>130</v>
      </c>
      <c r="CW607" s="18" t="str">
        <f t="shared" si="183"/>
        <v>高级神器1配件4</v>
      </c>
      <c r="CX607" s="18">
        <f t="shared" si="184"/>
        <v>1</v>
      </c>
      <c r="CY607" s="44"/>
      <c r="CZ607" s="44"/>
      <c r="DA607" s="44"/>
      <c r="DB607" s="44"/>
    </row>
    <row r="608" spans="91:106" ht="16.5" x14ac:dyDescent="0.2">
      <c r="CM608" s="44">
        <v>605</v>
      </c>
      <c r="CN608" s="18">
        <f t="shared" si="176"/>
        <v>16</v>
      </c>
      <c r="CO608" s="18">
        <f t="shared" si="177"/>
        <v>1606018</v>
      </c>
      <c r="CP608" s="44" t="str">
        <f t="shared" si="178"/>
        <v>高级神器1配件4-5级</v>
      </c>
      <c r="CQ608" s="43" t="s">
        <v>1061</v>
      </c>
      <c r="CR608" s="18">
        <f t="shared" si="179"/>
        <v>5</v>
      </c>
      <c r="CS608" s="18" t="str">
        <f t="shared" si="180"/>
        <v>金币</v>
      </c>
      <c r="CT608" s="18">
        <f>IF(CR608=1,1,INT(INDEX($CE$13:$CE$52,CR608)/$CH$2*INDEX($CI$4:$CI$6,INDEX($BT$4:$BT$33,CN608))/5)*5)</f>
        <v>2465</v>
      </c>
      <c r="CU608" s="18" t="str">
        <f t="shared" si="181"/>
        <v>初级神器材料</v>
      </c>
      <c r="CV608" s="18">
        <f t="shared" si="182"/>
        <v>220</v>
      </c>
      <c r="CW608" s="18" t="str">
        <f t="shared" si="183"/>
        <v>高级神器1配件4</v>
      </c>
      <c r="CX608" s="18">
        <f t="shared" si="184"/>
        <v>2</v>
      </c>
      <c r="CY608" s="44"/>
      <c r="CZ608" s="44"/>
      <c r="DA608" s="44"/>
      <c r="DB608" s="44"/>
    </row>
    <row r="609" spans="91:106" ht="16.5" x14ac:dyDescent="0.2">
      <c r="CM609" s="44">
        <v>606</v>
      </c>
      <c r="CN609" s="18">
        <f t="shared" si="176"/>
        <v>16</v>
      </c>
      <c r="CO609" s="18">
        <f t="shared" si="177"/>
        <v>1606018</v>
      </c>
      <c r="CP609" s="44" t="str">
        <f t="shared" si="178"/>
        <v>高级神器1配件4-6级</v>
      </c>
      <c r="CQ609" s="43" t="s">
        <v>1061</v>
      </c>
      <c r="CR609" s="18">
        <f t="shared" si="179"/>
        <v>6</v>
      </c>
      <c r="CS609" s="18" t="str">
        <f t="shared" si="180"/>
        <v>金币</v>
      </c>
      <c r="CT609" s="18">
        <f>IF(CR609=1,1,INT(INDEX($CE$13:$CE$52,CR609)/$CH$2*INDEX($CI$4:$CI$6,INDEX($BT$4:$BT$33,CN609))/5)*5)</f>
        <v>3260</v>
      </c>
      <c r="CU609" s="18" t="str">
        <f t="shared" si="181"/>
        <v>初级神器材料</v>
      </c>
      <c r="CV609" s="18">
        <f t="shared" si="182"/>
        <v>610</v>
      </c>
      <c r="CW609" s="18" t="str">
        <f t="shared" si="183"/>
        <v>高级神器1配件4</v>
      </c>
      <c r="CX609" s="18">
        <f t="shared" si="184"/>
        <v>2</v>
      </c>
      <c r="CY609" s="44"/>
      <c r="CZ609" s="44"/>
      <c r="DA609" s="44"/>
      <c r="DB609" s="44"/>
    </row>
    <row r="610" spans="91:106" ht="16.5" x14ac:dyDescent="0.2">
      <c r="CM610" s="44">
        <v>607</v>
      </c>
      <c r="CN610" s="18">
        <f t="shared" si="176"/>
        <v>16</v>
      </c>
      <c r="CO610" s="18">
        <f t="shared" si="177"/>
        <v>1606018</v>
      </c>
      <c r="CP610" s="44" t="str">
        <f t="shared" si="178"/>
        <v>高级神器1配件4-7级</v>
      </c>
      <c r="CQ610" s="43" t="s">
        <v>1061</v>
      </c>
      <c r="CR610" s="18">
        <f t="shared" si="179"/>
        <v>7</v>
      </c>
      <c r="CS610" s="18" t="str">
        <f t="shared" si="180"/>
        <v>金币</v>
      </c>
      <c r="CT610" s="18">
        <f>IF(CR610=1,1,INT(INDEX($CE$13:$CE$52,CR610)/$CH$2*INDEX($CI$4:$CI$6,INDEX($BT$4:$BT$33,CN610))/5)*5)</f>
        <v>4140</v>
      </c>
      <c r="CU610" s="18" t="str">
        <f t="shared" si="181"/>
        <v>初级神器材料</v>
      </c>
      <c r="CV610" s="18">
        <f t="shared" si="182"/>
        <v>915</v>
      </c>
      <c r="CW610" s="18" t="str">
        <f t="shared" si="183"/>
        <v>高级神器1配件4</v>
      </c>
      <c r="CX610" s="18">
        <f t="shared" si="184"/>
        <v>2</v>
      </c>
      <c r="CY610" s="44"/>
      <c r="CZ610" s="44"/>
      <c r="DA610" s="44"/>
      <c r="DB610" s="44"/>
    </row>
    <row r="611" spans="91:106" ht="16.5" x14ac:dyDescent="0.2">
      <c r="CM611" s="44">
        <v>608</v>
      </c>
      <c r="CN611" s="18">
        <f t="shared" si="176"/>
        <v>16</v>
      </c>
      <c r="CO611" s="18">
        <f t="shared" si="177"/>
        <v>1606018</v>
      </c>
      <c r="CP611" s="44" t="str">
        <f t="shared" si="178"/>
        <v>高级神器1配件4-8级</v>
      </c>
      <c r="CQ611" s="43" t="s">
        <v>1061</v>
      </c>
      <c r="CR611" s="18">
        <f t="shared" si="179"/>
        <v>8</v>
      </c>
      <c r="CS611" s="18" t="str">
        <f t="shared" si="180"/>
        <v>金币</v>
      </c>
      <c r="CT611" s="18">
        <f>IF(CR611=1,1,INT(INDEX($CE$13:$CE$52,CR611)/$CH$2*INDEX($CI$4:$CI$6,INDEX($BT$4:$BT$33,CN611))/5)*5)</f>
        <v>5020</v>
      </c>
      <c r="CU611" s="18" t="str">
        <f t="shared" si="181"/>
        <v>初级神器材料</v>
      </c>
      <c r="CV611" s="18">
        <f t="shared" si="182"/>
        <v>1180</v>
      </c>
      <c r="CW611" s="18" t="str">
        <f t="shared" si="183"/>
        <v>高级神器1配件4</v>
      </c>
      <c r="CX611" s="18">
        <f t="shared" si="184"/>
        <v>2</v>
      </c>
      <c r="CY611" s="44"/>
      <c r="CZ611" s="44"/>
      <c r="DA611" s="44"/>
      <c r="DB611" s="44"/>
    </row>
    <row r="612" spans="91:106" ht="16.5" x14ac:dyDescent="0.2">
      <c r="CM612" s="44">
        <v>609</v>
      </c>
      <c r="CN612" s="18">
        <f t="shared" si="176"/>
        <v>16</v>
      </c>
      <c r="CO612" s="18">
        <f t="shared" si="177"/>
        <v>1606018</v>
      </c>
      <c r="CP612" s="44" t="str">
        <f t="shared" si="178"/>
        <v>高级神器1配件4-9级</v>
      </c>
      <c r="CQ612" s="43" t="s">
        <v>1061</v>
      </c>
      <c r="CR612" s="18">
        <f t="shared" si="179"/>
        <v>9</v>
      </c>
      <c r="CS612" s="18" t="str">
        <f t="shared" si="180"/>
        <v>金币</v>
      </c>
      <c r="CT612" s="18">
        <f>IF(CR612=1,1,INT(INDEX($CE$13:$CE$52,CR612)/$CH$2*INDEX($CI$4:$CI$6,INDEX($BT$4:$BT$33,CN612))/5)*5)</f>
        <v>5900</v>
      </c>
      <c r="CU612" s="18" t="str">
        <f t="shared" si="181"/>
        <v>初级神器材料</v>
      </c>
      <c r="CV612" s="18">
        <f t="shared" si="182"/>
        <v>1395</v>
      </c>
      <c r="CW612" s="18" t="str">
        <f t="shared" si="183"/>
        <v>高级神器1配件4</v>
      </c>
      <c r="CX612" s="18">
        <f t="shared" si="184"/>
        <v>2</v>
      </c>
      <c r="CY612" s="44"/>
      <c r="CZ612" s="44"/>
      <c r="DA612" s="44"/>
      <c r="DB612" s="44"/>
    </row>
    <row r="613" spans="91:106" ht="16.5" x14ac:dyDescent="0.2">
      <c r="CM613" s="44">
        <v>610</v>
      </c>
      <c r="CN613" s="18">
        <f t="shared" si="176"/>
        <v>16</v>
      </c>
      <c r="CO613" s="18">
        <f t="shared" si="177"/>
        <v>1606018</v>
      </c>
      <c r="CP613" s="44" t="str">
        <f t="shared" si="178"/>
        <v>高级神器1配件4-10级</v>
      </c>
      <c r="CQ613" s="43" t="s">
        <v>1061</v>
      </c>
      <c r="CR613" s="18">
        <f t="shared" si="179"/>
        <v>10</v>
      </c>
      <c r="CS613" s="18" t="str">
        <f t="shared" si="180"/>
        <v>金币</v>
      </c>
      <c r="CT613" s="18">
        <f>IF(CR613=1,1,INT(INDEX($CE$13:$CE$52,CR613)/$CH$2*INDEX($CI$4:$CI$6,INDEX($BT$4:$BT$33,CN613))/5)*5)</f>
        <v>6780</v>
      </c>
      <c r="CU613" s="18" t="str">
        <f t="shared" si="181"/>
        <v>初级神器材料</v>
      </c>
      <c r="CV613" s="18">
        <f t="shared" si="182"/>
        <v>1660</v>
      </c>
      <c r="CW613" s="18" t="str">
        <f t="shared" si="183"/>
        <v>高级神器1配件4</v>
      </c>
      <c r="CX613" s="18">
        <f t="shared" si="184"/>
        <v>3</v>
      </c>
      <c r="CY613" s="44"/>
      <c r="CZ613" s="44"/>
      <c r="DA613" s="44"/>
      <c r="DB613" s="44"/>
    </row>
    <row r="614" spans="91:106" ht="16.5" x14ac:dyDescent="0.2">
      <c r="CM614" s="44">
        <v>611</v>
      </c>
      <c r="CN614" s="18">
        <f t="shared" si="176"/>
        <v>16</v>
      </c>
      <c r="CO614" s="18">
        <f t="shared" si="177"/>
        <v>1606018</v>
      </c>
      <c r="CP614" s="44" t="str">
        <f t="shared" si="178"/>
        <v>高级神器1配件4-11级</v>
      </c>
      <c r="CQ614" s="43" t="s">
        <v>1061</v>
      </c>
      <c r="CR614" s="18">
        <f t="shared" si="179"/>
        <v>11</v>
      </c>
      <c r="CS614" s="18" t="str">
        <f t="shared" si="180"/>
        <v>金币</v>
      </c>
      <c r="CT614" s="18">
        <f>IF(CR614=1,1,INT(INDEX($CE$13:$CE$52,CR614)/$CH$2*INDEX($CI$4:$CI$6,INDEX($BT$4:$BT$33,CN614))/5)*5)</f>
        <v>8065</v>
      </c>
      <c r="CU614" s="18" t="str">
        <f t="shared" si="181"/>
        <v>初级神器材料</v>
      </c>
      <c r="CV614" s="18">
        <f t="shared" si="182"/>
        <v>2880</v>
      </c>
      <c r="CW614" s="18" t="str">
        <f t="shared" si="183"/>
        <v>高级神器1配件4</v>
      </c>
      <c r="CX614" s="18">
        <f t="shared" si="184"/>
        <v>3</v>
      </c>
      <c r="CY614" s="44"/>
      <c r="CZ614" s="44"/>
      <c r="DA614" s="44"/>
      <c r="DB614" s="44"/>
    </row>
    <row r="615" spans="91:106" ht="16.5" x14ac:dyDescent="0.2">
      <c r="CM615" s="44">
        <v>612</v>
      </c>
      <c r="CN615" s="18">
        <f t="shared" si="176"/>
        <v>16</v>
      </c>
      <c r="CO615" s="18">
        <f t="shared" si="177"/>
        <v>1606018</v>
      </c>
      <c r="CP615" s="44" t="str">
        <f t="shared" si="178"/>
        <v>高级神器1配件4-12级</v>
      </c>
      <c r="CQ615" s="43" t="s">
        <v>1061</v>
      </c>
      <c r="CR615" s="18">
        <f t="shared" si="179"/>
        <v>12</v>
      </c>
      <c r="CS615" s="18" t="str">
        <f t="shared" si="180"/>
        <v>金币</v>
      </c>
      <c r="CT615" s="18">
        <f>IF(CR615=1,1,INT(INDEX($CE$13:$CE$52,CR615)/$CH$2*INDEX($CI$4:$CI$6,INDEX($BT$4:$BT$33,CN615))/5)*5)</f>
        <v>9790</v>
      </c>
      <c r="CU615" s="18" t="str">
        <f t="shared" si="181"/>
        <v>初级神器材料</v>
      </c>
      <c r="CV615" s="18">
        <f t="shared" si="182"/>
        <v>3140</v>
      </c>
      <c r="CW615" s="18" t="str">
        <f t="shared" si="183"/>
        <v>高级神器1配件4</v>
      </c>
      <c r="CX615" s="18">
        <f t="shared" si="184"/>
        <v>3</v>
      </c>
      <c r="CY615" s="44"/>
      <c r="CZ615" s="44"/>
      <c r="DA615" s="44"/>
      <c r="DB615" s="44"/>
    </row>
    <row r="616" spans="91:106" ht="16.5" x14ac:dyDescent="0.2">
      <c r="CM616" s="44">
        <v>613</v>
      </c>
      <c r="CN616" s="18">
        <f t="shared" si="176"/>
        <v>16</v>
      </c>
      <c r="CO616" s="18">
        <f t="shared" si="177"/>
        <v>1606018</v>
      </c>
      <c r="CP616" s="44" t="str">
        <f t="shared" si="178"/>
        <v>高级神器1配件4-13级</v>
      </c>
      <c r="CQ616" s="43" t="s">
        <v>1061</v>
      </c>
      <c r="CR616" s="18">
        <f t="shared" si="179"/>
        <v>13</v>
      </c>
      <c r="CS616" s="18" t="str">
        <f t="shared" si="180"/>
        <v>金币</v>
      </c>
      <c r="CT616" s="18">
        <f>IF(CR616=1,1,INT(INDEX($CE$13:$CE$52,CR616)/$CH$2*INDEX($CI$4:$CI$6,INDEX($BT$4:$BT$33,CN616))/5)*5)</f>
        <v>11520</v>
      </c>
      <c r="CU616" s="18" t="str">
        <f t="shared" si="181"/>
        <v>初级神器材料</v>
      </c>
      <c r="CV616" s="18">
        <f t="shared" si="182"/>
        <v>3360</v>
      </c>
      <c r="CW616" s="18" t="str">
        <f t="shared" si="183"/>
        <v>高级神器1配件4</v>
      </c>
      <c r="CX616" s="18">
        <f t="shared" si="184"/>
        <v>3</v>
      </c>
      <c r="CY616" s="44"/>
      <c r="CZ616" s="44"/>
      <c r="DA616" s="44"/>
      <c r="DB616" s="44"/>
    </row>
    <row r="617" spans="91:106" ht="16.5" x14ac:dyDescent="0.2">
      <c r="CM617" s="44">
        <v>614</v>
      </c>
      <c r="CN617" s="18">
        <f t="shared" si="176"/>
        <v>16</v>
      </c>
      <c r="CO617" s="18">
        <f t="shared" si="177"/>
        <v>1606018</v>
      </c>
      <c r="CP617" s="44" t="str">
        <f t="shared" si="178"/>
        <v>高级神器1配件4-14级</v>
      </c>
      <c r="CQ617" s="43" t="s">
        <v>1061</v>
      </c>
      <c r="CR617" s="18">
        <f t="shared" si="179"/>
        <v>14</v>
      </c>
      <c r="CS617" s="18" t="str">
        <f t="shared" si="180"/>
        <v>金币</v>
      </c>
      <c r="CT617" s="18">
        <f>IF(CR617=1,1,INT(INDEX($CE$13:$CE$52,CR617)/$CH$2*INDEX($CI$4:$CI$6,INDEX($BT$4:$BT$33,CN617))/5)*5)</f>
        <v>13250</v>
      </c>
      <c r="CU617" s="18" t="str">
        <f t="shared" si="181"/>
        <v>初级神器材料</v>
      </c>
      <c r="CV617" s="18">
        <f t="shared" si="182"/>
        <v>3580</v>
      </c>
      <c r="CW617" s="18" t="str">
        <f t="shared" si="183"/>
        <v>高级神器1配件4</v>
      </c>
      <c r="CX617" s="18">
        <f t="shared" si="184"/>
        <v>3</v>
      </c>
      <c r="CY617" s="44"/>
      <c r="CZ617" s="44"/>
      <c r="DA617" s="44"/>
      <c r="DB617" s="44"/>
    </row>
    <row r="618" spans="91:106" ht="16.5" x14ac:dyDescent="0.2">
      <c r="CM618" s="44">
        <v>615</v>
      </c>
      <c r="CN618" s="18">
        <f t="shared" si="176"/>
        <v>16</v>
      </c>
      <c r="CO618" s="18">
        <f t="shared" si="177"/>
        <v>1606018</v>
      </c>
      <c r="CP618" s="44" t="str">
        <f t="shared" si="178"/>
        <v>高级神器1配件4-15级</v>
      </c>
      <c r="CQ618" s="43" t="s">
        <v>1061</v>
      </c>
      <c r="CR618" s="18">
        <f t="shared" si="179"/>
        <v>15</v>
      </c>
      <c r="CS618" s="18" t="str">
        <f t="shared" si="180"/>
        <v>金币</v>
      </c>
      <c r="CT618" s="18">
        <f>IF(CR618=1,1,INT(INDEX($CE$13:$CE$52,CR618)/$CH$2*INDEX($CI$4:$CI$6,INDEX($BT$4:$BT$33,CN618))/5)*5)</f>
        <v>14980</v>
      </c>
      <c r="CU618" s="18" t="str">
        <f t="shared" si="181"/>
        <v>初级神器材料</v>
      </c>
      <c r="CV618" s="18">
        <f t="shared" si="182"/>
        <v>3710</v>
      </c>
      <c r="CW618" s="18" t="str">
        <f t="shared" si="183"/>
        <v>高级神器1配件4</v>
      </c>
      <c r="CX618" s="18">
        <f t="shared" si="184"/>
        <v>5</v>
      </c>
      <c r="CY618" s="44"/>
      <c r="CZ618" s="44"/>
      <c r="DA618" s="44"/>
      <c r="DB618" s="44"/>
    </row>
    <row r="619" spans="91:106" ht="16.5" x14ac:dyDescent="0.2">
      <c r="CM619" s="44">
        <v>616</v>
      </c>
      <c r="CN619" s="18">
        <f t="shared" si="176"/>
        <v>16</v>
      </c>
      <c r="CO619" s="18">
        <f t="shared" si="177"/>
        <v>1606018</v>
      </c>
      <c r="CP619" s="44" t="str">
        <f t="shared" si="178"/>
        <v>高级神器1配件4-16级</v>
      </c>
      <c r="CQ619" s="43" t="s">
        <v>1061</v>
      </c>
      <c r="CR619" s="18">
        <f t="shared" si="179"/>
        <v>16</v>
      </c>
      <c r="CS619" s="18" t="str">
        <f t="shared" si="180"/>
        <v>金币</v>
      </c>
      <c r="CT619" s="18">
        <f>IF(CR619=1,1,INT(INDEX($CE$13:$CE$52,CR619)/$CH$2*INDEX($CI$4:$CI$6,INDEX($BT$4:$BT$33,CN619))/5)*5)</f>
        <v>16165</v>
      </c>
      <c r="CU619" s="18" t="str">
        <f t="shared" si="181"/>
        <v>初级神器材料</v>
      </c>
      <c r="CV619" s="18">
        <f t="shared" si="182"/>
        <v>6590</v>
      </c>
      <c r="CW619" s="18" t="str">
        <f t="shared" si="183"/>
        <v>高级神器1配件4</v>
      </c>
      <c r="CX619" s="18">
        <f t="shared" si="184"/>
        <v>5</v>
      </c>
      <c r="CY619" s="44"/>
      <c r="CZ619" s="44"/>
      <c r="DA619" s="44"/>
      <c r="DB619" s="44"/>
    </row>
    <row r="620" spans="91:106" ht="16.5" x14ac:dyDescent="0.2">
      <c r="CM620" s="44">
        <v>617</v>
      </c>
      <c r="CN620" s="18">
        <f t="shared" si="176"/>
        <v>16</v>
      </c>
      <c r="CO620" s="18">
        <f t="shared" si="177"/>
        <v>1606018</v>
      </c>
      <c r="CP620" s="44" t="str">
        <f t="shared" si="178"/>
        <v>高级神器1配件4-17级</v>
      </c>
      <c r="CQ620" s="43" t="s">
        <v>1061</v>
      </c>
      <c r="CR620" s="18">
        <f t="shared" si="179"/>
        <v>17</v>
      </c>
      <c r="CS620" s="18" t="str">
        <f t="shared" si="180"/>
        <v>金币</v>
      </c>
      <c r="CT620" s="18">
        <f>IF(CR620=1,1,INT(INDEX($CE$13:$CE$52,CR620)/$CH$2*INDEX($CI$4:$CI$6,INDEX($BT$4:$BT$33,CN620))/5)*5)</f>
        <v>19625</v>
      </c>
      <c r="CU620" s="18" t="str">
        <f t="shared" si="181"/>
        <v>初级神器材料</v>
      </c>
      <c r="CV620" s="18">
        <f t="shared" si="182"/>
        <v>6980</v>
      </c>
      <c r="CW620" s="18" t="str">
        <f t="shared" si="183"/>
        <v>高级神器1配件4</v>
      </c>
      <c r="CX620" s="18">
        <f t="shared" si="184"/>
        <v>5</v>
      </c>
      <c r="CY620" s="44"/>
      <c r="CZ620" s="44"/>
      <c r="DA620" s="44"/>
      <c r="DB620" s="44"/>
    </row>
    <row r="621" spans="91:106" ht="16.5" x14ac:dyDescent="0.2">
      <c r="CM621" s="44">
        <v>618</v>
      </c>
      <c r="CN621" s="18">
        <f t="shared" si="176"/>
        <v>16</v>
      </c>
      <c r="CO621" s="18">
        <f t="shared" si="177"/>
        <v>1606018</v>
      </c>
      <c r="CP621" s="44" t="str">
        <f t="shared" si="178"/>
        <v>高级神器1配件4-18级</v>
      </c>
      <c r="CQ621" s="43" t="s">
        <v>1061</v>
      </c>
      <c r="CR621" s="18">
        <f t="shared" si="179"/>
        <v>18</v>
      </c>
      <c r="CS621" s="18" t="str">
        <f t="shared" si="180"/>
        <v>金币</v>
      </c>
      <c r="CT621" s="18">
        <f>IF(CR621=1,1,INT(INDEX($CE$13:$CE$52,CR621)/$CH$2*INDEX($CI$4:$CI$6,INDEX($BT$4:$BT$33,CN621))/5)*5)</f>
        <v>23090</v>
      </c>
      <c r="CU621" s="18" t="str">
        <f t="shared" si="181"/>
        <v>初级神器材料</v>
      </c>
      <c r="CV621" s="18">
        <f t="shared" si="182"/>
        <v>7375</v>
      </c>
      <c r="CW621" s="18" t="str">
        <f t="shared" si="183"/>
        <v>高级神器1配件4</v>
      </c>
      <c r="CX621" s="18">
        <f t="shared" si="184"/>
        <v>5</v>
      </c>
      <c r="CY621" s="44"/>
      <c r="CZ621" s="44"/>
      <c r="DA621" s="44"/>
      <c r="DB621" s="44"/>
    </row>
    <row r="622" spans="91:106" ht="16.5" x14ac:dyDescent="0.2">
      <c r="CM622" s="44">
        <v>619</v>
      </c>
      <c r="CN622" s="18">
        <f t="shared" si="176"/>
        <v>16</v>
      </c>
      <c r="CO622" s="18">
        <f t="shared" si="177"/>
        <v>1606018</v>
      </c>
      <c r="CP622" s="44" t="str">
        <f t="shared" si="178"/>
        <v>高级神器1配件4-19级</v>
      </c>
      <c r="CQ622" s="43" t="s">
        <v>1061</v>
      </c>
      <c r="CR622" s="18">
        <f t="shared" si="179"/>
        <v>19</v>
      </c>
      <c r="CS622" s="18" t="str">
        <f t="shared" si="180"/>
        <v>金币</v>
      </c>
      <c r="CT622" s="18">
        <f>IF(CR622=1,1,INT(INDEX($CE$13:$CE$52,CR622)/$CH$2*INDEX($CI$4:$CI$6,INDEX($BT$4:$BT$33,CN622))/5)*5)</f>
        <v>26555</v>
      </c>
      <c r="CU622" s="18" t="str">
        <f t="shared" si="181"/>
        <v>初级神器材料</v>
      </c>
      <c r="CV622" s="18">
        <f t="shared" si="182"/>
        <v>7810</v>
      </c>
      <c r="CW622" s="18" t="str">
        <f t="shared" si="183"/>
        <v>高级神器1配件4</v>
      </c>
      <c r="CX622" s="18">
        <f t="shared" si="184"/>
        <v>5</v>
      </c>
      <c r="CY622" s="44"/>
      <c r="CZ622" s="44"/>
      <c r="DA622" s="44"/>
      <c r="DB622" s="44"/>
    </row>
    <row r="623" spans="91:106" ht="16.5" x14ac:dyDescent="0.2">
      <c r="CM623" s="44">
        <v>620</v>
      </c>
      <c r="CN623" s="18">
        <f t="shared" si="176"/>
        <v>16</v>
      </c>
      <c r="CO623" s="18">
        <f t="shared" si="177"/>
        <v>1606018</v>
      </c>
      <c r="CP623" s="44" t="str">
        <f t="shared" si="178"/>
        <v>高级神器1配件4-20级</v>
      </c>
      <c r="CQ623" s="43" t="s">
        <v>1061</v>
      </c>
      <c r="CR623" s="18">
        <f t="shared" si="179"/>
        <v>20</v>
      </c>
      <c r="CS623" s="18" t="str">
        <f t="shared" si="180"/>
        <v>金币</v>
      </c>
      <c r="CT623" s="18">
        <f>IF(CR623=1,1,INT(INDEX($CE$13:$CE$52,CR623)/$CH$2*INDEX($CI$4:$CI$6,INDEX($BT$4:$BT$33,CN623))/5)*5)</f>
        <v>30020</v>
      </c>
      <c r="CU623" s="18" t="str">
        <f t="shared" si="181"/>
        <v>初级神器材料</v>
      </c>
      <c r="CV623" s="18">
        <f t="shared" si="182"/>
        <v>8245</v>
      </c>
      <c r="CW623" s="18" t="str">
        <f t="shared" si="183"/>
        <v>高级神器1配件4</v>
      </c>
      <c r="CX623" s="18">
        <f t="shared" si="184"/>
        <v>10</v>
      </c>
      <c r="CY623" s="44"/>
      <c r="CZ623" s="44"/>
      <c r="DA623" s="44"/>
      <c r="DB623" s="44"/>
    </row>
    <row r="624" spans="91:106" ht="16.5" x14ac:dyDescent="0.2">
      <c r="CM624" s="44">
        <v>621</v>
      </c>
      <c r="CN624" s="18">
        <f t="shared" si="176"/>
        <v>16</v>
      </c>
      <c r="CO624" s="18">
        <f t="shared" si="177"/>
        <v>1606018</v>
      </c>
      <c r="CP624" s="44" t="str">
        <f t="shared" si="178"/>
        <v>高级神器1配件4-21级</v>
      </c>
      <c r="CQ624" s="43" t="s">
        <v>1061</v>
      </c>
      <c r="CR624" s="18">
        <f t="shared" si="179"/>
        <v>21</v>
      </c>
      <c r="CS624" s="18" t="str">
        <f t="shared" si="180"/>
        <v>金币</v>
      </c>
      <c r="CT624" s="18">
        <f>IF(CR624=1,1,INT(INDEX($CE$13:$CE$52,CR624)/$CH$2*INDEX($CI$4:$CI$6,INDEX($BT$4:$BT$33,CN624))/5)*5)</f>
        <v>31530</v>
      </c>
      <c r="CU624" s="18" t="str">
        <f t="shared" si="181"/>
        <v>初级神器材料</v>
      </c>
      <c r="CV624" s="18">
        <f t="shared" si="182"/>
        <v>9130</v>
      </c>
      <c r="CW624" s="18" t="str">
        <f t="shared" si="183"/>
        <v>高级神器1配件4</v>
      </c>
      <c r="CX624" s="18">
        <f t="shared" si="184"/>
        <v>10</v>
      </c>
      <c r="CY624" s="44"/>
      <c r="CZ624" s="44"/>
      <c r="DA624" s="44"/>
      <c r="DB624" s="44"/>
    </row>
    <row r="625" spans="91:106" ht="16.5" x14ac:dyDescent="0.2">
      <c r="CM625" s="44">
        <v>622</v>
      </c>
      <c r="CN625" s="18">
        <f t="shared" si="176"/>
        <v>16</v>
      </c>
      <c r="CO625" s="18">
        <f t="shared" si="177"/>
        <v>1606018</v>
      </c>
      <c r="CP625" s="44" t="str">
        <f t="shared" si="178"/>
        <v>高级神器1配件4-22级</v>
      </c>
      <c r="CQ625" s="43" t="s">
        <v>1061</v>
      </c>
      <c r="CR625" s="18">
        <f t="shared" si="179"/>
        <v>22</v>
      </c>
      <c r="CS625" s="18" t="str">
        <f t="shared" si="180"/>
        <v>金币</v>
      </c>
      <c r="CT625" s="18">
        <f>IF(CR625=1,1,INT(INDEX($CE$13:$CE$52,CR625)/$CH$2*INDEX($CI$4:$CI$6,INDEX($BT$4:$BT$33,CN625))/5)*5)</f>
        <v>33285</v>
      </c>
      <c r="CU625" s="18" t="str">
        <f t="shared" si="181"/>
        <v>初级神器材料</v>
      </c>
      <c r="CV625" s="18">
        <f t="shared" si="182"/>
        <v>9775</v>
      </c>
      <c r="CW625" s="18" t="str">
        <f t="shared" si="183"/>
        <v>高级神器1配件4</v>
      </c>
      <c r="CX625" s="18">
        <f t="shared" si="184"/>
        <v>10</v>
      </c>
      <c r="CY625" s="44"/>
      <c r="CZ625" s="44"/>
      <c r="DA625" s="44"/>
      <c r="DB625" s="44"/>
    </row>
    <row r="626" spans="91:106" ht="16.5" x14ac:dyDescent="0.2">
      <c r="CM626" s="44">
        <v>623</v>
      </c>
      <c r="CN626" s="18">
        <f t="shared" si="176"/>
        <v>16</v>
      </c>
      <c r="CO626" s="18">
        <f t="shared" si="177"/>
        <v>1606018</v>
      </c>
      <c r="CP626" s="44" t="str">
        <f t="shared" si="178"/>
        <v>高级神器1配件4-23级</v>
      </c>
      <c r="CQ626" s="43" t="s">
        <v>1061</v>
      </c>
      <c r="CR626" s="18">
        <f t="shared" si="179"/>
        <v>23</v>
      </c>
      <c r="CS626" s="18" t="str">
        <f t="shared" si="180"/>
        <v>金币</v>
      </c>
      <c r="CT626" s="18">
        <f>IF(CR626=1,1,INT(INDEX($CE$13:$CE$52,CR626)/$CH$2*INDEX($CI$4:$CI$6,INDEX($BT$4:$BT$33,CN626))/5)*5)</f>
        <v>35035</v>
      </c>
      <c r="CU626" s="18" t="str">
        <f t="shared" si="181"/>
        <v>初级神器材料</v>
      </c>
      <c r="CV626" s="18">
        <f t="shared" si="182"/>
        <v>10385</v>
      </c>
      <c r="CW626" s="18" t="str">
        <f t="shared" si="183"/>
        <v>高级神器1配件4</v>
      </c>
      <c r="CX626" s="18">
        <f t="shared" si="184"/>
        <v>10</v>
      </c>
      <c r="CY626" s="44"/>
      <c r="CZ626" s="44"/>
      <c r="DA626" s="44"/>
      <c r="DB626" s="44"/>
    </row>
    <row r="627" spans="91:106" ht="16.5" x14ac:dyDescent="0.2">
      <c r="CM627" s="44">
        <v>624</v>
      </c>
      <c r="CN627" s="18">
        <f t="shared" si="176"/>
        <v>16</v>
      </c>
      <c r="CO627" s="18">
        <f t="shared" si="177"/>
        <v>1606018</v>
      </c>
      <c r="CP627" s="44" t="str">
        <f t="shared" si="178"/>
        <v>高级神器1配件4-24级</v>
      </c>
      <c r="CQ627" s="43" t="s">
        <v>1061</v>
      </c>
      <c r="CR627" s="18">
        <f t="shared" si="179"/>
        <v>24</v>
      </c>
      <c r="CS627" s="18" t="str">
        <f t="shared" si="180"/>
        <v>金币</v>
      </c>
      <c r="CT627" s="18">
        <f>IF(CR627=1,1,INT(INDEX($CE$13:$CE$52,CR627)/$CH$2*INDEX($CI$4:$CI$6,INDEX($BT$4:$BT$33,CN627))/5)*5)</f>
        <v>36785</v>
      </c>
      <c r="CU627" s="18" t="str">
        <f t="shared" si="181"/>
        <v>初级神器材料</v>
      </c>
      <c r="CV627" s="18">
        <f t="shared" si="182"/>
        <v>10995</v>
      </c>
      <c r="CW627" s="18" t="str">
        <f t="shared" si="183"/>
        <v>高级神器1配件4</v>
      </c>
      <c r="CX627" s="18">
        <f t="shared" si="184"/>
        <v>10</v>
      </c>
      <c r="CY627" s="44"/>
      <c r="CZ627" s="44"/>
      <c r="DA627" s="44"/>
      <c r="DB627" s="44"/>
    </row>
    <row r="628" spans="91:106" ht="16.5" x14ac:dyDescent="0.2">
      <c r="CM628" s="44">
        <v>625</v>
      </c>
      <c r="CN628" s="18">
        <f t="shared" si="176"/>
        <v>16</v>
      </c>
      <c r="CO628" s="18">
        <f t="shared" si="177"/>
        <v>1606018</v>
      </c>
      <c r="CP628" s="44" t="str">
        <f t="shared" si="178"/>
        <v>高级神器1配件4-25级</v>
      </c>
      <c r="CQ628" s="43" t="s">
        <v>1061</v>
      </c>
      <c r="CR628" s="18">
        <f t="shared" si="179"/>
        <v>25</v>
      </c>
      <c r="CS628" s="18" t="str">
        <f t="shared" si="180"/>
        <v>金币</v>
      </c>
      <c r="CT628" s="18">
        <f>IF(CR628=1,1,INT(INDEX($CE$13:$CE$52,CR628)/$CH$2*INDEX($CI$4:$CI$6,INDEX($BT$4:$BT$33,CN628))/5)*5)</f>
        <v>38540</v>
      </c>
      <c r="CU628" s="18" t="str">
        <f t="shared" si="181"/>
        <v>初级神器材料</v>
      </c>
      <c r="CV628" s="18">
        <f t="shared" si="182"/>
        <v>11605</v>
      </c>
      <c r="CW628" s="18" t="str">
        <f t="shared" si="183"/>
        <v>高级神器1配件4</v>
      </c>
      <c r="CX628" s="18">
        <f t="shared" si="184"/>
        <v>15</v>
      </c>
      <c r="CY628" s="44"/>
      <c r="CZ628" s="44"/>
      <c r="DA628" s="44"/>
      <c r="DB628" s="44"/>
    </row>
    <row r="629" spans="91:106" ht="16.5" x14ac:dyDescent="0.2">
      <c r="CM629" s="44">
        <v>626</v>
      </c>
      <c r="CN629" s="18">
        <f t="shared" si="176"/>
        <v>16</v>
      </c>
      <c r="CO629" s="18">
        <f t="shared" si="177"/>
        <v>1606018</v>
      </c>
      <c r="CP629" s="44" t="str">
        <f t="shared" si="178"/>
        <v>高级神器1配件4-26级</v>
      </c>
      <c r="CQ629" s="43" t="s">
        <v>1061</v>
      </c>
      <c r="CR629" s="18">
        <f t="shared" si="179"/>
        <v>26</v>
      </c>
      <c r="CS629" s="18" t="str">
        <f t="shared" si="180"/>
        <v>金币</v>
      </c>
      <c r="CT629" s="18">
        <f>IF(CR629=1,1,INT(INDEX($CE$13:$CE$52,CR629)/$CH$2*INDEX($CI$4:$CI$6,INDEX($BT$4:$BT$33,CN629))/5)*5)</f>
        <v>48610</v>
      </c>
      <c r="CU629" s="18" t="str">
        <f t="shared" si="181"/>
        <v>初级神器材料</v>
      </c>
      <c r="CV629" s="18">
        <f t="shared" si="182"/>
        <v>13960</v>
      </c>
      <c r="CW629" s="18" t="str">
        <f t="shared" si="183"/>
        <v>高级神器1配件4</v>
      </c>
      <c r="CX629" s="18">
        <f t="shared" si="184"/>
        <v>15</v>
      </c>
      <c r="CY629" s="44"/>
      <c r="CZ629" s="44"/>
      <c r="DA629" s="44"/>
      <c r="DB629" s="44"/>
    </row>
    <row r="630" spans="91:106" ht="16.5" x14ac:dyDescent="0.2">
      <c r="CM630" s="44">
        <v>627</v>
      </c>
      <c r="CN630" s="18">
        <f t="shared" si="176"/>
        <v>16</v>
      </c>
      <c r="CO630" s="18">
        <f t="shared" si="177"/>
        <v>1606018</v>
      </c>
      <c r="CP630" s="44" t="str">
        <f t="shared" si="178"/>
        <v>高级神器1配件4-27级</v>
      </c>
      <c r="CQ630" s="43" t="s">
        <v>1061</v>
      </c>
      <c r="CR630" s="18">
        <f t="shared" si="179"/>
        <v>27</v>
      </c>
      <c r="CS630" s="18" t="str">
        <f t="shared" si="180"/>
        <v>金币</v>
      </c>
      <c r="CT630" s="18">
        <f>IF(CR630=1,1,INT(INDEX($CE$13:$CE$52,CR630)/$CH$2*INDEX($CI$4:$CI$6,INDEX($BT$4:$BT$33,CN630))/5)*5)</f>
        <v>61695</v>
      </c>
      <c r="CU630" s="18" t="str">
        <f t="shared" si="181"/>
        <v>初级神器材料</v>
      </c>
      <c r="CV630" s="18">
        <f t="shared" si="182"/>
        <v>14835</v>
      </c>
      <c r="CW630" s="18" t="str">
        <f t="shared" si="183"/>
        <v>高级神器1配件4</v>
      </c>
      <c r="CX630" s="18">
        <f t="shared" si="184"/>
        <v>15</v>
      </c>
      <c r="CY630" s="44"/>
      <c r="CZ630" s="44"/>
      <c r="DA630" s="44"/>
      <c r="DB630" s="44"/>
    </row>
    <row r="631" spans="91:106" ht="16.5" x14ac:dyDescent="0.2">
      <c r="CM631" s="44">
        <v>628</v>
      </c>
      <c r="CN631" s="18">
        <f t="shared" si="176"/>
        <v>16</v>
      </c>
      <c r="CO631" s="18">
        <f t="shared" si="177"/>
        <v>1606018</v>
      </c>
      <c r="CP631" s="44" t="str">
        <f t="shared" si="178"/>
        <v>高级神器1配件4-28级</v>
      </c>
      <c r="CQ631" s="43" t="s">
        <v>1061</v>
      </c>
      <c r="CR631" s="18">
        <f t="shared" si="179"/>
        <v>28</v>
      </c>
      <c r="CS631" s="18" t="str">
        <f t="shared" si="180"/>
        <v>金币</v>
      </c>
      <c r="CT631" s="18">
        <f>IF(CR631=1,1,INT(INDEX($CE$13:$CE$52,CR631)/$CH$2*INDEX($CI$4:$CI$6,INDEX($BT$4:$BT$33,CN631))/5)*5)</f>
        <v>74785</v>
      </c>
      <c r="CU631" s="18" t="str">
        <f t="shared" si="181"/>
        <v>初级神器材料</v>
      </c>
      <c r="CV631" s="18">
        <f t="shared" si="182"/>
        <v>15705</v>
      </c>
      <c r="CW631" s="18" t="str">
        <f t="shared" si="183"/>
        <v>高级神器1配件4</v>
      </c>
      <c r="CX631" s="18">
        <f t="shared" si="184"/>
        <v>15</v>
      </c>
      <c r="CY631" s="44"/>
      <c r="CZ631" s="44"/>
      <c r="DA631" s="44"/>
      <c r="DB631" s="44"/>
    </row>
    <row r="632" spans="91:106" ht="16.5" x14ac:dyDescent="0.2">
      <c r="CM632" s="44">
        <v>629</v>
      </c>
      <c r="CN632" s="18">
        <f t="shared" si="176"/>
        <v>16</v>
      </c>
      <c r="CO632" s="18">
        <f t="shared" si="177"/>
        <v>1606018</v>
      </c>
      <c r="CP632" s="44" t="str">
        <f t="shared" si="178"/>
        <v>高级神器1配件4-29级</v>
      </c>
      <c r="CQ632" s="43" t="s">
        <v>1061</v>
      </c>
      <c r="CR632" s="18">
        <f t="shared" si="179"/>
        <v>29</v>
      </c>
      <c r="CS632" s="18" t="str">
        <f t="shared" si="180"/>
        <v>金币</v>
      </c>
      <c r="CT632" s="18">
        <f>IF(CR632=1,1,INT(INDEX($CE$13:$CE$52,CR632)/$CH$2*INDEX($CI$4:$CI$6,INDEX($BT$4:$BT$33,CN632))/5)*5)</f>
        <v>87870</v>
      </c>
      <c r="CU632" s="18" t="str">
        <f t="shared" si="181"/>
        <v>初级神器材料</v>
      </c>
      <c r="CV632" s="18">
        <f t="shared" si="182"/>
        <v>16580</v>
      </c>
      <c r="CW632" s="18" t="str">
        <f t="shared" si="183"/>
        <v>高级神器1配件4</v>
      </c>
      <c r="CX632" s="18">
        <f t="shared" si="184"/>
        <v>15</v>
      </c>
      <c r="CY632" s="44"/>
      <c r="CZ632" s="44"/>
      <c r="DA632" s="44"/>
      <c r="DB632" s="44"/>
    </row>
    <row r="633" spans="91:106" ht="16.5" x14ac:dyDescent="0.2">
      <c r="CM633" s="44">
        <v>630</v>
      </c>
      <c r="CN633" s="18">
        <f t="shared" si="176"/>
        <v>16</v>
      </c>
      <c r="CO633" s="18">
        <f t="shared" si="177"/>
        <v>1606018</v>
      </c>
      <c r="CP633" s="44" t="str">
        <f t="shared" si="178"/>
        <v>高级神器1配件4-30级</v>
      </c>
      <c r="CQ633" s="43" t="s">
        <v>1061</v>
      </c>
      <c r="CR633" s="18">
        <f t="shared" si="179"/>
        <v>30</v>
      </c>
      <c r="CS633" s="18" t="str">
        <f t="shared" si="180"/>
        <v>金币</v>
      </c>
      <c r="CT633" s="18">
        <f>IF(CR633=1,1,INT(INDEX($CE$13:$CE$52,CR633)/$CH$2*INDEX($CI$4:$CI$6,INDEX($BT$4:$BT$33,CN633))/5)*5)</f>
        <v>100960</v>
      </c>
      <c r="CU633" s="18" t="str">
        <f t="shared" si="181"/>
        <v>初级神器材料</v>
      </c>
      <c r="CV633" s="18">
        <f t="shared" si="182"/>
        <v>17450</v>
      </c>
      <c r="CW633" s="18" t="str">
        <f t="shared" si="183"/>
        <v>高级神器1配件4</v>
      </c>
      <c r="CX633" s="18">
        <f t="shared" si="184"/>
        <v>21</v>
      </c>
      <c r="CY633" s="44"/>
      <c r="CZ633" s="44"/>
      <c r="DA633" s="44"/>
      <c r="DB633" s="44"/>
    </row>
    <row r="634" spans="91:106" ht="16.5" x14ac:dyDescent="0.2">
      <c r="CM634" s="44">
        <v>631</v>
      </c>
      <c r="CN634" s="18">
        <f t="shared" si="176"/>
        <v>16</v>
      </c>
      <c r="CO634" s="18">
        <f t="shared" si="177"/>
        <v>1606018</v>
      </c>
      <c r="CP634" s="44" t="str">
        <f t="shared" si="178"/>
        <v>高级神器1配件4-31级</v>
      </c>
      <c r="CQ634" s="43" t="s">
        <v>1061</v>
      </c>
      <c r="CR634" s="18">
        <f t="shared" si="179"/>
        <v>31</v>
      </c>
      <c r="CS634" s="18" t="str">
        <f t="shared" si="180"/>
        <v>金币</v>
      </c>
      <c r="CT634" s="18">
        <f>IF(CR634=1,1,INT(INDEX($CE$13:$CE$52,CR634)/$CH$2*INDEX($CI$4:$CI$6,INDEX($BT$4:$BT$33,CN634))/5)*5)</f>
        <v>107340</v>
      </c>
      <c r="CU634" s="18" t="str">
        <f t="shared" si="181"/>
        <v>初级神器材料</v>
      </c>
      <c r="CV634" s="18">
        <f t="shared" si="182"/>
        <v>24430</v>
      </c>
      <c r="CW634" s="18" t="str">
        <f t="shared" si="183"/>
        <v>高级神器1配件4</v>
      </c>
      <c r="CX634" s="18">
        <f t="shared" si="184"/>
        <v>25</v>
      </c>
      <c r="CY634" s="44"/>
      <c r="CZ634" s="44"/>
      <c r="DA634" s="44"/>
      <c r="DB634" s="44"/>
    </row>
    <row r="635" spans="91:106" ht="16.5" x14ac:dyDescent="0.2">
      <c r="CM635" s="44">
        <v>632</v>
      </c>
      <c r="CN635" s="18">
        <f t="shared" si="176"/>
        <v>16</v>
      </c>
      <c r="CO635" s="18">
        <f t="shared" si="177"/>
        <v>1606018</v>
      </c>
      <c r="CP635" s="44" t="str">
        <f t="shared" si="178"/>
        <v>高级神器1配件4-32级</v>
      </c>
      <c r="CQ635" s="43" t="s">
        <v>1061</v>
      </c>
      <c r="CR635" s="18">
        <f t="shared" si="179"/>
        <v>32</v>
      </c>
      <c r="CS635" s="18" t="str">
        <f t="shared" si="180"/>
        <v>金币</v>
      </c>
      <c r="CT635" s="18">
        <f>IF(CR635=1,1,INT(INDEX($CE$13:$CE$52,CR635)/$CH$2*INDEX($CI$4:$CI$6,INDEX($BT$4:$BT$33,CN635))/5)*5)</f>
        <v>161015</v>
      </c>
      <c r="CU635" s="18" t="str">
        <f t="shared" si="181"/>
        <v>初级神器材料</v>
      </c>
      <c r="CV635" s="18">
        <f t="shared" si="182"/>
        <v>26175</v>
      </c>
      <c r="CW635" s="18" t="str">
        <f t="shared" si="183"/>
        <v>高级神器1配件4</v>
      </c>
      <c r="CX635" s="18">
        <f t="shared" si="184"/>
        <v>25</v>
      </c>
      <c r="CY635" s="44"/>
      <c r="CZ635" s="44"/>
      <c r="DA635" s="44"/>
      <c r="DB635" s="44"/>
    </row>
    <row r="636" spans="91:106" ht="16.5" x14ac:dyDescent="0.2">
      <c r="CM636" s="44">
        <v>633</v>
      </c>
      <c r="CN636" s="18">
        <f t="shared" si="176"/>
        <v>16</v>
      </c>
      <c r="CO636" s="18">
        <f t="shared" si="177"/>
        <v>1606018</v>
      </c>
      <c r="CP636" s="44" t="str">
        <f t="shared" si="178"/>
        <v>高级神器1配件4-33级</v>
      </c>
      <c r="CQ636" s="43" t="s">
        <v>1061</v>
      </c>
      <c r="CR636" s="18">
        <f t="shared" si="179"/>
        <v>33</v>
      </c>
      <c r="CS636" s="18" t="str">
        <f t="shared" si="180"/>
        <v>金币</v>
      </c>
      <c r="CT636" s="18">
        <f>IF(CR636=1,1,INT(INDEX($CE$13:$CE$52,CR636)/$CH$2*INDEX($CI$4:$CI$6,INDEX($BT$4:$BT$33,CN636))/5)*5)</f>
        <v>214685</v>
      </c>
      <c r="CU636" s="18" t="str">
        <f t="shared" si="181"/>
        <v>初级神器材料</v>
      </c>
      <c r="CV636" s="18">
        <f t="shared" si="182"/>
        <v>27925</v>
      </c>
      <c r="CW636" s="18" t="str">
        <f t="shared" si="183"/>
        <v>高级神器1配件4</v>
      </c>
      <c r="CX636" s="18">
        <f t="shared" si="184"/>
        <v>25</v>
      </c>
      <c r="CY636" s="44"/>
      <c r="CZ636" s="44"/>
      <c r="DA636" s="44"/>
      <c r="DB636" s="44"/>
    </row>
    <row r="637" spans="91:106" ht="16.5" x14ac:dyDescent="0.2">
      <c r="CM637" s="44">
        <v>634</v>
      </c>
      <c r="CN637" s="18">
        <f t="shared" si="176"/>
        <v>16</v>
      </c>
      <c r="CO637" s="18">
        <f t="shared" si="177"/>
        <v>1606018</v>
      </c>
      <c r="CP637" s="44" t="str">
        <f t="shared" si="178"/>
        <v>高级神器1配件4-34级</v>
      </c>
      <c r="CQ637" s="43" t="s">
        <v>1061</v>
      </c>
      <c r="CR637" s="18">
        <f t="shared" si="179"/>
        <v>34</v>
      </c>
      <c r="CS637" s="18" t="str">
        <f t="shared" si="180"/>
        <v>金币</v>
      </c>
      <c r="CT637" s="18">
        <f>IF(CR637=1,1,INT(INDEX($CE$13:$CE$52,CR637)/$CH$2*INDEX($CI$4:$CI$6,INDEX($BT$4:$BT$33,CN637))/5)*5)</f>
        <v>268360</v>
      </c>
      <c r="CU637" s="18" t="str">
        <f t="shared" si="181"/>
        <v>初级神器材料</v>
      </c>
      <c r="CV637" s="18">
        <f t="shared" si="182"/>
        <v>29670</v>
      </c>
      <c r="CW637" s="18" t="str">
        <f t="shared" si="183"/>
        <v>高级神器1配件4</v>
      </c>
      <c r="CX637" s="18">
        <f t="shared" si="184"/>
        <v>25</v>
      </c>
      <c r="CY637" s="44"/>
      <c r="CZ637" s="44"/>
      <c r="DA637" s="44"/>
      <c r="DB637" s="44"/>
    </row>
    <row r="638" spans="91:106" ht="16.5" x14ac:dyDescent="0.2">
      <c r="CM638" s="44">
        <v>635</v>
      </c>
      <c r="CN638" s="18">
        <f t="shared" si="176"/>
        <v>16</v>
      </c>
      <c r="CO638" s="18">
        <f t="shared" si="177"/>
        <v>1606018</v>
      </c>
      <c r="CP638" s="44" t="str">
        <f t="shared" si="178"/>
        <v>高级神器1配件4-35级</v>
      </c>
      <c r="CQ638" s="43" t="s">
        <v>1061</v>
      </c>
      <c r="CR638" s="18">
        <f t="shared" si="179"/>
        <v>35</v>
      </c>
      <c r="CS638" s="18" t="str">
        <f t="shared" si="180"/>
        <v>金币</v>
      </c>
      <c r="CT638" s="18">
        <f>IF(CR638=1,1,INT(INDEX($CE$13:$CE$52,CR638)/$CH$2*INDEX($CI$4:$CI$6,INDEX($BT$4:$BT$33,CN638))/5)*5)</f>
        <v>322030</v>
      </c>
      <c r="CU638" s="18" t="str">
        <f t="shared" si="181"/>
        <v>初级神器材料</v>
      </c>
      <c r="CV638" s="18">
        <f t="shared" si="182"/>
        <v>31415</v>
      </c>
      <c r="CW638" s="18" t="str">
        <f t="shared" si="183"/>
        <v>高级神器1配件4</v>
      </c>
      <c r="CX638" s="18">
        <f t="shared" si="184"/>
        <v>25</v>
      </c>
      <c r="CY638" s="44"/>
      <c r="CZ638" s="44"/>
      <c r="DA638" s="44"/>
      <c r="DB638" s="44"/>
    </row>
    <row r="639" spans="91:106" ht="16.5" x14ac:dyDescent="0.2">
      <c r="CM639" s="44">
        <v>636</v>
      </c>
      <c r="CN639" s="18">
        <f t="shared" si="176"/>
        <v>16</v>
      </c>
      <c r="CO639" s="18">
        <f t="shared" si="177"/>
        <v>1606018</v>
      </c>
      <c r="CP639" s="44" t="str">
        <f t="shared" si="178"/>
        <v>高级神器1配件4-36级</v>
      </c>
      <c r="CQ639" s="43" t="s">
        <v>1061</v>
      </c>
      <c r="CR639" s="18">
        <f t="shared" si="179"/>
        <v>36</v>
      </c>
      <c r="CS639" s="18" t="str">
        <f t="shared" si="180"/>
        <v>金币</v>
      </c>
      <c r="CT639" s="18">
        <f>IF(CR639=1,1,INT(INDEX($CE$13:$CE$52,CR639)/$CH$2*INDEX($CI$4:$CI$6,INDEX($BT$4:$BT$33,CN639))/5)*5)</f>
        <v>436085</v>
      </c>
      <c r="CU639" s="18" t="str">
        <f t="shared" si="181"/>
        <v>初级神器材料</v>
      </c>
      <c r="CV639" s="18">
        <f t="shared" si="182"/>
        <v>49735</v>
      </c>
      <c r="CW639" s="18" t="str">
        <f t="shared" si="183"/>
        <v>高级神器1配件4</v>
      </c>
      <c r="CX639" s="18">
        <f t="shared" si="184"/>
        <v>25</v>
      </c>
      <c r="CY639" s="44"/>
      <c r="CZ639" s="44"/>
      <c r="DA639" s="44"/>
      <c r="DB639" s="44"/>
    </row>
    <row r="640" spans="91:106" ht="16.5" x14ac:dyDescent="0.2">
      <c r="CM640" s="44">
        <v>637</v>
      </c>
      <c r="CN640" s="18">
        <f t="shared" si="176"/>
        <v>16</v>
      </c>
      <c r="CO640" s="18">
        <f t="shared" si="177"/>
        <v>1606018</v>
      </c>
      <c r="CP640" s="44" t="str">
        <f t="shared" si="178"/>
        <v>高级神器1配件4-37级</v>
      </c>
      <c r="CQ640" s="43" t="s">
        <v>1061</v>
      </c>
      <c r="CR640" s="18">
        <f t="shared" si="179"/>
        <v>37</v>
      </c>
      <c r="CS640" s="18" t="str">
        <f t="shared" si="180"/>
        <v>金币</v>
      </c>
      <c r="CT640" s="18">
        <f>IF(CR640=1,1,INT(INDEX($CE$13:$CE$52,CR640)/$CH$2*INDEX($CI$4:$CI$6,INDEX($BT$4:$BT$33,CN640))/5)*5)</f>
        <v>553490</v>
      </c>
      <c r="CU640" s="18" t="str">
        <f t="shared" si="181"/>
        <v>初级神器材料</v>
      </c>
      <c r="CV640" s="18">
        <f t="shared" si="182"/>
        <v>52355</v>
      </c>
      <c r="CW640" s="18" t="str">
        <f t="shared" si="183"/>
        <v>高级神器1配件4</v>
      </c>
      <c r="CX640" s="18">
        <f t="shared" si="184"/>
        <v>25</v>
      </c>
      <c r="CY640" s="44"/>
      <c r="CZ640" s="44"/>
      <c r="DA640" s="44"/>
      <c r="DB640" s="44"/>
    </row>
    <row r="641" spans="91:106" ht="16.5" x14ac:dyDescent="0.2">
      <c r="CM641" s="44">
        <v>638</v>
      </c>
      <c r="CN641" s="18">
        <f t="shared" si="176"/>
        <v>16</v>
      </c>
      <c r="CO641" s="18">
        <f t="shared" si="177"/>
        <v>1606018</v>
      </c>
      <c r="CP641" s="44" t="str">
        <f t="shared" si="178"/>
        <v>高级神器1配件4-38级</v>
      </c>
      <c r="CQ641" s="43" t="s">
        <v>1061</v>
      </c>
      <c r="CR641" s="18">
        <f t="shared" si="179"/>
        <v>38</v>
      </c>
      <c r="CS641" s="18" t="str">
        <f t="shared" si="180"/>
        <v>金币</v>
      </c>
      <c r="CT641" s="18">
        <f>IF(CR641=1,1,INT(INDEX($CE$13:$CE$52,CR641)/$CH$2*INDEX($CI$4:$CI$6,INDEX($BT$4:$BT$33,CN641))/5)*5)</f>
        <v>670900</v>
      </c>
      <c r="CU641" s="18" t="str">
        <f t="shared" si="181"/>
        <v>初级神器材料</v>
      </c>
      <c r="CV641" s="18">
        <f t="shared" si="182"/>
        <v>54975</v>
      </c>
      <c r="CW641" s="18" t="str">
        <f t="shared" si="183"/>
        <v>高级神器1配件4</v>
      </c>
      <c r="CX641" s="18">
        <f t="shared" si="184"/>
        <v>25</v>
      </c>
      <c r="CY641" s="44"/>
      <c r="CZ641" s="44"/>
      <c r="DA641" s="44"/>
      <c r="DB641" s="44"/>
    </row>
    <row r="642" spans="91:106" ht="16.5" x14ac:dyDescent="0.2">
      <c r="CM642" s="44">
        <v>639</v>
      </c>
      <c r="CN642" s="18">
        <f t="shared" si="176"/>
        <v>16</v>
      </c>
      <c r="CO642" s="18">
        <f t="shared" si="177"/>
        <v>1606018</v>
      </c>
      <c r="CP642" s="44" t="str">
        <f t="shared" si="178"/>
        <v>高级神器1配件4-39级</v>
      </c>
      <c r="CQ642" s="43" t="s">
        <v>1061</v>
      </c>
      <c r="CR642" s="18">
        <f t="shared" si="179"/>
        <v>39</v>
      </c>
      <c r="CS642" s="18" t="str">
        <f t="shared" si="180"/>
        <v>金币</v>
      </c>
      <c r="CT642" s="18">
        <f>IF(CR642=1,1,INT(INDEX($CE$13:$CE$52,CR642)/$CH$2*INDEX($CI$4:$CI$6,INDEX($BT$4:$BT$33,CN642))/5)*5)</f>
        <v>788305</v>
      </c>
      <c r="CU642" s="18" t="str">
        <f t="shared" si="181"/>
        <v>初级神器材料</v>
      </c>
      <c r="CV642" s="18">
        <f t="shared" si="182"/>
        <v>57590</v>
      </c>
      <c r="CW642" s="18" t="str">
        <f t="shared" si="183"/>
        <v>高级神器1配件4</v>
      </c>
      <c r="CX642" s="18">
        <f t="shared" si="184"/>
        <v>25</v>
      </c>
      <c r="CY642" s="44"/>
      <c r="CZ642" s="44"/>
      <c r="DA642" s="44"/>
      <c r="DB642" s="44"/>
    </row>
    <row r="643" spans="91:106" ht="16.5" x14ac:dyDescent="0.2">
      <c r="CM643" s="44">
        <v>640</v>
      </c>
      <c r="CN643" s="18">
        <f t="shared" si="176"/>
        <v>16</v>
      </c>
      <c r="CO643" s="18">
        <f t="shared" si="177"/>
        <v>1606018</v>
      </c>
      <c r="CP643" s="44" t="str">
        <f t="shared" si="178"/>
        <v>高级神器1配件4-40级</v>
      </c>
      <c r="CQ643" s="43" t="s">
        <v>1061</v>
      </c>
      <c r="CR643" s="18">
        <f t="shared" si="179"/>
        <v>40</v>
      </c>
      <c r="CS643" s="18" t="str">
        <f t="shared" si="180"/>
        <v>金币</v>
      </c>
      <c r="CT643" s="18">
        <f>IF(CR643=1,1,INT(INDEX($CE$13:$CE$52,CR643)/$CH$2*INDEX($CI$4:$CI$6,INDEX($BT$4:$BT$33,CN643))/5)*5)</f>
        <v>905715</v>
      </c>
      <c r="CU643" s="18" t="str">
        <f t="shared" si="181"/>
        <v>初级神器材料</v>
      </c>
      <c r="CV643" s="18">
        <f t="shared" si="182"/>
        <v>60210</v>
      </c>
      <c r="CW643" s="18" t="str">
        <f t="shared" si="183"/>
        <v>高级神器1配件4</v>
      </c>
      <c r="CX643" s="18">
        <f t="shared" si="184"/>
        <v>25</v>
      </c>
      <c r="CY643" s="44"/>
      <c r="CZ643" s="44"/>
      <c r="DA643" s="44"/>
      <c r="DB643" s="44"/>
    </row>
    <row r="644" spans="91:106" ht="16.5" x14ac:dyDescent="0.2">
      <c r="CM644" s="44">
        <v>641</v>
      </c>
      <c r="CN644" s="18">
        <f t="shared" si="176"/>
        <v>17</v>
      </c>
      <c r="CO644" s="18">
        <f t="shared" si="177"/>
        <v>1606019</v>
      </c>
      <c r="CP644" s="44" t="str">
        <f t="shared" si="178"/>
        <v>高级神器1配件5-1级</v>
      </c>
      <c r="CQ644" s="43" t="s">
        <v>1061</v>
      </c>
      <c r="CR644" s="18">
        <f t="shared" si="179"/>
        <v>1</v>
      </c>
      <c r="CS644" s="18" t="str">
        <f t="shared" si="180"/>
        <v>高级神器1配件5激活</v>
      </c>
      <c r="CT644" s="18">
        <f>IF(CR644=1,1,INT(INDEX($CE$13:$CE$52,CR644)/$CH$2*INDEX($CI$4:$CI$6,INDEX($BT$4:$BT$33,CN644))/5)*5)</f>
        <v>1</v>
      </c>
      <c r="CU644" s="18" t="str">
        <f t="shared" si="181"/>
        <v/>
      </c>
      <c r="CV644" s="18" t="str">
        <f t="shared" si="182"/>
        <v/>
      </c>
      <c r="CW644" s="18" t="str">
        <f t="shared" si="183"/>
        <v/>
      </c>
      <c r="CX644" s="18" t="str">
        <f t="shared" si="184"/>
        <v/>
      </c>
      <c r="CY644" s="44"/>
      <c r="CZ644" s="44"/>
      <c r="DA644" s="44"/>
      <c r="DB644" s="44"/>
    </row>
    <row r="645" spans="91:106" ht="16.5" x14ac:dyDescent="0.2">
      <c r="CM645" s="44">
        <v>642</v>
      </c>
      <c r="CN645" s="18">
        <f t="shared" ref="CN645:CN708" si="185">INT((CM645-1)/40)+1</f>
        <v>17</v>
      </c>
      <c r="CO645" s="18">
        <f t="shared" ref="CO645:CO708" si="186">INDEX($BR$4:$BR$33,CN645)</f>
        <v>1606019</v>
      </c>
      <c r="CP645" s="44" t="str">
        <f t="shared" ref="CP645:CP708" si="187">INDEX($BS$4:$BS$33,CN645)&amp;"-"&amp;CR645&amp;"级"</f>
        <v>高级神器1配件5-2级</v>
      </c>
      <c r="CQ645" s="43" t="s">
        <v>1061</v>
      </c>
      <c r="CR645" s="18">
        <f t="shared" ref="CR645:CR708" si="188">MOD(CM645-1,40)+1</f>
        <v>2</v>
      </c>
      <c r="CS645" s="18" t="str">
        <f t="shared" ref="CS645:CS708" si="189">IF(CR645=1,INDEX($BS$4:$BS$33,CN645)&amp;"激活","金币")</f>
        <v>金币</v>
      </c>
      <c r="CT645" s="18">
        <f>IF(CR645=1,1,INT(INDEX($CE$13:$CE$52,CR645)/$CH$2*INDEX($CI$4:$CI$6,INDEX($BT$4:$BT$33,CN645))/5)*5)</f>
        <v>1505</v>
      </c>
      <c r="CU645" s="18" t="str">
        <f t="shared" ref="CU645:CU708" si="190">IF(CR645=1,"","初级神器材料")</f>
        <v>初级神器材料</v>
      </c>
      <c r="CV645" s="18">
        <f t="shared" ref="CV645:CV708" si="191">IF(CR645=1,"",INDEX($BK$4:$BM$43,CR645,INDEX($BT$4:$BT$33,CN645)))</f>
        <v>45</v>
      </c>
      <c r="CW645" s="18" t="str">
        <f t="shared" ref="CW645:CW708" si="192">IF(CR645=1,"",INDEX($BS$4:$BS$33,CN645))</f>
        <v>高级神器1配件5</v>
      </c>
      <c r="CX645" s="18">
        <f t="shared" ref="CX645:CX708" si="193">IF(CR645=1,"",INDEX($AW$4:$AW$43,CR645))</f>
        <v>1</v>
      </c>
      <c r="CY645" s="44"/>
      <c r="CZ645" s="44"/>
      <c r="DA645" s="44"/>
      <c r="DB645" s="44"/>
    </row>
    <row r="646" spans="91:106" ht="16.5" x14ac:dyDescent="0.2">
      <c r="CM646" s="44">
        <v>643</v>
      </c>
      <c r="CN646" s="18">
        <f t="shared" si="185"/>
        <v>17</v>
      </c>
      <c r="CO646" s="18">
        <f t="shared" si="186"/>
        <v>1606019</v>
      </c>
      <c r="CP646" s="44" t="str">
        <f t="shared" si="187"/>
        <v>高级神器1配件5-3级</v>
      </c>
      <c r="CQ646" s="43" t="s">
        <v>1061</v>
      </c>
      <c r="CR646" s="18">
        <f t="shared" si="188"/>
        <v>3</v>
      </c>
      <c r="CS646" s="18" t="str">
        <f t="shared" si="189"/>
        <v>金币</v>
      </c>
      <c r="CT646" s="18">
        <f>IF(CR646=1,1,INT(INDEX($CE$13:$CE$52,CR646)/$CH$2*INDEX($CI$4:$CI$6,INDEX($BT$4:$BT$33,CN646))/5)*5)</f>
        <v>1825</v>
      </c>
      <c r="CU646" s="18" t="str">
        <f t="shared" si="190"/>
        <v>初级神器材料</v>
      </c>
      <c r="CV646" s="18">
        <f t="shared" si="191"/>
        <v>85</v>
      </c>
      <c r="CW646" s="18" t="str">
        <f t="shared" si="192"/>
        <v>高级神器1配件5</v>
      </c>
      <c r="CX646" s="18">
        <f t="shared" si="193"/>
        <v>1</v>
      </c>
      <c r="CY646" s="44"/>
      <c r="CZ646" s="44"/>
      <c r="DA646" s="44"/>
      <c r="DB646" s="44"/>
    </row>
    <row r="647" spans="91:106" ht="16.5" x14ac:dyDescent="0.2">
      <c r="CM647" s="44">
        <v>644</v>
      </c>
      <c r="CN647" s="18">
        <f t="shared" si="185"/>
        <v>17</v>
      </c>
      <c r="CO647" s="18">
        <f t="shared" si="186"/>
        <v>1606019</v>
      </c>
      <c r="CP647" s="44" t="str">
        <f t="shared" si="187"/>
        <v>高级神器1配件5-4级</v>
      </c>
      <c r="CQ647" s="43" t="s">
        <v>1061</v>
      </c>
      <c r="CR647" s="18">
        <f t="shared" si="188"/>
        <v>4</v>
      </c>
      <c r="CS647" s="18" t="str">
        <f t="shared" si="189"/>
        <v>金币</v>
      </c>
      <c r="CT647" s="18">
        <f>IF(CR647=1,1,INT(INDEX($CE$13:$CE$52,CR647)/$CH$2*INDEX($CI$4:$CI$6,INDEX($BT$4:$BT$33,CN647))/5)*5)</f>
        <v>2145</v>
      </c>
      <c r="CU647" s="18" t="str">
        <f t="shared" si="190"/>
        <v>初级神器材料</v>
      </c>
      <c r="CV647" s="18">
        <f t="shared" si="191"/>
        <v>130</v>
      </c>
      <c r="CW647" s="18" t="str">
        <f t="shared" si="192"/>
        <v>高级神器1配件5</v>
      </c>
      <c r="CX647" s="18">
        <f t="shared" si="193"/>
        <v>1</v>
      </c>
      <c r="CY647" s="44"/>
      <c r="CZ647" s="44"/>
      <c r="DA647" s="44"/>
      <c r="DB647" s="44"/>
    </row>
    <row r="648" spans="91:106" ht="16.5" x14ac:dyDescent="0.2">
      <c r="CM648" s="44">
        <v>645</v>
      </c>
      <c r="CN648" s="18">
        <f t="shared" si="185"/>
        <v>17</v>
      </c>
      <c r="CO648" s="18">
        <f t="shared" si="186"/>
        <v>1606019</v>
      </c>
      <c r="CP648" s="44" t="str">
        <f t="shared" si="187"/>
        <v>高级神器1配件5-5级</v>
      </c>
      <c r="CQ648" s="43" t="s">
        <v>1061</v>
      </c>
      <c r="CR648" s="18">
        <f t="shared" si="188"/>
        <v>5</v>
      </c>
      <c r="CS648" s="18" t="str">
        <f t="shared" si="189"/>
        <v>金币</v>
      </c>
      <c r="CT648" s="18">
        <f>IF(CR648=1,1,INT(INDEX($CE$13:$CE$52,CR648)/$CH$2*INDEX($CI$4:$CI$6,INDEX($BT$4:$BT$33,CN648))/5)*5)</f>
        <v>2465</v>
      </c>
      <c r="CU648" s="18" t="str">
        <f t="shared" si="190"/>
        <v>初级神器材料</v>
      </c>
      <c r="CV648" s="18">
        <f t="shared" si="191"/>
        <v>220</v>
      </c>
      <c r="CW648" s="18" t="str">
        <f t="shared" si="192"/>
        <v>高级神器1配件5</v>
      </c>
      <c r="CX648" s="18">
        <f t="shared" si="193"/>
        <v>2</v>
      </c>
      <c r="CY648" s="44"/>
      <c r="CZ648" s="44"/>
      <c r="DA648" s="44"/>
      <c r="DB648" s="44"/>
    </row>
    <row r="649" spans="91:106" ht="16.5" x14ac:dyDescent="0.2">
      <c r="CM649" s="44">
        <v>646</v>
      </c>
      <c r="CN649" s="18">
        <f t="shared" si="185"/>
        <v>17</v>
      </c>
      <c r="CO649" s="18">
        <f t="shared" si="186"/>
        <v>1606019</v>
      </c>
      <c r="CP649" s="44" t="str">
        <f t="shared" si="187"/>
        <v>高级神器1配件5-6级</v>
      </c>
      <c r="CQ649" s="43" t="s">
        <v>1061</v>
      </c>
      <c r="CR649" s="18">
        <f t="shared" si="188"/>
        <v>6</v>
      </c>
      <c r="CS649" s="18" t="str">
        <f t="shared" si="189"/>
        <v>金币</v>
      </c>
      <c r="CT649" s="18">
        <f>IF(CR649=1,1,INT(INDEX($CE$13:$CE$52,CR649)/$CH$2*INDEX($CI$4:$CI$6,INDEX($BT$4:$BT$33,CN649))/5)*5)</f>
        <v>3260</v>
      </c>
      <c r="CU649" s="18" t="str">
        <f t="shared" si="190"/>
        <v>初级神器材料</v>
      </c>
      <c r="CV649" s="18">
        <f t="shared" si="191"/>
        <v>610</v>
      </c>
      <c r="CW649" s="18" t="str">
        <f t="shared" si="192"/>
        <v>高级神器1配件5</v>
      </c>
      <c r="CX649" s="18">
        <f t="shared" si="193"/>
        <v>2</v>
      </c>
      <c r="CY649" s="44"/>
      <c r="CZ649" s="44"/>
      <c r="DA649" s="44"/>
      <c r="DB649" s="44"/>
    </row>
    <row r="650" spans="91:106" ht="16.5" x14ac:dyDescent="0.2">
      <c r="CM650" s="44">
        <v>647</v>
      </c>
      <c r="CN650" s="18">
        <f t="shared" si="185"/>
        <v>17</v>
      </c>
      <c r="CO650" s="18">
        <f t="shared" si="186"/>
        <v>1606019</v>
      </c>
      <c r="CP650" s="44" t="str">
        <f t="shared" si="187"/>
        <v>高级神器1配件5-7级</v>
      </c>
      <c r="CQ650" s="43" t="s">
        <v>1061</v>
      </c>
      <c r="CR650" s="18">
        <f t="shared" si="188"/>
        <v>7</v>
      </c>
      <c r="CS650" s="18" t="str">
        <f t="shared" si="189"/>
        <v>金币</v>
      </c>
      <c r="CT650" s="18">
        <f>IF(CR650=1,1,INT(INDEX($CE$13:$CE$52,CR650)/$CH$2*INDEX($CI$4:$CI$6,INDEX($BT$4:$BT$33,CN650))/5)*5)</f>
        <v>4140</v>
      </c>
      <c r="CU650" s="18" t="str">
        <f t="shared" si="190"/>
        <v>初级神器材料</v>
      </c>
      <c r="CV650" s="18">
        <f t="shared" si="191"/>
        <v>915</v>
      </c>
      <c r="CW650" s="18" t="str">
        <f t="shared" si="192"/>
        <v>高级神器1配件5</v>
      </c>
      <c r="CX650" s="18">
        <f t="shared" si="193"/>
        <v>2</v>
      </c>
      <c r="CY650" s="44"/>
      <c r="CZ650" s="44"/>
      <c r="DA650" s="44"/>
      <c r="DB650" s="44"/>
    </row>
    <row r="651" spans="91:106" ht="16.5" x14ac:dyDescent="0.2">
      <c r="CM651" s="44">
        <v>648</v>
      </c>
      <c r="CN651" s="18">
        <f t="shared" si="185"/>
        <v>17</v>
      </c>
      <c r="CO651" s="18">
        <f t="shared" si="186"/>
        <v>1606019</v>
      </c>
      <c r="CP651" s="44" t="str">
        <f t="shared" si="187"/>
        <v>高级神器1配件5-8级</v>
      </c>
      <c r="CQ651" s="43" t="s">
        <v>1061</v>
      </c>
      <c r="CR651" s="18">
        <f t="shared" si="188"/>
        <v>8</v>
      </c>
      <c r="CS651" s="18" t="str">
        <f t="shared" si="189"/>
        <v>金币</v>
      </c>
      <c r="CT651" s="18">
        <f>IF(CR651=1,1,INT(INDEX($CE$13:$CE$52,CR651)/$CH$2*INDEX($CI$4:$CI$6,INDEX($BT$4:$BT$33,CN651))/5)*5)</f>
        <v>5020</v>
      </c>
      <c r="CU651" s="18" t="str">
        <f t="shared" si="190"/>
        <v>初级神器材料</v>
      </c>
      <c r="CV651" s="18">
        <f t="shared" si="191"/>
        <v>1180</v>
      </c>
      <c r="CW651" s="18" t="str">
        <f t="shared" si="192"/>
        <v>高级神器1配件5</v>
      </c>
      <c r="CX651" s="18">
        <f t="shared" si="193"/>
        <v>2</v>
      </c>
      <c r="CY651" s="44"/>
      <c r="CZ651" s="44"/>
      <c r="DA651" s="44"/>
      <c r="DB651" s="44"/>
    </row>
    <row r="652" spans="91:106" ht="16.5" x14ac:dyDescent="0.2">
      <c r="CM652" s="44">
        <v>649</v>
      </c>
      <c r="CN652" s="18">
        <f t="shared" si="185"/>
        <v>17</v>
      </c>
      <c r="CO652" s="18">
        <f t="shared" si="186"/>
        <v>1606019</v>
      </c>
      <c r="CP652" s="44" t="str">
        <f t="shared" si="187"/>
        <v>高级神器1配件5-9级</v>
      </c>
      <c r="CQ652" s="43" t="s">
        <v>1061</v>
      </c>
      <c r="CR652" s="18">
        <f t="shared" si="188"/>
        <v>9</v>
      </c>
      <c r="CS652" s="18" t="str">
        <f t="shared" si="189"/>
        <v>金币</v>
      </c>
      <c r="CT652" s="18">
        <f>IF(CR652=1,1,INT(INDEX($CE$13:$CE$52,CR652)/$CH$2*INDEX($CI$4:$CI$6,INDEX($BT$4:$BT$33,CN652))/5)*5)</f>
        <v>5900</v>
      </c>
      <c r="CU652" s="18" t="str">
        <f t="shared" si="190"/>
        <v>初级神器材料</v>
      </c>
      <c r="CV652" s="18">
        <f t="shared" si="191"/>
        <v>1395</v>
      </c>
      <c r="CW652" s="18" t="str">
        <f t="shared" si="192"/>
        <v>高级神器1配件5</v>
      </c>
      <c r="CX652" s="18">
        <f t="shared" si="193"/>
        <v>2</v>
      </c>
      <c r="CY652" s="44"/>
      <c r="CZ652" s="44"/>
      <c r="DA652" s="44"/>
      <c r="DB652" s="44"/>
    </row>
    <row r="653" spans="91:106" ht="16.5" x14ac:dyDescent="0.2">
      <c r="CM653" s="44">
        <v>650</v>
      </c>
      <c r="CN653" s="18">
        <f t="shared" si="185"/>
        <v>17</v>
      </c>
      <c r="CO653" s="18">
        <f t="shared" si="186"/>
        <v>1606019</v>
      </c>
      <c r="CP653" s="44" t="str">
        <f t="shared" si="187"/>
        <v>高级神器1配件5-10级</v>
      </c>
      <c r="CQ653" s="43" t="s">
        <v>1061</v>
      </c>
      <c r="CR653" s="18">
        <f t="shared" si="188"/>
        <v>10</v>
      </c>
      <c r="CS653" s="18" t="str">
        <f t="shared" si="189"/>
        <v>金币</v>
      </c>
      <c r="CT653" s="18">
        <f>IF(CR653=1,1,INT(INDEX($CE$13:$CE$52,CR653)/$CH$2*INDEX($CI$4:$CI$6,INDEX($BT$4:$BT$33,CN653))/5)*5)</f>
        <v>6780</v>
      </c>
      <c r="CU653" s="18" t="str">
        <f t="shared" si="190"/>
        <v>初级神器材料</v>
      </c>
      <c r="CV653" s="18">
        <f t="shared" si="191"/>
        <v>1660</v>
      </c>
      <c r="CW653" s="18" t="str">
        <f t="shared" si="192"/>
        <v>高级神器1配件5</v>
      </c>
      <c r="CX653" s="18">
        <f t="shared" si="193"/>
        <v>3</v>
      </c>
      <c r="CY653" s="44"/>
      <c r="CZ653" s="44"/>
      <c r="DA653" s="44"/>
      <c r="DB653" s="44"/>
    </row>
    <row r="654" spans="91:106" ht="16.5" x14ac:dyDescent="0.2">
      <c r="CM654" s="44">
        <v>651</v>
      </c>
      <c r="CN654" s="18">
        <f t="shared" si="185"/>
        <v>17</v>
      </c>
      <c r="CO654" s="18">
        <f t="shared" si="186"/>
        <v>1606019</v>
      </c>
      <c r="CP654" s="44" t="str">
        <f t="shared" si="187"/>
        <v>高级神器1配件5-11级</v>
      </c>
      <c r="CQ654" s="43" t="s">
        <v>1061</v>
      </c>
      <c r="CR654" s="18">
        <f t="shared" si="188"/>
        <v>11</v>
      </c>
      <c r="CS654" s="18" t="str">
        <f t="shared" si="189"/>
        <v>金币</v>
      </c>
      <c r="CT654" s="18">
        <f>IF(CR654=1,1,INT(INDEX($CE$13:$CE$52,CR654)/$CH$2*INDEX($CI$4:$CI$6,INDEX($BT$4:$BT$33,CN654))/5)*5)</f>
        <v>8065</v>
      </c>
      <c r="CU654" s="18" t="str">
        <f t="shared" si="190"/>
        <v>初级神器材料</v>
      </c>
      <c r="CV654" s="18">
        <f t="shared" si="191"/>
        <v>2880</v>
      </c>
      <c r="CW654" s="18" t="str">
        <f t="shared" si="192"/>
        <v>高级神器1配件5</v>
      </c>
      <c r="CX654" s="18">
        <f t="shared" si="193"/>
        <v>3</v>
      </c>
      <c r="CY654" s="44"/>
      <c r="CZ654" s="44"/>
      <c r="DA654" s="44"/>
      <c r="DB654" s="44"/>
    </row>
    <row r="655" spans="91:106" ht="16.5" x14ac:dyDescent="0.2">
      <c r="CM655" s="44">
        <v>652</v>
      </c>
      <c r="CN655" s="18">
        <f t="shared" si="185"/>
        <v>17</v>
      </c>
      <c r="CO655" s="18">
        <f t="shared" si="186"/>
        <v>1606019</v>
      </c>
      <c r="CP655" s="44" t="str">
        <f t="shared" si="187"/>
        <v>高级神器1配件5-12级</v>
      </c>
      <c r="CQ655" s="43" t="s">
        <v>1061</v>
      </c>
      <c r="CR655" s="18">
        <f t="shared" si="188"/>
        <v>12</v>
      </c>
      <c r="CS655" s="18" t="str">
        <f t="shared" si="189"/>
        <v>金币</v>
      </c>
      <c r="CT655" s="18">
        <f>IF(CR655=1,1,INT(INDEX($CE$13:$CE$52,CR655)/$CH$2*INDEX($CI$4:$CI$6,INDEX($BT$4:$BT$33,CN655))/5)*5)</f>
        <v>9790</v>
      </c>
      <c r="CU655" s="18" t="str">
        <f t="shared" si="190"/>
        <v>初级神器材料</v>
      </c>
      <c r="CV655" s="18">
        <f t="shared" si="191"/>
        <v>3140</v>
      </c>
      <c r="CW655" s="18" t="str">
        <f t="shared" si="192"/>
        <v>高级神器1配件5</v>
      </c>
      <c r="CX655" s="18">
        <f t="shared" si="193"/>
        <v>3</v>
      </c>
      <c r="CY655" s="44"/>
      <c r="CZ655" s="44"/>
      <c r="DA655" s="44"/>
      <c r="DB655" s="44"/>
    </row>
    <row r="656" spans="91:106" ht="16.5" x14ac:dyDescent="0.2">
      <c r="CM656" s="44">
        <v>653</v>
      </c>
      <c r="CN656" s="18">
        <f t="shared" si="185"/>
        <v>17</v>
      </c>
      <c r="CO656" s="18">
        <f t="shared" si="186"/>
        <v>1606019</v>
      </c>
      <c r="CP656" s="44" t="str">
        <f t="shared" si="187"/>
        <v>高级神器1配件5-13级</v>
      </c>
      <c r="CQ656" s="43" t="s">
        <v>1061</v>
      </c>
      <c r="CR656" s="18">
        <f t="shared" si="188"/>
        <v>13</v>
      </c>
      <c r="CS656" s="18" t="str">
        <f t="shared" si="189"/>
        <v>金币</v>
      </c>
      <c r="CT656" s="18">
        <f>IF(CR656=1,1,INT(INDEX($CE$13:$CE$52,CR656)/$CH$2*INDEX($CI$4:$CI$6,INDEX($BT$4:$BT$33,CN656))/5)*5)</f>
        <v>11520</v>
      </c>
      <c r="CU656" s="18" t="str">
        <f t="shared" si="190"/>
        <v>初级神器材料</v>
      </c>
      <c r="CV656" s="18">
        <f t="shared" si="191"/>
        <v>3360</v>
      </c>
      <c r="CW656" s="18" t="str">
        <f t="shared" si="192"/>
        <v>高级神器1配件5</v>
      </c>
      <c r="CX656" s="18">
        <f t="shared" si="193"/>
        <v>3</v>
      </c>
      <c r="CY656" s="44"/>
      <c r="CZ656" s="44"/>
      <c r="DA656" s="44"/>
      <c r="DB656" s="44"/>
    </row>
    <row r="657" spans="91:106" ht="16.5" x14ac:dyDescent="0.2">
      <c r="CM657" s="44">
        <v>654</v>
      </c>
      <c r="CN657" s="18">
        <f t="shared" si="185"/>
        <v>17</v>
      </c>
      <c r="CO657" s="18">
        <f t="shared" si="186"/>
        <v>1606019</v>
      </c>
      <c r="CP657" s="44" t="str">
        <f t="shared" si="187"/>
        <v>高级神器1配件5-14级</v>
      </c>
      <c r="CQ657" s="43" t="s">
        <v>1061</v>
      </c>
      <c r="CR657" s="18">
        <f t="shared" si="188"/>
        <v>14</v>
      </c>
      <c r="CS657" s="18" t="str">
        <f t="shared" si="189"/>
        <v>金币</v>
      </c>
      <c r="CT657" s="18">
        <f>IF(CR657=1,1,INT(INDEX($CE$13:$CE$52,CR657)/$CH$2*INDEX($CI$4:$CI$6,INDEX($BT$4:$BT$33,CN657))/5)*5)</f>
        <v>13250</v>
      </c>
      <c r="CU657" s="18" t="str">
        <f t="shared" si="190"/>
        <v>初级神器材料</v>
      </c>
      <c r="CV657" s="18">
        <f t="shared" si="191"/>
        <v>3580</v>
      </c>
      <c r="CW657" s="18" t="str">
        <f t="shared" si="192"/>
        <v>高级神器1配件5</v>
      </c>
      <c r="CX657" s="18">
        <f t="shared" si="193"/>
        <v>3</v>
      </c>
      <c r="CY657" s="44"/>
      <c r="CZ657" s="44"/>
      <c r="DA657" s="44"/>
      <c r="DB657" s="44"/>
    </row>
    <row r="658" spans="91:106" ht="16.5" x14ac:dyDescent="0.2">
      <c r="CM658" s="44">
        <v>655</v>
      </c>
      <c r="CN658" s="18">
        <f t="shared" si="185"/>
        <v>17</v>
      </c>
      <c r="CO658" s="18">
        <f t="shared" si="186"/>
        <v>1606019</v>
      </c>
      <c r="CP658" s="44" t="str">
        <f t="shared" si="187"/>
        <v>高级神器1配件5-15级</v>
      </c>
      <c r="CQ658" s="43" t="s">
        <v>1061</v>
      </c>
      <c r="CR658" s="18">
        <f t="shared" si="188"/>
        <v>15</v>
      </c>
      <c r="CS658" s="18" t="str">
        <f t="shared" si="189"/>
        <v>金币</v>
      </c>
      <c r="CT658" s="18">
        <f>IF(CR658=1,1,INT(INDEX($CE$13:$CE$52,CR658)/$CH$2*INDEX($CI$4:$CI$6,INDEX($BT$4:$BT$33,CN658))/5)*5)</f>
        <v>14980</v>
      </c>
      <c r="CU658" s="18" t="str">
        <f t="shared" si="190"/>
        <v>初级神器材料</v>
      </c>
      <c r="CV658" s="18">
        <f t="shared" si="191"/>
        <v>3710</v>
      </c>
      <c r="CW658" s="18" t="str">
        <f t="shared" si="192"/>
        <v>高级神器1配件5</v>
      </c>
      <c r="CX658" s="18">
        <f t="shared" si="193"/>
        <v>5</v>
      </c>
      <c r="CY658" s="44"/>
      <c r="CZ658" s="44"/>
      <c r="DA658" s="44"/>
      <c r="DB658" s="44"/>
    </row>
    <row r="659" spans="91:106" ht="16.5" x14ac:dyDescent="0.2">
      <c r="CM659" s="44">
        <v>656</v>
      </c>
      <c r="CN659" s="18">
        <f t="shared" si="185"/>
        <v>17</v>
      </c>
      <c r="CO659" s="18">
        <f t="shared" si="186"/>
        <v>1606019</v>
      </c>
      <c r="CP659" s="44" t="str">
        <f t="shared" si="187"/>
        <v>高级神器1配件5-16级</v>
      </c>
      <c r="CQ659" s="43" t="s">
        <v>1061</v>
      </c>
      <c r="CR659" s="18">
        <f t="shared" si="188"/>
        <v>16</v>
      </c>
      <c r="CS659" s="18" t="str">
        <f t="shared" si="189"/>
        <v>金币</v>
      </c>
      <c r="CT659" s="18">
        <f>IF(CR659=1,1,INT(INDEX($CE$13:$CE$52,CR659)/$CH$2*INDEX($CI$4:$CI$6,INDEX($BT$4:$BT$33,CN659))/5)*5)</f>
        <v>16165</v>
      </c>
      <c r="CU659" s="18" t="str">
        <f t="shared" si="190"/>
        <v>初级神器材料</v>
      </c>
      <c r="CV659" s="18">
        <f t="shared" si="191"/>
        <v>6590</v>
      </c>
      <c r="CW659" s="18" t="str">
        <f t="shared" si="192"/>
        <v>高级神器1配件5</v>
      </c>
      <c r="CX659" s="18">
        <f t="shared" si="193"/>
        <v>5</v>
      </c>
      <c r="CY659" s="44"/>
      <c r="CZ659" s="44"/>
      <c r="DA659" s="44"/>
      <c r="DB659" s="44"/>
    </row>
    <row r="660" spans="91:106" ht="16.5" x14ac:dyDescent="0.2">
      <c r="CM660" s="44">
        <v>657</v>
      </c>
      <c r="CN660" s="18">
        <f t="shared" si="185"/>
        <v>17</v>
      </c>
      <c r="CO660" s="18">
        <f t="shared" si="186"/>
        <v>1606019</v>
      </c>
      <c r="CP660" s="44" t="str">
        <f t="shared" si="187"/>
        <v>高级神器1配件5-17级</v>
      </c>
      <c r="CQ660" s="43" t="s">
        <v>1061</v>
      </c>
      <c r="CR660" s="18">
        <f t="shared" si="188"/>
        <v>17</v>
      </c>
      <c r="CS660" s="18" t="str">
        <f t="shared" si="189"/>
        <v>金币</v>
      </c>
      <c r="CT660" s="18">
        <f>IF(CR660=1,1,INT(INDEX($CE$13:$CE$52,CR660)/$CH$2*INDEX($CI$4:$CI$6,INDEX($BT$4:$BT$33,CN660))/5)*5)</f>
        <v>19625</v>
      </c>
      <c r="CU660" s="18" t="str">
        <f t="shared" si="190"/>
        <v>初级神器材料</v>
      </c>
      <c r="CV660" s="18">
        <f t="shared" si="191"/>
        <v>6980</v>
      </c>
      <c r="CW660" s="18" t="str">
        <f t="shared" si="192"/>
        <v>高级神器1配件5</v>
      </c>
      <c r="CX660" s="18">
        <f t="shared" si="193"/>
        <v>5</v>
      </c>
      <c r="CY660" s="44"/>
      <c r="CZ660" s="44"/>
      <c r="DA660" s="44"/>
      <c r="DB660" s="44"/>
    </row>
    <row r="661" spans="91:106" ht="16.5" x14ac:dyDescent="0.2">
      <c r="CM661" s="44">
        <v>658</v>
      </c>
      <c r="CN661" s="18">
        <f t="shared" si="185"/>
        <v>17</v>
      </c>
      <c r="CO661" s="18">
        <f t="shared" si="186"/>
        <v>1606019</v>
      </c>
      <c r="CP661" s="44" t="str">
        <f t="shared" si="187"/>
        <v>高级神器1配件5-18级</v>
      </c>
      <c r="CQ661" s="43" t="s">
        <v>1061</v>
      </c>
      <c r="CR661" s="18">
        <f t="shared" si="188"/>
        <v>18</v>
      </c>
      <c r="CS661" s="18" t="str">
        <f t="shared" si="189"/>
        <v>金币</v>
      </c>
      <c r="CT661" s="18">
        <f>IF(CR661=1,1,INT(INDEX($CE$13:$CE$52,CR661)/$CH$2*INDEX($CI$4:$CI$6,INDEX($BT$4:$BT$33,CN661))/5)*5)</f>
        <v>23090</v>
      </c>
      <c r="CU661" s="18" t="str">
        <f t="shared" si="190"/>
        <v>初级神器材料</v>
      </c>
      <c r="CV661" s="18">
        <f t="shared" si="191"/>
        <v>7375</v>
      </c>
      <c r="CW661" s="18" t="str">
        <f t="shared" si="192"/>
        <v>高级神器1配件5</v>
      </c>
      <c r="CX661" s="18">
        <f t="shared" si="193"/>
        <v>5</v>
      </c>
      <c r="CY661" s="44"/>
      <c r="CZ661" s="44"/>
      <c r="DA661" s="44"/>
      <c r="DB661" s="44"/>
    </row>
    <row r="662" spans="91:106" ht="16.5" x14ac:dyDescent="0.2">
      <c r="CM662" s="44">
        <v>659</v>
      </c>
      <c r="CN662" s="18">
        <f t="shared" si="185"/>
        <v>17</v>
      </c>
      <c r="CO662" s="18">
        <f t="shared" si="186"/>
        <v>1606019</v>
      </c>
      <c r="CP662" s="44" t="str">
        <f t="shared" si="187"/>
        <v>高级神器1配件5-19级</v>
      </c>
      <c r="CQ662" s="43" t="s">
        <v>1061</v>
      </c>
      <c r="CR662" s="18">
        <f t="shared" si="188"/>
        <v>19</v>
      </c>
      <c r="CS662" s="18" t="str">
        <f t="shared" si="189"/>
        <v>金币</v>
      </c>
      <c r="CT662" s="18">
        <f>IF(CR662=1,1,INT(INDEX($CE$13:$CE$52,CR662)/$CH$2*INDEX($CI$4:$CI$6,INDEX($BT$4:$BT$33,CN662))/5)*5)</f>
        <v>26555</v>
      </c>
      <c r="CU662" s="18" t="str">
        <f t="shared" si="190"/>
        <v>初级神器材料</v>
      </c>
      <c r="CV662" s="18">
        <f t="shared" si="191"/>
        <v>7810</v>
      </c>
      <c r="CW662" s="18" t="str">
        <f t="shared" si="192"/>
        <v>高级神器1配件5</v>
      </c>
      <c r="CX662" s="18">
        <f t="shared" si="193"/>
        <v>5</v>
      </c>
      <c r="CY662" s="44"/>
      <c r="CZ662" s="44"/>
      <c r="DA662" s="44"/>
      <c r="DB662" s="44"/>
    </row>
    <row r="663" spans="91:106" ht="16.5" x14ac:dyDescent="0.2">
      <c r="CM663" s="44">
        <v>660</v>
      </c>
      <c r="CN663" s="18">
        <f t="shared" si="185"/>
        <v>17</v>
      </c>
      <c r="CO663" s="18">
        <f t="shared" si="186"/>
        <v>1606019</v>
      </c>
      <c r="CP663" s="44" t="str">
        <f t="shared" si="187"/>
        <v>高级神器1配件5-20级</v>
      </c>
      <c r="CQ663" s="43" t="s">
        <v>1061</v>
      </c>
      <c r="CR663" s="18">
        <f t="shared" si="188"/>
        <v>20</v>
      </c>
      <c r="CS663" s="18" t="str">
        <f t="shared" si="189"/>
        <v>金币</v>
      </c>
      <c r="CT663" s="18">
        <f>IF(CR663=1,1,INT(INDEX($CE$13:$CE$52,CR663)/$CH$2*INDEX($CI$4:$CI$6,INDEX($BT$4:$BT$33,CN663))/5)*5)</f>
        <v>30020</v>
      </c>
      <c r="CU663" s="18" t="str">
        <f t="shared" si="190"/>
        <v>初级神器材料</v>
      </c>
      <c r="CV663" s="18">
        <f t="shared" si="191"/>
        <v>8245</v>
      </c>
      <c r="CW663" s="18" t="str">
        <f t="shared" si="192"/>
        <v>高级神器1配件5</v>
      </c>
      <c r="CX663" s="18">
        <f t="shared" si="193"/>
        <v>10</v>
      </c>
      <c r="CY663" s="44"/>
      <c r="CZ663" s="44"/>
      <c r="DA663" s="44"/>
      <c r="DB663" s="44"/>
    </row>
    <row r="664" spans="91:106" ht="16.5" x14ac:dyDescent="0.2">
      <c r="CM664" s="44">
        <v>661</v>
      </c>
      <c r="CN664" s="18">
        <f t="shared" si="185"/>
        <v>17</v>
      </c>
      <c r="CO664" s="18">
        <f t="shared" si="186"/>
        <v>1606019</v>
      </c>
      <c r="CP664" s="44" t="str">
        <f t="shared" si="187"/>
        <v>高级神器1配件5-21级</v>
      </c>
      <c r="CQ664" s="43" t="s">
        <v>1061</v>
      </c>
      <c r="CR664" s="18">
        <f t="shared" si="188"/>
        <v>21</v>
      </c>
      <c r="CS664" s="18" t="str">
        <f t="shared" si="189"/>
        <v>金币</v>
      </c>
      <c r="CT664" s="18">
        <f>IF(CR664=1,1,INT(INDEX($CE$13:$CE$52,CR664)/$CH$2*INDEX($CI$4:$CI$6,INDEX($BT$4:$BT$33,CN664))/5)*5)</f>
        <v>31530</v>
      </c>
      <c r="CU664" s="18" t="str">
        <f t="shared" si="190"/>
        <v>初级神器材料</v>
      </c>
      <c r="CV664" s="18">
        <f t="shared" si="191"/>
        <v>9130</v>
      </c>
      <c r="CW664" s="18" t="str">
        <f t="shared" si="192"/>
        <v>高级神器1配件5</v>
      </c>
      <c r="CX664" s="18">
        <f t="shared" si="193"/>
        <v>10</v>
      </c>
      <c r="CY664" s="44"/>
      <c r="CZ664" s="44"/>
      <c r="DA664" s="44"/>
      <c r="DB664" s="44"/>
    </row>
    <row r="665" spans="91:106" ht="16.5" x14ac:dyDescent="0.2">
      <c r="CM665" s="44">
        <v>662</v>
      </c>
      <c r="CN665" s="18">
        <f t="shared" si="185"/>
        <v>17</v>
      </c>
      <c r="CO665" s="18">
        <f t="shared" si="186"/>
        <v>1606019</v>
      </c>
      <c r="CP665" s="44" t="str">
        <f t="shared" si="187"/>
        <v>高级神器1配件5-22级</v>
      </c>
      <c r="CQ665" s="43" t="s">
        <v>1061</v>
      </c>
      <c r="CR665" s="18">
        <f t="shared" si="188"/>
        <v>22</v>
      </c>
      <c r="CS665" s="18" t="str">
        <f t="shared" si="189"/>
        <v>金币</v>
      </c>
      <c r="CT665" s="18">
        <f>IF(CR665=1,1,INT(INDEX($CE$13:$CE$52,CR665)/$CH$2*INDEX($CI$4:$CI$6,INDEX($BT$4:$BT$33,CN665))/5)*5)</f>
        <v>33285</v>
      </c>
      <c r="CU665" s="18" t="str">
        <f t="shared" si="190"/>
        <v>初级神器材料</v>
      </c>
      <c r="CV665" s="18">
        <f t="shared" si="191"/>
        <v>9775</v>
      </c>
      <c r="CW665" s="18" t="str">
        <f t="shared" si="192"/>
        <v>高级神器1配件5</v>
      </c>
      <c r="CX665" s="18">
        <f t="shared" si="193"/>
        <v>10</v>
      </c>
      <c r="CY665" s="44"/>
      <c r="CZ665" s="44"/>
      <c r="DA665" s="44"/>
      <c r="DB665" s="44"/>
    </row>
    <row r="666" spans="91:106" ht="16.5" x14ac:dyDescent="0.2">
      <c r="CM666" s="44">
        <v>663</v>
      </c>
      <c r="CN666" s="18">
        <f t="shared" si="185"/>
        <v>17</v>
      </c>
      <c r="CO666" s="18">
        <f t="shared" si="186"/>
        <v>1606019</v>
      </c>
      <c r="CP666" s="44" t="str">
        <f t="shared" si="187"/>
        <v>高级神器1配件5-23级</v>
      </c>
      <c r="CQ666" s="43" t="s">
        <v>1061</v>
      </c>
      <c r="CR666" s="18">
        <f t="shared" si="188"/>
        <v>23</v>
      </c>
      <c r="CS666" s="18" t="str">
        <f t="shared" si="189"/>
        <v>金币</v>
      </c>
      <c r="CT666" s="18">
        <f>IF(CR666=1,1,INT(INDEX($CE$13:$CE$52,CR666)/$CH$2*INDEX($CI$4:$CI$6,INDEX($BT$4:$BT$33,CN666))/5)*5)</f>
        <v>35035</v>
      </c>
      <c r="CU666" s="18" t="str">
        <f t="shared" si="190"/>
        <v>初级神器材料</v>
      </c>
      <c r="CV666" s="18">
        <f t="shared" si="191"/>
        <v>10385</v>
      </c>
      <c r="CW666" s="18" t="str">
        <f t="shared" si="192"/>
        <v>高级神器1配件5</v>
      </c>
      <c r="CX666" s="18">
        <f t="shared" si="193"/>
        <v>10</v>
      </c>
      <c r="CY666" s="44"/>
      <c r="CZ666" s="44"/>
      <c r="DA666" s="44"/>
      <c r="DB666" s="44"/>
    </row>
    <row r="667" spans="91:106" ht="16.5" x14ac:dyDescent="0.2">
      <c r="CM667" s="44">
        <v>664</v>
      </c>
      <c r="CN667" s="18">
        <f t="shared" si="185"/>
        <v>17</v>
      </c>
      <c r="CO667" s="18">
        <f t="shared" si="186"/>
        <v>1606019</v>
      </c>
      <c r="CP667" s="44" t="str">
        <f t="shared" si="187"/>
        <v>高级神器1配件5-24级</v>
      </c>
      <c r="CQ667" s="43" t="s">
        <v>1061</v>
      </c>
      <c r="CR667" s="18">
        <f t="shared" si="188"/>
        <v>24</v>
      </c>
      <c r="CS667" s="18" t="str">
        <f t="shared" si="189"/>
        <v>金币</v>
      </c>
      <c r="CT667" s="18">
        <f>IF(CR667=1,1,INT(INDEX($CE$13:$CE$52,CR667)/$CH$2*INDEX($CI$4:$CI$6,INDEX($BT$4:$BT$33,CN667))/5)*5)</f>
        <v>36785</v>
      </c>
      <c r="CU667" s="18" t="str">
        <f t="shared" si="190"/>
        <v>初级神器材料</v>
      </c>
      <c r="CV667" s="18">
        <f t="shared" si="191"/>
        <v>10995</v>
      </c>
      <c r="CW667" s="18" t="str">
        <f t="shared" si="192"/>
        <v>高级神器1配件5</v>
      </c>
      <c r="CX667" s="18">
        <f t="shared" si="193"/>
        <v>10</v>
      </c>
      <c r="CY667" s="44"/>
      <c r="CZ667" s="44"/>
      <c r="DA667" s="44"/>
      <c r="DB667" s="44"/>
    </row>
    <row r="668" spans="91:106" ht="16.5" x14ac:dyDescent="0.2">
      <c r="CM668" s="44">
        <v>665</v>
      </c>
      <c r="CN668" s="18">
        <f t="shared" si="185"/>
        <v>17</v>
      </c>
      <c r="CO668" s="18">
        <f t="shared" si="186"/>
        <v>1606019</v>
      </c>
      <c r="CP668" s="44" t="str">
        <f t="shared" si="187"/>
        <v>高级神器1配件5-25级</v>
      </c>
      <c r="CQ668" s="43" t="s">
        <v>1061</v>
      </c>
      <c r="CR668" s="18">
        <f t="shared" si="188"/>
        <v>25</v>
      </c>
      <c r="CS668" s="18" t="str">
        <f t="shared" si="189"/>
        <v>金币</v>
      </c>
      <c r="CT668" s="18">
        <f>IF(CR668=1,1,INT(INDEX($CE$13:$CE$52,CR668)/$CH$2*INDEX($CI$4:$CI$6,INDEX($BT$4:$BT$33,CN668))/5)*5)</f>
        <v>38540</v>
      </c>
      <c r="CU668" s="18" t="str">
        <f t="shared" si="190"/>
        <v>初级神器材料</v>
      </c>
      <c r="CV668" s="18">
        <f t="shared" si="191"/>
        <v>11605</v>
      </c>
      <c r="CW668" s="18" t="str">
        <f t="shared" si="192"/>
        <v>高级神器1配件5</v>
      </c>
      <c r="CX668" s="18">
        <f t="shared" si="193"/>
        <v>15</v>
      </c>
      <c r="CY668" s="44"/>
      <c r="CZ668" s="44"/>
      <c r="DA668" s="44"/>
      <c r="DB668" s="44"/>
    </row>
    <row r="669" spans="91:106" ht="16.5" x14ac:dyDescent="0.2">
      <c r="CM669" s="44">
        <v>666</v>
      </c>
      <c r="CN669" s="18">
        <f t="shared" si="185"/>
        <v>17</v>
      </c>
      <c r="CO669" s="18">
        <f t="shared" si="186"/>
        <v>1606019</v>
      </c>
      <c r="CP669" s="44" t="str">
        <f t="shared" si="187"/>
        <v>高级神器1配件5-26级</v>
      </c>
      <c r="CQ669" s="43" t="s">
        <v>1061</v>
      </c>
      <c r="CR669" s="18">
        <f t="shared" si="188"/>
        <v>26</v>
      </c>
      <c r="CS669" s="18" t="str">
        <f t="shared" si="189"/>
        <v>金币</v>
      </c>
      <c r="CT669" s="18">
        <f>IF(CR669=1,1,INT(INDEX($CE$13:$CE$52,CR669)/$CH$2*INDEX($CI$4:$CI$6,INDEX($BT$4:$BT$33,CN669))/5)*5)</f>
        <v>48610</v>
      </c>
      <c r="CU669" s="18" t="str">
        <f t="shared" si="190"/>
        <v>初级神器材料</v>
      </c>
      <c r="CV669" s="18">
        <f t="shared" si="191"/>
        <v>13960</v>
      </c>
      <c r="CW669" s="18" t="str">
        <f t="shared" si="192"/>
        <v>高级神器1配件5</v>
      </c>
      <c r="CX669" s="18">
        <f t="shared" si="193"/>
        <v>15</v>
      </c>
      <c r="CY669" s="44"/>
      <c r="CZ669" s="44"/>
      <c r="DA669" s="44"/>
      <c r="DB669" s="44"/>
    </row>
    <row r="670" spans="91:106" ht="16.5" x14ac:dyDescent="0.2">
      <c r="CM670" s="44">
        <v>667</v>
      </c>
      <c r="CN670" s="18">
        <f t="shared" si="185"/>
        <v>17</v>
      </c>
      <c r="CO670" s="18">
        <f t="shared" si="186"/>
        <v>1606019</v>
      </c>
      <c r="CP670" s="44" t="str">
        <f t="shared" si="187"/>
        <v>高级神器1配件5-27级</v>
      </c>
      <c r="CQ670" s="43" t="s">
        <v>1061</v>
      </c>
      <c r="CR670" s="18">
        <f t="shared" si="188"/>
        <v>27</v>
      </c>
      <c r="CS670" s="18" t="str">
        <f t="shared" si="189"/>
        <v>金币</v>
      </c>
      <c r="CT670" s="18">
        <f>IF(CR670=1,1,INT(INDEX($CE$13:$CE$52,CR670)/$CH$2*INDEX($CI$4:$CI$6,INDEX($BT$4:$BT$33,CN670))/5)*5)</f>
        <v>61695</v>
      </c>
      <c r="CU670" s="18" t="str">
        <f t="shared" si="190"/>
        <v>初级神器材料</v>
      </c>
      <c r="CV670" s="18">
        <f t="shared" si="191"/>
        <v>14835</v>
      </c>
      <c r="CW670" s="18" t="str">
        <f t="shared" si="192"/>
        <v>高级神器1配件5</v>
      </c>
      <c r="CX670" s="18">
        <f t="shared" si="193"/>
        <v>15</v>
      </c>
      <c r="CY670" s="44"/>
      <c r="CZ670" s="44"/>
      <c r="DA670" s="44"/>
      <c r="DB670" s="44"/>
    </row>
    <row r="671" spans="91:106" ht="16.5" x14ac:dyDescent="0.2">
      <c r="CM671" s="44">
        <v>668</v>
      </c>
      <c r="CN671" s="18">
        <f t="shared" si="185"/>
        <v>17</v>
      </c>
      <c r="CO671" s="18">
        <f t="shared" si="186"/>
        <v>1606019</v>
      </c>
      <c r="CP671" s="44" t="str">
        <f t="shared" si="187"/>
        <v>高级神器1配件5-28级</v>
      </c>
      <c r="CQ671" s="43" t="s">
        <v>1061</v>
      </c>
      <c r="CR671" s="18">
        <f t="shared" si="188"/>
        <v>28</v>
      </c>
      <c r="CS671" s="18" t="str">
        <f t="shared" si="189"/>
        <v>金币</v>
      </c>
      <c r="CT671" s="18">
        <f>IF(CR671=1,1,INT(INDEX($CE$13:$CE$52,CR671)/$CH$2*INDEX($CI$4:$CI$6,INDEX($BT$4:$BT$33,CN671))/5)*5)</f>
        <v>74785</v>
      </c>
      <c r="CU671" s="18" t="str">
        <f t="shared" si="190"/>
        <v>初级神器材料</v>
      </c>
      <c r="CV671" s="18">
        <f t="shared" si="191"/>
        <v>15705</v>
      </c>
      <c r="CW671" s="18" t="str">
        <f t="shared" si="192"/>
        <v>高级神器1配件5</v>
      </c>
      <c r="CX671" s="18">
        <f t="shared" si="193"/>
        <v>15</v>
      </c>
      <c r="CY671" s="44"/>
      <c r="CZ671" s="44"/>
      <c r="DA671" s="44"/>
      <c r="DB671" s="44"/>
    </row>
    <row r="672" spans="91:106" ht="16.5" x14ac:dyDescent="0.2">
      <c r="CM672" s="44">
        <v>669</v>
      </c>
      <c r="CN672" s="18">
        <f t="shared" si="185"/>
        <v>17</v>
      </c>
      <c r="CO672" s="18">
        <f t="shared" si="186"/>
        <v>1606019</v>
      </c>
      <c r="CP672" s="44" t="str">
        <f t="shared" si="187"/>
        <v>高级神器1配件5-29级</v>
      </c>
      <c r="CQ672" s="43" t="s">
        <v>1061</v>
      </c>
      <c r="CR672" s="18">
        <f t="shared" si="188"/>
        <v>29</v>
      </c>
      <c r="CS672" s="18" t="str">
        <f t="shared" si="189"/>
        <v>金币</v>
      </c>
      <c r="CT672" s="18">
        <f>IF(CR672=1,1,INT(INDEX($CE$13:$CE$52,CR672)/$CH$2*INDEX($CI$4:$CI$6,INDEX($BT$4:$BT$33,CN672))/5)*5)</f>
        <v>87870</v>
      </c>
      <c r="CU672" s="18" t="str">
        <f t="shared" si="190"/>
        <v>初级神器材料</v>
      </c>
      <c r="CV672" s="18">
        <f t="shared" si="191"/>
        <v>16580</v>
      </c>
      <c r="CW672" s="18" t="str">
        <f t="shared" si="192"/>
        <v>高级神器1配件5</v>
      </c>
      <c r="CX672" s="18">
        <f t="shared" si="193"/>
        <v>15</v>
      </c>
      <c r="CY672" s="44"/>
      <c r="CZ672" s="44"/>
      <c r="DA672" s="44"/>
      <c r="DB672" s="44"/>
    </row>
    <row r="673" spans="91:106" ht="16.5" x14ac:dyDescent="0.2">
      <c r="CM673" s="44">
        <v>670</v>
      </c>
      <c r="CN673" s="18">
        <f t="shared" si="185"/>
        <v>17</v>
      </c>
      <c r="CO673" s="18">
        <f t="shared" si="186"/>
        <v>1606019</v>
      </c>
      <c r="CP673" s="44" t="str">
        <f t="shared" si="187"/>
        <v>高级神器1配件5-30级</v>
      </c>
      <c r="CQ673" s="43" t="s">
        <v>1061</v>
      </c>
      <c r="CR673" s="18">
        <f t="shared" si="188"/>
        <v>30</v>
      </c>
      <c r="CS673" s="18" t="str">
        <f t="shared" si="189"/>
        <v>金币</v>
      </c>
      <c r="CT673" s="18">
        <f>IF(CR673=1,1,INT(INDEX($CE$13:$CE$52,CR673)/$CH$2*INDEX($CI$4:$CI$6,INDEX($BT$4:$BT$33,CN673))/5)*5)</f>
        <v>100960</v>
      </c>
      <c r="CU673" s="18" t="str">
        <f t="shared" si="190"/>
        <v>初级神器材料</v>
      </c>
      <c r="CV673" s="18">
        <f t="shared" si="191"/>
        <v>17450</v>
      </c>
      <c r="CW673" s="18" t="str">
        <f t="shared" si="192"/>
        <v>高级神器1配件5</v>
      </c>
      <c r="CX673" s="18">
        <f t="shared" si="193"/>
        <v>21</v>
      </c>
      <c r="CY673" s="44"/>
      <c r="CZ673" s="44"/>
      <c r="DA673" s="44"/>
      <c r="DB673" s="44"/>
    </row>
    <row r="674" spans="91:106" ht="16.5" x14ac:dyDescent="0.2">
      <c r="CM674" s="44">
        <v>671</v>
      </c>
      <c r="CN674" s="18">
        <f t="shared" si="185"/>
        <v>17</v>
      </c>
      <c r="CO674" s="18">
        <f t="shared" si="186"/>
        <v>1606019</v>
      </c>
      <c r="CP674" s="44" t="str">
        <f t="shared" si="187"/>
        <v>高级神器1配件5-31级</v>
      </c>
      <c r="CQ674" s="43" t="s">
        <v>1061</v>
      </c>
      <c r="CR674" s="18">
        <f t="shared" si="188"/>
        <v>31</v>
      </c>
      <c r="CS674" s="18" t="str">
        <f t="shared" si="189"/>
        <v>金币</v>
      </c>
      <c r="CT674" s="18">
        <f>IF(CR674=1,1,INT(INDEX($CE$13:$CE$52,CR674)/$CH$2*INDEX($CI$4:$CI$6,INDEX($BT$4:$BT$33,CN674))/5)*5)</f>
        <v>107340</v>
      </c>
      <c r="CU674" s="18" t="str">
        <f t="shared" si="190"/>
        <v>初级神器材料</v>
      </c>
      <c r="CV674" s="18">
        <f t="shared" si="191"/>
        <v>24430</v>
      </c>
      <c r="CW674" s="18" t="str">
        <f t="shared" si="192"/>
        <v>高级神器1配件5</v>
      </c>
      <c r="CX674" s="18">
        <f t="shared" si="193"/>
        <v>25</v>
      </c>
      <c r="CY674" s="44"/>
      <c r="CZ674" s="44"/>
      <c r="DA674" s="44"/>
      <c r="DB674" s="44"/>
    </row>
    <row r="675" spans="91:106" ht="16.5" x14ac:dyDescent="0.2">
      <c r="CM675" s="44">
        <v>672</v>
      </c>
      <c r="CN675" s="18">
        <f t="shared" si="185"/>
        <v>17</v>
      </c>
      <c r="CO675" s="18">
        <f t="shared" si="186"/>
        <v>1606019</v>
      </c>
      <c r="CP675" s="44" t="str">
        <f t="shared" si="187"/>
        <v>高级神器1配件5-32级</v>
      </c>
      <c r="CQ675" s="43" t="s">
        <v>1061</v>
      </c>
      <c r="CR675" s="18">
        <f t="shared" si="188"/>
        <v>32</v>
      </c>
      <c r="CS675" s="18" t="str">
        <f t="shared" si="189"/>
        <v>金币</v>
      </c>
      <c r="CT675" s="18">
        <f>IF(CR675=1,1,INT(INDEX($CE$13:$CE$52,CR675)/$CH$2*INDEX($CI$4:$CI$6,INDEX($BT$4:$BT$33,CN675))/5)*5)</f>
        <v>161015</v>
      </c>
      <c r="CU675" s="18" t="str">
        <f t="shared" si="190"/>
        <v>初级神器材料</v>
      </c>
      <c r="CV675" s="18">
        <f t="shared" si="191"/>
        <v>26175</v>
      </c>
      <c r="CW675" s="18" t="str">
        <f t="shared" si="192"/>
        <v>高级神器1配件5</v>
      </c>
      <c r="CX675" s="18">
        <f t="shared" si="193"/>
        <v>25</v>
      </c>
      <c r="CY675" s="44"/>
      <c r="CZ675" s="44"/>
      <c r="DA675" s="44"/>
      <c r="DB675" s="44"/>
    </row>
    <row r="676" spans="91:106" ht="16.5" x14ac:dyDescent="0.2">
      <c r="CM676" s="44">
        <v>673</v>
      </c>
      <c r="CN676" s="18">
        <f t="shared" si="185"/>
        <v>17</v>
      </c>
      <c r="CO676" s="18">
        <f t="shared" si="186"/>
        <v>1606019</v>
      </c>
      <c r="CP676" s="44" t="str">
        <f t="shared" si="187"/>
        <v>高级神器1配件5-33级</v>
      </c>
      <c r="CQ676" s="43" t="s">
        <v>1061</v>
      </c>
      <c r="CR676" s="18">
        <f t="shared" si="188"/>
        <v>33</v>
      </c>
      <c r="CS676" s="18" t="str">
        <f t="shared" si="189"/>
        <v>金币</v>
      </c>
      <c r="CT676" s="18">
        <f>IF(CR676=1,1,INT(INDEX($CE$13:$CE$52,CR676)/$CH$2*INDEX($CI$4:$CI$6,INDEX($BT$4:$BT$33,CN676))/5)*5)</f>
        <v>214685</v>
      </c>
      <c r="CU676" s="18" t="str">
        <f t="shared" si="190"/>
        <v>初级神器材料</v>
      </c>
      <c r="CV676" s="18">
        <f t="shared" si="191"/>
        <v>27925</v>
      </c>
      <c r="CW676" s="18" t="str">
        <f t="shared" si="192"/>
        <v>高级神器1配件5</v>
      </c>
      <c r="CX676" s="18">
        <f t="shared" si="193"/>
        <v>25</v>
      </c>
      <c r="CY676" s="44"/>
      <c r="CZ676" s="44"/>
      <c r="DA676" s="44"/>
      <c r="DB676" s="44"/>
    </row>
    <row r="677" spans="91:106" ht="16.5" x14ac:dyDescent="0.2">
      <c r="CM677" s="44">
        <v>674</v>
      </c>
      <c r="CN677" s="18">
        <f t="shared" si="185"/>
        <v>17</v>
      </c>
      <c r="CO677" s="18">
        <f t="shared" si="186"/>
        <v>1606019</v>
      </c>
      <c r="CP677" s="44" t="str">
        <f t="shared" si="187"/>
        <v>高级神器1配件5-34级</v>
      </c>
      <c r="CQ677" s="43" t="s">
        <v>1061</v>
      </c>
      <c r="CR677" s="18">
        <f t="shared" si="188"/>
        <v>34</v>
      </c>
      <c r="CS677" s="18" t="str">
        <f t="shared" si="189"/>
        <v>金币</v>
      </c>
      <c r="CT677" s="18">
        <f>IF(CR677=1,1,INT(INDEX($CE$13:$CE$52,CR677)/$CH$2*INDEX($CI$4:$CI$6,INDEX($BT$4:$BT$33,CN677))/5)*5)</f>
        <v>268360</v>
      </c>
      <c r="CU677" s="18" t="str">
        <f t="shared" si="190"/>
        <v>初级神器材料</v>
      </c>
      <c r="CV677" s="18">
        <f t="shared" si="191"/>
        <v>29670</v>
      </c>
      <c r="CW677" s="18" t="str">
        <f t="shared" si="192"/>
        <v>高级神器1配件5</v>
      </c>
      <c r="CX677" s="18">
        <f t="shared" si="193"/>
        <v>25</v>
      </c>
      <c r="CY677" s="44"/>
      <c r="CZ677" s="44"/>
      <c r="DA677" s="44"/>
      <c r="DB677" s="44"/>
    </row>
    <row r="678" spans="91:106" ht="16.5" x14ac:dyDescent="0.2">
      <c r="CM678" s="44">
        <v>675</v>
      </c>
      <c r="CN678" s="18">
        <f t="shared" si="185"/>
        <v>17</v>
      </c>
      <c r="CO678" s="18">
        <f t="shared" si="186"/>
        <v>1606019</v>
      </c>
      <c r="CP678" s="44" t="str">
        <f t="shared" si="187"/>
        <v>高级神器1配件5-35级</v>
      </c>
      <c r="CQ678" s="43" t="s">
        <v>1061</v>
      </c>
      <c r="CR678" s="18">
        <f t="shared" si="188"/>
        <v>35</v>
      </c>
      <c r="CS678" s="18" t="str">
        <f t="shared" si="189"/>
        <v>金币</v>
      </c>
      <c r="CT678" s="18">
        <f>IF(CR678=1,1,INT(INDEX($CE$13:$CE$52,CR678)/$CH$2*INDEX($CI$4:$CI$6,INDEX($BT$4:$BT$33,CN678))/5)*5)</f>
        <v>322030</v>
      </c>
      <c r="CU678" s="18" t="str">
        <f t="shared" si="190"/>
        <v>初级神器材料</v>
      </c>
      <c r="CV678" s="18">
        <f t="shared" si="191"/>
        <v>31415</v>
      </c>
      <c r="CW678" s="18" t="str">
        <f t="shared" si="192"/>
        <v>高级神器1配件5</v>
      </c>
      <c r="CX678" s="18">
        <f t="shared" si="193"/>
        <v>25</v>
      </c>
      <c r="CY678" s="44"/>
      <c r="CZ678" s="44"/>
      <c r="DA678" s="44"/>
      <c r="DB678" s="44"/>
    </row>
    <row r="679" spans="91:106" ht="16.5" x14ac:dyDescent="0.2">
      <c r="CM679" s="44">
        <v>676</v>
      </c>
      <c r="CN679" s="18">
        <f t="shared" si="185"/>
        <v>17</v>
      </c>
      <c r="CO679" s="18">
        <f t="shared" si="186"/>
        <v>1606019</v>
      </c>
      <c r="CP679" s="44" t="str">
        <f t="shared" si="187"/>
        <v>高级神器1配件5-36级</v>
      </c>
      <c r="CQ679" s="43" t="s">
        <v>1061</v>
      </c>
      <c r="CR679" s="18">
        <f t="shared" si="188"/>
        <v>36</v>
      </c>
      <c r="CS679" s="18" t="str">
        <f t="shared" si="189"/>
        <v>金币</v>
      </c>
      <c r="CT679" s="18">
        <f>IF(CR679=1,1,INT(INDEX($CE$13:$CE$52,CR679)/$CH$2*INDEX($CI$4:$CI$6,INDEX($BT$4:$BT$33,CN679))/5)*5)</f>
        <v>436085</v>
      </c>
      <c r="CU679" s="18" t="str">
        <f t="shared" si="190"/>
        <v>初级神器材料</v>
      </c>
      <c r="CV679" s="18">
        <f t="shared" si="191"/>
        <v>49735</v>
      </c>
      <c r="CW679" s="18" t="str">
        <f t="shared" si="192"/>
        <v>高级神器1配件5</v>
      </c>
      <c r="CX679" s="18">
        <f t="shared" si="193"/>
        <v>25</v>
      </c>
      <c r="CY679" s="44"/>
      <c r="CZ679" s="44"/>
      <c r="DA679" s="44"/>
      <c r="DB679" s="44"/>
    </row>
    <row r="680" spans="91:106" ht="16.5" x14ac:dyDescent="0.2">
      <c r="CM680" s="44">
        <v>677</v>
      </c>
      <c r="CN680" s="18">
        <f t="shared" si="185"/>
        <v>17</v>
      </c>
      <c r="CO680" s="18">
        <f t="shared" si="186"/>
        <v>1606019</v>
      </c>
      <c r="CP680" s="44" t="str">
        <f t="shared" si="187"/>
        <v>高级神器1配件5-37级</v>
      </c>
      <c r="CQ680" s="43" t="s">
        <v>1061</v>
      </c>
      <c r="CR680" s="18">
        <f t="shared" si="188"/>
        <v>37</v>
      </c>
      <c r="CS680" s="18" t="str">
        <f t="shared" si="189"/>
        <v>金币</v>
      </c>
      <c r="CT680" s="18">
        <f>IF(CR680=1,1,INT(INDEX($CE$13:$CE$52,CR680)/$CH$2*INDEX($CI$4:$CI$6,INDEX($BT$4:$BT$33,CN680))/5)*5)</f>
        <v>553490</v>
      </c>
      <c r="CU680" s="18" t="str">
        <f t="shared" si="190"/>
        <v>初级神器材料</v>
      </c>
      <c r="CV680" s="18">
        <f t="shared" si="191"/>
        <v>52355</v>
      </c>
      <c r="CW680" s="18" t="str">
        <f t="shared" si="192"/>
        <v>高级神器1配件5</v>
      </c>
      <c r="CX680" s="18">
        <f t="shared" si="193"/>
        <v>25</v>
      </c>
      <c r="CY680" s="44"/>
      <c r="CZ680" s="44"/>
      <c r="DA680" s="44"/>
      <c r="DB680" s="44"/>
    </row>
    <row r="681" spans="91:106" ht="16.5" x14ac:dyDescent="0.2">
      <c r="CM681" s="44">
        <v>678</v>
      </c>
      <c r="CN681" s="18">
        <f t="shared" si="185"/>
        <v>17</v>
      </c>
      <c r="CO681" s="18">
        <f t="shared" si="186"/>
        <v>1606019</v>
      </c>
      <c r="CP681" s="44" t="str">
        <f t="shared" si="187"/>
        <v>高级神器1配件5-38级</v>
      </c>
      <c r="CQ681" s="43" t="s">
        <v>1061</v>
      </c>
      <c r="CR681" s="18">
        <f t="shared" si="188"/>
        <v>38</v>
      </c>
      <c r="CS681" s="18" t="str">
        <f t="shared" si="189"/>
        <v>金币</v>
      </c>
      <c r="CT681" s="18">
        <f>IF(CR681=1,1,INT(INDEX($CE$13:$CE$52,CR681)/$CH$2*INDEX($CI$4:$CI$6,INDEX($BT$4:$BT$33,CN681))/5)*5)</f>
        <v>670900</v>
      </c>
      <c r="CU681" s="18" t="str">
        <f t="shared" si="190"/>
        <v>初级神器材料</v>
      </c>
      <c r="CV681" s="18">
        <f t="shared" si="191"/>
        <v>54975</v>
      </c>
      <c r="CW681" s="18" t="str">
        <f t="shared" si="192"/>
        <v>高级神器1配件5</v>
      </c>
      <c r="CX681" s="18">
        <f t="shared" si="193"/>
        <v>25</v>
      </c>
      <c r="CY681" s="44"/>
      <c r="CZ681" s="44"/>
      <c r="DA681" s="44"/>
      <c r="DB681" s="44"/>
    </row>
    <row r="682" spans="91:106" ht="16.5" x14ac:dyDescent="0.2">
      <c r="CM682" s="44">
        <v>679</v>
      </c>
      <c r="CN682" s="18">
        <f t="shared" si="185"/>
        <v>17</v>
      </c>
      <c r="CO682" s="18">
        <f t="shared" si="186"/>
        <v>1606019</v>
      </c>
      <c r="CP682" s="44" t="str">
        <f t="shared" si="187"/>
        <v>高级神器1配件5-39级</v>
      </c>
      <c r="CQ682" s="43" t="s">
        <v>1061</v>
      </c>
      <c r="CR682" s="18">
        <f t="shared" si="188"/>
        <v>39</v>
      </c>
      <c r="CS682" s="18" t="str">
        <f t="shared" si="189"/>
        <v>金币</v>
      </c>
      <c r="CT682" s="18">
        <f>IF(CR682=1,1,INT(INDEX($CE$13:$CE$52,CR682)/$CH$2*INDEX($CI$4:$CI$6,INDEX($BT$4:$BT$33,CN682))/5)*5)</f>
        <v>788305</v>
      </c>
      <c r="CU682" s="18" t="str">
        <f t="shared" si="190"/>
        <v>初级神器材料</v>
      </c>
      <c r="CV682" s="18">
        <f t="shared" si="191"/>
        <v>57590</v>
      </c>
      <c r="CW682" s="18" t="str">
        <f t="shared" si="192"/>
        <v>高级神器1配件5</v>
      </c>
      <c r="CX682" s="18">
        <f t="shared" si="193"/>
        <v>25</v>
      </c>
      <c r="CY682" s="44"/>
      <c r="CZ682" s="44"/>
      <c r="DA682" s="44"/>
      <c r="DB682" s="44"/>
    </row>
    <row r="683" spans="91:106" ht="16.5" x14ac:dyDescent="0.2">
      <c r="CM683" s="44">
        <v>680</v>
      </c>
      <c r="CN683" s="18">
        <f t="shared" si="185"/>
        <v>17</v>
      </c>
      <c r="CO683" s="18">
        <f t="shared" si="186"/>
        <v>1606019</v>
      </c>
      <c r="CP683" s="44" t="str">
        <f t="shared" si="187"/>
        <v>高级神器1配件5-40级</v>
      </c>
      <c r="CQ683" s="43" t="s">
        <v>1061</v>
      </c>
      <c r="CR683" s="18">
        <f t="shared" si="188"/>
        <v>40</v>
      </c>
      <c r="CS683" s="18" t="str">
        <f t="shared" si="189"/>
        <v>金币</v>
      </c>
      <c r="CT683" s="18">
        <f>IF(CR683=1,1,INT(INDEX($CE$13:$CE$52,CR683)/$CH$2*INDEX($CI$4:$CI$6,INDEX($BT$4:$BT$33,CN683))/5)*5)</f>
        <v>905715</v>
      </c>
      <c r="CU683" s="18" t="str">
        <f t="shared" si="190"/>
        <v>初级神器材料</v>
      </c>
      <c r="CV683" s="18">
        <f t="shared" si="191"/>
        <v>60210</v>
      </c>
      <c r="CW683" s="18" t="str">
        <f t="shared" si="192"/>
        <v>高级神器1配件5</v>
      </c>
      <c r="CX683" s="18">
        <f t="shared" si="193"/>
        <v>25</v>
      </c>
      <c r="CY683" s="44"/>
      <c r="CZ683" s="44"/>
      <c r="DA683" s="44"/>
      <c r="DB683" s="44"/>
    </row>
    <row r="684" spans="91:106" ht="16.5" x14ac:dyDescent="0.2">
      <c r="CM684" s="44">
        <v>681</v>
      </c>
      <c r="CN684" s="18">
        <f t="shared" si="185"/>
        <v>18</v>
      </c>
      <c r="CO684" s="18">
        <f t="shared" si="186"/>
        <v>1606020</v>
      </c>
      <c r="CP684" s="44" t="str">
        <f t="shared" si="187"/>
        <v>高级神器1配件6-1级</v>
      </c>
      <c r="CQ684" s="43" t="s">
        <v>1061</v>
      </c>
      <c r="CR684" s="18">
        <f t="shared" si="188"/>
        <v>1</v>
      </c>
      <c r="CS684" s="18" t="str">
        <f t="shared" si="189"/>
        <v>高级神器1配件6激活</v>
      </c>
      <c r="CT684" s="18">
        <f>IF(CR684=1,1,INT(INDEX($CE$13:$CE$52,CR684)/$CH$2*INDEX($CI$4:$CI$6,INDEX($BT$4:$BT$33,CN684))/5)*5)</f>
        <v>1</v>
      </c>
      <c r="CU684" s="18" t="str">
        <f t="shared" si="190"/>
        <v/>
      </c>
      <c r="CV684" s="18" t="str">
        <f t="shared" si="191"/>
        <v/>
      </c>
      <c r="CW684" s="18" t="str">
        <f t="shared" si="192"/>
        <v/>
      </c>
      <c r="CX684" s="18" t="str">
        <f t="shared" si="193"/>
        <v/>
      </c>
      <c r="CY684" s="44"/>
      <c r="CZ684" s="44"/>
      <c r="DA684" s="44"/>
      <c r="DB684" s="44"/>
    </row>
    <row r="685" spans="91:106" ht="16.5" x14ac:dyDescent="0.2">
      <c r="CM685" s="44">
        <v>682</v>
      </c>
      <c r="CN685" s="18">
        <f t="shared" si="185"/>
        <v>18</v>
      </c>
      <c r="CO685" s="18">
        <f t="shared" si="186"/>
        <v>1606020</v>
      </c>
      <c r="CP685" s="44" t="str">
        <f t="shared" si="187"/>
        <v>高级神器1配件6-2级</v>
      </c>
      <c r="CQ685" s="43" t="s">
        <v>1061</v>
      </c>
      <c r="CR685" s="18">
        <f t="shared" si="188"/>
        <v>2</v>
      </c>
      <c r="CS685" s="18" t="str">
        <f t="shared" si="189"/>
        <v>金币</v>
      </c>
      <c r="CT685" s="18">
        <f>IF(CR685=1,1,INT(INDEX($CE$13:$CE$52,CR685)/$CH$2*INDEX($CI$4:$CI$6,INDEX($BT$4:$BT$33,CN685))/5)*5)</f>
        <v>1505</v>
      </c>
      <c r="CU685" s="18" t="str">
        <f t="shared" si="190"/>
        <v>初级神器材料</v>
      </c>
      <c r="CV685" s="18">
        <f t="shared" si="191"/>
        <v>45</v>
      </c>
      <c r="CW685" s="18" t="str">
        <f t="shared" si="192"/>
        <v>高级神器1配件6</v>
      </c>
      <c r="CX685" s="18">
        <f t="shared" si="193"/>
        <v>1</v>
      </c>
      <c r="CY685" s="44"/>
      <c r="CZ685" s="44"/>
      <c r="DA685" s="44"/>
      <c r="DB685" s="44"/>
    </row>
    <row r="686" spans="91:106" ht="16.5" x14ac:dyDescent="0.2">
      <c r="CM686" s="44">
        <v>683</v>
      </c>
      <c r="CN686" s="18">
        <f t="shared" si="185"/>
        <v>18</v>
      </c>
      <c r="CO686" s="18">
        <f t="shared" si="186"/>
        <v>1606020</v>
      </c>
      <c r="CP686" s="44" t="str">
        <f t="shared" si="187"/>
        <v>高级神器1配件6-3级</v>
      </c>
      <c r="CQ686" s="43" t="s">
        <v>1061</v>
      </c>
      <c r="CR686" s="18">
        <f t="shared" si="188"/>
        <v>3</v>
      </c>
      <c r="CS686" s="18" t="str">
        <f t="shared" si="189"/>
        <v>金币</v>
      </c>
      <c r="CT686" s="18">
        <f>IF(CR686=1,1,INT(INDEX($CE$13:$CE$52,CR686)/$CH$2*INDEX($CI$4:$CI$6,INDEX($BT$4:$BT$33,CN686))/5)*5)</f>
        <v>1825</v>
      </c>
      <c r="CU686" s="18" t="str">
        <f t="shared" si="190"/>
        <v>初级神器材料</v>
      </c>
      <c r="CV686" s="18">
        <f t="shared" si="191"/>
        <v>85</v>
      </c>
      <c r="CW686" s="18" t="str">
        <f t="shared" si="192"/>
        <v>高级神器1配件6</v>
      </c>
      <c r="CX686" s="18">
        <f t="shared" si="193"/>
        <v>1</v>
      </c>
      <c r="CY686" s="44"/>
      <c r="CZ686" s="44"/>
      <c r="DA686" s="44"/>
      <c r="DB686" s="44"/>
    </row>
    <row r="687" spans="91:106" ht="16.5" x14ac:dyDescent="0.2">
      <c r="CM687" s="44">
        <v>684</v>
      </c>
      <c r="CN687" s="18">
        <f t="shared" si="185"/>
        <v>18</v>
      </c>
      <c r="CO687" s="18">
        <f t="shared" si="186"/>
        <v>1606020</v>
      </c>
      <c r="CP687" s="44" t="str">
        <f t="shared" si="187"/>
        <v>高级神器1配件6-4级</v>
      </c>
      <c r="CQ687" s="43" t="s">
        <v>1061</v>
      </c>
      <c r="CR687" s="18">
        <f t="shared" si="188"/>
        <v>4</v>
      </c>
      <c r="CS687" s="18" t="str">
        <f t="shared" si="189"/>
        <v>金币</v>
      </c>
      <c r="CT687" s="18">
        <f>IF(CR687=1,1,INT(INDEX($CE$13:$CE$52,CR687)/$CH$2*INDEX($CI$4:$CI$6,INDEX($BT$4:$BT$33,CN687))/5)*5)</f>
        <v>2145</v>
      </c>
      <c r="CU687" s="18" t="str">
        <f t="shared" si="190"/>
        <v>初级神器材料</v>
      </c>
      <c r="CV687" s="18">
        <f t="shared" si="191"/>
        <v>130</v>
      </c>
      <c r="CW687" s="18" t="str">
        <f t="shared" si="192"/>
        <v>高级神器1配件6</v>
      </c>
      <c r="CX687" s="18">
        <f t="shared" si="193"/>
        <v>1</v>
      </c>
      <c r="CY687" s="44"/>
      <c r="CZ687" s="44"/>
      <c r="DA687" s="44"/>
      <c r="DB687" s="44"/>
    </row>
    <row r="688" spans="91:106" ht="16.5" x14ac:dyDescent="0.2">
      <c r="CM688" s="44">
        <v>685</v>
      </c>
      <c r="CN688" s="18">
        <f t="shared" si="185"/>
        <v>18</v>
      </c>
      <c r="CO688" s="18">
        <f t="shared" si="186"/>
        <v>1606020</v>
      </c>
      <c r="CP688" s="44" t="str">
        <f t="shared" si="187"/>
        <v>高级神器1配件6-5级</v>
      </c>
      <c r="CQ688" s="43" t="s">
        <v>1061</v>
      </c>
      <c r="CR688" s="18">
        <f t="shared" si="188"/>
        <v>5</v>
      </c>
      <c r="CS688" s="18" t="str">
        <f t="shared" si="189"/>
        <v>金币</v>
      </c>
      <c r="CT688" s="18">
        <f>IF(CR688=1,1,INT(INDEX($CE$13:$CE$52,CR688)/$CH$2*INDEX($CI$4:$CI$6,INDEX($BT$4:$BT$33,CN688))/5)*5)</f>
        <v>2465</v>
      </c>
      <c r="CU688" s="18" t="str">
        <f t="shared" si="190"/>
        <v>初级神器材料</v>
      </c>
      <c r="CV688" s="18">
        <f t="shared" si="191"/>
        <v>220</v>
      </c>
      <c r="CW688" s="18" t="str">
        <f t="shared" si="192"/>
        <v>高级神器1配件6</v>
      </c>
      <c r="CX688" s="18">
        <f t="shared" si="193"/>
        <v>2</v>
      </c>
      <c r="CY688" s="44"/>
      <c r="CZ688" s="44"/>
      <c r="DA688" s="44"/>
      <c r="DB688" s="44"/>
    </row>
    <row r="689" spans="91:106" ht="16.5" x14ac:dyDescent="0.2">
      <c r="CM689" s="44">
        <v>686</v>
      </c>
      <c r="CN689" s="18">
        <f t="shared" si="185"/>
        <v>18</v>
      </c>
      <c r="CO689" s="18">
        <f t="shared" si="186"/>
        <v>1606020</v>
      </c>
      <c r="CP689" s="44" t="str">
        <f t="shared" si="187"/>
        <v>高级神器1配件6-6级</v>
      </c>
      <c r="CQ689" s="43" t="s">
        <v>1061</v>
      </c>
      <c r="CR689" s="18">
        <f t="shared" si="188"/>
        <v>6</v>
      </c>
      <c r="CS689" s="18" t="str">
        <f t="shared" si="189"/>
        <v>金币</v>
      </c>
      <c r="CT689" s="18">
        <f>IF(CR689=1,1,INT(INDEX($CE$13:$CE$52,CR689)/$CH$2*INDEX($CI$4:$CI$6,INDEX($BT$4:$BT$33,CN689))/5)*5)</f>
        <v>3260</v>
      </c>
      <c r="CU689" s="18" t="str">
        <f t="shared" si="190"/>
        <v>初级神器材料</v>
      </c>
      <c r="CV689" s="18">
        <f t="shared" si="191"/>
        <v>610</v>
      </c>
      <c r="CW689" s="18" t="str">
        <f t="shared" si="192"/>
        <v>高级神器1配件6</v>
      </c>
      <c r="CX689" s="18">
        <f t="shared" si="193"/>
        <v>2</v>
      </c>
      <c r="CY689" s="44"/>
      <c r="CZ689" s="44"/>
      <c r="DA689" s="44"/>
      <c r="DB689" s="44"/>
    </row>
    <row r="690" spans="91:106" ht="16.5" x14ac:dyDescent="0.2">
      <c r="CM690" s="44">
        <v>687</v>
      </c>
      <c r="CN690" s="18">
        <f t="shared" si="185"/>
        <v>18</v>
      </c>
      <c r="CO690" s="18">
        <f t="shared" si="186"/>
        <v>1606020</v>
      </c>
      <c r="CP690" s="44" t="str">
        <f t="shared" si="187"/>
        <v>高级神器1配件6-7级</v>
      </c>
      <c r="CQ690" s="43" t="s">
        <v>1061</v>
      </c>
      <c r="CR690" s="18">
        <f t="shared" si="188"/>
        <v>7</v>
      </c>
      <c r="CS690" s="18" t="str">
        <f t="shared" si="189"/>
        <v>金币</v>
      </c>
      <c r="CT690" s="18">
        <f>IF(CR690=1,1,INT(INDEX($CE$13:$CE$52,CR690)/$CH$2*INDEX($CI$4:$CI$6,INDEX($BT$4:$BT$33,CN690))/5)*5)</f>
        <v>4140</v>
      </c>
      <c r="CU690" s="18" t="str">
        <f t="shared" si="190"/>
        <v>初级神器材料</v>
      </c>
      <c r="CV690" s="18">
        <f t="shared" si="191"/>
        <v>915</v>
      </c>
      <c r="CW690" s="18" t="str">
        <f t="shared" si="192"/>
        <v>高级神器1配件6</v>
      </c>
      <c r="CX690" s="18">
        <f t="shared" si="193"/>
        <v>2</v>
      </c>
      <c r="CY690" s="44"/>
      <c r="CZ690" s="44"/>
      <c r="DA690" s="44"/>
      <c r="DB690" s="44"/>
    </row>
    <row r="691" spans="91:106" ht="16.5" x14ac:dyDescent="0.2">
      <c r="CM691" s="44">
        <v>688</v>
      </c>
      <c r="CN691" s="18">
        <f t="shared" si="185"/>
        <v>18</v>
      </c>
      <c r="CO691" s="18">
        <f t="shared" si="186"/>
        <v>1606020</v>
      </c>
      <c r="CP691" s="44" t="str">
        <f t="shared" si="187"/>
        <v>高级神器1配件6-8级</v>
      </c>
      <c r="CQ691" s="43" t="s">
        <v>1061</v>
      </c>
      <c r="CR691" s="18">
        <f t="shared" si="188"/>
        <v>8</v>
      </c>
      <c r="CS691" s="18" t="str">
        <f t="shared" si="189"/>
        <v>金币</v>
      </c>
      <c r="CT691" s="18">
        <f>IF(CR691=1,1,INT(INDEX($CE$13:$CE$52,CR691)/$CH$2*INDEX($CI$4:$CI$6,INDEX($BT$4:$BT$33,CN691))/5)*5)</f>
        <v>5020</v>
      </c>
      <c r="CU691" s="18" t="str">
        <f t="shared" si="190"/>
        <v>初级神器材料</v>
      </c>
      <c r="CV691" s="18">
        <f t="shared" si="191"/>
        <v>1180</v>
      </c>
      <c r="CW691" s="18" t="str">
        <f t="shared" si="192"/>
        <v>高级神器1配件6</v>
      </c>
      <c r="CX691" s="18">
        <f t="shared" si="193"/>
        <v>2</v>
      </c>
      <c r="CY691" s="44"/>
      <c r="CZ691" s="44"/>
      <c r="DA691" s="44"/>
      <c r="DB691" s="44"/>
    </row>
    <row r="692" spans="91:106" ht="16.5" x14ac:dyDescent="0.2">
      <c r="CM692" s="44">
        <v>689</v>
      </c>
      <c r="CN692" s="18">
        <f t="shared" si="185"/>
        <v>18</v>
      </c>
      <c r="CO692" s="18">
        <f t="shared" si="186"/>
        <v>1606020</v>
      </c>
      <c r="CP692" s="44" t="str">
        <f t="shared" si="187"/>
        <v>高级神器1配件6-9级</v>
      </c>
      <c r="CQ692" s="43" t="s">
        <v>1061</v>
      </c>
      <c r="CR692" s="18">
        <f t="shared" si="188"/>
        <v>9</v>
      </c>
      <c r="CS692" s="18" t="str">
        <f t="shared" si="189"/>
        <v>金币</v>
      </c>
      <c r="CT692" s="18">
        <f>IF(CR692=1,1,INT(INDEX($CE$13:$CE$52,CR692)/$CH$2*INDEX($CI$4:$CI$6,INDEX($BT$4:$BT$33,CN692))/5)*5)</f>
        <v>5900</v>
      </c>
      <c r="CU692" s="18" t="str">
        <f t="shared" si="190"/>
        <v>初级神器材料</v>
      </c>
      <c r="CV692" s="18">
        <f t="shared" si="191"/>
        <v>1395</v>
      </c>
      <c r="CW692" s="18" t="str">
        <f t="shared" si="192"/>
        <v>高级神器1配件6</v>
      </c>
      <c r="CX692" s="18">
        <f t="shared" si="193"/>
        <v>2</v>
      </c>
      <c r="CY692" s="44"/>
      <c r="CZ692" s="44"/>
      <c r="DA692" s="44"/>
      <c r="DB692" s="44"/>
    </row>
    <row r="693" spans="91:106" ht="16.5" x14ac:dyDescent="0.2">
      <c r="CM693" s="44">
        <v>690</v>
      </c>
      <c r="CN693" s="18">
        <f t="shared" si="185"/>
        <v>18</v>
      </c>
      <c r="CO693" s="18">
        <f t="shared" si="186"/>
        <v>1606020</v>
      </c>
      <c r="CP693" s="44" t="str">
        <f t="shared" si="187"/>
        <v>高级神器1配件6-10级</v>
      </c>
      <c r="CQ693" s="43" t="s">
        <v>1061</v>
      </c>
      <c r="CR693" s="18">
        <f t="shared" si="188"/>
        <v>10</v>
      </c>
      <c r="CS693" s="18" t="str">
        <f t="shared" si="189"/>
        <v>金币</v>
      </c>
      <c r="CT693" s="18">
        <f>IF(CR693=1,1,INT(INDEX($CE$13:$CE$52,CR693)/$CH$2*INDEX($CI$4:$CI$6,INDEX($BT$4:$BT$33,CN693))/5)*5)</f>
        <v>6780</v>
      </c>
      <c r="CU693" s="18" t="str">
        <f t="shared" si="190"/>
        <v>初级神器材料</v>
      </c>
      <c r="CV693" s="18">
        <f t="shared" si="191"/>
        <v>1660</v>
      </c>
      <c r="CW693" s="18" t="str">
        <f t="shared" si="192"/>
        <v>高级神器1配件6</v>
      </c>
      <c r="CX693" s="18">
        <f t="shared" si="193"/>
        <v>3</v>
      </c>
      <c r="CY693" s="44"/>
      <c r="CZ693" s="44"/>
      <c r="DA693" s="44"/>
      <c r="DB693" s="44"/>
    </row>
    <row r="694" spans="91:106" ht="16.5" x14ac:dyDescent="0.2">
      <c r="CM694" s="44">
        <v>691</v>
      </c>
      <c r="CN694" s="18">
        <f t="shared" si="185"/>
        <v>18</v>
      </c>
      <c r="CO694" s="18">
        <f t="shared" si="186"/>
        <v>1606020</v>
      </c>
      <c r="CP694" s="44" t="str">
        <f t="shared" si="187"/>
        <v>高级神器1配件6-11级</v>
      </c>
      <c r="CQ694" s="43" t="s">
        <v>1061</v>
      </c>
      <c r="CR694" s="18">
        <f t="shared" si="188"/>
        <v>11</v>
      </c>
      <c r="CS694" s="18" t="str">
        <f t="shared" si="189"/>
        <v>金币</v>
      </c>
      <c r="CT694" s="18">
        <f>IF(CR694=1,1,INT(INDEX($CE$13:$CE$52,CR694)/$CH$2*INDEX($CI$4:$CI$6,INDEX($BT$4:$BT$33,CN694))/5)*5)</f>
        <v>8065</v>
      </c>
      <c r="CU694" s="18" t="str">
        <f t="shared" si="190"/>
        <v>初级神器材料</v>
      </c>
      <c r="CV694" s="18">
        <f t="shared" si="191"/>
        <v>2880</v>
      </c>
      <c r="CW694" s="18" t="str">
        <f t="shared" si="192"/>
        <v>高级神器1配件6</v>
      </c>
      <c r="CX694" s="18">
        <f t="shared" si="193"/>
        <v>3</v>
      </c>
      <c r="CY694" s="44"/>
      <c r="CZ694" s="44"/>
      <c r="DA694" s="44"/>
      <c r="DB694" s="44"/>
    </row>
    <row r="695" spans="91:106" ht="16.5" x14ac:dyDescent="0.2">
      <c r="CM695" s="44">
        <v>692</v>
      </c>
      <c r="CN695" s="18">
        <f t="shared" si="185"/>
        <v>18</v>
      </c>
      <c r="CO695" s="18">
        <f t="shared" si="186"/>
        <v>1606020</v>
      </c>
      <c r="CP695" s="44" t="str">
        <f t="shared" si="187"/>
        <v>高级神器1配件6-12级</v>
      </c>
      <c r="CQ695" s="43" t="s">
        <v>1061</v>
      </c>
      <c r="CR695" s="18">
        <f t="shared" si="188"/>
        <v>12</v>
      </c>
      <c r="CS695" s="18" t="str">
        <f t="shared" si="189"/>
        <v>金币</v>
      </c>
      <c r="CT695" s="18">
        <f>IF(CR695=1,1,INT(INDEX($CE$13:$CE$52,CR695)/$CH$2*INDEX($CI$4:$CI$6,INDEX($BT$4:$BT$33,CN695))/5)*5)</f>
        <v>9790</v>
      </c>
      <c r="CU695" s="18" t="str">
        <f t="shared" si="190"/>
        <v>初级神器材料</v>
      </c>
      <c r="CV695" s="18">
        <f t="shared" si="191"/>
        <v>3140</v>
      </c>
      <c r="CW695" s="18" t="str">
        <f t="shared" si="192"/>
        <v>高级神器1配件6</v>
      </c>
      <c r="CX695" s="18">
        <f t="shared" si="193"/>
        <v>3</v>
      </c>
      <c r="CY695" s="44"/>
      <c r="CZ695" s="44"/>
      <c r="DA695" s="44"/>
      <c r="DB695" s="44"/>
    </row>
    <row r="696" spans="91:106" ht="16.5" x14ac:dyDescent="0.2">
      <c r="CM696" s="44">
        <v>693</v>
      </c>
      <c r="CN696" s="18">
        <f t="shared" si="185"/>
        <v>18</v>
      </c>
      <c r="CO696" s="18">
        <f t="shared" si="186"/>
        <v>1606020</v>
      </c>
      <c r="CP696" s="44" t="str">
        <f t="shared" si="187"/>
        <v>高级神器1配件6-13级</v>
      </c>
      <c r="CQ696" s="43" t="s">
        <v>1061</v>
      </c>
      <c r="CR696" s="18">
        <f t="shared" si="188"/>
        <v>13</v>
      </c>
      <c r="CS696" s="18" t="str">
        <f t="shared" si="189"/>
        <v>金币</v>
      </c>
      <c r="CT696" s="18">
        <f>IF(CR696=1,1,INT(INDEX($CE$13:$CE$52,CR696)/$CH$2*INDEX($CI$4:$CI$6,INDEX($BT$4:$BT$33,CN696))/5)*5)</f>
        <v>11520</v>
      </c>
      <c r="CU696" s="18" t="str">
        <f t="shared" si="190"/>
        <v>初级神器材料</v>
      </c>
      <c r="CV696" s="18">
        <f t="shared" si="191"/>
        <v>3360</v>
      </c>
      <c r="CW696" s="18" t="str">
        <f t="shared" si="192"/>
        <v>高级神器1配件6</v>
      </c>
      <c r="CX696" s="18">
        <f t="shared" si="193"/>
        <v>3</v>
      </c>
      <c r="CY696" s="44"/>
      <c r="CZ696" s="44"/>
      <c r="DA696" s="44"/>
      <c r="DB696" s="44"/>
    </row>
    <row r="697" spans="91:106" ht="16.5" x14ac:dyDescent="0.2">
      <c r="CM697" s="44">
        <v>694</v>
      </c>
      <c r="CN697" s="18">
        <f t="shared" si="185"/>
        <v>18</v>
      </c>
      <c r="CO697" s="18">
        <f t="shared" si="186"/>
        <v>1606020</v>
      </c>
      <c r="CP697" s="44" t="str">
        <f t="shared" si="187"/>
        <v>高级神器1配件6-14级</v>
      </c>
      <c r="CQ697" s="43" t="s">
        <v>1061</v>
      </c>
      <c r="CR697" s="18">
        <f t="shared" si="188"/>
        <v>14</v>
      </c>
      <c r="CS697" s="18" t="str">
        <f t="shared" si="189"/>
        <v>金币</v>
      </c>
      <c r="CT697" s="18">
        <f>IF(CR697=1,1,INT(INDEX($CE$13:$CE$52,CR697)/$CH$2*INDEX($CI$4:$CI$6,INDEX($BT$4:$BT$33,CN697))/5)*5)</f>
        <v>13250</v>
      </c>
      <c r="CU697" s="18" t="str">
        <f t="shared" si="190"/>
        <v>初级神器材料</v>
      </c>
      <c r="CV697" s="18">
        <f t="shared" si="191"/>
        <v>3580</v>
      </c>
      <c r="CW697" s="18" t="str">
        <f t="shared" si="192"/>
        <v>高级神器1配件6</v>
      </c>
      <c r="CX697" s="18">
        <f t="shared" si="193"/>
        <v>3</v>
      </c>
      <c r="CY697" s="44"/>
      <c r="CZ697" s="44"/>
      <c r="DA697" s="44"/>
      <c r="DB697" s="44"/>
    </row>
    <row r="698" spans="91:106" ht="16.5" x14ac:dyDescent="0.2">
      <c r="CM698" s="44">
        <v>695</v>
      </c>
      <c r="CN698" s="18">
        <f t="shared" si="185"/>
        <v>18</v>
      </c>
      <c r="CO698" s="18">
        <f t="shared" si="186"/>
        <v>1606020</v>
      </c>
      <c r="CP698" s="44" t="str">
        <f t="shared" si="187"/>
        <v>高级神器1配件6-15级</v>
      </c>
      <c r="CQ698" s="43" t="s">
        <v>1061</v>
      </c>
      <c r="CR698" s="18">
        <f t="shared" si="188"/>
        <v>15</v>
      </c>
      <c r="CS698" s="18" t="str">
        <f t="shared" si="189"/>
        <v>金币</v>
      </c>
      <c r="CT698" s="18">
        <f>IF(CR698=1,1,INT(INDEX($CE$13:$CE$52,CR698)/$CH$2*INDEX($CI$4:$CI$6,INDEX($BT$4:$BT$33,CN698))/5)*5)</f>
        <v>14980</v>
      </c>
      <c r="CU698" s="18" t="str">
        <f t="shared" si="190"/>
        <v>初级神器材料</v>
      </c>
      <c r="CV698" s="18">
        <f t="shared" si="191"/>
        <v>3710</v>
      </c>
      <c r="CW698" s="18" t="str">
        <f t="shared" si="192"/>
        <v>高级神器1配件6</v>
      </c>
      <c r="CX698" s="18">
        <f t="shared" si="193"/>
        <v>5</v>
      </c>
      <c r="CY698" s="44"/>
      <c r="CZ698" s="44"/>
      <c r="DA698" s="44"/>
      <c r="DB698" s="44"/>
    </row>
    <row r="699" spans="91:106" ht="16.5" x14ac:dyDescent="0.2">
      <c r="CM699" s="44">
        <v>696</v>
      </c>
      <c r="CN699" s="18">
        <f t="shared" si="185"/>
        <v>18</v>
      </c>
      <c r="CO699" s="18">
        <f t="shared" si="186"/>
        <v>1606020</v>
      </c>
      <c r="CP699" s="44" t="str">
        <f t="shared" si="187"/>
        <v>高级神器1配件6-16级</v>
      </c>
      <c r="CQ699" s="43" t="s">
        <v>1061</v>
      </c>
      <c r="CR699" s="18">
        <f t="shared" si="188"/>
        <v>16</v>
      </c>
      <c r="CS699" s="18" t="str">
        <f t="shared" si="189"/>
        <v>金币</v>
      </c>
      <c r="CT699" s="18">
        <f>IF(CR699=1,1,INT(INDEX($CE$13:$CE$52,CR699)/$CH$2*INDEX($CI$4:$CI$6,INDEX($BT$4:$BT$33,CN699))/5)*5)</f>
        <v>16165</v>
      </c>
      <c r="CU699" s="18" t="str">
        <f t="shared" si="190"/>
        <v>初级神器材料</v>
      </c>
      <c r="CV699" s="18">
        <f t="shared" si="191"/>
        <v>6590</v>
      </c>
      <c r="CW699" s="18" t="str">
        <f t="shared" si="192"/>
        <v>高级神器1配件6</v>
      </c>
      <c r="CX699" s="18">
        <f t="shared" si="193"/>
        <v>5</v>
      </c>
      <c r="CY699" s="44"/>
      <c r="CZ699" s="44"/>
      <c r="DA699" s="44"/>
      <c r="DB699" s="44"/>
    </row>
    <row r="700" spans="91:106" ht="16.5" x14ac:dyDescent="0.2">
      <c r="CM700" s="44">
        <v>697</v>
      </c>
      <c r="CN700" s="18">
        <f t="shared" si="185"/>
        <v>18</v>
      </c>
      <c r="CO700" s="18">
        <f t="shared" si="186"/>
        <v>1606020</v>
      </c>
      <c r="CP700" s="44" t="str">
        <f t="shared" si="187"/>
        <v>高级神器1配件6-17级</v>
      </c>
      <c r="CQ700" s="43" t="s">
        <v>1061</v>
      </c>
      <c r="CR700" s="18">
        <f t="shared" si="188"/>
        <v>17</v>
      </c>
      <c r="CS700" s="18" t="str">
        <f t="shared" si="189"/>
        <v>金币</v>
      </c>
      <c r="CT700" s="18">
        <f>IF(CR700=1,1,INT(INDEX($CE$13:$CE$52,CR700)/$CH$2*INDEX($CI$4:$CI$6,INDEX($BT$4:$BT$33,CN700))/5)*5)</f>
        <v>19625</v>
      </c>
      <c r="CU700" s="18" t="str">
        <f t="shared" si="190"/>
        <v>初级神器材料</v>
      </c>
      <c r="CV700" s="18">
        <f t="shared" si="191"/>
        <v>6980</v>
      </c>
      <c r="CW700" s="18" t="str">
        <f t="shared" si="192"/>
        <v>高级神器1配件6</v>
      </c>
      <c r="CX700" s="18">
        <f t="shared" si="193"/>
        <v>5</v>
      </c>
      <c r="CY700" s="44"/>
      <c r="CZ700" s="44"/>
      <c r="DA700" s="44"/>
      <c r="DB700" s="44"/>
    </row>
    <row r="701" spans="91:106" ht="16.5" x14ac:dyDescent="0.2">
      <c r="CM701" s="44">
        <v>698</v>
      </c>
      <c r="CN701" s="18">
        <f t="shared" si="185"/>
        <v>18</v>
      </c>
      <c r="CO701" s="18">
        <f t="shared" si="186"/>
        <v>1606020</v>
      </c>
      <c r="CP701" s="44" t="str">
        <f t="shared" si="187"/>
        <v>高级神器1配件6-18级</v>
      </c>
      <c r="CQ701" s="43" t="s">
        <v>1061</v>
      </c>
      <c r="CR701" s="18">
        <f t="shared" si="188"/>
        <v>18</v>
      </c>
      <c r="CS701" s="18" t="str">
        <f t="shared" si="189"/>
        <v>金币</v>
      </c>
      <c r="CT701" s="18">
        <f>IF(CR701=1,1,INT(INDEX($CE$13:$CE$52,CR701)/$CH$2*INDEX($CI$4:$CI$6,INDEX($BT$4:$BT$33,CN701))/5)*5)</f>
        <v>23090</v>
      </c>
      <c r="CU701" s="18" t="str">
        <f t="shared" si="190"/>
        <v>初级神器材料</v>
      </c>
      <c r="CV701" s="18">
        <f t="shared" si="191"/>
        <v>7375</v>
      </c>
      <c r="CW701" s="18" t="str">
        <f t="shared" si="192"/>
        <v>高级神器1配件6</v>
      </c>
      <c r="CX701" s="18">
        <f t="shared" si="193"/>
        <v>5</v>
      </c>
      <c r="CY701" s="44"/>
      <c r="CZ701" s="44"/>
      <c r="DA701" s="44"/>
      <c r="DB701" s="44"/>
    </row>
    <row r="702" spans="91:106" ht="16.5" x14ac:dyDescent="0.2">
      <c r="CM702" s="44">
        <v>699</v>
      </c>
      <c r="CN702" s="18">
        <f t="shared" si="185"/>
        <v>18</v>
      </c>
      <c r="CO702" s="18">
        <f t="shared" si="186"/>
        <v>1606020</v>
      </c>
      <c r="CP702" s="44" t="str">
        <f t="shared" si="187"/>
        <v>高级神器1配件6-19级</v>
      </c>
      <c r="CQ702" s="43" t="s">
        <v>1061</v>
      </c>
      <c r="CR702" s="18">
        <f t="shared" si="188"/>
        <v>19</v>
      </c>
      <c r="CS702" s="18" t="str">
        <f t="shared" si="189"/>
        <v>金币</v>
      </c>
      <c r="CT702" s="18">
        <f>IF(CR702=1,1,INT(INDEX($CE$13:$CE$52,CR702)/$CH$2*INDEX($CI$4:$CI$6,INDEX($BT$4:$BT$33,CN702))/5)*5)</f>
        <v>26555</v>
      </c>
      <c r="CU702" s="18" t="str">
        <f t="shared" si="190"/>
        <v>初级神器材料</v>
      </c>
      <c r="CV702" s="18">
        <f t="shared" si="191"/>
        <v>7810</v>
      </c>
      <c r="CW702" s="18" t="str">
        <f t="shared" si="192"/>
        <v>高级神器1配件6</v>
      </c>
      <c r="CX702" s="18">
        <f t="shared" si="193"/>
        <v>5</v>
      </c>
      <c r="CY702" s="44"/>
      <c r="CZ702" s="44"/>
      <c r="DA702" s="44"/>
      <c r="DB702" s="44"/>
    </row>
    <row r="703" spans="91:106" ht="16.5" x14ac:dyDescent="0.2">
      <c r="CM703" s="44">
        <v>700</v>
      </c>
      <c r="CN703" s="18">
        <f t="shared" si="185"/>
        <v>18</v>
      </c>
      <c r="CO703" s="18">
        <f t="shared" si="186"/>
        <v>1606020</v>
      </c>
      <c r="CP703" s="44" t="str">
        <f t="shared" si="187"/>
        <v>高级神器1配件6-20级</v>
      </c>
      <c r="CQ703" s="43" t="s">
        <v>1061</v>
      </c>
      <c r="CR703" s="18">
        <f t="shared" si="188"/>
        <v>20</v>
      </c>
      <c r="CS703" s="18" t="str">
        <f t="shared" si="189"/>
        <v>金币</v>
      </c>
      <c r="CT703" s="18">
        <f>IF(CR703=1,1,INT(INDEX($CE$13:$CE$52,CR703)/$CH$2*INDEX($CI$4:$CI$6,INDEX($BT$4:$BT$33,CN703))/5)*5)</f>
        <v>30020</v>
      </c>
      <c r="CU703" s="18" t="str">
        <f t="shared" si="190"/>
        <v>初级神器材料</v>
      </c>
      <c r="CV703" s="18">
        <f t="shared" si="191"/>
        <v>8245</v>
      </c>
      <c r="CW703" s="18" t="str">
        <f t="shared" si="192"/>
        <v>高级神器1配件6</v>
      </c>
      <c r="CX703" s="18">
        <f t="shared" si="193"/>
        <v>10</v>
      </c>
      <c r="CY703" s="44"/>
      <c r="CZ703" s="44"/>
      <c r="DA703" s="44"/>
      <c r="DB703" s="44"/>
    </row>
    <row r="704" spans="91:106" ht="16.5" x14ac:dyDescent="0.2">
      <c r="CM704" s="44">
        <v>701</v>
      </c>
      <c r="CN704" s="18">
        <f t="shared" si="185"/>
        <v>18</v>
      </c>
      <c r="CO704" s="18">
        <f t="shared" si="186"/>
        <v>1606020</v>
      </c>
      <c r="CP704" s="44" t="str">
        <f t="shared" si="187"/>
        <v>高级神器1配件6-21级</v>
      </c>
      <c r="CQ704" s="43" t="s">
        <v>1061</v>
      </c>
      <c r="CR704" s="18">
        <f t="shared" si="188"/>
        <v>21</v>
      </c>
      <c r="CS704" s="18" t="str">
        <f t="shared" si="189"/>
        <v>金币</v>
      </c>
      <c r="CT704" s="18">
        <f>IF(CR704=1,1,INT(INDEX($CE$13:$CE$52,CR704)/$CH$2*INDEX($CI$4:$CI$6,INDEX($BT$4:$BT$33,CN704))/5)*5)</f>
        <v>31530</v>
      </c>
      <c r="CU704" s="18" t="str">
        <f t="shared" si="190"/>
        <v>初级神器材料</v>
      </c>
      <c r="CV704" s="18">
        <f t="shared" si="191"/>
        <v>9130</v>
      </c>
      <c r="CW704" s="18" t="str">
        <f t="shared" si="192"/>
        <v>高级神器1配件6</v>
      </c>
      <c r="CX704" s="18">
        <f t="shared" si="193"/>
        <v>10</v>
      </c>
      <c r="CY704" s="44"/>
      <c r="CZ704" s="44"/>
      <c r="DA704" s="44"/>
      <c r="DB704" s="44"/>
    </row>
    <row r="705" spans="91:106" ht="16.5" x14ac:dyDescent="0.2">
      <c r="CM705" s="44">
        <v>702</v>
      </c>
      <c r="CN705" s="18">
        <f t="shared" si="185"/>
        <v>18</v>
      </c>
      <c r="CO705" s="18">
        <f t="shared" si="186"/>
        <v>1606020</v>
      </c>
      <c r="CP705" s="44" t="str">
        <f t="shared" si="187"/>
        <v>高级神器1配件6-22级</v>
      </c>
      <c r="CQ705" s="43" t="s">
        <v>1061</v>
      </c>
      <c r="CR705" s="18">
        <f t="shared" si="188"/>
        <v>22</v>
      </c>
      <c r="CS705" s="18" t="str">
        <f t="shared" si="189"/>
        <v>金币</v>
      </c>
      <c r="CT705" s="18">
        <f>IF(CR705=1,1,INT(INDEX($CE$13:$CE$52,CR705)/$CH$2*INDEX($CI$4:$CI$6,INDEX($BT$4:$BT$33,CN705))/5)*5)</f>
        <v>33285</v>
      </c>
      <c r="CU705" s="18" t="str">
        <f t="shared" si="190"/>
        <v>初级神器材料</v>
      </c>
      <c r="CV705" s="18">
        <f t="shared" si="191"/>
        <v>9775</v>
      </c>
      <c r="CW705" s="18" t="str">
        <f t="shared" si="192"/>
        <v>高级神器1配件6</v>
      </c>
      <c r="CX705" s="18">
        <f t="shared" si="193"/>
        <v>10</v>
      </c>
      <c r="CY705" s="44"/>
      <c r="CZ705" s="44"/>
      <c r="DA705" s="44"/>
      <c r="DB705" s="44"/>
    </row>
    <row r="706" spans="91:106" ht="16.5" x14ac:dyDescent="0.2">
      <c r="CM706" s="44">
        <v>703</v>
      </c>
      <c r="CN706" s="18">
        <f t="shared" si="185"/>
        <v>18</v>
      </c>
      <c r="CO706" s="18">
        <f t="shared" si="186"/>
        <v>1606020</v>
      </c>
      <c r="CP706" s="44" t="str">
        <f t="shared" si="187"/>
        <v>高级神器1配件6-23级</v>
      </c>
      <c r="CQ706" s="43" t="s">
        <v>1061</v>
      </c>
      <c r="CR706" s="18">
        <f t="shared" si="188"/>
        <v>23</v>
      </c>
      <c r="CS706" s="18" t="str">
        <f t="shared" si="189"/>
        <v>金币</v>
      </c>
      <c r="CT706" s="18">
        <f>IF(CR706=1,1,INT(INDEX($CE$13:$CE$52,CR706)/$CH$2*INDEX($CI$4:$CI$6,INDEX($BT$4:$BT$33,CN706))/5)*5)</f>
        <v>35035</v>
      </c>
      <c r="CU706" s="18" t="str">
        <f t="shared" si="190"/>
        <v>初级神器材料</v>
      </c>
      <c r="CV706" s="18">
        <f t="shared" si="191"/>
        <v>10385</v>
      </c>
      <c r="CW706" s="18" t="str">
        <f t="shared" si="192"/>
        <v>高级神器1配件6</v>
      </c>
      <c r="CX706" s="18">
        <f t="shared" si="193"/>
        <v>10</v>
      </c>
      <c r="CY706" s="44"/>
      <c r="CZ706" s="44"/>
      <c r="DA706" s="44"/>
      <c r="DB706" s="44"/>
    </row>
    <row r="707" spans="91:106" ht="16.5" x14ac:dyDescent="0.2">
      <c r="CM707" s="44">
        <v>704</v>
      </c>
      <c r="CN707" s="18">
        <f t="shared" si="185"/>
        <v>18</v>
      </c>
      <c r="CO707" s="18">
        <f t="shared" si="186"/>
        <v>1606020</v>
      </c>
      <c r="CP707" s="44" t="str">
        <f t="shared" si="187"/>
        <v>高级神器1配件6-24级</v>
      </c>
      <c r="CQ707" s="43" t="s">
        <v>1061</v>
      </c>
      <c r="CR707" s="18">
        <f t="shared" si="188"/>
        <v>24</v>
      </c>
      <c r="CS707" s="18" t="str">
        <f t="shared" si="189"/>
        <v>金币</v>
      </c>
      <c r="CT707" s="18">
        <f>IF(CR707=1,1,INT(INDEX($CE$13:$CE$52,CR707)/$CH$2*INDEX($CI$4:$CI$6,INDEX($BT$4:$BT$33,CN707))/5)*5)</f>
        <v>36785</v>
      </c>
      <c r="CU707" s="18" t="str">
        <f t="shared" si="190"/>
        <v>初级神器材料</v>
      </c>
      <c r="CV707" s="18">
        <f t="shared" si="191"/>
        <v>10995</v>
      </c>
      <c r="CW707" s="18" t="str">
        <f t="shared" si="192"/>
        <v>高级神器1配件6</v>
      </c>
      <c r="CX707" s="18">
        <f t="shared" si="193"/>
        <v>10</v>
      </c>
      <c r="CY707" s="44"/>
      <c r="CZ707" s="44"/>
      <c r="DA707" s="44"/>
      <c r="DB707" s="44"/>
    </row>
    <row r="708" spans="91:106" ht="16.5" x14ac:dyDescent="0.2">
      <c r="CM708" s="44">
        <v>705</v>
      </c>
      <c r="CN708" s="18">
        <f t="shared" si="185"/>
        <v>18</v>
      </c>
      <c r="CO708" s="18">
        <f t="shared" si="186"/>
        <v>1606020</v>
      </c>
      <c r="CP708" s="44" t="str">
        <f t="shared" si="187"/>
        <v>高级神器1配件6-25级</v>
      </c>
      <c r="CQ708" s="43" t="s">
        <v>1061</v>
      </c>
      <c r="CR708" s="18">
        <f t="shared" si="188"/>
        <v>25</v>
      </c>
      <c r="CS708" s="18" t="str">
        <f t="shared" si="189"/>
        <v>金币</v>
      </c>
      <c r="CT708" s="18">
        <f>IF(CR708=1,1,INT(INDEX($CE$13:$CE$52,CR708)/$CH$2*INDEX($CI$4:$CI$6,INDEX($BT$4:$BT$33,CN708))/5)*5)</f>
        <v>38540</v>
      </c>
      <c r="CU708" s="18" t="str">
        <f t="shared" si="190"/>
        <v>初级神器材料</v>
      </c>
      <c r="CV708" s="18">
        <f t="shared" si="191"/>
        <v>11605</v>
      </c>
      <c r="CW708" s="18" t="str">
        <f t="shared" si="192"/>
        <v>高级神器1配件6</v>
      </c>
      <c r="CX708" s="18">
        <f t="shared" si="193"/>
        <v>15</v>
      </c>
      <c r="CY708" s="44"/>
      <c r="CZ708" s="44"/>
      <c r="DA708" s="44"/>
      <c r="DB708" s="44"/>
    </row>
    <row r="709" spans="91:106" ht="16.5" x14ac:dyDescent="0.2">
      <c r="CM709" s="44">
        <v>706</v>
      </c>
      <c r="CN709" s="18">
        <f t="shared" ref="CN709:CN772" si="194">INT((CM709-1)/40)+1</f>
        <v>18</v>
      </c>
      <c r="CO709" s="18">
        <f t="shared" ref="CO709:CO772" si="195">INDEX($BR$4:$BR$33,CN709)</f>
        <v>1606020</v>
      </c>
      <c r="CP709" s="44" t="str">
        <f t="shared" ref="CP709:CP772" si="196">INDEX($BS$4:$BS$33,CN709)&amp;"-"&amp;CR709&amp;"级"</f>
        <v>高级神器1配件6-26级</v>
      </c>
      <c r="CQ709" s="43" t="s">
        <v>1061</v>
      </c>
      <c r="CR709" s="18">
        <f t="shared" ref="CR709:CR772" si="197">MOD(CM709-1,40)+1</f>
        <v>26</v>
      </c>
      <c r="CS709" s="18" t="str">
        <f t="shared" ref="CS709:CS772" si="198">IF(CR709=1,INDEX($BS$4:$BS$33,CN709)&amp;"激活","金币")</f>
        <v>金币</v>
      </c>
      <c r="CT709" s="18">
        <f>IF(CR709=1,1,INT(INDEX($CE$13:$CE$52,CR709)/$CH$2*INDEX($CI$4:$CI$6,INDEX($BT$4:$BT$33,CN709))/5)*5)</f>
        <v>48610</v>
      </c>
      <c r="CU709" s="18" t="str">
        <f t="shared" ref="CU709:CU772" si="199">IF(CR709=1,"","初级神器材料")</f>
        <v>初级神器材料</v>
      </c>
      <c r="CV709" s="18">
        <f t="shared" ref="CV709:CV772" si="200">IF(CR709=1,"",INDEX($BK$4:$BM$43,CR709,INDEX($BT$4:$BT$33,CN709)))</f>
        <v>13960</v>
      </c>
      <c r="CW709" s="18" t="str">
        <f t="shared" ref="CW709:CW772" si="201">IF(CR709=1,"",INDEX($BS$4:$BS$33,CN709))</f>
        <v>高级神器1配件6</v>
      </c>
      <c r="CX709" s="18">
        <f t="shared" ref="CX709:CX772" si="202">IF(CR709=1,"",INDEX($AW$4:$AW$43,CR709))</f>
        <v>15</v>
      </c>
      <c r="CY709" s="44"/>
      <c r="CZ709" s="44"/>
      <c r="DA709" s="44"/>
      <c r="DB709" s="44"/>
    </row>
    <row r="710" spans="91:106" ht="16.5" x14ac:dyDescent="0.2">
      <c r="CM710" s="44">
        <v>707</v>
      </c>
      <c r="CN710" s="18">
        <f t="shared" si="194"/>
        <v>18</v>
      </c>
      <c r="CO710" s="18">
        <f t="shared" si="195"/>
        <v>1606020</v>
      </c>
      <c r="CP710" s="44" t="str">
        <f t="shared" si="196"/>
        <v>高级神器1配件6-27级</v>
      </c>
      <c r="CQ710" s="43" t="s">
        <v>1061</v>
      </c>
      <c r="CR710" s="18">
        <f t="shared" si="197"/>
        <v>27</v>
      </c>
      <c r="CS710" s="18" t="str">
        <f t="shared" si="198"/>
        <v>金币</v>
      </c>
      <c r="CT710" s="18">
        <f>IF(CR710=1,1,INT(INDEX($CE$13:$CE$52,CR710)/$CH$2*INDEX($CI$4:$CI$6,INDEX($BT$4:$BT$33,CN710))/5)*5)</f>
        <v>61695</v>
      </c>
      <c r="CU710" s="18" t="str">
        <f t="shared" si="199"/>
        <v>初级神器材料</v>
      </c>
      <c r="CV710" s="18">
        <f t="shared" si="200"/>
        <v>14835</v>
      </c>
      <c r="CW710" s="18" t="str">
        <f t="shared" si="201"/>
        <v>高级神器1配件6</v>
      </c>
      <c r="CX710" s="18">
        <f t="shared" si="202"/>
        <v>15</v>
      </c>
      <c r="CY710" s="44"/>
      <c r="CZ710" s="44"/>
      <c r="DA710" s="44"/>
      <c r="DB710" s="44"/>
    </row>
    <row r="711" spans="91:106" ht="16.5" x14ac:dyDescent="0.2">
      <c r="CM711" s="44">
        <v>708</v>
      </c>
      <c r="CN711" s="18">
        <f t="shared" si="194"/>
        <v>18</v>
      </c>
      <c r="CO711" s="18">
        <f t="shared" si="195"/>
        <v>1606020</v>
      </c>
      <c r="CP711" s="44" t="str">
        <f t="shared" si="196"/>
        <v>高级神器1配件6-28级</v>
      </c>
      <c r="CQ711" s="43" t="s">
        <v>1061</v>
      </c>
      <c r="CR711" s="18">
        <f t="shared" si="197"/>
        <v>28</v>
      </c>
      <c r="CS711" s="18" t="str">
        <f t="shared" si="198"/>
        <v>金币</v>
      </c>
      <c r="CT711" s="18">
        <f>IF(CR711=1,1,INT(INDEX($CE$13:$CE$52,CR711)/$CH$2*INDEX($CI$4:$CI$6,INDEX($BT$4:$BT$33,CN711))/5)*5)</f>
        <v>74785</v>
      </c>
      <c r="CU711" s="18" t="str">
        <f t="shared" si="199"/>
        <v>初级神器材料</v>
      </c>
      <c r="CV711" s="18">
        <f t="shared" si="200"/>
        <v>15705</v>
      </c>
      <c r="CW711" s="18" t="str">
        <f t="shared" si="201"/>
        <v>高级神器1配件6</v>
      </c>
      <c r="CX711" s="18">
        <f t="shared" si="202"/>
        <v>15</v>
      </c>
      <c r="CY711" s="44"/>
      <c r="CZ711" s="44"/>
      <c r="DA711" s="44"/>
      <c r="DB711" s="44"/>
    </row>
    <row r="712" spans="91:106" ht="16.5" x14ac:dyDescent="0.2">
      <c r="CM712" s="44">
        <v>709</v>
      </c>
      <c r="CN712" s="18">
        <f t="shared" si="194"/>
        <v>18</v>
      </c>
      <c r="CO712" s="18">
        <f t="shared" si="195"/>
        <v>1606020</v>
      </c>
      <c r="CP712" s="44" t="str">
        <f t="shared" si="196"/>
        <v>高级神器1配件6-29级</v>
      </c>
      <c r="CQ712" s="43" t="s">
        <v>1061</v>
      </c>
      <c r="CR712" s="18">
        <f t="shared" si="197"/>
        <v>29</v>
      </c>
      <c r="CS712" s="18" t="str">
        <f t="shared" si="198"/>
        <v>金币</v>
      </c>
      <c r="CT712" s="18">
        <f>IF(CR712=1,1,INT(INDEX($CE$13:$CE$52,CR712)/$CH$2*INDEX($CI$4:$CI$6,INDEX($BT$4:$BT$33,CN712))/5)*5)</f>
        <v>87870</v>
      </c>
      <c r="CU712" s="18" t="str">
        <f t="shared" si="199"/>
        <v>初级神器材料</v>
      </c>
      <c r="CV712" s="18">
        <f t="shared" si="200"/>
        <v>16580</v>
      </c>
      <c r="CW712" s="18" t="str">
        <f t="shared" si="201"/>
        <v>高级神器1配件6</v>
      </c>
      <c r="CX712" s="18">
        <f t="shared" si="202"/>
        <v>15</v>
      </c>
      <c r="CY712" s="44"/>
      <c r="CZ712" s="44"/>
      <c r="DA712" s="44"/>
      <c r="DB712" s="44"/>
    </row>
    <row r="713" spans="91:106" ht="16.5" x14ac:dyDescent="0.2">
      <c r="CM713" s="44">
        <v>710</v>
      </c>
      <c r="CN713" s="18">
        <f t="shared" si="194"/>
        <v>18</v>
      </c>
      <c r="CO713" s="18">
        <f t="shared" si="195"/>
        <v>1606020</v>
      </c>
      <c r="CP713" s="44" t="str">
        <f t="shared" si="196"/>
        <v>高级神器1配件6-30级</v>
      </c>
      <c r="CQ713" s="43" t="s">
        <v>1061</v>
      </c>
      <c r="CR713" s="18">
        <f t="shared" si="197"/>
        <v>30</v>
      </c>
      <c r="CS713" s="18" t="str">
        <f t="shared" si="198"/>
        <v>金币</v>
      </c>
      <c r="CT713" s="18">
        <f>IF(CR713=1,1,INT(INDEX($CE$13:$CE$52,CR713)/$CH$2*INDEX($CI$4:$CI$6,INDEX($BT$4:$BT$33,CN713))/5)*5)</f>
        <v>100960</v>
      </c>
      <c r="CU713" s="18" t="str">
        <f t="shared" si="199"/>
        <v>初级神器材料</v>
      </c>
      <c r="CV713" s="18">
        <f t="shared" si="200"/>
        <v>17450</v>
      </c>
      <c r="CW713" s="18" t="str">
        <f t="shared" si="201"/>
        <v>高级神器1配件6</v>
      </c>
      <c r="CX713" s="18">
        <f t="shared" si="202"/>
        <v>21</v>
      </c>
      <c r="CY713" s="44"/>
      <c r="CZ713" s="44"/>
      <c r="DA713" s="44"/>
      <c r="DB713" s="44"/>
    </row>
    <row r="714" spans="91:106" ht="16.5" x14ac:dyDescent="0.2">
      <c r="CM714" s="44">
        <v>711</v>
      </c>
      <c r="CN714" s="18">
        <f t="shared" si="194"/>
        <v>18</v>
      </c>
      <c r="CO714" s="18">
        <f t="shared" si="195"/>
        <v>1606020</v>
      </c>
      <c r="CP714" s="44" t="str">
        <f t="shared" si="196"/>
        <v>高级神器1配件6-31级</v>
      </c>
      <c r="CQ714" s="43" t="s">
        <v>1061</v>
      </c>
      <c r="CR714" s="18">
        <f t="shared" si="197"/>
        <v>31</v>
      </c>
      <c r="CS714" s="18" t="str">
        <f t="shared" si="198"/>
        <v>金币</v>
      </c>
      <c r="CT714" s="18">
        <f>IF(CR714=1,1,INT(INDEX($CE$13:$CE$52,CR714)/$CH$2*INDEX($CI$4:$CI$6,INDEX($BT$4:$BT$33,CN714))/5)*5)</f>
        <v>107340</v>
      </c>
      <c r="CU714" s="18" t="str">
        <f t="shared" si="199"/>
        <v>初级神器材料</v>
      </c>
      <c r="CV714" s="18">
        <f t="shared" si="200"/>
        <v>24430</v>
      </c>
      <c r="CW714" s="18" t="str">
        <f t="shared" si="201"/>
        <v>高级神器1配件6</v>
      </c>
      <c r="CX714" s="18">
        <f t="shared" si="202"/>
        <v>25</v>
      </c>
      <c r="CY714" s="44"/>
      <c r="CZ714" s="44"/>
      <c r="DA714" s="44"/>
      <c r="DB714" s="44"/>
    </row>
    <row r="715" spans="91:106" ht="16.5" x14ac:dyDescent="0.2">
      <c r="CM715" s="44">
        <v>712</v>
      </c>
      <c r="CN715" s="18">
        <f t="shared" si="194"/>
        <v>18</v>
      </c>
      <c r="CO715" s="18">
        <f t="shared" si="195"/>
        <v>1606020</v>
      </c>
      <c r="CP715" s="44" t="str">
        <f t="shared" si="196"/>
        <v>高级神器1配件6-32级</v>
      </c>
      <c r="CQ715" s="43" t="s">
        <v>1061</v>
      </c>
      <c r="CR715" s="18">
        <f t="shared" si="197"/>
        <v>32</v>
      </c>
      <c r="CS715" s="18" t="str">
        <f t="shared" si="198"/>
        <v>金币</v>
      </c>
      <c r="CT715" s="18">
        <f>IF(CR715=1,1,INT(INDEX($CE$13:$CE$52,CR715)/$CH$2*INDEX($CI$4:$CI$6,INDEX($BT$4:$BT$33,CN715))/5)*5)</f>
        <v>161015</v>
      </c>
      <c r="CU715" s="18" t="str">
        <f t="shared" si="199"/>
        <v>初级神器材料</v>
      </c>
      <c r="CV715" s="18">
        <f t="shared" si="200"/>
        <v>26175</v>
      </c>
      <c r="CW715" s="18" t="str">
        <f t="shared" si="201"/>
        <v>高级神器1配件6</v>
      </c>
      <c r="CX715" s="18">
        <f t="shared" si="202"/>
        <v>25</v>
      </c>
      <c r="CY715" s="44"/>
      <c r="CZ715" s="44"/>
      <c r="DA715" s="44"/>
      <c r="DB715" s="44"/>
    </row>
    <row r="716" spans="91:106" ht="16.5" x14ac:dyDescent="0.2">
      <c r="CM716" s="44">
        <v>713</v>
      </c>
      <c r="CN716" s="18">
        <f t="shared" si="194"/>
        <v>18</v>
      </c>
      <c r="CO716" s="18">
        <f t="shared" si="195"/>
        <v>1606020</v>
      </c>
      <c r="CP716" s="44" t="str">
        <f t="shared" si="196"/>
        <v>高级神器1配件6-33级</v>
      </c>
      <c r="CQ716" s="43" t="s">
        <v>1061</v>
      </c>
      <c r="CR716" s="18">
        <f t="shared" si="197"/>
        <v>33</v>
      </c>
      <c r="CS716" s="18" t="str">
        <f t="shared" si="198"/>
        <v>金币</v>
      </c>
      <c r="CT716" s="18">
        <f>IF(CR716=1,1,INT(INDEX($CE$13:$CE$52,CR716)/$CH$2*INDEX($CI$4:$CI$6,INDEX($BT$4:$BT$33,CN716))/5)*5)</f>
        <v>214685</v>
      </c>
      <c r="CU716" s="18" t="str">
        <f t="shared" si="199"/>
        <v>初级神器材料</v>
      </c>
      <c r="CV716" s="18">
        <f t="shared" si="200"/>
        <v>27925</v>
      </c>
      <c r="CW716" s="18" t="str">
        <f t="shared" si="201"/>
        <v>高级神器1配件6</v>
      </c>
      <c r="CX716" s="18">
        <f t="shared" si="202"/>
        <v>25</v>
      </c>
      <c r="CY716" s="44"/>
      <c r="CZ716" s="44"/>
      <c r="DA716" s="44"/>
      <c r="DB716" s="44"/>
    </row>
    <row r="717" spans="91:106" ht="16.5" x14ac:dyDescent="0.2">
      <c r="CM717" s="44">
        <v>714</v>
      </c>
      <c r="CN717" s="18">
        <f t="shared" si="194"/>
        <v>18</v>
      </c>
      <c r="CO717" s="18">
        <f t="shared" si="195"/>
        <v>1606020</v>
      </c>
      <c r="CP717" s="44" t="str">
        <f t="shared" si="196"/>
        <v>高级神器1配件6-34级</v>
      </c>
      <c r="CQ717" s="43" t="s">
        <v>1061</v>
      </c>
      <c r="CR717" s="18">
        <f t="shared" si="197"/>
        <v>34</v>
      </c>
      <c r="CS717" s="18" t="str">
        <f t="shared" si="198"/>
        <v>金币</v>
      </c>
      <c r="CT717" s="18">
        <f>IF(CR717=1,1,INT(INDEX($CE$13:$CE$52,CR717)/$CH$2*INDEX($CI$4:$CI$6,INDEX($BT$4:$BT$33,CN717))/5)*5)</f>
        <v>268360</v>
      </c>
      <c r="CU717" s="18" t="str">
        <f t="shared" si="199"/>
        <v>初级神器材料</v>
      </c>
      <c r="CV717" s="18">
        <f t="shared" si="200"/>
        <v>29670</v>
      </c>
      <c r="CW717" s="18" t="str">
        <f t="shared" si="201"/>
        <v>高级神器1配件6</v>
      </c>
      <c r="CX717" s="18">
        <f t="shared" si="202"/>
        <v>25</v>
      </c>
      <c r="CY717" s="44"/>
      <c r="CZ717" s="44"/>
      <c r="DA717" s="44"/>
      <c r="DB717" s="44"/>
    </row>
    <row r="718" spans="91:106" ht="16.5" x14ac:dyDescent="0.2">
      <c r="CM718" s="44">
        <v>715</v>
      </c>
      <c r="CN718" s="18">
        <f t="shared" si="194"/>
        <v>18</v>
      </c>
      <c r="CO718" s="18">
        <f t="shared" si="195"/>
        <v>1606020</v>
      </c>
      <c r="CP718" s="44" t="str">
        <f t="shared" si="196"/>
        <v>高级神器1配件6-35级</v>
      </c>
      <c r="CQ718" s="43" t="s">
        <v>1061</v>
      </c>
      <c r="CR718" s="18">
        <f t="shared" si="197"/>
        <v>35</v>
      </c>
      <c r="CS718" s="18" t="str">
        <f t="shared" si="198"/>
        <v>金币</v>
      </c>
      <c r="CT718" s="18">
        <f>IF(CR718=1,1,INT(INDEX($CE$13:$CE$52,CR718)/$CH$2*INDEX($CI$4:$CI$6,INDEX($BT$4:$BT$33,CN718))/5)*5)</f>
        <v>322030</v>
      </c>
      <c r="CU718" s="18" t="str">
        <f t="shared" si="199"/>
        <v>初级神器材料</v>
      </c>
      <c r="CV718" s="18">
        <f t="shared" si="200"/>
        <v>31415</v>
      </c>
      <c r="CW718" s="18" t="str">
        <f t="shared" si="201"/>
        <v>高级神器1配件6</v>
      </c>
      <c r="CX718" s="18">
        <f t="shared" si="202"/>
        <v>25</v>
      </c>
      <c r="CY718" s="44"/>
      <c r="CZ718" s="44"/>
      <c r="DA718" s="44"/>
      <c r="DB718" s="44"/>
    </row>
    <row r="719" spans="91:106" ht="16.5" x14ac:dyDescent="0.2">
      <c r="CM719" s="44">
        <v>716</v>
      </c>
      <c r="CN719" s="18">
        <f t="shared" si="194"/>
        <v>18</v>
      </c>
      <c r="CO719" s="18">
        <f t="shared" si="195"/>
        <v>1606020</v>
      </c>
      <c r="CP719" s="44" t="str">
        <f t="shared" si="196"/>
        <v>高级神器1配件6-36级</v>
      </c>
      <c r="CQ719" s="43" t="s">
        <v>1061</v>
      </c>
      <c r="CR719" s="18">
        <f t="shared" si="197"/>
        <v>36</v>
      </c>
      <c r="CS719" s="18" t="str">
        <f t="shared" si="198"/>
        <v>金币</v>
      </c>
      <c r="CT719" s="18">
        <f>IF(CR719=1,1,INT(INDEX($CE$13:$CE$52,CR719)/$CH$2*INDEX($CI$4:$CI$6,INDEX($BT$4:$BT$33,CN719))/5)*5)</f>
        <v>436085</v>
      </c>
      <c r="CU719" s="18" t="str">
        <f t="shared" si="199"/>
        <v>初级神器材料</v>
      </c>
      <c r="CV719" s="18">
        <f t="shared" si="200"/>
        <v>49735</v>
      </c>
      <c r="CW719" s="18" t="str">
        <f t="shared" si="201"/>
        <v>高级神器1配件6</v>
      </c>
      <c r="CX719" s="18">
        <f t="shared" si="202"/>
        <v>25</v>
      </c>
      <c r="CY719" s="44"/>
      <c r="CZ719" s="44"/>
      <c r="DA719" s="44"/>
      <c r="DB719" s="44"/>
    </row>
    <row r="720" spans="91:106" ht="16.5" x14ac:dyDescent="0.2">
      <c r="CM720" s="44">
        <v>717</v>
      </c>
      <c r="CN720" s="18">
        <f t="shared" si="194"/>
        <v>18</v>
      </c>
      <c r="CO720" s="18">
        <f t="shared" si="195"/>
        <v>1606020</v>
      </c>
      <c r="CP720" s="44" t="str">
        <f t="shared" si="196"/>
        <v>高级神器1配件6-37级</v>
      </c>
      <c r="CQ720" s="43" t="s">
        <v>1061</v>
      </c>
      <c r="CR720" s="18">
        <f t="shared" si="197"/>
        <v>37</v>
      </c>
      <c r="CS720" s="18" t="str">
        <f t="shared" si="198"/>
        <v>金币</v>
      </c>
      <c r="CT720" s="18">
        <f>IF(CR720=1,1,INT(INDEX($CE$13:$CE$52,CR720)/$CH$2*INDEX($CI$4:$CI$6,INDEX($BT$4:$BT$33,CN720))/5)*5)</f>
        <v>553490</v>
      </c>
      <c r="CU720" s="18" t="str">
        <f t="shared" si="199"/>
        <v>初级神器材料</v>
      </c>
      <c r="CV720" s="18">
        <f t="shared" si="200"/>
        <v>52355</v>
      </c>
      <c r="CW720" s="18" t="str">
        <f t="shared" si="201"/>
        <v>高级神器1配件6</v>
      </c>
      <c r="CX720" s="18">
        <f t="shared" si="202"/>
        <v>25</v>
      </c>
      <c r="CY720" s="44"/>
      <c r="CZ720" s="44"/>
      <c r="DA720" s="44"/>
      <c r="DB720" s="44"/>
    </row>
    <row r="721" spans="91:106" ht="16.5" x14ac:dyDescent="0.2">
      <c r="CM721" s="44">
        <v>718</v>
      </c>
      <c r="CN721" s="18">
        <f t="shared" si="194"/>
        <v>18</v>
      </c>
      <c r="CO721" s="18">
        <f t="shared" si="195"/>
        <v>1606020</v>
      </c>
      <c r="CP721" s="44" t="str">
        <f t="shared" si="196"/>
        <v>高级神器1配件6-38级</v>
      </c>
      <c r="CQ721" s="43" t="s">
        <v>1061</v>
      </c>
      <c r="CR721" s="18">
        <f t="shared" si="197"/>
        <v>38</v>
      </c>
      <c r="CS721" s="18" t="str">
        <f t="shared" si="198"/>
        <v>金币</v>
      </c>
      <c r="CT721" s="18">
        <f>IF(CR721=1,1,INT(INDEX($CE$13:$CE$52,CR721)/$CH$2*INDEX($CI$4:$CI$6,INDEX($BT$4:$BT$33,CN721))/5)*5)</f>
        <v>670900</v>
      </c>
      <c r="CU721" s="18" t="str">
        <f t="shared" si="199"/>
        <v>初级神器材料</v>
      </c>
      <c r="CV721" s="18">
        <f t="shared" si="200"/>
        <v>54975</v>
      </c>
      <c r="CW721" s="18" t="str">
        <f t="shared" si="201"/>
        <v>高级神器1配件6</v>
      </c>
      <c r="CX721" s="18">
        <f t="shared" si="202"/>
        <v>25</v>
      </c>
      <c r="CY721" s="44"/>
      <c r="CZ721" s="44"/>
      <c r="DA721" s="44"/>
      <c r="DB721" s="44"/>
    </row>
    <row r="722" spans="91:106" ht="16.5" x14ac:dyDescent="0.2">
      <c r="CM722" s="44">
        <v>719</v>
      </c>
      <c r="CN722" s="18">
        <f t="shared" si="194"/>
        <v>18</v>
      </c>
      <c r="CO722" s="18">
        <f t="shared" si="195"/>
        <v>1606020</v>
      </c>
      <c r="CP722" s="44" t="str">
        <f t="shared" si="196"/>
        <v>高级神器1配件6-39级</v>
      </c>
      <c r="CQ722" s="43" t="s">
        <v>1061</v>
      </c>
      <c r="CR722" s="18">
        <f t="shared" si="197"/>
        <v>39</v>
      </c>
      <c r="CS722" s="18" t="str">
        <f t="shared" si="198"/>
        <v>金币</v>
      </c>
      <c r="CT722" s="18">
        <f>IF(CR722=1,1,INT(INDEX($CE$13:$CE$52,CR722)/$CH$2*INDEX($CI$4:$CI$6,INDEX($BT$4:$BT$33,CN722))/5)*5)</f>
        <v>788305</v>
      </c>
      <c r="CU722" s="18" t="str">
        <f t="shared" si="199"/>
        <v>初级神器材料</v>
      </c>
      <c r="CV722" s="18">
        <f t="shared" si="200"/>
        <v>57590</v>
      </c>
      <c r="CW722" s="18" t="str">
        <f t="shared" si="201"/>
        <v>高级神器1配件6</v>
      </c>
      <c r="CX722" s="18">
        <f t="shared" si="202"/>
        <v>25</v>
      </c>
      <c r="CY722" s="44"/>
      <c r="CZ722" s="44"/>
      <c r="DA722" s="44"/>
      <c r="DB722" s="44"/>
    </row>
    <row r="723" spans="91:106" ht="16.5" x14ac:dyDescent="0.2">
      <c r="CM723" s="44">
        <v>720</v>
      </c>
      <c r="CN723" s="18">
        <f t="shared" si="194"/>
        <v>18</v>
      </c>
      <c r="CO723" s="18">
        <f t="shared" si="195"/>
        <v>1606020</v>
      </c>
      <c r="CP723" s="44" t="str">
        <f t="shared" si="196"/>
        <v>高级神器1配件6-40级</v>
      </c>
      <c r="CQ723" s="43" t="s">
        <v>1061</v>
      </c>
      <c r="CR723" s="18">
        <f t="shared" si="197"/>
        <v>40</v>
      </c>
      <c r="CS723" s="18" t="str">
        <f t="shared" si="198"/>
        <v>金币</v>
      </c>
      <c r="CT723" s="18">
        <f>IF(CR723=1,1,INT(INDEX($CE$13:$CE$52,CR723)/$CH$2*INDEX($CI$4:$CI$6,INDEX($BT$4:$BT$33,CN723))/5)*5)</f>
        <v>905715</v>
      </c>
      <c r="CU723" s="18" t="str">
        <f t="shared" si="199"/>
        <v>初级神器材料</v>
      </c>
      <c r="CV723" s="18">
        <f t="shared" si="200"/>
        <v>60210</v>
      </c>
      <c r="CW723" s="18" t="str">
        <f t="shared" si="201"/>
        <v>高级神器1配件6</v>
      </c>
      <c r="CX723" s="18">
        <f t="shared" si="202"/>
        <v>25</v>
      </c>
      <c r="CY723" s="44"/>
      <c r="CZ723" s="44"/>
      <c r="DA723" s="44"/>
      <c r="DB723" s="44"/>
    </row>
    <row r="724" spans="91:106" ht="16.5" x14ac:dyDescent="0.2">
      <c r="CM724" s="44">
        <v>721</v>
      </c>
      <c r="CN724" s="18">
        <f t="shared" si="194"/>
        <v>19</v>
      </c>
      <c r="CO724" s="18">
        <f t="shared" si="195"/>
        <v>1606021</v>
      </c>
      <c r="CP724" s="44" t="str">
        <f t="shared" si="196"/>
        <v>高级神器2配件1-1级</v>
      </c>
      <c r="CQ724" s="43" t="s">
        <v>1061</v>
      </c>
      <c r="CR724" s="18">
        <f t="shared" si="197"/>
        <v>1</v>
      </c>
      <c r="CS724" s="18" t="str">
        <f t="shared" si="198"/>
        <v>高级神器2配件1激活</v>
      </c>
      <c r="CT724" s="18">
        <f>IF(CR724=1,1,INT(INDEX($CE$13:$CE$52,CR724)/$CH$2*INDEX($CI$4:$CI$6,INDEX($BT$4:$BT$33,CN724))/5)*5)</f>
        <v>1</v>
      </c>
      <c r="CU724" s="18" t="str">
        <f t="shared" si="199"/>
        <v/>
      </c>
      <c r="CV724" s="18" t="str">
        <f t="shared" si="200"/>
        <v/>
      </c>
      <c r="CW724" s="18" t="str">
        <f t="shared" si="201"/>
        <v/>
      </c>
      <c r="CX724" s="18" t="str">
        <f t="shared" si="202"/>
        <v/>
      </c>
      <c r="CY724" s="44"/>
      <c r="CZ724" s="44"/>
      <c r="DA724" s="44"/>
      <c r="DB724" s="44"/>
    </row>
    <row r="725" spans="91:106" ht="16.5" x14ac:dyDescent="0.2">
      <c r="CM725" s="44">
        <v>722</v>
      </c>
      <c r="CN725" s="18">
        <f t="shared" si="194"/>
        <v>19</v>
      </c>
      <c r="CO725" s="18">
        <f t="shared" si="195"/>
        <v>1606021</v>
      </c>
      <c r="CP725" s="44" t="str">
        <f t="shared" si="196"/>
        <v>高级神器2配件1-2级</v>
      </c>
      <c r="CQ725" s="43" t="s">
        <v>1061</v>
      </c>
      <c r="CR725" s="18">
        <f t="shared" si="197"/>
        <v>2</v>
      </c>
      <c r="CS725" s="18" t="str">
        <f t="shared" si="198"/>
        <v>金币</v>
      </c>
      <c r="CT725" s="18">
        <f>IF(CR725=1,1,INT(INDEX($CE$13:$CE$52,CR725)/$CH$2*INDEX($CI$4:$CI$6,INDEX($BT$4:$BT$33,CN725))/5)*5)</f>
        <v>1505</v>
      </c>
      <c r="CU725" s="18" t="str">
        <f t="shared" si="199"/>
        <v>初级神器材料</v>
      </c>
      <c r="CV725" s="18">
        <f t="shared" si="200"/>
        <v>45</v>
      </c>
      <c r="CW725" s="18" t="str">
        <f t="shared" si="201"/>
        <v>高级神器2配件1</v>
      </c>
      <c r="CX725" s="18">
        <f t="shared" si="202"/>
        <v>1</v>
      </c>
      <c r="CY725" s="44"/>
      <c r="CZ725" s="44"/>
      <c r="DA725" s="44"/>
      <c r="DB725" s="44"/>
    </row>
    <row r="726" spans="91:106" ht="16.5" x14ac:dyDescent="0.2">
      <c r="CM726" s="44">
        <v>723</v>
      </c>
      <c r="CN726" s="18">
        <f t="shared" si="194"/>
        <v>19</v>
      </c>
      <c r="CO726" s="18">
        <f t="shared" si="195"/>
        <v>1606021</v>
      </c>
      <c r="CP726" s="44" t="str">
        <f t="shared" si="196"/>
        <v>高级神器2配件1-3级</v>
      </c>
      <c r="CQ726" s="43" t="s">
        <v>1061</v>
      </c>
      <c r="CR726" s="18">
        <f t="shared" si="197"/>
        <v>3</v>
      </c>
      <c r="CS726" s="18" t="str">
        <f t="shared" si="198"/>
        <v>金币</v>
      </c>
      <c r="CT726" s="18">
        <f>IF(CR726=1,1,INT(INDEX($CE$13:$CE$52,CR726)/$CH$2*INDEX($CI$4:$CI$6,INDEX($BT$4:$BT$33,CN726))/5)*5)</f>
        <v>1825</v>
      </c>
      <c r="CU726" s="18" t="str">
        <f t="shared" si="199"/>
        <v>初级神器材料</v>
      </c>
      <c r="CV726" s="18">
        <f t="shared" si="200"/>
        <v>85</v>
      </c>
      <c r="CW726" s="18" t="str">
        <f t="shared" si="201"/>
        <v>高级神器2配件1</v>
      </c>
      <c r="CX726" s="18">
        <f t="shared" si="202"/>
        <v>1</v>
      </c>
      <c r="CY726" s="44"/>
      <c r="CZ726" s="44"/>
      <c r="DA726" s="44"/>
      <c r="DB726" s="44"/>
    </row>
    <row r="727" spans="91:106" ht="16.5" x14ac:dyDescent="0.2">
      <c r="CM727" s="44">
        <v>724</v>
      </c>
      <c r="CN727" s="18">
        <f t="shared" si="194"/>
        <v>19</v>
      </c>
      <c r="CO727" s="18">
        <f t="shared" si="195"/>
        <v>1606021</v>
      </c>
      <c r="CP727" s="44" t="str">
        <f t="shared" si="196"/>
        <v>高级神器2配件1-4级</v>
      </c>
      <c r="CQ727" s="43" t="s">
        <v>1061</v>
      </c>
      <c r="CR727" s="18">
        <f t="shared" si="197"/>
        <v>4</v>
      </c>
      <c r="CS727" s="18" t="str">
        <f t="shared" si="198"/>
        <v>金币</v>
      </c>
      <c r="CT727" s="18">
        <f>IF(CR727=1,1,INT(INDEX($CE$13:$CE$52,CR727)/$CH$2*INDEX($CI$4:$CI$6,INDEX($BT$4:$BT$33,CN727))/5)*5)</f>
        <v>2145</v>
      </c>
      <c r="CU727" s="18" t="str">
        <f t="shared" si="199"/>
        <v>初级神器材料</v>
      </c>
      <c r="CV727" s="18">
        <f t="shared" si="200"/>
        <v>130</v>
      </c>
      <c r="CW727" s="18" t="str">
        <f t="shared" si="201"/>
        <v>高级神器2配件1</v>
      </c>
      <c r="CX727" s="18">
        <f t="shared" si="202"/>
        <v>1</v>
      </c>
      <c r="CY727" s="44"/>
      <c r="CZ727" s="44"/>
      <c r="DA727" s="44"/>
      <c r="DB727" s="44"/>
    </row>
    <row r="728" spans="91:106" ht="16.5" x14ac:dyDescent="0.2">
      <c r="CM728" s="44">
        <v>725</v>
      </c>
      <c r="CN728" s="18">
        <f t="shared" si="194"/>
        <v>19</v>
      </c>
      <c r="CO728" s="18">
        <f t="shared" si="195"/>
        <v>1606021</v>
      </c>
      <c r="CP728" s="44" t="str">
        <f t="shared" si="196"/>
        <v>高级神器2配件1-5级</v>
      </c>
      <c r="CQ728" s="43" t="s">
        <v>1061</v>
      </c>
      <c r="CR728" s="18">
        <f t="shared" si="197"/>
        <v>5</v>
      </c>
      <c r="CS728" s="18" t="str">
        <f t="shared" si="198"/>
        <v>金币</v>
      </c>
      <c r="CT728" s="18">
        <f>IF(CR728=1,1,INT(INDEX($CE$13:$CE$52,CR728)/$CH$2*INDEX($CI$4:$CI$6,INDEX($BT$4:$BT$33,CN728))/5)*5)</f>
        <v>2465</v>
      </c>
      <c r="CU728" s="18" t="str">
        <f t="shared" si="199"/>
        <v>初级神器材料</v>
      </c>
      <c r="CV728" s="18">
        <f t="shared" si="200"/>
        <v>220</v>
      </c>
      <c r="CW728" s="18" t="str">
        <f t="shared" si="201"/>
        <v>高级神器2配件1</v>
      </c>
      <c r="CX728" s="18">
        <f t="shared" si="202"/>
        <v>2</v>
      </c>
      <c r="CY728" s="44"/>
      <c r="CZ728" s="44"/>
      <c r="DA728" s="44"/>
      <c r="DB728" s="44"/>
    </row>
    <row r="729" spans="91:106" ht="16.5" x14ac:dyDescent="0.2">
      <c r="CM729" s="44">
        <v>726</v>
      </c>
      <c r="CN729" s="18">
        <f t="shared" si="194"/>
        <v>19</v>
      </c>
      <c r="CO729" s="18">
        <f t="shared" si="195"/>
        <v>1606021</v>
      </c>
      <c r="CP729" s="44" t="str">
        <f t="shared" si="196"/>
        <v>高级神器2配件1-6级</v>
      </c>
      <c r="CQ729" s="43" t="s">
        <v>1061</v>
      </c>
      <c r="CR729" s="18">
        <f t="shared" si="197"/>
        <v>6</v>
      </c>
      <c r="CS729" s="18" t="str">
        <f t="shared" si="198"/>
        <v>金币</v>
      </c>
      <c r="CT729" s="18">
        <f>IF(CR729=1,1,INT(INDEX($CE$13:$CE$52,CR729)/$CH$2*INDEX($CI$4:$CI$6,INDEX($BT$4:$BT$33,CN729))/5)*5)</f>
        <v>3260</v>
      </c>
      <c r="CU729" s="18" t="str">
        <f t="shared" si="199"/>
        <v>初级神器材料</v>
      </c>
      <c r="CV729" s="18">
        <f t="shared" si="200"/>
        <v>610</v>
      </c>
      <c r="CW729" s="18" t="str">
        <f t="shared" si="201"/>
        <v>高级神器2配件1</v>
      </c>
      <c r="CX729" s="18">
        <f t="shared" si="202"/>
        <v>2</v>
      </c>
      <c r="CY729" s="44"/>
      <c r="CZ729" s="44"/>
      <c r="DA729" s="44"/>
      <c r="DB729" s="44"/>
    </row>
    <row r="730" spans="91:106" ht="16.5" x14ac:dyDescent="0.2">
      <c r="CM730" s="44">
        <v>727</v>
      </c>
      <c r="CN730" s="18">
        <f t="shared" si="194"/>
        <v>19</v>
      </c>
      <c r="CO730" s="18">
        <f t="shared" si="195"/>
        <v>1606021</v>
      </c>
      <c r="CP730" s="44" t="str">
        <f t="shared" si="196"/>
        <v>高级神器2配件1-7级</v>
      </c>
      <c r="CQ730" s="43" t="s">
        <v>1061</v>
      </c>
      <c r="CR730" s="18">
        <f t="shared" si="197"/>
        <v>7</v>
      </c>
      <c r="CS730" s="18" t="str">
        <f t="shared" si="198"/>
        <v>金币</v>
      </c>
      <c r="CT730" s="18">
        <f>IF(CR730=1,1,INT(INDEX($CE$13:$CE$52,CR730)/$CH$2*INDEX($CI$4:$CI$6,INDEX($BT$4:$BT$33,CN730))/5)*5)</f>
        <v>4140</v>
      </c>
      <c r="CU730" s="18" t="str">
        <f t="shared" si="199"/>
        <v>初级神器材料</v>
      </c>
      <c r="CV730" s="18">
        <f t="shared" si="200"/>
        <v>915</v>
      </c>
      <c r="CW730" s="18" t="str">
        <f t="shared" si="201"/>
        <v>高级神器2配件1</v>
      </c>
      <c r="CX730" s="18">
        <f t="shared" si="202"/>
        <v>2</v>
      </c>
      <c r="CY730" s="44"/>
      <c r="CZ730" s="44"/>
      <c r="DA730" s="44"/>
      <c r="DB730" s="44"/>
    </row>
    <row r="731" spans="91:106" ht="16.5" x14ac:dyDescent="0.2">
      <c r="CM731" s="44">
        <v>728</v>
      </c>
      <c r="CN731" s="18">
        <f t="shared" si="194"/>
        <v>19</v>
      </c>
      <c r="CO731" s="18">
        <f t="shared" si="195"/>
        <v>1606021</v>
      </c>
      <c r="CP731" s="44" t="str">
        <f t="shared" si="196"/>
        <v>高级神器2配件1-8级</v>
      </c>
      <c r="CQ731" s="43" t="s">
        <v>1061</v>
      </c>
      <c r="CR731" s="18">
        <f t="shared" si="197"/>
        <v>8</v>
      </c>
      <c r="CS731" s="18" t="str">
        <f t="shared" si="198"/>
        <v>金币</v>
      </c>
      <c r="CT731" s="18">
        <f>IF(CR731=1,1,INT(INDEX($CE$13:$CE$52,CR731)/$CH$2*INDEX($CI$4:$CI$6,INDEX($BT$4:$BT$33,CN731))/5)*5)</f>
        <v>5020</v>
      </c>
      <c r="CU731" s="18" t="str">
        <f t="shared" si="199"/>
        <v>初级神器材料</v>
      </c>
      <c r="CV731" s="18">
        <f t="shared" si="200"/>
        <v>1180</v>
      </c>
      <c r="CW731" s="18" t="str">
        <f t="shared" si="201"/>
        <v>高级神器2配件1</v>
      </c>
      <c r="CX731" s="18">
        <f t="shared" si="202"/>
        <v>2</v>
      </c>
      <c r="CY731" s="44"/>
      <c r="CZ731" s="44"/>
      <c r="DA731" s="44"/>
      <c r="DB731" s="44"/>
    </row>
    <row r="732" spans="91:106" ht="16.5" x14ac:dyDescent="0.2">
      <c r="CM732" s="44">
        <v>729</v>
      </c>
      <c r="CN732" s="18">
        <f t="shared" si="194"/>
        <v>19</v>
      </c>
      <c r="CO732" s="18">
        <f t="shared" si="195"/>
        <v>1606021</v>
      </c>
      <c r="CP732" s="44" t="str">
        <f t="shared" si="196"/>
        <v>高级神器2配件1-9级</v>
      </c>
      <c r="CQ732" s="43" t="s">
        <v>1061</v>
      </c>
      <c r="CR732" s="18">
        <f t="shared" si="197"/>
        <v>9</v>
      </c>
      <c r="CS732" s="18" t="str">
        <f t="shared" si="198"/>
        <v>金币</v>
      </c>
      <c r="CT732" s="18">
        <f>IF(CR732=1,1,INT(INDEX($CE$13:$CE$52,CR732)/$CH$2*INDEX($CI$4:$CI$6,INDEX($BT$4:$BT$33,CN732))/5)*5)</f>
        <v>5900</v>
      </c>
      <c r="CU732" s="18" t="str">
        <f t="shared" si="199"/>
        <v>初级神器材料</v>
      </c>
      <c r="CV732" s="18">
        <f t="shared" si="200"/>
        <v>1395</v>
      </c>
      <c r="CW732" s="18" t="str">
        <f t="shared" si="201"/>
        <v>高级神器2配件1</v>
      </c>
      <c r="CX732" s="18">
        <f t="shared" si="202"/>
        <v>2</v>
      </c>
      <c r="CY732" s="44"/>
      <c r="CZ732" s="44"/>
      <c r="DA732" s="44"/>
      <c r="DB732" s="44"/>
    </row>
    <row r="733" spans="91:106" ht="16.5" x14ac:dyDescent="0.2">
      <c r="CM733" s="44">
        <v>730</v>
      </c>
      <c r="CN733" s="18">
        <f t="shared" si="194"/>
        <v>19</v>
      </c>
      <c r="CO733" s="18">
        <f t="shared" si="195"/>
        <v>1606021</v>
      </c>
      <c r="CP733" s="44" t="str">
        <f t="shared" si="196"/>
        <v>高级神器2配件1-10级</v>
      </c>
      <c r="CQ733" s="43" t="s">
        <v>1061</v>
      </c>
      <c r="CR733" s="18">
        <f t="shared" si="197"/>
        <v>10</v>
      </c>
      <c r="CS733" s="18" t="str">
        <f t="shared" si="198"/>
        <v>金币</v>
      </c>
      <c r="CT733" s="18">
        <f>IF(CR733=1,1,INT(INDEX($CE$13:$CE$52,CR733)/$CH$2*INDEX($CI$4:$CI$6,INDEX($BT$4:$BT$33,CN733))/5)*5)</f>
        <v>6780</v>
      </c>
      <c r="CU733" s="18" t="str">
        <f t="shared" si="199"/>
        <v>初级神器材料</v>
      </c>
      <c r="CV733" s="18">
        <f t="shared" si="200"/>
        <v>1660</v>
      </c>
      <c r="CW733" s="18" t="str">
        <f t="shared" si="201"/>
        <v>高级神器2配件1</v>
      </c>
      <c r="CX733" s="18">
        <f t="shared" si="202"/>
        <v>3</v>
      </c>
      <c r="CY733" s="44"/>
      <c r="CZ733" s="44"/>
      <c r="DA733" s="44"/>
      <c r="DB733" s="44"/>
    </row>
    <row r="734" spans="91:106" ht="16.5" x14ac:dyDescent="0.2">
      <c r="CM734" s="44">
        <v>731</v>
      </c>
      <c r="CN734" s="18">
        <f t="shared" si="194"/>
        <v>19</v>
      </c>
      <c r="CO734" s="18">
        <f t="shared" si="195"/>
        <v>1606021</v>
      </c>
      <c r="CP734" s="44" t="str">
        <f t="shared" si="196"/>
        <v>高级神器2配件1-11级</v>
      </c>
      <c r="CQ734" s="43" t="s">
        <v>1061</v>
      </c>
      <c r="CR734" s="18">
        <f t="shared" si="197"/>
        <v>11</v>
      </c>
      <c r="CS734" s="18" t="str">
        <f t="shared" si="198"/>
        <v>金币</v>
      </c>
      <c r="CT734" s="18">
        <f>IF(CR734=1,1,INT(INDEX($CE$13:$CE$52,CR734)/$CH$2*INDEX($CI$4:$CI$6,INDEX($BT$4:$BT$33,CN734))/5)*5)</f>
        <v>8065</v>
      </c>
      <c r="CU734" s="18" t="str">
        <f t="shared" si="199"/>
        <v>初级神器材料</v>
      </c>
      <c r="CV734" s="18">
        <f t="shared" si="200"/>
        <v>2880</v>
      </c>
      <c r="CW734" s="18" t="str">
        <f t="shared" si="201"/>
        <v>高级神器2配件1</v>
      </c>
      <c r="CX734" s="18">
        <f t="shared" si="202"/>
        <v>3</v>
      </c>
      <c r="CY734" s="44"/>
      <c r="CZ734" s="44"/>
      <c r="DA734" s="44"/>
      <c r="DB734" s="44"/>
    </row>
    <row r="735" spans="91:106" ht="16.5" x14ac:dyDescent="0.2">
      <c r="CM735" s="44">
        <v>732</v>
      </c>
      <c r="CN735" s="18">
        <f t="shared" si="194"/>
        <v>19</v>
      </c>
      <c r="CO735" s="18">
        <f t="shared" si="195"/>
        <v>1606021</v>
      </c>
      <c r="CP735" s="44" t="str">
        <f t="shared" si="196"/>
        <v>高级神器2配件1-12级</v>
      </c>
      <c r="CQ735" s="43" t="s">
        <v>1061</v>
      </c>
      <c r="CR735" s="18">
        <f t="shared" si="197"/>
        <v>12</v>
      </c>
      <c r="CS735" s="18" t="str">
        <f t="shared" si="198"/>
        <v>金币</v>
      </c>
      <c r="CT735" s="18">
        <f>IF(CR735=1,1,INT(INDEX($CE$13:$CE$52,CR735)/$CH$2*INDEX($CI$4:$CI$6,INDEX($BT$4:$BT$33,CN735))/5)*5)</f>
        <v>9790</v>
      </c>
      <c r="CU735" s="18" t="str">
        <f t="shared" si="199"/>
        <v>初级神器材料</v>
      </c>
      <c r="CV735" s="18">
        <f t="shared" si="200"/>
        <v>3140</v>
      </c>
      <c r="CW735" s="18" t="str">
        <f t="shared" si="201"/>
        <v>高级神器2配件1</v>
      </c>
      <c r="CX735" s="18">
        <f t="shared" si="202"/>
        <v>3</v>
      </c>
      <c r="CY735" s="44"/>
      <c r="CZ735" s="44"/>
      <c r="DA735" s="44"/>
      <c r="DB735" s="44"/>
    </row>
    <row r="736" spans="91:106" ht="16.5" x14ac:dyDescent="0.2">
      <c r="CM736" s="44">
        <v>733</v>
      </c>
      <c r="CN736" s="18">
        <f t="shared" si="194"/>
        <v>19</v>
      </c>
      <c r="CO736" s="18">
        <f t="shared" si="195"/>
        <v>1606021</v>
      </c>
      <c r="CP736" s="44" t="str">
        <f t="shared" si="196"/>
        <v>高级神器2配件1-13级</v>
      </c>
      <c r="CQ736" s="43" t="s">
        <v>1061</v>
      </c>
      <c r="CR736" s="18">
        <f t="shared" si="197"/>
        <v>13</v>
      </c>
      <c r="CS736" s="18" t="str">
        <f t="shared" si="198"/>
        <v>金币</v>
      </c>
      <c r="CT736" s="18">
        <f>IF(CR736=1,1,INT(INDEX($CE$13:$CE$52,CR736)/$CH$2*INDEX($CI$4:$CI$6,INDEX($BT$4:$BT$33,CN736))/5)*5)</f>
        <v>11520</v>
      </c>
      <c r="CU736" s="18" t="str">
        <f t="shared" si="199"/>
        <v>初级神器材料</v>
      </c>
      <c r="CV736" s="18">
        <f t="shared" si="200"/>
        <v>3360</v>
      </c>
      <c r="CW736" s="18" t="str">
        <f t="shared" si="201"/>
        <v>高级神器2配件1</v>
      </c>
      <c r="CX736" s="18">
        <f t="shared" si="202"/>
        <v>3</v>
      </c>
      <c r="CY736" s="44"/>
      <c r="CZ736" s="44"/>
      <c r="DA736" s="44"/>
      <c r="DB736" s="44"/>
    </row>
    <row r="737" spans="91:106" ht="16.5" x14ac:dyDescent="0.2">
      <c r="CM737" s="44">
        <v>734</v>
      </c>
      <c r="CN737" s="18">
        <f t="shared" si="194"/>
        <v>19</v>
      </c>
      <c r="CO737" s="18">
        <f t="shared" si="195"/>
        <v>1606021</v>
      </c>
      <c r="CP737" s="44" t="str">
        <f t="shared" si="196"/>
        <v>高级神器2配件1-14级</v>
      </c>
      <c r="CQ737" s="43" t="s">
        <v>1061</v>
      </c>
      <c r="CR737" s="18">
        <f t="shared" si="197"/>
        <v>14</v>
      </c>
      <c r="CS737" s="18" t="str">
        <f t="shared" si="198"/>
        <v>金币</v>
      </c>
      <c r="CT737" s="18">
        <f>IF(CR737=1,1,INT(INDEX($CE$13:$CE$52,CR737)/$CH$2*INDEX($CI$4:$CI$6,INDEX($BT$4:$BT$33,CN737))/5)*5)</f>
        <v>13250</v>
      </c>
      <c r="CU737" s="18" t="str">
        <f t="shared" si="199"/>
        <v>初级神器材料</v>
      </c>
      <c r="CV737" s="18">
        <f t="shared" si="200"/>
        <v>3580</v>
      </c>
      <c r="CW737" s="18" t="str">
        <f t="shared" si="201"/>
        <v>高级神器2配件1</v>
      </c>
      <c r="CX737" s="18">
        <f t="shared" si="202"/>
        <v>3</v>
      </c>
      <c r="CY737" s="44"/>
      <c r="CZ737" s="44"/>
      <c r="DA737" s="44"/>
      <c r="DB737" s="44"/>
    </row>
    <row r="738" spans="91:106" ht="16.5" x14ac:dyDescent="0.2">
      <c r="CM738" s="44">
        <v>735</v>
      </c>
      <c r="CN738" s="18">
        <f t="shared" si="194"/>
        <v>19</v>
      </c>
      <c r="CO738" s="18">
        <f t="shared" si="195"/>
        <v>1606021</v>
      </c>
      <c r="CP738" s="44" t="str">
        <f t="shared" si="196"/>
        <v>高级神器2配件1-15级</v>
      </c>
      <c r="CQ738" s="43" t="s">
        <v>1061</v>
      </c>
      <c r="CR738" s="18">
        <f t="shared" si="197"/>
        <v>15</v>
      </c>
      <c r="CS738" s="18" t="str">
        <f t="shared" si="198"/>
        <v>金币</v>
      </c>
      <c r="CT738" s="18">
        <f>IF(CR738=1,1,INT(INDEX($CE$13:$CE$52,CR738)/$CH$2*INDEX($CI$4:$CI$6,INDEX($BT$4:$BT$33,CN738))/5)*5)</f>
        <v>14980</v>
      </c>
      <c r="CU738" s="18" t="str">
        <f t="shared" si="199"/>
        <v>初级神器材料</v>
      </c>
      <c r="CV738" s="18">
        <f t="shared" si="200"/>
        <v>3710</v>
      </c>
      <c r="CW738" s="18" t="str">
        <f t="shared" si="201"/>
        <v>高级神器2配件1</v>
      </c>
      <c r="CX738" s="18">
        <f t="shared" si="202"/>
        <v>5</v>
      </c>
      <c r="CY738" s="44"/>
      <c r="CZ738" s="44"/>
      <c r="DA738" s="44"/>
      <c r="DB738" s="44"/>
    </row>
    <row r="739" spans="91:106" ht="16.5" x14ac:dyDescent="0.2">
      <c r="CM739" s="44">
        <v>736</v>
      </c>
      <c r="CN739" s="18">
        <f t="shared" si="194"/>
        <v>19</v>
      </c>
      <c r="CO739" s="18">
        <f t="shared" si="195"/>
        <v>1606021</v>
      </c>
      <c r="CP739" s="44" t="str">
        <f t="shared" si="196"/>
        <v>高级神器2配件1-16级</v>
      </c>
      <c r="CQ739" s="43" t="s">
        <v>1061</v>
      </c>
      <c r="CR739" s="18">
        <f t="shared" si="197"/>
        <v>16</v>
      </c>
      <c r="CS739" s="18" t="str">
        <f t="shared" si="198"/>
        <v>金币</v>
      </c>
      <c r="CT739" s="18">
        <f>IF(CR739=1,1,INT(INDEX($CE$13:$CE$52,CR739)/$CH$2*INDEX($CI$4:$CI$6,INDEX($BT$4:$BT$33,CN739))/5)*5)</f>
        <v>16165</v>
      </c>
      <c r="CU739" s="18" t="str">
        <f t="shared" si="199"/>
        <v>初级神器材料</v>
      </c>
      <c r="CV739" s="18">
        <f t="shared" si="200"/>
        <v>6590</v>
      </c>
      <c r="CW739" s="18" t="str">
        <f t="shared" si="201"/>
        <v>高级神器2配件1</v>
      </c>
      <c r="CX739" s="18">
        <f t="shared" si="202"/>
        <v>5</v>
      </c>
      <c r="CY739" s="44"/>
      <c r="CZ739" s="44"/>
      <c r="DA739" s="44"/>
      <c r="DB739" s="44"/>
    </row>
    <row r="740" spans="91:106" ht="16.5" x14ac:dyDescent="0.2">
      <c r="CM740" s="44">
        <v>737</v>
      </c>
      <c r="CN740" s="18">
        <f t="shared" si="194"/>
        <v>19</v>
      </c>
      <c r="CO740" s="18">
        <f t="shared" si="195"/>
        <v>1606021</v>
      </c>
      <c r="CP740" s="44" t="str">
        <f t="shared" si="196"/>
        <v>高级神器2配件1-17级</v>
      </c>
      <c r="CQ740" s="43" t="s">
        <v>1061</v>
      </c>
      <c r="CR740" s="18">
        <f t="shared" si="197"/>
        <v>17</v>
      </c>
      <c r="CS740" s="18" t="str">
        <f t="shared" si="198"/>
        <v>金币</v>
      </c>
      <c r="CT740" s="18">
        <f>IF(CR740=1,1,INT(INDEX($CE$13:$CE$52,CR740)/$CH$2*INDEX($CI$4:$CI$6,INDEX($BT$4:$BT$33,CN740))/5)*5)</f>
        <v>19625</v>
      </c>
      <c r="CU740" s="18" t="str">
        <f t="shared" si="199"/>
        <v>初级神器材料</v>
      </c>
      <c r="CV740" s="18">
        <f t="shared" si="200"/>
        <v>6980</v>
      </c>
      <c r="CW740" s="18" t="str">
        <f t="shared" si="201"/>
        <v>高级神器2配件1</v>
      </c>
      <c r="CX740" s="18">
        <f t="shared" si="202"/>
        <v>5</v>
      </c>
      <c r="CY740" s="44"/>
      <c r="CZ740" s="44"/>
      <c r="DA740" s="44"/>
      <c r="DB740" s="44"/>
    </row>
    <row r="741" spans="91:106" ht="16.5" x14ac:dyDescent="0.2">
      <c r="CM741" s="44">
        <v>738</v>
      </c>
      <c r="CN741" s="18">
        <f t="shared" si="194"/>
        <v>19</v>
      </c>
      <c r="CO741" s="18">
        <f t="shared" si="195"/>
        <v>1606021</v>
      </c>
      <c r="CP741" s="44" t="str">
        <f t="shared" si="196"/>
        <v>高级神器2配件1-18级</v>
      </c>
      <c r="CQ741" s="43" t="s">
        <v>1061</v>
      </c>
      <c r="CR741" s="18">
        <f t="shared" si="197"/>
        <v>18</v>
      </c>
      <c r="CS741" s="18" t="str">
        <f t="shared" si="198"/>
        <v>金币</v>
      </c>
      <c r="CT741" s="18">
        <f>IF(CR741=1,1,INT(INDEX($CE$13:$CE$52,CR741)/$CH$2*INDEX($CI$4:$CI$6,INDEX($BT$4:$BT$33,CN741))/5)*5)</f>
        <v>23090</v>
      </c>
      <c r="CU741" s="18" t="str">
        <f t="shared" si="199"/>
        <v>初级神器材料</v>
      </c>
      <c r="CV741" s="18">
        <f t="shared" si="200"/>
        <v>7375</v>
      </c>
      <c r="CW741" s="18" t="str">
        <f t="shared" si="201"/>
        <v>高级神器2配件1</v>
      </c>
      <c r="CX741" s="18">
        <f t="shared" si="202"/>
        <v>5</v>
      </c>
      <c r="CY741" s="44"/>
      <c r="CZ741" s="44"/>
      <c r="DA741" s="44"/>
      <c r="DB741" s="44"/>
    </row>
    <row r="742" spans="91:106" ht="16.5" x14ac:dyDescent="0.2">
      <c r="CM742" s="44">
        <v>739</v>
      </c>
      <c r="CN742" s="18">
        <f t="shared" si="194"/>
        <v>19</v>
      </c>
      <c r="CO742" s="18">
        <f t="shared" si="195"/>
        <v>1606021</v>
      </c>
      <c r="CP742" s="44" t="str">
        <f t="shared" si="196"/>
        <v>高级神器2配件1-19级</v>
      </c>
      <c r="CQ742" s="43" t="s">
        <v>1061</v>
      </c>
      <c r="CR742" s="18">
        <f t="shared" si="197"/>
        <v>19</v>
      </c>
      <c r="CS742" s="18" t="str">
        <f t="shared" si="198"/>
        <v>金币</v>
      </c>
      <c r="CT742" s="18">
        <f>IF(CR742=1,1,INT(INDEX($CE$13:$CE$52,CR742)/$CH$2*INDEX($CI$4:$CI$6,INDEX($BT$4:$BT$33,CN742))/5)*5)</f>
        <v>26555</v>
      </c>
      <c r="CU742" s="18" t="str">
        <f t="shared" si="199"/>
        <v>初级神器材料</v>
      </c>
      <c r="CV742" s="18">
        <f t="shared" si="200"/>
        <v>7810</v>
      </c>
      <c r="CW742" s="18" t="str">
        <f t="shared" si="201"/>
        <v>高级神器2配件1</v>
      </c>
      <c r="CX742" s="18">
        <f t="shared" si="202"/>
        <v>5</v>
      </c>
      <c r="CY742" s="44"/>
      <c r="CZ742" s="44"/>
      <c r="DA742" s="44"/>
      <c r="DB742" s="44"/>
    </row>
    <row r="743" spans="91:106" ht="16.5" x14ac:dyDescent="0.2">
      <c r="CM743" s="44">
        <v>740</v>
      </c>
      <c r="CN743" s="18">
        <f t="shared" si="194"/>
        <v>19</v>
      </c>
      <c r="CO743" s="18">
        <f t="shared" si="195"/>
        <v>1606021</v>
      </c>
      <c r="CP743" s="44" t="str">
        <f t="shared" si="196"/>
        <v>高级神器2配件1-20级</v>
      </c>
      <c r="CQ743" s="43" t="s">
        <v>1061</v>
      </c>
      <c r="CR743" s="18">
        <f t="shared" si="197"/>
        <v>20</v>
      </c>
      <c r="CS743" s="18" t="str">
        <f t="shared" si="198"/>
        <v>金币</v>
      </c>
      <c r="CT743" s="18">
        <f>IF(CR743=1,1,INT(INDEX($CE$13:$CE$52,CR743)/$CH$2*INDEX($CI$4:$CI$6,INDEX($BT$4:$BT$33,CN743))/5)*5)</f>
        <v>30020</v>
      </c>
      <c r="CU743" s="18" t="str">
        <f t="shared" si="199"/>
        <v>初级神器材料</v>
      </c>
      <c r="CV743" s="18">
        <f t="shared" si="200"/>
        <v>8245</v>
      </c>
      <c r="CW743" s="18" t="str">
        <f t="shared" si="201"/>
        <v>高级神器2配件1</v>
      </c>
      <c r="CX743" s="18">
        <f t="shared" si="202"/>
        <v>10</v>
      </c>
      <c r="CY743" s="44"/>
      <c r="CZ743" s="44"/>
      <c r="DA743" s="44"/>
      <c r="DB743" s="44"/>
    </row>
    <row r="744" spans="91:106" ht="16.5" x14ac:dyDescent="0.2">
      <c r="CM744" s="44">
        <v>741</v>
      </c>
      <c r="CN744" s="18">
        <f t="shared" si="194"/>
        <v>19</v>
      </c>
      <c r="CO744" s="18">
        <f t="shared" si="195"/>
        <v>1606021</v>
      </c>
      <c r="CP744" s="44" t="str">
        <f t="shared" si="196"/>
        <v>高级神器2配件1-21级</v>
      </c>
      <c r="CQ744" s="43" t="s">
        <v>1061</v>
      </c>
      <c r="CR744" s="18">
        <f t="shared" si="197"/>
        <v>21</v>
      </c>
      <c r="CS744" s="18" t="str">
        <f t="shared" si="198"/>
        <v>金币</v>
      </c>
      <c r="CT744" s="18">
        <f>IF(CR744=1,1,INT(INDEX($CE$13:$CE$52,CR744)/$CH$2*INDEX($CI$4:$CI$6,INDEX($BT$4:$BT$33,CN744))/5)*5)</f>
        <v>31530</v>
      </c>
      <c r="CU744" s="18" t="str">
        <f t="shared" si="199"/>
        <v>初级神器材料</v>
      </c>
      <c r="CV744" s="18">
        <f t="shared" si="200"/>
        <v>9130</v>
      </c>
      <c r="CW744" s="18" t="str">
        <f t="shared" si="201"/>
        <v>高级神器2配件1</v>
      </c>
      <c r="CX744" s="18">
        <f t="shared" si="202"/>
        <v>10</v>
      </c>
      <c r="CY744" s="44"/>
      <c r="CZ744" s="44"/>
      <c r="DA744" s="44"/>
      <c r="DB744" s="44"/>
    </row>
    <row r="745" spans="91:106" ht="16.5" x14ac:dyDescent="0.2">
      <c r="CM745" s="44">
        <v>742</v>
      </c>
      <c r="CN745" s="18">
        <f t="shared" si="194"/>
        <v>19</v>
      </c>
      <c r="CO745" s="18">
        <f t="shared" si="195"/>
        <v>1606021</v>
      </c>
      <c r="CP745" s="44" t="str">
        <f t="shared" si="196"/>
        <v>高级神器2配件1-22级</v>
      </c>
      <c r="CQ745" s="43" t="s">
        <v>1061</v>
      </c>
      <c r="CR745" s="18">
        <f t="shared" si="197"/>
        <v>22</v>
      </c>
      <c r="CS745" s="18" t="str">
        <f t="shared" si="198"/>
        <v>金币</v>
      </c>
      <c r="CT745" s="18">
        <f>IF(CR745=1,1,INT(INDEX($CE$13:$CE$52,CR745)/$CH$2*INDEX($CI$4:$CI$6,INDEX($BT$4:$BT$33,CN745))/5)*5)</f>
        <v>33285</v>
      </c>
      <c r="CU745" s="18" t="str">
        <f t="shared" si="199"/>
        <v>初级神器材料</v>
      </c>
      <c r="CV745" s="18">
        <f t="shared" si="200"/>
        <v>9775</v>
      </c>
      <c r="CW745" s="18" t="str">
        <f t="shared" si="201"/>
        <v>高级神器2配件1</v>
      </c>
      <c r="CX745" s="18">
        <f t="shared" si="202"/>
        <v>10</v>
      </c>
      <c r="CY745" s="44"/>
      <c r="CZ745" s="44"/>
      <c r="DA745" s="44"/>
      <c r="DB745" s="44"/>
    </row>
    <row r="746" spans="91:106" ht="16.5" x14ac:dyDescent="0.2">
      <c r="CM746" s="44">
        <v>743</v>
      </c>
      <c r="CN746" s="18">
        <f t="shared" si="194"/>
        <v>19</v>
      </c>
      <c r="CO746" s="18">
        <f t="shared" si="195"/>
        <v>1606021</v>
      </c>
      <c r="CP746" s="44" t="str">
        <f t="shared" si="196"/>
        <v>高级神器2配件1-23级</v>
      </c>
      <c r="CQ746" s="43" t="s">
        <v>1061</v>
      </c>
      <c r="CR746" s="18">
        <f t="shared" si="197"/>
        <v>23</v>
      </c>
      <c r="CS746" s="18" t="str">
        <f t="shared" si="198"/>
        <v>金币</v>
      </c>
      <c r="CT746" s="18">
        <f>IF(CR746=1,1,INT(INDEX($CE$13:$CE$52,CR746)/$CH$2*INDEX($CI$4:$CI$6,INDEX($BT$4:$BT$33,CN746))/5)*5)</f>
        <v>35035</v>
      </c>
      <c r="CU746" s="18" t="str">
        <f t="shared" si="199"/>
        <v>初级神器材料</v>
      </c>
      <c r="CV746" s="18">
        <f t="shared" si="200"/>
        <v>10385</v>
      </c>
      <c r="CW746" s="18" t="str">
        <f t="shared" si="201"/>
        <v>高级神器2配件1</v>
      </c>
      <c r="CX746" s="18">
        <f t="shared" si="202"/>
        <v>10</v>
      </c>
      <c r="CY746" s="44"/>
      <c r="CZ746" s="44"/>
      <c r="DA746" s="44"/>
      <c r="DB746" s="44"/>
    </row>
    <row r="747" spans="91:106" ht="16.5" x14ac:dyDescent="0.2">
      <c r="CM747" s="44">
        <v>744</v>
      </c>
      <c r="CN747" s="18">
        <f t="shared" si="194"/>
        <v>19</v>
      </c>
      <c r="CO747" s="18">
        <f t="shared" si="195"/>
        <v>1606021</v>
      </c>
      <c r="CP747" s="44" t="str">
        <f t="shared" si="196"/>
        <v>高级神器2配件1-24级</v>
      </c>
      <c r="CQ747" s="43" t="s">
        <v>1061</v>
      </c>
      <c r="CR747" s="18">
        <f t="shared" si="197"/>
        <v>24</v>
      </c>
      <c r="CS747" s="18" t="str">
        <f t="shared" si="198"/>
        <v>金币</v>
      </c>
      <c r="CT747" s="18">
        <f>IF(CR747=1,1,INT(INDEX($CE$13:$CE$52,CR747)/$CH$2*INDEX($CI$4:$CI$6,INDEX($BT$4:$BT$33,CN747))/5)*5)</f>
        <v>36785</v>
      </c>
      <c r="CU747" s="18" t="str">
        <f t="shared" si="199"/>
        <v>初级神器材料</v>
      </c>
      <c r="CV747" s="18">
        <f t="shared" si="200"/>
        <v>10995</v>
      </c>
      <c r="CW747" s="18" t="str">
        <f t="shared" si="201"/>
        <v>高级神器2配件1</v>
      </c>
      <c r="CX747" s="18">
        <f t="shared" si="202"/>
        <v>10</v>
      </c>
      <c r="CY747" s="44"/>
      <c r="CZ747" s="44"/>
      <c r="DA747" s="44"/>
      <c r="DB747" s="44"/>
    </row>
    <row r="748" spans="91:106" ht="16.5" x14ac:dyDescent="0.2">
      <c r="CM748" s="44">
        <v>745</v>
      </c>
      <c r="CN748" s="18">
        <f t="shared" si="194"/>
        <v>19</v>
      </c>
      <c r="CO748" s="18">
        <f t="shared" si="195"/>
        <v>1606021</v>
      </c>
      <c r="CP748" s="44" t="str">
        <f t="shared" si="196"/>
        <v>高级神器2配件1-25级</v>
      </c>
      <c r="CQ748" s="43" t="s">
        <v>1061</v>
      </c>
      <c r="CR748" s="18">
        <f t="shared" si="197"/>
        <v>25</v>
      </c>
      <c r="CS748" s="18" t="str">
        <f t="shared" si="198"/>
        <v>金币</v>
      </c>
      <c r="CT748" s="18">
        <f>IF(CR748=1,1,INT(INDEX($CE$13:$CE$52,CR748)/$CH$2*INDEX($CI$4:$CI$6,INDEX($BT$4:$BT$33,CN748))/5)*5)</f>
        <v>38540</v>
      </c>
      <c r="CU748" s="18" t="str">
        <f t="shared" si="199"/>
        <v>初级神器材料</v>
      </c>
      <c r="CV748" s="18">
        <f t="shared" si="200"/>
        <v>11605</v>
      </c>
      <c r="CW748" s="18" t="str">
        <f t="shared" si="201"/>
        <v>高级神器2配件1</v>
      </c>
      <c r="CX748" s="18">
        <f t="shared" si="202"/>
        <v>15</v>
      </c>
      <c r="CY748" s="44"/>
      <c r="CZ748" s="44"/>
      <c r="DA748" s="44"/>
      <c r="DB748" s="44"/>
    </row>
    <row r="749" spans="91:106" ht="16.5" x14ac:dyDescent="0.2">
      <c r="CM749" s="44">
        <v>746</v>
      </c>
      <c r="CN749" s="18">
        <f t="shared" si="194"/>
        <v>19</v>
      </c>
      <c r="CO749" s="18">
        <f t="shared" si="195"/>
        <v>1606021</v>
      </c>
      <c r="CP749" s="44" t="str">
        <f t="shared" si="196"/>
        <v>高级神器2配件1-26级</v>
      </c>
      <c r="CQ749" s="43" t="s">
        <v>1061</v>
      </c>
      <c r="CR749" s="18">
        <f t="shared" si="197"/>
        <v>26</v>
      </c>
      <c r="CS749" s="18" t="str">
        <f t="shared" si="198"/>
        <v>金币</v>
      </c>
      <c r="CT749" s="18">
        <f>IF(CR749=1,1,INT(INDEX($CE$13:$CE$52,CR749)/$CH$2*INDEX($CI$4:$CI$6,INDEX($BT$4:$BT$33,CN749))/5)*5)</f>
        <v>48610</v>
      </c>
      <c r="CU749" s="18" t="str">
        <f t="shared" si="199"/>
        <v>初级神器材料</v>
      </c>
      <c r="CV749" s="18">
        <f t="shared" si="200"/>
        <v>13960</v>
      </c>
      <c r="CW749" s="18" t="str">
        <f t="shared" si="201"/>
        <v>高级神器2配件1</v>
      </c>
      <c r="CX749" s="18">
        <f t="shared" si="202"/>
        <v>15</v>
      </c>
      <c r="CY749" s="44"/>
      <c r="CZ749" s="44"/>
      <c r="DA749" s="44"/>
      <c r="DB749" s="44"/>
    </row>
    <row r="750" spans="91:106" ht="16.5" x14ac:dyDescent="0.2">
      <c r="CM750" s="44">
        <v>747</v>
      </c>
      <c r="CN750" s="18">
        <f t="shared" si="194"/>
        <v>19</v>
      </c>
      <c r="CO750" s="18">
        <f t="shared" si="195"/>
        <v>1606021</v>
      </c>
      <c r="CP750" s="44" t="str">
        <f t="shared" si="196"/>
        <v>高级神器2配件1-27级</v>
      </c>
      <c r="CQ750" s="43" t="s">
        <v>1061</v>
      </c>
      <c r="CR750" s="18">
        <f t="shared" si="197"/>
        <v>27</v>
      </c>
      <c r="CS750" s="18" t="str">
        <f t="shared" si="198"/>
        <v>金币</v>
      </c>
      <c r="CT750" s="18">
        <f>IF(CR750=1,1,INT(INDEX($CE$13:$CE$52,CR750)/$CH$2*INDEX($CI$4:$CI$6,INDEX($BT$4:$BT$33,CN750))/5)*5)</f>
        <v>61695</v>
      </c>
      <c r="CU750" s="18" t="str">
        <f t="shared" si="199"/>
        <v>初级神器材料</v>
      </c>
      <c r="CV750" s="18">
        <f t="shared" si="200"/>
        <v>14835</v>
      </c>
      <c r="CW750" s="18" t="str">
        <f t="shared" si="201"/>
        <v>高级神器2配件1</v>
      </c>
      <c r="CX750" s="18">
        <f t="shared" si="202"/>
        <v>15</v>
      </c>
      <c r="CY750" s="44"/>
      <c r="CZ750" s="44"/>
      <c r="DA750" s="44"/>
      <c r="DB750" s="44"/>
    </row>
    <row r="751" spans="91:106" ht="16.5" x14ac:dyDescent="0.2">
      <c r="CM751" s="44">
        <v>748</v>
      </c>
      <c r="CN751" s="18">
        <f t="shared" si="194"/>
        <v>19</v>
      </c>
      <c r="CO751" s="18">
        <f t="shared" si="195"/>
        <v>1606021</v>
      </c>
      <c r="CP751" s="44" t="str">
        <f t="shared" si="196"/>
        <v>高级神器2配件1-28级</v>
      </c>
      <c r="CQ751" s="43" t="s">
        <v>1061</v>
      </c>
      <c r="CR751" s="18">
        <f t="shared" si="197"/>
        <v>28</v>
      </c>
      <c r="CS751" s="18" t="str">
        <f t="shared" si="198"/>
        <v>金币</v>
      </c>
      <c r="CT751" s="18">
        <f>IF(CR751=1,1,INT(INDEX($CE$13:$CE$52,CR751)/$CH$2*INDEX($CI$4:$CI$6,INDEX($BT$4:$BT$33,CN751))/5)*5)</f>
        <v>74785</v>
      </c>
      <c r="CU751" s="18" t="str">
        <f t="shared" si="199"/>
        <v>初级神器材料</v>
      </c>
      <c r="CV751" s="18">
        <f t="shared" si="200"/>
        <v>15705</v>
      </c>
      <c r="CW751" s="18" t="str">
        <f t="shared" si="201"/>
        <v>高级神器2配件1</v>
      </c>
      <c r="CX751" s="18">
        <f t="shared" si="202"/>
        <v>15</v>
      </c>
      <c r="CY751" s="44"/>
      <c r="CZ751" s="44"/>
      <c r="DA751" s="44"/>
      <c r="DB751" s="44"/>
    </row>
    <row r="752" spans="91:106" ht="16.5" x14ac:dyDescent="0.2">
      <c r="CM752" s="44">
        <v>749</v>
      </c>
      <c r="CN752" s="18">
        <f t="shared" si="194"/>
        <v>19</v>
      </c>
      <c r="CO752" s="18">
        <f t="shared" si="195"/>
        <v>1606021</v>
      </c>
      <c r="CP752" s="44" t="str">
        <f t="shared" si="196"/>
        <v>高级神器2配件1-29级</v>
      </c>
      <c r="CQ752" s="43" t="s">
        <v>1061</v>
      </c>
      <c r="CR752" s="18">
        <f t="shared" si="197"/>
        <v>29</v>
      </c>
      <c r="CS752" s="18" t="str">
        <f t="shared" si="198"/>
        <v>金币</v>
      </c>
      <c r="CT752" s="18">
        <f>IF(CR752=1,1,INT(INDEX($CE$13:$CE$52,CR752)/$CH$2*INDEX($CI$4:$CI$6,INDEX($BT$4:$BT$33,CN752))/5)*5)</f>
        <v>87870</v>
      </c>
      <c r="CU752" s="18" t="str">
        <f t="shared" si="199"/>
        <v>初级神器材料</v>
      </c>
      <c r="CV752" s="18">
        <f t="shared" si="200"/>
        <v>16580</v>
      </c>
      <c r="CW752" s="18" t="str">
        <f t="shared" si="201"/>
        <v>高级神器2配件1</v>
      </c>
      <c r="CX752" s="18">
        <f t="shared" si="202"/>
        <v>15</v>
      </c>
      <c r="CY752" s="44"/>
      <c r="CZ752" s="44"/>
      <c r="DA752" s="44"/>
      <c r="DB752" s="44"/>
    </row>
    <row r="753" spans="91:106" ht="16.5" x14ac:dyDescent="0.2">
      <c r="CM753" s="44">
        <v>750</v>
      </c>
      <c r="CN753" s="18">
        <f t="shared" si="194"/>
        <v>19</v>
      </c>
      <c r="CO753" s="18">
        <f t="shared" si="195"/>
        <v>1606021</v>
      </c>
      <c r="CP753" s="44" t="str">
        <f t="shared" si="196"/>
        <v>高级神器2配件1-30级</v>
      </c>
      <c r="CQ753" s="43" t="s">
        <v>1061</v>
      </c>
      <c r="CR753" s="18">
        <f t="shared" si="197"/>
        <v>30</v>
      </c>
      <c r="CS753" s="18" t="str">
        <f t="shared" si="198"/>
        <v>金币</v>
      </c>
      <c r="CT753" s="18">
        <f>IF(CR753=1,1,INT(INDEX($CE$13:$CE$52,CR753)/$CH$2*INDEX($CI$4:$CI$6,INDEX($BT$4:$BT$33,CN753))/5)*5)</f>
        <v>100960</v>
      </c>
      <c r="CU753" s="18" t="str">
        <f t="shared" si="199"/>
        <v>初级神器材料</v>
      </c>
      <c r="CV753" s="18">
        <f t="shared" si="200"/>
        <v>17450</v>
      </c>
      <c r="CW753" s="18" t="str">
        <f t="shared" si="201"/>
        <v>高级神器2配件1</v>
      </c>
      <c r="CX753" s="18">
        <f t="shared" si="202"/>
        <v>21</v>
      </c>
      <c r="CY753" s="44"/>
      <c r="CZ753" s="44"/>
      <c r="DA753" s="44"/>
      <c r="DB753" s="44"/>
    </row>
    <row r="754" spans="91:106" ht="16.5" x14ac:dyDescent="0.2">
      <c r="CM754" s="44">
        <v>751</v>
      </c>
      <c r="CN754" s="18">
        <f t="shared" si="194"/>
        <v>19</v>
      </c>
      <c r="CO754" s="18">
        <f t="shared" si="195"/>
        <v>1606021</v>
      </c>
      <c r="CP754" s="44" t="str">
        <f t="shared" si="196"/>
        <v>高级神器2配件1-31级</v>
      </c>
      <c r="CQ754" s="43" t="s">
        <v>1061</v>
      </c>
      <c r="CR754" s="18">
        <f t="shared" si="197"/>
        <v>31</v>
      </c>
      <c r="CS754" s="18" t="str">
        <f t="shared" si="198"/>
        <v>金币</v>
      </c>
      <c r="CT754" s="18">
        <f>IF(CR754=1,1,INT(INDEX($CE$13:$CE$52,CR754)/$CH$2*INDEX($CI$4:$CI$6,INDEX($BT$4:$BT$33,CN754))/5)*5)</f>
        <v>107340</v>
      </c>
      <c r="CU754" s="18" t="str">
        <f t="shared" si="199"/>
        <v>初级神器材料</v>
      </c>
      <c r="CV754" s="18">
        <f t="shared" si="200"/>
        <v>24430</v>
      </c>
      <c r="CW754" s="18" t="str">
        <f t="shared" si="201"/>
        <v>高级神器2配件1</v>
      </c>
      <c r="CX754" s="18">
        <f t="shared" si="202"/>
        <v>25</v>
      </c>
      <c r="CY754" s="44"/>
      <c r="CZ754" s="44"/>
      <c r="DA754" s="44"/>
      <c r="DB754" s="44"/>
    </row>
    <row r="755" spans="91:106" ht="16.5" x14ac:dyDescent="0.2">
      <c r="CM755" s="44">
        <v>752</v>
      </c>
      <c r="CN755" s="18">
        <f t="shared" si="194"/>
        <v>19</v>
      </c>
      <c r="CO755" s="18">
        <f t="shared" si="195"/>
        <v>1606021</v>
      </c>
      <c r="CP755" s="44" t="str">
        <f t="shared" si="196"/>
        <v>高级神器2配件1-32级</v>
      </c>
      <c r="CQ755" s="43" t="s">
        <v>1061</v>
      </c>
      <c r="CR755" s="18">
        <f t="shared" si="197"/>
        <v>32</v>
      </c>
      <c r="CS755" s="18" t="str">
        <f t="shared" si="198"/>
        <v>金币</v>
      </c>
      <c r="CT755" s="18">
        <f>IF(CR755=1,1,INT(INDEX($CE$13:$CE$52,CR755)/$CH$2*INDEX($CI$4:$CI$6,INDEX($BT$4:$BT$33,CN755))/5)*5)</f>
        <v>161015</v>
      </c>
      <c r="CU755" s="18" t="str">
        <f t="shared" si="199"/>
        <v>初级神器材料</v>
      </c>
      <c r="CV755" s="18">
        <f t="shared" si="200"/>
        <v>26175</v>
      </c>
      <c r="CW755" s="18" t="str">
        <f t="shared" si="201"/>
        <v>高级神器2配件1</v>
      </c>
      <c r="CX755" s="18">
        <f t="shared" si="202"/>
        <v>25</v>
      </c>
      <c r="CY755" s="44"/>
      <c r="CZ755" s="44"/>
      <c r="DA755" s="44"/>
      <c r="DB755" s="44"/>
    </row>
    <row r="756" spans="91:106" ht="16.5" x14ac:dyDescent="0.2">
      <c r="CM756" s="44">
        <v>753</v>
      </c>
      <c r="CN756" s="18">
        <f t="shared" si="194"/>
        <v>19</v>
      </c>
      <c r="CO756" s="18">
        <f t="shared" si="195"/>
        <v>1606021</v>
      </c>
      <c r="CP756" s="44" t="str">
        <f t="shared" si="196"/>
        <v>高级神器2配件1-33级</v>
      </c>
      <c r="CQ756" s="43" t="s">
        <v>1061</v>
      </c>
      <c r="CR756" s="18">
        <f t="shared" si="197"/>
        <v>33</v>
      </c>
      <c r="CS756" s="18" t="str">
        <f t="shared" si="198"/>
        <v>金币</v>
      </c>
      <c r="CT756" s="18">
        <f>IF(CR756=1,1,INT(INDEX($CE$13:$CE$52,CR756)/$CH$2*INDEX($CI$4:$CI$6,INDEX($BT$4:$BT$33,CN756))/5)*5)</f>
        <v>214685</v>
      </c>
      <c r="CU756" s="18" t="str">
        <f t="shared" si="199"/>
        <v>初级神器材料</v>
      </c>
      <c r="CV756" s="18">
        <f t="shared" si="200"/>
        <v>27925</v>
      </c>
      <c r="CW756" s="18" t="str">
        <f t="shared" si="201"/>
        <v>高级神器2配件1</v>
      </c>
      <c r="CX756" s="18">
        <f t="shared" si="202"/>
        <v>25</v>
      </c>
      <c r="CY756" s="44"/>
      <c r="CZ756" s="44"/>
      <c r="DA756" s="44"/>
      <c r="DB756" s="44"/>
    </row>
    <row r="757" spans="91:106" ht="16.5" x14ac:dyDescent="0.2">
      <c r="CM757" s="44">
        <v>754</v>
      </c>
      <c r="CN757" s="18">
        <f t="shared" si="194"/>
        <v>19</v>
      </c>
      <c r="CO757" s="18">
        <f t="shared" si="195"/>
        <v>1606021</v>
      </c>
      <c r="CP757" s="44" t="str">
        <f t="shared" si="196"/>
        <v>高级神器2配件1-34级</v>
      </c>
      <c r="CQ757" s="43" t="s">
        <v>1061</v>
      </c>
      <c r="CR757" s="18">
        <f t="shared" si="197"/>
        <v>34</v>
      </c>
      <c r="CS757" s="18" t="str">
        <f t="shared" si="198"/>
        <v>金币</v>
      </c>
      <c r="CT757" s="18">
        <f>IF(CR757=1,1,INT(INDEX($CE$13:$CE$52,CR757)/$CH$2*INDEX($CI$4:$CI$6,INDEX($BT$4:$BT$33,CN757))/5)*5)</f>
        <v>268360</v>
      </c>
      <c r="CU757" s="18" t="str">
        <f t="shared" si="199"/>
        <v>初级神器材料</v>
      </c>
      <c r="CV757" s="18">
        <f t="shared" si="200"/>
        <v>29670</v>
      </c>
      <c r="CW757" s="18" t="str">
        <f t="shared" si="201"/>
        <v>高级神器2配件1</v>
      </c>
      <c r="CX757" s="18">
        <f t="shared" si="202"/>
        <v>25</v>
      </c>
      <c r="CY757" s="44"/>
      <c r="CZ757" s="44"/>
      <c r="DA757" s="44"/>
      <c r="DB757" s="44"/>
    </row>
    <row r="758" spans="91:106" ht="16.5" x14ac:dyDescent="0.2">
      <c r="CM758" s="44">
        <v>755</v>
      </c>
      <c r="CN758" s="18">
        <f t="shared" si="194"/>
        <v>19</v>
      </c>
      <c r="CO758" s="18">
        <f t="shared" si="195"/>
        <v>1606021</v>
      </c>
      <c r="CP758" s="44" t="str">
        <f t="shared" si="196"/>
        <v>高级神器2配件1-35级</v>
      </c>
      <c r="CQ758" s="43" t="s">
        <v>1061</v>
      </c>
      <c r="CR758" s="18">
        <f t="shared" si="197"/>
        <v>35</v>
      </c>
      <c r="CS758" s="18" t="str">
        <f t="shared" si="198"/>
        <v>金币</v>
      </c>
      <c r="CT758" s="18">
        <f>IF(CR758=1,1,INT(INDEX($CE$13:$CE$52,CR758)/$CH$2*INDEX($CI$4:$CI$6,INDEX($BT$4:$BT$33,CN758))/5)*5)</f>
        <v>322030</v>
      </c>
      <c r="CU758" s="18" t="str">
        <f t="shared" si="199"/>
        <v>初级神器材料</v>
      </c>
      <c r="CV758" s="18">
        <f t="shared" si="200"/>
        <v>31415</v>
      </c>
      <c r="CW758" s="18" t="str">
        <f t="shared" si="201"/>
        <v>高级神器2配件1</v>
      </c>
      <c r="CX758" s="18">
        <f t="shared" si="202"/>
        <v>25</v>
      </c>
      <c r="CY758" s="44"/>
      <c r="CZ758" s="44"/>
      <c r="DA758" s="44"/>
      <c r="DB758" s="44"/>
    </row>
    <row r="759" spans="91:106" ht="16.5" x14ac:dyDescent="0.2">
      <c r="CM759" s="44">
        <v>756</v>
      </c>
      <c r="CN759" s="18">
        <f t="shared" si="194"/>
        <v>19</v>
      </c>
      <c r="CO759" s="18">
        <f t="shared" si="195"/>
        <v>1606021</v>
      </c>
      <c r="CP759" s="44" t="str">
        <f t="shared" si="196"/>
        <v>高级神器2配件1-36级</v>
      </c>
      <c r="CQ759" s="43" t="s">
        <v>1061</v>
      </c>
      <c r="CR759" s="18">
        <f t="shared" si="197"/>
        <v>36</v>
      </c>
      <c r="CS759" s="18" t="str">
        <f t="shared" si="198"/>
        <v>金币</v>
      </c>
      <c r="CT759" s="18">
        <f>IF(CR759=1,1,INT(INDEX($CE$13:$CE$52,CR759)/$CH$2*INDEX($CI$4:$CI$6,INDEX($BT$4:$BT$33,CN759))/5)*5)</f>
        <v>436085</v>
      </c>
      <c r="CU759" s="18" t="str">
        <f t="shared" si="199"/>
        <v>初级神器材料</v>
      </c>
      <c r="CV759" s="18">
        <f t="shared" si="200"/>
        <v>49735</v>
      </c>
      <c r="CW759" s="18" t="str">
        <f t="shared" si="201"/>
        <v>高级神器2配件1</v>
      </c>
      <c r="CX759" s="18">
        <f t="shared" si="202"/>
        <v>25</v>
      </c>
      <c r="CY759" s="44"/>
      <c r="CZ759" s="44"/>
      <c r="DA759" s="44"/>
      <c r="DB759" s="44"/>
    </row>
    <row r="760" spans="91:106" ht="16.5" x14ac:dyDescent="0.2">
      <c r="CM760" s="44">
        <v>757</v>
      </c>
      <c r="CN760" s="18">
        <f t="shared" si="194"/>
        <v>19</v>
      </c>
      <c r="CO760" s="18">
        <f t="shared" si="195"/>
        <v>1606021</v>
      </c>
      <c r="CP760" s="44" t="str">
        <f t="shared" si="196"/>
        <v>高级神器2配件1-37级</v>
      </c>
      <c r="CQ760" s="43" t="s">
        <v>1061</v>
      </c>
      <c r="CR760" s="18">
        <f t="shared" si="197"/>
        <v>37</v>
      </c>
      <c r="CS760" s="18" t="str">
        <f t="shared" si="198"/>
        <v>金币</v>
      </c>
      <c r="CT760" s="18">
        <f>IF(CR760=1,1,INT(INDEX($CE$13:$CE$52,CR760)/$CH$2*INDEX($CI$4:$CI$6,INDEX($BT$4:$BT$33,CN760))/5)*5)</f>
        <v>553490</v>
      </c>
      <c r="CU760" s="18" t="str">
        <f t="shared" si="199"/>
        <v>初级神器材料</v>
      </c>
      <c r="CV760" s="18">
        <f t="shared" si="200"/>
        <v>52355</v>
      </c>
      <c r="CW760" s="18" t="str">
        <f t="shared" si="201"/>
        <v>高级神器2配件1</v>
      </c>
      <c r="CX760" s="18">
        <f t="shared" si="202"/>
        <v>25</v>
      </c>
      <c r="CY760" s="44"/>
      <c r="CZ760" s="44"/>
      <c r="DA760" s="44"/>
      <c r="DB760" s="44"/>
    </row>
    <row r="761" spans="91:106" ht="16.5" x14ac:dyDescent="0.2">
      <c r="CM761" s="44">
        <v>758</v>
      </c>
      <c r="CN761" s="18">
        <f t="shared" si="194"/>
        <v>19</v>
      </c>
      <c r="CO761" s="18">
        <f t="shared" si="195"/>
        <v>1606021</v>
      </c>
      <c r="CP761" s="44" t="str">
        <f t="shared" si="196"/>
        <v>高级神器2配件1-38级</v>
      </c>
      <c r="CQ761" s="43" t="s">
        <v>1061</v>
      </c>
      <c r="CR761" s="18">
        <f t="shared" si="197"/>
        <v>38</v>
      </c>
      <c r="CS761" s="18" t="str">
        <f t="shared" si="198"/>
        <v>金币</v>
      </c>
      <c r="CT761" s="18">
        <f>IF(CR761=1,1,INT(INDEX($CE$13:$CE$52,CR761)/$CH$2*INDEX($CI$4:$CI$6,INDEX($BT$4:$BT$33,CN761))/5)*5)</f>
        <v>670900</v>
      </c>
      <c r="CU761" s="18" t="str">
        <f t="shared" si="199"/>
        <v>初级神器材料</v>
      </c>
      <c r="CV761" s="18">
        <f t="shared" si="200"/>
        <v>54975</v>
      </c>
      <c r="CW761" s="18" t="str">
        <f t="shared" si="201"/>
        <v>高级神器2配件1</v>
      </c>
      <c r="CX761" s="18">
        <f t="shared" si="202"/>
        <v>25</v>
      </c>
      <c r="CY761" s="44"/>
      <c r="CZ761" s="44"/>
      <c r="DA761" s="44"/>
      <c r="DB761" s="44"/>
    </row>
    <row r="762" spans="91:106" ht="16.5" x14ac:dyDescent="0.2">
      <c r="CM762" s="44">
        <v>759</v>
      </c>
      <c r="CN762" s="18">
        <f t="shared" si="194"/>
        <v>19</v>
      </c>
      <c r="CO762" s="18">
        <f t="shared" si="195"/>
        <v>1606021</v>
      </c>
      <c r="CP762" s="44" t="str">
        <f t="shared" si="196"/>
        <v>高级神器2配件1-39级</v>
      </c>
      <c r="CQ762" s="43" t="s">
        <v>1061</v>
      </c>
      <c r="CR762" s="18">
        <f t="shared" si="197"/>
        <v>39</v>
      </c>
      <c r="CS762" s="18" t="str">
        <f t="shared" si="198"/>
        <v>金币</v>
      </c>
      <c r="CT762" s="18">
        <f>IF(CR762=1,1,INT(INDEX($CE$13:$CE$52,CR762)/$CH$2*INDEX($CI$4:$CI$6,INDEX($BT$4:$BT$33,CN762))/5)*5)</f>
        <v>788305</v>
      </c>
      <c r="CU762" s="18" t="str">
        <f t="shared" si="199"/>
        <v>初级神器材料</v>
      </c>
      <c r="CV762" s="18">
        <f t="shared" si="200"/>
        <v>57590</v>
      </c>
      <c r="CW762" s="18" t="str">
        <f t="shared" si="201"/>
        <v>高级神器2配件1</v>
      </c>
      <c r="CX762" s="18">
        <f t="shared" si="202"/>
        <v>25</v>
      </c>
      <c r="CY762" s="44"/>
      <c r="CZ762" s="44"/>
      <c r="DA762" s="44"/>
      <c r="DB762" s="44"/>
    </row>
    <row r="763" spans="91:106" ht="16.5" x14ac:dyDescent="0.2">
      <c r="CM763" s="44">
        <v>760</v>
      </c>
      <c r="CN763" s="18">
        <f t="shared" si="194"/>
        <v>19</v>
      </c>
      <c r="CO763" s="18">
        <f t="shared" si="195"/>
        <v>1606021</v>
      </c>
      <c r="CP763" s="44" t="str">
        <f t="shared" si="196"/>
        <v>高级神器2配件1-40级</v>
      </c>
      <c r="CQ763" s="43" t="s">
        <v>1061</v>
      </c>
      <c r="CR763" s="18">
        <f t="shared" si="197"/>
        <v>40</v>
      </c>
      <c r="CS763" s="18" t="str">
        <f t="shared" si="198"/>
        <v>金币</v>
      </c>
      <c r="CT763" s="18">
        <f>IF(CR763=1,1,INT(INDEX($CE$13:$CE$52,CR763)/$CH$2*INDEX($CI$4:$CI$6,INDEX($BT$4:$BT$33,CN763))/5)*5)</f>
        <v>905715</v>
      </c>
      <c r="CU763" s="18" t="str">
        <f t="shared" si="199"/>
        <v>初级神器材料</v>
      </c>
      <c r="CV763" s="18">
        <f t="shared" si="200"/>
        <v>60210</v>
      </c>
      <c r="CW763" s="18" t="str">
        <f t="shared" si="201"/>
        <v>高级神器2配件1</v>
      </c>
      <c r="CX763" s="18">
        <f t="shared" si="202"/>
        <v>25</v>
      </c>
      <c r="CY763" s="44"/>
      <c r="CZ763" s="44"/>
      <c r="DA763" s="44"/>
      <c r="DB763" s="44"/>
    </row>
    <row r="764" spans="91:106" ht="16.5" x14ac:dyDescent="0.2">
      <c r="CM764" s="44">
        <v>761</v>
      </c>
      <c r="CN764" s="18">
        <f t="shared" si="194"/>
        <v>20</v>
      </c>
      <c r="CO764" s="18">
        <f t="shared" si="195"/>
        <v>1606022</v>
      </c>
      <c r="CP764" s="44" t="str">
        <f t="shared" si="196"/>
        <v>高级神器2配件2-1级</v>
      </c>
      <c r="CQ764" s="43" t="s">
        <v>1061</v>
      </c>
      <c r="CR764" s="18">
        <f t="shared" si="197"/>
        <v>1</v>
      </c>
      <c r="CS764" s="18" t="str">
        <f t="shared" si="198"/>
        <v>高级神器2配件2激活</v>
      </c>
      <c r="CT764" s="18">
        <f>IF(CR764=1,1,INT(INDEX($CE$13:$CE$52,CR764)/$CH$2*INDEX($CI$4:$CI$6,INDEX($BT$4:$BT$33,CN764))/5)*5)</f>
        <v>1</v>
      </c>
      <c r="CU764" s="18" t="str">
        <f t="shared" si="199"/>
        <v/>
      </c>
      <c r="CV764" s="18" t="str">
        <f t="shared" si="200"/>
        <v/>
      </c>
      <c r="CW764" s="18" t="str">
        <f t="shared" si="201"/>
        <v/>
      </c>
      <c r="CX764" s="18" t="str">
        <f t="shared" si="202"/>
        <v/>
      </c>
      <c r="CY764" s="44"/>
      <c r="CZ764" s="44"/>
      <c r="DA764" s="44"/>
      <c r="DB764" s="44"/>
    </row>
    <row r="765" spans="91:106" ht="16.5" x14ac:dyDescent="0.2">
      <c r="CM765" s="44">
        <v>762</v>
      </c>
      <c r="CN765" s="18">
        <f t="shared" si="194"/>
        <v>20</v>
      </c>
      <c r="CO765" s="18">
        <f t="shared" si="195"/>
        <v>1606022</v>
      </c>
      <c r="CP765" s="44" t="str">
        <f t="shared" si="196"/>
        <v>高级神器2配件2-2级</v>
      </c>
      <c r="CQ765" s="43" t="s">
        <v>1061</v>
      </c>
      <c r="CR765" s="18">
        <f t="shared" si="197"/>
        <v>2</v>
      </c>
      <c r="CS765" s="18" t="str">
        <f t="shared" si="198"/>
        <v>金币</v>
      </c>
      <c r="CT765" s="18">
        <f>IF(CR765=1,1,INT(INDEX($CE$13:$CE$52,CR765)/$CH$2*INDEX($CI$4:$CI$6,INDEX($BT$4:$BT$33,CN765))/5)*5)</f>
        <v>1505</v>
      </c>
      <c r="CU765" s="18" t="str">
        <f t="shared" si="199"/>
        <v>初级神器材料</v>
      </c>
      <c r="CV765" s="18">
        <f t="shared" si="200"/>
        <v>45</v>
      </c>
      <c r="CW765" s="18" t="str">
        <f t="shared" si="201"/>
        <v>高级神器2配件2</v>
      </c>
      <c r="CX765" s="18">
        <f t="shared" si="202"/>
        <v>1</v>
      </c>
      <c r="CY765" s="44"/>
      <c r="CZ765" s="44"/>
      <c r="DA765" s="44"/>
      <c r="DB765" s="44"/>
    </row>
    <row r="766" spans="91:106" ht="16.5" x14ac:dyDescent="0.2">
      <c r="CM766" s="44">
        <v>763</v>
      </c>
      <c r="CN766" s="18">
        <f t="shared" si="194"/>
        <v>20</v>
      </c>
      <c r="CO766" s="18">
        <f t="shared" si="195"/>
        <v>1606022</v>
      </c>
      <c r="CP766" s="44" t="str">
        <f t="shared" si="196"/>
        <v>高级神器2配件2-3级</v>
      </c>
      <c r="CQ766" s="43" t="s">
        <v>1061</v>
      </c>
      <c r="CR766" s="18">
        <f t="shared" si="197"/>
        <v>3</v>
      </c>
      <c r="CS766" s="18" t="str">
        <f t="shared" si="198"/>
        <v>金币</v>
      </c>
      <c r="CT766" s="18">
        <f>IF(CR766=1,1,INT(INDEX($CE$13:$CE$52,CR766)/$CH$2*INDEX($CI$4:$CI$6,INDEX($BT$4:$BT$33,CN766))/5)*5)</f>
        <v>1825</v>
      </c>
      <c r="CU766" s="18" t="str">
        <f t="shared" si="199"/>
        <v>初级神器材料</v>
      </c>
      <c r="CV766" s="18">
        <f t="shared" si="200"/>
        <v>85</v>
      </c>
      <c r="CW766" s="18" t="str">
        <f t="shared" si="201"/>
        <v>高级神器2配件2</v>
      </c>
      <c r="CX766" s="18">
        <f t="shared" si="202"/>
        <v>1</v>
      </c>
      <c r="CY766" s="44"/>
      <c r="CZ766" s="44"/>
      <c r="DA766" s="44"/>
      <c r="DB766" s="44"/>
    </row>
    <row r="767" spans="91:106" ht="16.5" x14ac:dyDescent="0.2">
      <c r="CM767" s="44">
        <v>764</v>
      </c>
      <c r="CN767" s="18">
        <f t="shared" si="194"/>
        <v>20</v>
      </c>
      <c r="CO767" s="18">
        <f t="shared" si="195"/>
        <v>1606022</v>
      </c>
      <c r="CP767" s="44" t="str">
        <f t="shared" si="196"/>
        <v>高级神器2配件2-4级</v>
      </c>
      <c r="CQ767" s="43" t="s">
        <v>1061</v>
      </c>
      <c r="CR767" s="18">
        <f t="shared" si="197"/>
        <v>4</v>
      </c>
      <c r="CS767" s="18" t="str">
        <f t="shared" si="198"/>
        <v>金币</v>
      </c>
      <c r="CT767" s="18">
        <f>IF(CR767=1,1,INT(INDEX($CE$13:$CE$52,CR767)/$CH$2*INDEX($CI$4:$CI$6,INDEX($BT$4:$BT$33,CN767))/5)*5)</f>
        <v>2145</v>
      </c>
      <c r="CU767" s="18" t="str">
        <f t="shared" si="199"/>
        <v>初级神器材料</v>
      </c>
      <c r="CV767" s="18">
        <f t="shared" si="200"/>
        <v>130</v>
      </c>
      <c r="CW767" s="18" t="str">
        <f t="shared" si="201"/>
        <v>高级神器2配件2</v>
      </c>
      <c r="CX767" s="18">
        <f t="shared" si="202"/>
        <v>1</v>
      </c>
      <c r="CY767" s="44"/>
      <c r="CZ767" s="44"/>
      <c r="DA767" s="44"/>
      <c r="DB767" s="44"/>
    </row>
    <row r="768" spans="91:106" ht="16.5" x14ac:dyDescent="0.2">
      <c r="CM768" s="44">
        <v>765</v>
      </c>
      <c r="CN768" s="18">
        <f t="shared" si="194"/>
        <v>20</v>
      </c>
      <c r="CO768" s="18">
        <f t="shared" si="195"/>
        <v>1606022</v>
      </c>
      <c r="CP768" s="44" t="str">
        <f t="shared" si="196"/>
        <v>高级神器2配件2-5级</v>
      </c>
      <c r="CQ768" s="43" t="s">
        <v>1061</v>
      </c>
      <c r="CR768" s="18">
        <f t="shared" si="197"/>
        <v>5</v>
      </c>
      <c r="CS768" s="18" t="str">
        <f t="shared" si="198"/>
        <v>金币</v>
      </c>
      <c r="CT768" s="18">
        <f>IF(CR768=1,1,INT(INDEX($CE$13:$CE$52,CR768)/$CH$2*INDEX($CI$4:$CI$6,INDEX($BT$4:$BT$33,CN768))/5)*5)</f>
        <v>2465</v>
      </c>
      <c r="CU768" s="18" t="str">
        <f t="shared" si="199"/>
        <v>初级神器材料</v>
      </c>
      <c r="CV768" s="18">
        <f t="shared" si="200"/>
        <v>220</v>
      </c>
      <c r="CW768" s="18" t="str">
        <f t="shared" si="201"/>
        <v>高级神器2配件2</v>
      </c>
      <c r="CX768" s="18">
        <f t="shared" si="202"/>
        <v>2</v>
      </c>
      <c r="CY768" s="44"/>
      <c r="CZ768" s="44"/>
      <c r="DA768" s="44"/>
      <c r="DB768" s="44"/>
    </row>
    <row r="769" spans="91:106" ht="16.5" x14ac:dyDescent="0.2">
      <c r="CM769" s="44">
        <v>766</v>
      </c>
      <c r="CN769" s="18">
        <f t="shared" si="194"/>
        <v>20</v>
      </c>
      <c r="CO769" s="18">
        <f t="shared" si="195"/>
        <v>1606022</v>
      </c>
      <c r="CP769" s="44" t="str">
        <f t="shared" si="196"/>
        <v>高级神器2配件2-6级</v>
      </c>
      <c r="CQ769" s="43" t="s">
        <v>1061</v>
      </c>
      <c r="CR769" s="18">
        <f t="shared" si="197"/>
        <v>6</v>
      </c>
      <c r="CS769" s="18" t="str">
        <f t="shared" si="198"/>
        <v>金币</v>
      </c>
      <c r="CT769" s="18">
        <f>IF(CR769=1,1,INT(INDEX($CE$13:$CE$52,CR769)/$CH$2*INDEX($CI$4:$CI$6,INDEX($BT$4:$BT$33,CN769))/5)*5)</f>
        <v>3260</v>
      </c>
      <c r="CU769" s="18" t="str">
        <f t="shared" si="199"/>
        <v>初级神器材料</v>
      </c>
      <c r="CV769" s="18">
        <f t="shared" si="200"/>
        <v>610</v>
      </c>
      <c r="CW769" s="18" t="str">
        <f t="shared" si="201"/>
        <v>高级神器2配件2</v>
      </c>
      <c r="CX769" s="18">
        <f t="shared" si="202"/>
        <v>2</v>
      </c>
      <c r="CY769" s="44"/>
      <c r="CZ769" s="44"/>
      <c r="DA769" s="44"/>
      <c r="DB769" s="44"/>
    </row>
    <row r="770" spans="91:106" ht="16.5" x14ac:dyDescent="0.2">
      <c r="CM770" s="44">
        <v>767</v>
      </c>
      <c r="CN770" s="18">
        <f t="shared" si="194"/>
        <v>20</v>
      </c>
      <c r="CO770" s="18">
        <f t="shared" si="195"/>
        <v>1606022</v>
      </c>
      <c r="CP770" s="44" t="str">
        <f t="shared" si="196"/>
        <v>高级神器2配件2-7级</v>
      </c>
      <c r="CQ770" s="43" t="s">
        <v>1061</v>
      </c>
      <c r="CR770" s="18">
        <f t="shared" si="197"/>
        <v>7</v>
      </c>
      <c r="CS770" s="18" t="str">
        <f t="shared" si="198"/>
        <v>金币</v>
      </c>
      <c r="CT770" s="18">
        <f>IF(CR770=1,1,INT(INDEX($CE$13:$CE$52,CR770)/$CH$2*INDEX($CI$4:$CI$6,INDEX($BT$4:$BT$33,CN770))/5)*5)</f>
        <v>4140</v>
      </c>
      <c r="CU770" s="18" t="str">
        <f t="shared" si="199"/>
        <v>初级神器材料</v>
      </c>
      <c r="CV770" s="18">
        <f t="shared" si="200"/>
        <v>915</v>
      </c>
      <c r="CW770" s="18" t="str">
        <f t="shared" si="201"/>
        <v>高级神器2配件2</v>
      </c>
      <c r="CX770" s="18">
        <f t="shared" si="202"/>
        <v>2</v>
      </c>
      <c r="CY770" s="44"/>
      <c r="CZ770" s="44"/>
      <c r="DA770" s="44"/>
      <c r="DB770" s="44"/>
    </row>
    <row r="771" spans="91:106" ht="16.5" x14ac:dyDescent="0.2">
      <c r="CM771" s="44">
        <v>768</v>
      </c>
      <c r="CN771" s="18">
        <f t="shared" si="194"/>
        <v>20</v>
      </c>
      <c r="CO771" s="18">
        <f t="shared" si="195"/>
        <v>1606022</v>
      </c>
      <c r="CP771" s="44" t="str">
        <f t="shared" si="196"/>
        <v>高级神器2配件2-8级</v>
      </c>
      <c r="CQ771" s="43" t="s">
        <v>1061</v>
      </c>
      <c r="CR771" s="18">
        <f t="shared" si="197"/>
        <v>8</v>
      </c>
      <c r="CS771" s="18" t="str">
        <f t="shared" si="198"/>
        <v>金币</v>
      </c>
      <c r="CT771" s="18">
        <f>IF(CR771=1,1,INT(INDEX($CE$13:$CE$52,CR771)/$CH$2*INDEX($CI$4:$CI$6,INDEX($BT$4:$BT$33,CN771))/5)*5)</f>
        <v>5020</v>
      </c>
      <c r="CU771" s="18" t="str">
        <f t="shared" si="199"/>
        <v>初级神器材料</v>
      </c>
      <c r="CV771" s="18">
        <f t="shared" si="200"/>
        <v>1180</v>
      </c>
      <c r="CW771" s="18" t="str">
        <f t="shared" si="201"/>
        <v>高级神器2配件2</v>
      </c>
      <c r="CX771" s="18">
        <f t="shared" si="202"/>
        <v>2</v>
      </c>
      <c r="CY771" s="44"/>
      <c r="CZ771" s="44"/>
      <c r="DA771" s="44"/>
      <c r="DB771" s="44"/>
    </row>
    <row r="772" spans="91:106" ht="16.5" x14ac:dyDescent="0.2">
      <c r="CM772" s="44">
        <v>769</v>
      </c>
      <c r="CN772" s="18">
        <f t="shared" si="194"/>
        <v>20</v>
      </c>
      <c r="CO772" s="18">
        <f t="shared" si="195"/>
        <v>1606022</v>
      </c>
      <c r="CP772" s="44" t="str">
        <f t="shared" si="196"/>
        <v>高级神器2配件2-9级</v>
      </c>
      <c r="CQ772" s="43" t="s">
        <v>1061</v>
      </c>
      <c r="CR772" s="18">
        <f t="shared" si="197"/>
        <v>9</v>
      </c>
      <c r="CS772" s="18" t="str">
        <f t="shared" si="198"/>
        <v>金币</v>
      </c>
      <c r="CT772" s="18">
        <f>IF(CR772=1,1,INT(INDEX($CE$13:$CE$52,CR772)/$CH$2*INDEX($CI$4:$CI$6,INDEX($BT$4:$BT$33,CN772))/5)*5)</f>
        <v>5900</v>
      </c>
      <c r="CU772" s="18" t="str">
        <f t="shared" si="199"/>
        <v>初级神器材料</v>
      </c>
      <c r="CV772" s="18">
        <f t="shared" si="200"/>
        <v>1395</v>
      </c>
      <c r="CW772" s="18" t="str">
        <f t="shared" si="201"/>
        <v>高级神器2配件2</v>
      </c>
      <c r="CX772" s="18">
        <f t="shared" si="202"/>
        <v>2</v>
      </c>
      <c r="CY772" s="44"/>
      <c r="CZ772" s="44"/>
      <c r="DA772" s="44"/>
      <c r="DB772" s="44"/>
    </row>
    <row r="773" spans="91:106" ht="16.5" x14ac:dyDescent="0.2">
      <c r="CM773" s="44">
        <v>770</v>
      </c>
      <c r="CN773" s="18">
        <f t="shared" ref="CN773:CN836" si="203">INT((CM773-1)/40)+1</f>
        <v>20</v>
      </c>
      <c r="CO773" s="18">
        <f t="shared" ref="CO773:CO836" si="204">INDEX($BR$4:$BR$33,CN773)</f>
        <v>1606022</v>
      </c>
      <c r="CP773" s="44" t="str">
        <f t="shared" ref="CP773:CP836" si="205">INDEX($BS$4:$BS$33,CN773)&amp;"-"&amp;CR773&amp;"级"</f>
        <v>高级神器2配件2-10级</v>
      </c>
      <c r="CQ773" s="43" t="s">
        <v>1061</v>
      </c>
      <c r="CR773" s="18">
        <f t="shared" ref="CR773:CR836" si="206">MOD(CM773-1,40)+1</f>
        <v>10</v>
      </c>
      <c r="CS773" s="18" t="str">
        <f t="shared" ref="CS773:CS836" si="207">IF(CR773=1,INDEX($BS$4:$BS$33,CN773)&amp;"激活","金币")</f>
        <v>金币</v>
      </c>
      <c r="CT773" s="18">
        <f>IF(CR773=1,1,INT(INDEX($CE$13:$CE$52,CR773)/$CH$2*INDEX($CI$4:$CI$6,INDEX($BT$4:$BT$33,CN773))/5)*5)</f>
        <v>6780</v>
      </c>
      <c r="CU773" s="18" t="str">
        <f t="shared" ref="CU773:CU836" si="208">IF(CR773=1,"","初级神器材料")</f>
        <v>初级神器材料</v>
      </c>
      <c r="CV773" s="18">
        <f t="shared" ref="CV773:CV836" si="209">IF(CR773=1,"",INDEX($BK$4:$BM$43,CR773,INDEX($BT$4:$BT$33,CN773)))</f>
        <v>1660</v>
      </c>
      <c r="CW773" s="18" t="str">
        <f t="shared" ref="CW773:CW836" si="210">IF(CR773=1,"",INDEX($BS$4:$BS$33,CN773))</f>
        <v>高级神器2配件2</v>
      </c>
      <c r="CX773" s="18">
        <f t="shared" ref="CX773:CX836" si="211">IF(CR773=1,"",INDEX($AW$4:$AW$43,CR773))</f>
        <v>3</v>
      </c>
      <c r="CY773" s="44"/>
      <c r="CZ773" s="44"/>
      <c r="DA773" s="44"/>
      <c r="DB773" s="44"/>
    </row>
    <row r="774" spans="91:106" ht="16.5" x14ac:dyDescent="0.2">
      <c r="CM774" s="44">
        <v>771</v>
      </c>
      <c r="CN774" s="18">
        <f t="shared" si="203"/>
        <v>20</v>
      </c>
      <c r="CO774" s="18">
        <f t="shared" si="204"/>
        <v>1606022</v>
      </c>
      <c r="CP774" s="44" t="str">
        <f t="shared" si="205"/>
        <v>高级神器2配件2-11级</v>
      </c>
      <c r="CQ774" s="43" t="s">
        <v>1061</v>
      </c>
      <c r="CR774" s="18">
        <f t="shared" si="206"/>
        <v>11</v>
      </c>
      <c r="CS774" s="18" t="str">
        <f t="shared" si="207"/>
        <v>金币</v>
      </c>
      <c r="CT774" s="18">
        <f>IF(CR774=1,1,INT(INDEX($CE$13:$CE$52,CR774)/$CH$2*INDEX($CI$4:$CI$6,INDEX($BT$4:$BT$33,CN774))/5)*5)</f>
        <v>8065</v>
      </c>
      <c r="CU774" s="18" t="str">
        <f t="shared" si="208"/>
        <v>初级神器材料</v>
      </c>
      <c r="CV774" s="18">
        <f t="shared" si="209"/>
        <v>2880</v>
      </c>
      <c r="CW774" s="18" t="str">
        <f t="shared" si="210"/>
        <v>高级神器2配件2</v>
      </c>
      <c r="CX774" s="18">
        <f t="shared" si="211"/>
        <v>3</v>
      </c>
      <c r="CY774" s="44"/>
      <c r="CZ774" s="44"/>
      <c r="DA774" s="44"/>
      <c r="DB774" s="44"/>
    </row>
    <row r="775" spans="91:106" ht="16.5" x14ac:dyDescent="0.2">
      <c r="CM775" s="44">
        <v>772</v>
      </c>
      <c r="CN775" s="18">
        <f t="shared" si="203"/>
        <v>20</v>
      </c>
      <c r="CO775" s="18">
        <f t="shared" si="204"/>
        <v>1606022</v>
      </c>
      <c r="CP775" s="44" t="str">
        <f t="shared" si="205"/>
        <v>高级神器2配件2-12级</v>
      </c>
      <c r="CQ775" s="43" t="s">
        <v>1061</v>
      </c>
      <c r="CR775" s="18">
        <f t="shared" si="206"/>
        <v>12</v>
      </c>
      <c r="CS775" s="18" t="str">
        <f t="shared" si="207"/>
        <v>金币</v>
      </c>
      <c r="CT775" s="18">
        <f>IF(CR775=1,1,INT(INDEX($CE$13:$CE$52,CR775)/$CH$2*INDEX($CI$4:$CI$6,INDEX($BT$4:$BT$33,CN775))/5)*5)</f>
        <v>9790</v>
      </c>
      <c r="CU775" s="18" t="str">
        <f t="shared" si="208"/>
        <v>初级神器材料</v>
      </c>
      <c r="CV775" s="18">
        <f t="shared" si="209"/>
        <v>3140</v>
      </c>
      <c r="CW775" s="18" t="str">
        <f t="shared" si="210"/>
        <v>高级神器2配件2</v>
      </c>
      <c r="CX775" s="18">
        <f t="shared" si="211"/>
        <v>3</v>
      </c>
      <c r="CY775" s="44"/>
      <c r="CZ775" s="44"/>
      <c r="DA775" s="44"/>
      <c r="DB775" s="44"/>
    </row>
    <row r="776" spans="91:106" ht="16.5" x14ac:dyDescent="0.2">
      <c r="CM776" s="44">
        <v>773</v>
      </c>
      <c r="CN776" s="18">
        <f t="shared" si="203"/>
        <v>20</v>
      </c>
      <c r="CO776" s="18">
        <f t="shared" si="204"/>
        <v>1606022</v>
      </c>
      <c r="CP776" s="44" t="str">
        <f t="shared" si="205"/>
        <v>高级神器2配件2-13级</v>
      </c>
      <c r="CQ776" s="43" t="s">
        <v>1061</v>
      </c>
      <c r="CR776" s="18">
        <f t="shared" si="206"/>
        <v>13</v>
      </c>
      <c r="CS776" s="18" t="str">
        <f t="shared" si="207"/>
        <v>金币</v>
      </c>
      <c r="CT776" s="18">
        <f>IF(CR776=1,1,INT(INDEX($CE$13:$CE$52,CR776)/$CH$2*INDEX($CI$4:$CI$6,INDEX($BT$4:$BT$33,CN776))/5)*5)</f>
        <v>11520</v>
      </c>
      <c r="CU776" s="18" t="str">
        <f t="shared" si="208"/>
        <v>初级神器材料</v>
      </c>
      <c r="CV776" s="18">
        <f t="shared" si="209"/>
        <v>3360</v>
      </c>
      <c r="CW776" s="18" t="str">
        <f t="shared" si="210"/>
        <v>高级神器2配件2</v>
      </c>
      <c r="CX776" s="18">
        <f t="shared" si="211"/>
        <v>3</v>
      </c>
      <c r="CY776" s="44"/>
      <c r="CZ776" s="44"/>
      <c r="DA776" s="44"/>
      <c r="DB776" s="44"/>
    </row>
    <row r="777" spans="91:106" ht="16.5" x14ac:dyDescent="0.2">
      <c r="CM777" s="44">
        <v>774</v>
      </c>
      <c r="CN777" s="18">
        <f t="shared" si="203"/>
        <v>20</v>
      </c>
      <c r="CO777" s="18">
        <f t="shared" si="204"/>
        <v>1606022</v>
      </c>
      <c r="CP777" s="44" t="str">
        <f t="shared" si="205"/>
        <v>高级神器2配件2-14级</v>
      </c>
      <c r="CQ777" s="43" t="s">
        <v>1061</v>
      </c>
      <c r="CR777" s="18">
        <f t="shared" si="206"/>
        <v>14</v>
      </c>
      <c r="CS777" s="18" t="str">
        <f t="shared" si="207"/>
        <v>金币</v>
      </c>
      <c r="CT777" s="18">
        <f>IF(CR777=1,1,INT(INDEX($CE$13:$CE$52,CR777)/$CH$2*INDEX($CI$4:$CI$6,INDEX($BT$4:$BT$33,CN777))/5)*5)</f>
        <v>13250</v>
      </c>
      <c r="CU777" s="18" t="str">
        <f t="shared" si="208"/>
        <v>初级神器材料</v>
      </c>
      <c r="CV777" s="18">
        <f t="shared" si="209"/>
        <v>3580</v>
      </c>
      <c r="CW777" s="18" t="str">
        <f t="shared" si="210"/>
        <v>高级神器2配件2</v>
      </c>
      <c r="CX777" s="18">
        <f t="shared" si="211"/>
        <v>3</v>
      </c>
      <c r="CY777" s="44"/>
      <c r="CZ777" s="44"/>
      <c r="DA777" s="44"/>
      <c r="DB777" s="44"/>
    </row>
    <row r="778" spans="91:106" ht="16.5" x14ac:dyDescent="0.2">
      <c r="CM778" s="44">
        <v>775</v>
      </c>
      <c r="CN778" s="18">
        <f t="shared" si="203"/>
        <v>20</v>
      </c>
      <c r="CO778" s="18">
        <f t="shared" si="204"/>
        <v>1606022</v>
      </c>
      <c r="CP778" s="44" t="str">
        <f t="shared" si="205"/>
        <v>高级神器2配件2-15级</v>
      </c>
      <c r="CQ778" s="43" t="s">
        <v>1061</v>
      </c>
      <c r="CR778" s="18">
        <f t="shared" si="206"/>
        <v>15</v>
      </c>
      <c r="CS778" s="18" t="str">
        <f t="shared" si="207"/>
        <v>金币</v>
      </c>
      <c r="CT778" s="18">
        <f>IF(CR778=1,1,INT(INDEX($CE$13:$CE$52,CR778)/$CH$2*INDEX($CI$4:$CI$6,INDEX($BT$4:$BT$33,CN778))/5)*5)</f>
        <v>14980</v>
      </c>
      <c r="CU778" s="18" t="str">
        <f t="shared" si="208"/>
        <v>初级神器材料</v>
      </c>
      <c r="CV778" s="18">
        <f t="shared" si="209"/>
        <v>3710</v>
      </c>
      <c r="CW778" s="18" t="str">
        <f t="shared" si="210"/>
        <v>高级神器2配件2</v>
      </c>
      <c r="CX778" s="18">
        <f t="shared" si="211"/>
        <v>5</v>
      </c>
      <c r="CY778" s="44"/>
      <c r="CZ778" s="44"/>
      <c r="DA778" s="44"/>
      <c r="DB778" s="44"/>
    </row>
    <row r="779" spans="91:106" ht="16.5" x14ac:dyDescent="0.2">
      <c r="CM779" s="44">
        <v>776</v>
      </c>
      <c r="CN779" s="18">
        <f t="shared" si="203"/>
        <v>20</v>
      </c>
      <c r="CO779" s="18">
        <f t="shared" si="204"/>
        <v>1606022</v>
      </c>
      <c r="CP779" s="44" t="str">
        <f t="shared" si="205"/>
        <v>高级神器2配件2-16级</v>
      </c>
      <c r="CQ779" s="43" t="s">
        <v>1061</v>
      </c>
      <c r="CR779" s="18">
        <f t="shared" si="206"/>
        <v>16</v>
      </c>
      <c r="CS779" s="18" t="str">
        <f t="shared" si="207"/>
        <v>金币</v>
      </c>
      <c r="CT779" s="18">
        <f>IF(CR779=1,1,INT(INDEX($CE$13:$CE$52,CR779)/$CH$2*INDEX($CI$4:$CI$6,INDEX($BT$4:$BT$33,CN779))/5)*5)</f>
        <v>16165</v>
      </c>
      <c r="CU779" s="18" t="str">
        <f t="shared" si="208"/>
        <v>初级神器材料</v>
      </c>
      <c r="CV779" s="18">
        <f t="shared" si="209"/>
        <v>6590</v>
      </c>
      <c r="CW779" s="18" t="str">
        <f t="shared" si="210"/>
        <v>高级神器2配件2</v>
      </c>
      <c r="CX779" s="18">
        <f t="shared" si="211"/>
        <v>5</v>
      </c>
      <c r="CY779" s="44"/>
      <c r="CZ779" s="44"/>
      <c r="DA779" s="44"/>
      <c r="DB779" s="44"/>
    </row>
    <row r="780" spans="91:106" ht="16.5" x14ac:dyDescent="0.2">
      <c r="CM780" s="44">
        <v>777</v>
      </c>
      <c r="CN780" s="18">
        <f t="shared" si="203"/>
        <v>20</v>
      </c>
      <c r="CO780" s="18">
        <f t="shared" si="204"/>
        <v>1606022</v>
      </c>
      <c r="CP780" s="44" t="str">
        <f t="shared" si="205"/>
        <v>高级神器2配件2-17级</v>
      </c>
      <c r="CQ780" s="43" t="s">
        <v>1061</v>
      </c>
      <c r="CR780" s="18">
        <f t="shared" si="206"/>
        <v>17</v>
      </c>
      <c r="CS780" s="18" t="str">
        <f t="shared" si="207"/>
        <v>金币</v>
      </c>
      <c r="CT780" s="18">
        <f>IF(CR780=1,1,INT(INDEX($CE$13:$CE$52,CR780)/$CH$2*INDEX($CI$4:$CI$6,INDEX($BT$4:$BT$33,CN780))/5)*5)</f>
        <v>19625</v>
      </c>
      <c r="CU780" s="18" t="str">
        <f t="shared" si="208"/>
        <v>初级神器材料</v>
      </c>
      <c r="CV780" s="18">
        <f t="shared" si="209"/>
        <v>6980</v>
      </c>
      <c r="CW780" s="18" t="str">
        <f t="shared" si="210"/>
        <v>高级神器2配件2</v>
      </c>
      <c r="CX780" s="18">
        <f t="shared" si="211"/>
        <v>5</v>
      </c>
      <c r="CY780" s="44"/>
      <c r="CZ780" s="44"/>
      <c r="DA780" s="44"/>
      <c r="DB780" s="44"/>
    </row>
    <row r="781" spans="91:106" ht="16.5" x14ac:dyDescent="0.2">
      <c r="CM781" s="44">
        <v>778</v>
      </c>
      <c r="CN781" s="18">
        <f t="shared" si="203"/>
        <v>20</v>
      </c>
      <c r="CO781" s="18">
        <f t="shared" si="204"/>
        <v>1606022</v>
      </c>
      <c r="CP781" s="44" t="str">
        <f t="shared" si="205"/>
        <v>高级神器2配件2-18级</v>
      </c>
      <c r="CQ781" s="43" t="s">
        <v>1061</v>
      </c>
      <c r="CR781" s="18">
        <f t="shared" si="206"/>
        <v>18</v>
      </c>
      <c r="CS781" s="18" t="str">
        <f t="shared" si="207"/>
        <v>金币</v>
      </c>
      <c r="CT781" s="18">
        <f>IF(CR781=1,1,INT(INDEX($CE$13:$CE$52,CR781)/$CH$2*INDEX($CI$4:$CI$6,INDEX($BT$4:$BT$33,CN781))/5)*5)</f>
        <v>23090</v>
      </c>
      <c r="CU781" s="18" t="str">
        <f t="shared" si="208"/>
        <v>初级神器材料</v>
      </c>
      <c r="CV781" s="18">
        <f t="shared" si="209"/>
        <v>7375</v>
      </c>
      <c r="CW781" s="18" t="str">
        <f t="shared" si="210"/>
        <v>高级神器2配件2</v>
      </c>
      <c r="CX781" s="18">
        <f t="shared" si="211"/>
        <v>5</v>
      </c>
      <c r="CY781" s="44"/>
      <c r="CZ781" s="44"/>
      <c r="DA781" s="44"/>
      <c r="DB781" s="44"/>
    </row>
    <row r="782" spans="91:106" ht="16.5" x14ac:dyDescent="0.2">
      <c r="CM782" s="44">
        <v>779</v>
      </c>
      <c r="CN782" s="18">
        <f t="shared" si="203"/>
        <v>20</v>
      </c>
      <c r="CO782" s="18">
        <f t="shared" si="204"/>
        <v>1606022</v>
      </c>
      <c r="CP782" s="44" t="str">
        <f t="shared" si="205"/>
        <v>高级神器2配件2-19级</v>
      </c>
      <c r="CQ782" s="43" t="s">
        <v>1061</v>
      </c>
      <c r="CR782" s="18">
        <f t="shared" si="206"/>
        <v>19</v>
      </c>
      <c r="CS782" s="18" t="str">
        <f t="shared" si="207"/>
        <v>金币</v>
      </c>
      <c r="CT782" s="18">
        <f>IF(CR782=1,1,INT(INDEX($CE$13:$CE$52,CR782)/$CH$2*INDEX($CI$4:$CI$6,INDEX($BT$4:$BT$33,CN782))/5)*5)</f>
        <v>26555</v>
      </c>
      <c r="CU782" s="18" t="str">
        <f t="shared" si="208"/>
        <v>初级神器材料</v>
      </c>
      <c r="CV782" s="18">
        <f t="shared" si="209"/>
        <v>7810</v>
      </c>
      <c r="CW782" s="18" t="str">
        <f t="shared" si="210"/>
        <v>高级神器2配件2</v>
      </c>
      <c r="CX782" s="18">
        <f t="shared" si="211"/>
        <v>5</v>
      </c>
      <c r="CY782" s="44"/>
      <c r="CZ782" s="44"/>
      <c r="DA782" s="44"/>
      <c r="DB782" s="44"/>
    </row>
    <row r="783" spans="91:106" ht="16.5" x14ac:dyDescent="0.2">
      <c r="CM783" s="44">
        <v>780</v>
      </c>
      <c r="CN783" s="18">
        <f t="shared" si="203"/>
        <v>20</v>
      </c>
      <c r="CO783" s="18">
        <f t="shared" si="204"/>
        <v>1606022</v>
      </c>
      <c r="CP783" s="44" t="str">
        <f t="shared" si="205"/>
        <v>高级神器2配件2-20级</v>
      </c>
      <c r="CQ783" s="43" t="s">
        <v>1061</v>
      </c>
      <c r="CR783" s="18">
        <f t="shared" si="206"/>
        <v>20</v>
      </c>
      <c r="CS783" s="18" t="str">
        <f t="shared" si="207"/>
        <v>金币</v>
      </c>
      <c r="CT783" s="18">
        <f>IF(CR783=1,1,INT(INDEX($CE$13:$CE$52,CR783)/$CH$2*INDEX($CI$4:$CI$6,INDEX($BT$4:$BT$33,CN783))/5)*5)</f>
        <v>30020</v>
      </c>
      <c r="CU783" s="18" t="str">
        <f t="shared" si="208"/>
        <v>初级神器材料</v>
      </c>
      <c r="CV783" s="18">
        <f t="shared" si="209"/>
        <v>8245</v>
      </c>
      <c r="CW783" s="18" t="str">
        <f t="shared" si="210"/>
        <v>高级神器2配件2</v>
      </c>
      <c r="CX783" s="18">
        <f t="shared" si="211"/>
        <v>10</v>
      </c>
      <c r="CY783" s="44"/>
      <c r="CZ783" s="44"/>
      <c r="DA783" s="44"/>
      <c r="DB783" s="44"/>
    </row>
    <row r="784" spans="91:106" ht="16.5" x14ac:dyDescent="0.2">
      <c r="CM784" s="44">
        <v>781</v>
      </c>
      <c r="CN784" s="18">
        <f t="shared" si="203"/>
        <v>20</v>
      </c>
      <c r="CO784" s="18">
        <f t="shared" si="204"/>
        <v>1606022</v>
      </c>
      <c r="CP784" s="44" t="str">
        <f t="shared" si="205"/>
        <v>高级神器2配件2-21级</v>
      </c>
      <c r="CQ784" s="43" t="s">
        <v>1061</v>
      </c>
      <c r="CR784" s="18">
        <f t="shared" si="206"/>
        <v>21</v>
      </c>
      <c r="CS784" s="18" t="str">
        <f t="shared" si="207"/>
        <v>金币</v>
      </c>
      <c r="CT784" s="18">
        <f>IF(CR784=1,1,INT(INDEX($CE$13:$CE$52,CR784)/$CH$2*INDEX($CI$4:$CI$6,INDEX($BT$4:$BT$33,CN784))/5)*5)</f>
        <v>31530</v>
      </c>
      <c r="CU784" s="18" t="str">
        <f t="shared" si="208"/>
        <v>初级神器材料</v>
      </c>
      <c r="CV784" s="18">
        <f t="shared" si="209"/>
        <v>9130</v>
      </c>
      <c r="CW784" s="18" t="str">
        <f t="shared" si="210"/>
        <v>高级神器2配件2</v>
      </c>
      <c r="CX784" s="18">
        <f t="shared" si="211"/>
        <v>10</v>
      </c>
      <c r="CY784" s="44"/>
      <c r="CZ784" s="44"/>
      <c r="DA784" s="44"/>
      <c r="DB784" s="44"/>
    </row>
    <row r="785" spans="91:106" ht="16.5" x14ac:dyDescent="0.2">
      <c r="CM785" s="44">
        <v>782</v>
      </c>
      <c r="CN785" s="18">
        <f t="shared" si="203"/>
        <v>20</v>
      </c>
      <c r="CO785" s="18">
        <f t="shared" si="204"/>
        <v>1606022</v>
      </c>
      <c r="CP785" s="44" t="str">
        <f t="shared" si="205"/>
        <v>高级神器2配件2-22级</v>
      </c>
      <c r="CQ785" s="43" t="s">
        <v>1061</v>
      </c>
      <c r="CR785" s="18">
        <f t="shared" si="206"/>
        <v>22</v>
      </c>
      <c r="CS785" s="18" t="str">
        <f t="shared" si="207"/>
        <v>金币</v>
      </c>
      <c r="CT785" s="18">
        <f>IF(CR785=1,1,INT(INDEX($CE$13:$CE$52,CR785)/$CH$2*INDEX($CI$4:$CI$6,INDEX($BT$4:$BT$33,CN785))/5)*5)</f>
        <v>33285</v>
      </c>
      <c r="CU785" s="18" t="str">
        <f t="shared" si="208"/>
        <v>初级神器材料</v>
      </c>
      <c r="CV785" s="18">
        <f t="shared" si="209"/>
        <v>9775</v>
      </c>
      <c r="CW785" s="18" t="str">
        <f t="shared" si="210"/>
        <v>高级神器2配件2</v>
      </c>
      <c r="CX785" s="18">
        <f t="shared" si="211"/>
        <v>10</v>
      </c>
      <c r="CY785" s="44"/>
      <c r="CZ785" s="44"/>
      <c r="DA785" s="44"/>
      <c r="DB785" s="44"/>
    </row>
    <row r="786" spans="91:106" ht="16.5" x14ac:dyDescent="0.2">
      <c r="CM786" s="44">
        <v>783</v>
      </c>
      <c r="CN786" s="18">
        <f t="shared" si="203"/>
        <v>20</v>
      </c>
      <c r="CO786" s="18">
        <f t="shared" si="204"/>
        <v>1606022</v>
      </c>
      <c r="CP786" s="44" t="str">
        <f t="shared" si="205"/>
        <v>高级神器2配件2-23级</v>
      </c>
      <c r="CQ786" s="43" t="s">
        <v>1061</v>
      </c>
      <c r="CR786" s="18">
        <f t="shared" si="206"/>
        <v>23</v>
      </c>
      <c r="CS786" s="18" t="str">
        <f t="shared" si="207"/>
        <v>金币</v>
      </c>
      <c r="CT786" s="18">
        <f>IF(CR786=1,1,INT(INDEX($CE$13:$CE$52,CR786)/$CH$2*INDEX($CI$4:$CI$6,INDEX($BT$4:$BT$33,CN786))/5)*5)</f>
        <v>35035</v>
      </c>
      <c r="CU786" s="18" t="str">
        <f t="shared" si="208"/>
        <v>初级神器材料</v>
      </c>
      <c r="CV786" s="18">
        <f t="shared" si="209"/>
        <v>10385</v>
      </c>
      <c r="CW786" s="18" t="str">
        <f t="shared" si="210"/>
        <v>高级神器2配件2</v>
      </c>
      <c r="CX786" s="18">
        <f t="shared" si="211"/>
        <v>10</v>
      </c>
      <c r="CY786" s="44"/>
      <c r="CZ786" s="44"/>
      <c r="DA786" s="44"/>
      <c r="DB786" s="44"/>
    </row>
    <row r="787" spans="91:106" ht="16.5" x14ac:dyDescent="0.2">
      <c r="CM787" s="44">
        <v>784</v>
      </c>
      <c r="CN787" s="18">
        <f t="shared" si="203"/>
        <v>20</v>
      </c>
      <c r="CO787" s="18">
        <f t="shared" si="204"/>
        <v>1606022</v>
      </c>
      <c r="CP787" s="44" t="str">
        <f t="shared" si="205"/>
        <v>高级神器2配件2-24级</v>
      </c>
      <c r="CQ787" s="43" t="s">
        <v>1061</v>
      </c>
      <c r="CR787" s="18">
        <f t="shared" si="206"/>
        <v>24</v>
      </c>
      <c r="CS787" s="18" t="str">
        <f t="shared" si="207"/>
        <v>金币</v>
      </c>
      <c r="CT787" s="18">
        <f>IF(CR787=1,1,INT(INDEX($CE$13:$CE$52,CR787)/$CH$2*INDEX($CI$4:$CI$6,INDEX($BT$4:$BT$33,CN787))/5)*5)</f>
        <v>36785</v>
      </c>
      <c r="CU787" s="18" t="str">
        <f t="shared" si="208"/>
        <v>初级神器材料</v>
      </c>
      <c r="CV787" s="18">
        <f t="shared" si="209"/>
        <v>10995</v>
      </c>
      <c r="CW787" s="18" t="str">
        <f t="shared" si="210"/>
        <v>高级神器2配件2</v>
      </c>
      <c r="CX787" s="18">
        <f t="shared" si="211"/>
        <v>10</v>
      </c>
      <c r="CY787" s="44"/>
      <c r="CZ787" s="44"/>
      <c r="DA787" s="44"/>
      <c r="DB787" s="44"/>
    </row>
    <row r="788" spans="91:106" ht="16.5" x14ac:dyDescent="0.2">
      <c r="CM788" s="44">
        <v>785</v>
      </c>
      <c r="CN788" s="18">
        <f t="shared" si="203"/>
        <v>20</v>
      </c>
      <c r="CO788" s="18">
        <f t="shared" si="204"/>
        <v>1606022</v>
      </c>
      <c r="CP788" s="44" t="str">
        <f t="shared" si="205"/>
        <v>高级神器2配件2-25级</v>
      </c>
      <c r="CQ788" s="43" t="s">
        <v>1061</v>
      </c>
      <c r="CR788" s="18">
        <f t="shared" si="206"/>
        <v>25</v>
      </c>
      <c r="CS788" s="18" t="str">
        <f t="shared" si="207"/>
        <v>金币</v>
      </c>
      <c r="CT788" s="18">
        <f>IF(CR788=1,1,INT(INDEX($CE$13:$CE$52,CR788)/$CH$2*INDEX($CI$4:$CI$6,INDEX($BT$4:$BT$33,CN788))/5)*5)</f>
        <v>38540</v>
      </c>
      <c r="CU788" s="18" t="str">
        <f t="shared" si="208"/>
        <v>初级神器材料</v>
      </c>
      <c r="CV788" s="18">
        <f t="shared" si="209"/>
        <v>11605</v>
      </c>
      <c r="CW788" s="18" t="str">
        <f t="shared" si="210"/>
        <v>高级神器2配件2</v>
      </c>
      <c r="CX788" s="18">
        <f t="shared" si="211"/>
        <v>15</v>
      </c>
      <c r="CY788" s="44"/>
      <c r="CZ788" s="44"/>
      <c r="DA788" s="44"/>
      <c r="DB788" s="44"/>
    </row>
    <row r="789" spans="91:106" ht="16.5" x14ac:dyDescent="0.2">
      <c r="CM789" s="44">
        <v>786</v>
      </c>
      <c r="CN789" s="18">
        <f t="shared" si="203"/>
        <v>20</v>
      </c>
      <c r="CO789" s="18">
        <f t="shared" si="204"/>
        <v>1606022</v>
      </c>
      <c r="CP789" s="44" t="str">
        <f t="shared" si="205"/>
        <v>高级神器2配件2-26级</v>
      </c>
      <c r="CQ789" s="43" t="s">
        <v>1061</v>
      </c>
      <c r="CR789" s="18">
        <f t="shared" si="206"/>
        <v>26</v>
      </c>
      <c r="CS789" s="18" t="str">
        <f t="shared" si="207"/>
        <v>金币</v>
      </c>
      <c r="CT789" s="18">
        <f>IF(CR789=1,1,INT(INDEX($CE$13:$CE$52,CR789)/$CH$2*INDEX($CI$4:$CI$6,INDEX($BT$4:$BT$33,CN789))/5)*5)</f>
        <v>48610</v>
      </c>
      <c r="CU789" s="18" t="str">
        <f t="shared" si="208"/>
        <v>初级神器材料</v>
      </c>
      <c r="CV789" s="18">
        <f t="shared" si="209"/>
        <v>13960</v>
      </c>
      <c r="CW789" s="18" t="str">
        <f t="shared" si="210"/>
        <v>高级神器2配件2</v>
      </c>
      <c r="CX789" s="18">
        <f t="shared" si="211"/>
        <v>15</v>
      </c>
      <c r="CY789" s="44"/>
      <c r="CZ789" s="44"/>
      <c r="DA789" s="44"/>
      <c r="DB789" s="44"/>
    </row>
    <row r="790" spans="91:106" ht="16.5" x14ac:dyDescent="0.2">
      <c r="CM790" s="44">
        <v>787</v>
      </c>
      <c r="CN790" s="18">
        <f t="shared" si="203"/>
        <v>20</v>
      </c>
      <c r="CO790" s="18">
        <f t="shared" si="204"/>
        <v>1606022</v>
      </c>
      <c r="CP790" s="44" t="str">
        <f t="shared" si="205"/>
        <v>高级神器2配件2-27级</v>
      </c>
      <c r="CQ790" s="43" t="s">
        <v>1061</v>
      </c>
      <c r="CR790" s="18">
        <f t="shared" si="206"/>
        <v>27</v>
      </c>
      <c r="CS790" s="18" t="str">
        <f t="shared" si="207"/>
        <v>金币</v>
      </c>
      <c r="CT790" s="18">
        <f>IF(CR790=1,1,INT(INDEX($CE$13:$CE$52,CR790)/$CH$2*INDEX($CI$4:$CI$6,INDEX($BT$4:$BT$33,CN790))/5)*5)</f>
        <v>61695</v>
      </c>
      <c r="CU790" s="18" t="str">
        <f t="shared" si="208"/>
        <v>初级神器材料</v>
      </c>
      <c r="CV790" s="18">
        <f t="shared" si="209"/>
        <v>14835</v>
      </c>
      <c r="CW790" s="18" t="str">
        <f t="shared" si="210"/>
        <v>高级神器2配件2</v>
      </c>
      <c r="CX790" s="18">
        <f t="shared" si="211"/>
        <v>15</v>
      </c>
      <c r="CY790" s="44"/>
      <c r="CZ790" s="44"/>
      <c r="DA790" s="44"/>
      <c r="DB790" s="44"/>
    </row>
    <row r="791" spans="91:106" ht="16.5" x14ac:dyDescent="0.2">
      <c r="CM791" s="44">
        <v>788</v>
      </c>
      <c r="CN791" s="18">
        <f t="shared" si="203"/>
        <v>20</v>
      </c>
      <c r="CO791" s="18">
        <f t="shared" si="204"/>
        <v>1606022</v>
      </c>
      <c r="CP791" s="44" t="str">
        <f t="shared" si="205"/>
        <v>高级神器2配件2-28级</v>
      </c>
      <c r="CQ791" s="43" t="s">
        <v>1061</v>
      </c>
      <c r="CR791" s="18">
        <f t="shared" si="206"/>
        <v>28</v>
      </c>
      <c r="CS791" s="18" t="str">
        <f t="shared" si="207"/>
        <v>金币</v>
      </c>
      <c r="CT791" s="18">
        <f>IF(CR791=1,1,INT(INDEX($CE$13:$CE$52,CR791)/$CH$2*INDEX($CI$4:$CI$6,INDEX($BT$4:$BT$33,CN791))/5)*5)</f>
        <v>74785</v>
      </c>
      <c r="CU791" s="18" t="str">
        <f t="shared" si="208"/>
        <v>初级神器材料</v>
      </c>
      <c r="CV791" s="18">
        <f t="shared" si="209"/>
        <v>15705</v>
      </c>
      <c r="CW791" s="18" t="str">
        <f t="shared" si="210"/>
        <v>高级神器2配件2</v>
      </c>
      <c r="CX791" s="18">
        <f t="shared" si="211"/>
        <v>15</v>
      </c>
      <c r="CY791" s="44"/>
      <c r="CZ791" s="44"/>
      <c r="DA791" s="44"/>
      <c r="DB791" s="44"/>
    </row>
    <row r="792" spans="91:106" ht="16.5" x14ac:dyDescent="0.2">
      <c r="CM792" s="44">
        <v>789</v>
      </c>
      <c r="CN792" s="18">
        <f t="shared" si="203"/>
        <v>20</v>
      </c>
      <c r="CO792" s="18">
        <f t="shared" si="204"/>
        <v>1606022</v>
      </c>
      <c r="CP792" s="44" t="str">
        <f t="shared" si="205"/>
        <v>高级神器2配件2-29级</v>
      </c>
      <c r="CQ792" s="43" t="s">
        <v>1061</v>
      </c>
      <c r="CR792" s="18">
        <f t="shared" si="206"/>
        <v>29</v>
      </c>
      <c r="CS792" s="18" t="str">
        <f t="shared" si="207"/>
        <v>金币</v>
      </c>
      <c r="CT792" s="18">
        <f>IF(CR792=1,1,INT(INDEX($CE$13:$CE$52,CR792)/$CH$2*INDEX($CI$4:$CI$6,INDEX($BT$4:$BT$33,CN792))/5)*5)</f>
        <v>87870</v>
      </c>
      <c r="CU792" s="18" t="str">
        <f t="shared" si="208"/>
        <v>初级神器材料</v>
      </c>
      <c r="CV792" s="18">
        <f t="shared" si="209"/>
        <v>16580</v>
      </c>
      <c r="CW792" s="18" t="str">
        <f t="shared" si="210"/>
        <v>高级神器2配件2</v>
      </c>
      <c r="CX792" s="18">
        <f t="shared" si="211"/>
        <v>15</v>
      </c>
      <c r="CY792" s="44"/>
      <c r="CZ792" s="44"/>
      <c r="DA792" s="44"/>
      <c r="DB792" s="44"/>
    </row>
    <row r="793" spans="91:106" ht="16.5" x14ac:dyDescent="0.2">
      <c r="CM793" s="44">
        <v>790</v>
      </c>
      <c r="CN793" s="18">
        <f t="shared" si="203"/>
        <v>20</v>
      </c>
      <c r="CO793" s="18">
        <f t="shared" si="204"/>
        <v>1606022</v>
      </c>
      <c r="CP793" s="44" t="str">
        <f t="shared" si="205"/>
        <v>高级神器2配件2-30级</v>
      </c>
      <c r="CQ793" s="43" t="s">
        <v>1061</v>
      </c>
      <c r="CR793" s="18">
        <f t="shared" si="206"/>
        <v>30</v>
      </c>
      <c r="CS793" s="18" t="str">
        <f t="shared" si="207"/>
        <v>金币</v>
      </c>
      <c r="CT793" s="18">
        <f>IF(CR793=1,1,INT(INDEX($CE$13:$CE$52,CR793)/$CH$2*INDEX($CI$4:$CI$6,INDEX($BT$4:$BT$33,CN793))/5)*5)</f>
        <v>100960</v>
      </c>
      <c r="CU793" s="18" t="str">
        <f t="shared" si="208"/>
        <v>初级神器材料</v>
      </c>
      <c r="CV793" s="18">
        <f t="shared" si="209"/>
        <v>17450</v>
      </c>
      <c r="CW793" s="18" t="str">
        <f t="shared" si="210"/>
        <v>高级神器2配件2</v>
      </c>
      <c r="CX793" s="18">
        <f t="shared" si="211"/>
        <v>21</v>
      </c>
      <c r="CY793" s="44"/>
      <c r="CZ793" s="44"/>
      <c r="DA793" s="44"/>
      <c r="DB793" s="44"/>
    </row>
    <row r="794" spans="91:106" ht="16.5" x14ac:dyDescent="0.2">
      <c r="CM794" s="44">
        <v>791</v>
      </c>
      <c r="CN794" s="18">
        <f t="shared" si="203"/>
        <v>20</v>
      </c>
      <c r="CO794" s="18">
        <f t="shared" si="204"/>
        <v>1606022</v>
      </c>
      <c r="CP794" s="44" t="str">
        <f t="shared" si="205"/>
        <v>高级神器2配件2-31级</v>
      </c>
      <c r="CQ794" s="43" t="s">
        <v>1061</v>
      </c>
      <c r="CR794" s="18">
        <f t="shared" si="206"/>
        <v>31</v>
      </c>
      <c r="CS794" s="18" t="str">
        <f t="shared" si="207"/>
        <v>金币</v>
      </c>
      <c r="CT794" s="18">
        <f>IF(CR794=1,1,INT(INDEX($CE$13:$CE$52,CR794)/$CH$2*INDEX($CI$4:$CI$6,INDEX($BT$4:$BT$33,CN794))/5)*5)</f>
        <v>107340</v>
      </c>
      <c r="CU794" s="18" t="str">
        <f t="shared" si="208"/>
        <v>初级神器材料</v>
      </c>
      <c r="CV794" s="18">
        <f t="shared" si="209"/>
        <v>24430</v>
      </c>
      <c r="CW794" s="18" t="str">
        <f t="shared" si="210"/>
        <v>高级神器2配件2</v>
      </c>
      <c r="CX794" s="18">
        <f t="shared" si="211"/>
        <v>25</v>
      </c>
      <c r="CY794" s="44"/>
      <c r="CZ794" s="44"/>
      <c r="DA794" s="44"/>
      <c r="DB794" s="44"/>
    </row>
    <row r="795" spans="91:106" ht="16.5" x14ac:dyDescent="0.2">
      <c r="CM795" s="44">
        <v>792</v>
      </c>
      <c r="CN795" s="18">
        <f t="shared" si="203"/>
        <v>20</v>
      </c>
      <c r="CO795" s="18">
        <f t="shared" si="204"/>
        <v>1606022</v>
      </c>
      <c r="CP795" s="44" t="str">
        <f t="shared" si="205"/>
        <v>高级神器2配件2-32级</v>
      </c>
      <c r="CQ795" s="43" t="s">
        <v>1061</v>
      </c>
      <c r="CR795" s="18">
        <f t="shared" si="206"/>
        <v>32</v>
      </c>
      <c r="CS795" s="18" t="str">
        <f t="shared" si="207"/>
        <v>金币</v>
      </c>
      <c r="CT795" s="18">
        <f>IF(CR795=1,1,INT(INDEX($CE$13:$CE$52,CR795)/$CH$2*INDEX($CI$4:$CI$6,INDEX($BT$4:$BT$33,CN795))/5)*5)</f>
        <v>161015</v>
      </c>
      <c r="CU795" s="18" t="str">
        <f t="shared" si="208"/>
        <v>初级神器材料</v>
      </c>
      <c r="CV795" s="18">
        <f t="shared" si="209"/>
        <v>26175</v>
      </c>
      <c r="CW795" s="18" t="str">
        <f t="shared" si="210"/>
        <v>高级神器2配件2</v>
      </c>
      <c r="CX795" s="18">
        <f t="shared" si="211"/>
        <v>25</v>
      </c>
      <c r="CY795" s="44"/>
      <c r="CZ795" s="44"/>
      <c r="DA795" s="44"/>
      <c r="DB795" s="44"/>
    </row>
    <row r="796" spans="91:106" ht="16.5" x14ac:dyDescent="0.2">
      <c r="CM796" s="44">
        <v>793</v>
      </c>
      <c r="CN796" s="18">
        <f t="shared" si="203"/>
        <v>20</v>
      </c>
      <c r="CO796" s="18">
        <f t="shared" si="204"/>
        <v>1606022</v>
      </c>
      <c r="CP796" s="44" t="str">
        <f t="shared" si="205"/>
        <v>高级神器2配件2-33级</v>
      </c>
      <c r="CQ796" s="43" t="s">
        <v>1061</v>
      </c>
      <c r="CR796" s="18">
        <f t="shared" si="206"/>
        <v>33</v>
      </c>
      <c r="CS796" s="18" t="str">
        <f t="shared" si="207"/>
        <v>金币</v>
      </c>
      <c r="CT796" s="18">
        <f>IF(CR796=1,1,INT(INDEX($CE$13:$CE$52,CR796)/$CH$2*INDEX($CI$4:$CI$6,INDEX($BT$4:$BT$33,CN796))/5)*5)</f>
        <v>214685</v>
      </c>
      <c r="CU796" s="18" t="str">
        <f t="shared" si="208"/>
        <v>初级神器材料</v>
      </c>
      <c r="CV796" s="18">
        <f t="shared" si="209"/>
        <v>27925</v>
      </c>
      <c r="CW796" s="18" t="str">
        <f t="shared" si="210"/>
        <v>高级神器2配件2</v>
      </c>
      <c r="CX796" s="18">
        <f t="shared" si="211"/>
        <v>25</v>
      </c>
      <c r="CY796" s="44"/>
      <c r="CZ796" s="44"/>
      <c r="DA796" s="44"/>
      <c r="DB796" s="44"/>
    </row>
    <row r="797" spans="91:106" ht="16.5" x14ac:dyDescent="0.2">
      <c r="CM797" s="44">
        <v>794</v>
      </c>
      <c r="CN797" s="18">
        <f t="shared" si="203"/>
        <v>20</v>
      </c>
      <c r="CO797" s="18">
        <f t="shared" si="204"/>
        <v>1606022</v>
      </c>
      <c r="CP797" s="44" t="str">
        <f t="shared" si="205"/>
        <v>高级神器2配件2-34级</v>
      </c>
      <c r="CQ797" s="43" t="s">
        <v>1061</v>
      </c>
      <c r="CR797" s="18">
        <f t="shared" si="206"/>
        <v>34</v>
      </c>
      <c r="CS797" s="18" t="str">
        <f t="shared" si="207"/>
        <v>金币</v>
      </c>
      <c r="CT797" s="18">
        <f>IF(CR797=1,1,INT(INDEX($CE$13:$CE$52,CR797)/$CH$2*INDEX($CI$4:$CI$6,INDEX($BT$4:$BT$33,CN797))/5)*5)</f>
        <v>268360</v>
      </c>
      <c r="CU797" s="18" t="str">
        <f t="shared" si="208"/>
        <v>初级神器材料</v>
      </c>
      <c r="CV797" s="18">
        <f t="shared" si="209"/>
        <v>29670</v>
      </c>
      <c r="CW797" s="18" t="str">
        <f t="shared" si="210"/>
        <v>高级神器2配件2</v>
      </c>
      <c r="CX797" s="18">
        <f t="shared" si="211"/>
        <v>25</v>
      </c>
      <c r="CY797" s="44"/>
      <c r="CZ797" s="44"/>
      <c r="DA797" s="44"/>
      <c r="DB797" s="44"/>
    </row>
    <row r="798" spans="91:106" ht="16.5" x14ac:dyDescent="0.2">
      <c r="CM798" s="44">
        <v>795</v>
      </c>
      <c r="CN798" s="18">
        <f t="shared" si="203"/>
        <v>20</v>
      </c>
      <c r="CO798" s="18">
        <f t="shared" si="204"/>
        <v>1606022</v>
      </c>
      <c r="CP798" s="44" t="str">
        <f t="shared" si="205"/>
        <v>高级神器2配件2-35级</v>
      </c>
      <c r="CQ798" s="43" t="s">
        <v>1061</v>
      </c>
      <c r="CR798" s="18">
        <f t="shared" si="206"/>
        <v>35</v>
      </c>
      <c r="CS798" s="18" t="str">
        <f t="shared" si="207"/>
        <v>金币</v>
      </c>
      <c r="CT798" s="18">
        <f>IF(CR798=1,1,INT(INDEX($CE$13:$CE$52,CR798)/$CH$2*INDEX($CI$4:$CI$6,INDEX($BT$4:$BT$33,CN798))/5)*5)</f>
        <v>322030</v>
      </c>
      <c r="CU798" s="18" t="str">
        <f t="shared" si="208"/>
        <v>初级神器材料</v>
      </c>
      <c r="CV798" s="18">
        <f t="shared" si="209"/>
        <v>31415</v>
      </c>
      <c r="CW798" s="18" t="str">
        <f t="shared" si="210"/>
        <v>高级神器2配件2</v>
      </c>
      <c r="CX798" s="18">
        <f t="shared" si="211"/>
        <v>25</v>
      </c>
      <c r="CY798" s="44"/>
      <c r="CZ798" s="44"/>
      <c r="DA798" s="44"/>
      <c r="DB798" s="44"/>
    </row>
    <row r="799" spans="91:106" ht="16.5" x14ac:dyDescent="0.2">
      <c r="CM799" s="44">
        <v>796</v>
      </c>
      <c r="CN799" s="18">
        <f t="shared" si="203"/>
        <v>20</v>
      </c>
      <c r="CO799" s="18">
        <f t="shared" si="204"/>
        <v>1606022</v>
      </c>
      <c r="CP799" s="44" t="str">
        <f t="shared" si="205"/>
        <v>高级神器2配件2-36级</v>
      </c>
      <c r="CQ799" s="43" t="s">
        <v>1061</v>
      </c>
      <c r="CR799" s="18">
        <f t="shared" si="206"/>
        <v>36</v>
      </c>
      <c r="CS799" s="18" t="str">
        <f t="shared" si="207"/>
        <v>金币</v>
      </c>
      <c r="CT799" s="18">
        <f>IF(CR799=1,1,INT(INDEX($CE$13:$CE$52,CR799)/$CH$2*INDEX($CI$4:$CI$6,INDEX($BT$4:$BT$33,CN799))/5)*5)</f>
        <v>436085</v>
      </c>
      <c r="CU799" s="18" t="str">
        <f t="shared" si="208"/>
        <v>初级神器材料</v>
      </c>
      <c r="CV799" s="18">
        <f t="shared" si="209"/>
        <v>49735</v>
      </c>
      <c r="CW799" s="18" t="str">
        <f t="shared" si="210"/>
        <v>高级神器2配件2</v>
      </c>
      <c r="CX799" s="18">
        <f t="shared" si="211"/>
        <v>25</v>
      </c>
      <c r="CY799" s="44"/>
      <c r="CZ799" s="44"/>
      <c r="DA799" s="44"/>
      <c r="DB799" s="44"/>
    </row>
    <row r="800" spans="91:106" ht="16.5" x14ac:dyDescent="0.2">
      <c r="CM800" s="44">
        <v>797</v>
      </c>
      <c r="CN800" s="18">
        <f t="shared" si="203"/>
        <v>20</v>
      </c>
      <c r="CO800" s="18">
        <f t="shared" si="204"/>
        <v>1606022</v>
      </c>
      <c r="CP800" s="44" t="str">
        <f t="shared" si="205"/>
        <v>高级神器2配件2-37级</v>
      </c>
      <c r="CQ800" s="43" t="s">
        <v>1061</v>
      </c>
      <c r="CR800" s="18">
        <f t="shared" si="206"/>
        <v>37</v>
      </c>
      <c r="CS800" s="18" t="str">
        <f t="shared" si="207"/>
        <v>金币</v>
      </c>
      <c r="CT800" s="18">
        <f>IF(CR800=1,1,INT(INDEX($CE$13:$CE$52,CR800)/$CH$2*INDEX($CI$4:$CI$6,INDEX($BT$4:$BT$33,CN800))/5)*5)</f>
        <v>553490</v>
      </c>
      <c r="CU800" s="18" t="str">
        <f t="shared" si="208"/>
        <v>初级神器材料</v>
      </c>
      <c r="CV800" s="18">
        <f t="shared" si="209"/>
        <v>52355</v>
      </c>
      <c r="CW800" s="18" t="str">
        <f t="shared" si="210"/>
        <v>高级神器2配件2</v>
      </c>
      <c r="CX800" s="18">
        <f t="shared" si="211"/>
        <v>25</v>
      </c>
      <c r="CY800" s="44"/>
      <c r="CZ800" s="44"/>
      <c r="DA800" s="44"/>
      <c r="DB800" s="44"/>
    </row>
    <row r="801" spans="91:106" ht="16.5" x14ac:dyDescent="0.2">
      <c r="CM801" s="44">
        <v>798</v>
      </c>
      <c r="CN801" s="18">
        <f t="shared" si="203"/>
        <v>20</v>
      </c>
      <c r="CO801" s="18">
        <f t="shared" si="204"/>
        <v>1606022</v>
      </c>
      <c r="CP801" s="44" t="str">
        <f t="shared" si="205"/>
        <v>高级神器2配件2-38级</v>
      </c>
      <c r="CQ801" s="43" t="s">
        <v>1061</v>
      </c>
      <c r="CR801" s="18">
        <f t="shared" si="206"/>
        <v>38</v>
      </c>
      <c r="CS801" s="18" t="str">
        <f t="shared" si="207"/>
        <v>金币</v>
      </c>
      <c r="CT801" s="18">
        <f>IF(CR801=1,1,INT(INDEX($CE$13:$CE$52,CR801)/$CH$2*INDEX($CI$4:$CI$6,INDEX($BT$4:$BT$33,CN801))/5)*5)</f>
        <v>670900</v>
      </c>
      <c r="CU801" s="18" t="str">
        <f t="shared" si="208"/>
        <v>初级神器材料</v>
      </c>
      <c r="CV801" s="18">
        <f t="shared" si="209"/>
        <v>54975</v>
      </c>
      <c r="CW801" s="18" t="str">
        <f t="shared" si="210"/>
        <v>高级神器2配件2</v>
      </c>
      <c r="CX801" s="18">
        <f t="shared" si="211"/>
        <v>25</v>
      </c>
      <c r="CY801" s="44"/>
      <c r="CZ801" s="44"/>
      <c r="DA801" s="44"/>
      <c r="DB801" s="44"/>
    </row>
    <row r="802" spans="91:106" ht="16.5" x14ac:dyDescent="0.2">
      <c r="CM802" s="44">
        <v>799</v>
      </c>
      <c r="CN802" s="18">
        <f t="shared" si="203"/>
        <v>20</v>
      </c>
      <c r="CO802" s="18">
        <f t="shared" si="204"/>
        <v>1606022</v>
      </c>
      <c r="CP802" s="44" t="str">
        <f t="shared" si="205"/>
        <v>高级神器2配件2-39级</v>
      </c>
      <c r="CQ802" s="43" t="s">
        <v>1061</v>
      </c>
      <c r="CR802" s="18">
        <f t="shared" si="206"/>
        <v>39</v>
      </c>
      <c r="CS802" s="18" t="str">
        <f t="shared" si="207"/>
        <v>金币</v>
      </c>
      <c r="CT802" s="18">
        <f>IF(CR802=1,1,INT(INDEX($CE$13:$CE$52,CR802)/$CH$2*INDEX($CI$4:$CI$6,INDEX($BT$4:$BT$33,CN802))/5)*5)</f>
        <v>788305</v>
      </c>
      <c r="CU802" s="18" t="str">
        <f t="shared" si="208"/>
        <v>初级神器材料</v>
      </c>
      <c r="CV802" s="18">
        <f t="shared" si="209"/>
        <v>57590</v>
      </c>
      <c r="CW802" s="18" t="str">
        <f t="shared" si="210"/>
        <v>高级神器2配件2</v>
      </c>
      <c r="CX802" s="18">
        <f t="shared" si="211"/>
        <v>25</v>
      </c>
      <c r="CY802" s="44"/>
      <c r="CZ802" s="44"/>
      <c r="DA802" s="44"/>
      <c r="DB802" s="44"/>
    </row>
    <row r="803" spans="91:106" ht="16.5" x14ac:dyDescent="0.2">
      <c r="CM803" s="44">
        <v>800</v>
      </c>
      <c r="CN803" s="18">
        <f t="shared" si="203"/>
        <v>20</v>
      </c>
      <c r="CO803" s="18">
        <f t="shared" si="204"/>
        <v>1606022</v>
      </c>
      <c r="CP803" s="44" t="str">
        <f t="shared" si="205"/>
        <v>高级神器2配件2-40级</v>
      </c>
      <c r="CQ803" s="43" t="s">
        <v>1061</v>
      </c>
      <c r="CR803" s="18">
        <f t="shared" si="206"/>
        <v>40</v>
      </c>
      <c r="CS803" s="18" t="str">
        <f t="shared" si="207"/>
        <v>金币</v>
      </c>
      <c r="CT803" s="18">
        <f>IF(CR803=1,1,INT(INDEX($CE$13:$CE$52,CR803)/$CH$2*INDEX($CI$4:$CI$6,INDEX($BT$4:$BT$33,CN803))/5)*5)</f>
        <v>905715</v>
      </c>
      <c r="CU803" s="18" t="str">
        <f t="shared" si="208"/>
        <v>初级神器材料</v>
      </c>
      <c r="CV803" s="18">
        <f t="shared" si="209"/>
        <v>60210</v>
      </c>
      <c r="CW803" s="18" t="str">
        <f t="shared" si="210"/>
        <v>高级神器2配件2</v>
      </c>
      <c r="CX803" s="18">
        <f t="shared" si="211"/>
        <v>25</v>
      </c>
      <c r="CY803" s="44"/>
      <c r="CZ803" s="44"/>
      <c r="DA803" s="44"/>
      <c r="DB803" s="44"/>
    </row>
    <row r="804" spans="91:106" ht="16.5" x14ac:dyDescent="0.2">
      <c r="CM804" s="44">
        <v>801</v>
      </c>
      <c r="CN804" s="18">
        <f t="shared" si="203"/>
        <v>21</v>
      </c>
      <c r="CO804" s="18">
        <f t="shared" si="204"/>
        <v>1606023</v>
      </c>
      <c r="CP804" s="44" t="str">
        <f t="shared" si="205"/>
        <v>高级神器2配件3-1级</v>
      </c>
      <c r="CQ804" s="43" t="s">
        <v>1061</v>
      </c>
      <c r="CR804" s="18">
        <f t="shared" si="206"/>
        <v>1</v>
      </c>
      <c r="CS804" s="18" t="str">
        <f t="shared" si="207"/>
        <v>高级神器2配件3激活</v>
      </c>
      <c r="CT804" s="18">
        <f>IF(CR804=1,1,INT(INDEX($CE$13:$CE$52,CR804)/$CH$2*INDEX($CI$4:$CI$6,INDEX($BT$4:$BT$33,CN804))/5)*5)</f>
        <v>1</v>
      </c>
      <c r="CU804" s="18" t="str">
        <f t="shared" si="208"/>
        <v/>
      </c>
      <c r="CV804" s="18" t="str">
        <f t="shared" si="209"/>
        <v/>
      </c>
      <c r="CW804" s="18" t="str">
        <f t="shared" si="210"/>
        <v/>
      </c>
      <c r="CX804" s="18" t="str">
        <f t="shared" si="211"/>
        <v/>
      </c>
      <c r="CY804" s="44"/>
      <c r="CZ804" s="44"/>
      <c r="DA804" s="44"/>
      <c r="DB804" s="44"/>
    </row>
    <row r="805" spans="91:106" ht="16.5" x14ac:dyDescent="0.2">
      <c r="CM805" s="44">
        <v>802</v>
      </c>
      <c r="CN805" s="18">
        <f t="shared" si="203"/>
        <v>21</v>
      </c>
      <c r="CO805" s="18">
        <f t="shared" si="204"/>
        <v>1606023</v>
      </c>
      <c r="CP805" s="44" t="str">
        <f t="shared" si="205"/>
        <v>高级神器2配件3-2级</v>
      </c>
      <c r="CQ805" s="43" t="s">
        <v>1061</v>
      </c>
      <c r="CR805" s="18">
        <f t="shared" si="206"/>
        <v>2</v>
      </c>
      <c r="CS805" s="18" t="str">
        <f t="shared" si="207"/>
        <v>金币</v>
      </c>
      <c r="CT805" s="18">
        <f>IF(CR805=1,1,INT(INDEX($CE$13:$CE$52,CR805)/$CH$2*INDEX($CI$4:$CI$6,INDEX($BT$4:$BT$33,CN805))/5)*5)</f>
        <v>1505</v>
      </c>
      <c r="CU805" s="18" t="str">
        <f t="shared" si="208"/>
        <v>初级神器材料</v>
      </c>
      <c r="CV805" s="18">
        <f t="shared" si="209"/>
        <v>45</v>
      </c>
      <c r="CW805" s="18" t="str">
        <f t="shared" si="210"/>
        <v>高级神器2配件3</v>
      </c>
      <c r="CX805" s="18">
        <f t="shared" si="211"/>
        <v>1</v>
      </c>
      <c r="CY805" s="44"/>
      <c r="CZ805" s="44"/>
      <c r="DA805" s="44"/>
      <c r="DB805" s="44"/>
    </row>
    <row r="806" spans="91:106" ht="16.5" x14ac:dyDescent="0.2">
      <c r="CM806" s="44">
        <v>803</v>
      </c>
      <c r="CN806" s="18">
        <f t="shared" si="203"/>
        <v>21</v>
      </c>
      <c r="CO806" s="18">
        <f t="shared" si="204"/>
        <v>1606023</v>
      </c>
      <c r="CP806" s="44" t="str">
        <f t="shared" si="205"/>
        <v>高级神器2配件3-3级</v>
      </c>
      <c r="CQ806" s="43" t="s">
        <v>1061</v>
      </c>
      <c r="CR806" s="18">
        <f t="shared" si="206"/>
        <v>3</v>
      </c>
      <c r="CS806" s="18" t="str">
        <f t="shared" si="207"/>
        <v>金币</v>
      </c>
      <c r="CT806" s="18">
        <f>IF(CR806=1,1,INT(INDEX($CE$13:$CE$52,CR806)/$CH$2*INDEX($CI$4:$CI$6,INDEX($BT$4:$BT$33,CN806))/5)*5)</f>
        <v>1825</v>
      </c>
      <c r="CU806" s="18" t="str">
        <f t="shared" si="208"/>
        <v>初级神器材料</v>
      </c>
      <c r="CV806" s="18">
        <f t="shared" si="209"/>
        <v>85</v>
      </c>
      <c r="CW806" s="18" t="str">
        <f t="shared" si="210"/>
        <v>高级神器2配件3</v>
      </c>
      <c r="CX806" s="18">
        <f t="shared" si="211"/>
        <v>1</v>
      </c>
      <c r="CY806" s="44"/>
      <c r="CZ806" s="44"/>
      <c r="DA806" s="44"/>
      <c r="DB806" s="44"/>
    </row>
    <row r="807" spans="91:106" ht="16.5" x14ac:dyDescent="0.2">
      <c r="CM807" s="44">
        <v>804</v>
      </c>
      <c r="CN807" s="18">
        <f t="shared" si="203"/>
        <v>21</v>
      </c>
      <c r="CO807" s="18">
        <f t="shared" si="204"/>
        <v>1606023</v>
      </c>
      <c r="CP807" s="44" t="str">
        <f t="shared" si="205"/>
        <v>高级神器2配件3-4级</v>
      </c>
      <c r="CQ807" s="43" t="s">
        <v>1061</v>
      </c>
      <c r="CR807" s="18">
        <f t="shared" si="206"/>
        <v>4</v>
      </c>
      <c r="CS807" s="18" t="str">
        <f t="shared" si="207"/>
        <v>金币</v>
      </c>
      <c r="CT807" s="18">
        <f>IF(CR807=1,1,INT(INDEX($CE$13:$CE$52,CR807)/$CH$2*INDEX($CI$4:$CI$6,INDEX($BT$4:$BT$33,CN807))/5)*5)</f>
        <v>2145</v>
      </c>
      <c r="CU807" s="18" t="str">
        <f t="shared" si="208"/>
        <v>初级神器材料</v>
      </c>
      <c r="CV807" s="18">
        <f t="shared" si="209"/>
        <v>130</v>
      </c>
      <c r="CW807" s="18" t="str">
        <f t="shared" si="210"/>
        <v>高级神器2配件3</v>
      </c>
      <c r="CX807" s="18">
        <f t="shared" si="211"/>
        <v>1</v>
      </c>
      <c r="CY807" s="44"/>
      <c r="CZ807" s="44"/>
      <c r="DA807" s="44"/>
      <c r="DB807" s="44"/>
    </row>
    <row r="808" spans="91:106" ht="16.5" x14ac:dyDescent="0.2">
      <c r="CM808" s="44">
        <v>805</v>
      </c>
      <c r="CN808" s="18">
        <f t="shared" si="203"/>
        <v>21</v>
      </c>
      <c r="CO808" s="18">
        <f t="shared" si="204"/>
        <v>1606023</v>
      </c>
      <c r="CP808" s="44" t="str">
        <f t="shared" si="205"/>
        <v>高级神器2配件3-5级</v>
      </c>
      <c r="CQ808" s="43" t="s">
        <v>1061</v>
      </c>
      <c r="CR808" s="18">
        <f t="shared" si="206"/>
        <v>5</v>
      </c>
      <c r="CS808" s="18" t="str">
        <f t="shared" si="207"/>
        <v>金币</v>
      </c>
      <c r="CT808" s="18">
        <f>IF(CR808=1,1,INT(INDEX($CE$13:$CE$52,CR808)/$CH$2*INDEX($CI$4:$CI$6,INDEX($BT$4:$BT$33,CN808))/5)*5)</f>
        <v>2465</v>
      </c>
      <c r="CU808" s="18" t="str">
        <f t="shared" si="208"/>
        <v>初级神器材料</v>
      </c>
      <c r="CV808" s="18">
        <f t="shared" si="209"/>
        <v>220</v>
      </c>
      <c r="CW808" s="18" t="str">
        <f t="shared" si="210"/>
        <v>高级神器2配件3</v>
      </c>
      <c r="CX808" s="18">
        <f t="shared" si="211"/>
        <v>2</v>
      </c>
      <c r="CY808" s="44"/>
      <c r="CZ808" s="44"/>
      <c r="DA808" s="44"/>
      <c r="DB808" s="44"/>
    </row>
    <row r="809" spans="91:106" ht="16.5" x14ac:dyDescent="0.2">
      <c r="CM809" s="44">
        <v>806</v>
      </c>
      <c r="CN809" s="18">
        <f t="shared" si="203"/>
        <v>21</v>
      </c>
      <c r="CO809" s="18">
        <f t="shared" si="204"/>
        <v>1606023</v>
      </c>
      <c r="CP809" s="44" t="str">
        <f t="shared" si="205"/>
        <v>高级神器2配件3-6级</v>
      </c>
      <c r="CQ809" s="43" t="s">
        <v>1061</v>
      </c>
      <c r="CR809" s="18">
        <f t="shared" si="206"/>
        <v>6</v>
      </c>
      <c r="CS809" s="18" t="str">
        <f t="shared" si="207"/>
        <v>金币</v>
      </c>
      <c r="CT809" s="18">
        <f>IF(CR809=1,1,INT(INDEX($CE$13:$CE$52,CR809)/$CH$2*INDEX($CI$4:$CI$6,INDEX($BT$4:$BT$33,CN809))/5)*5)</f>
        <v>3260</v>
      </c>
      <c r="CU809" s="18" t="str">
        <f t="shared" si="208"/>
        <v>初级神器材料</v>
      </c>
      <c r="CV809" s="18">
        <f t="shared" si="209"/>
        <v>610</v>
      </c>
      <c r="CW809" s="18" t="str">
        <f t="shared" si="210"/>
        <v>高级神器2配件3</v>
      </c>
      <c r="CX809" s="18">
        <f t="shared" si="211"/>
        <v>2</v>
      </c>
      <c r="CY809" s="44"/>
      <c r="CZ809" s="44"/>
      <c r="DA809" s="44"/>
      <c r="DB809" s="44"/>
    </row>
    <row r="810" spans="91:106" ht="16.5" x14ac:dyDescent="0.2">
      <c r="CM810" s="44">
        <v>807</v>
      </c>
      <c r="CN810" s="18">
        <f t="shared" si="203"/>
        <v>21</v>
      </c>
      <c r="CO810" s="18">
        <f t="shared" si="204"/>
        <v>1606023</v>
      </c>
      <c r="CP810" s="44" t="str">
        <f t="shared" si="205"/>
        <v>高级神器2配件3-7级</v>
      </c>
      <c r="CQ810" s="43" t="s">
        <v>1061</v>
      </c>
      <c r="CR810" s="18">
        <f t="shared" si="206"/>
        <v>7</v>
      </c>
      <c r="CS810" s="18" t="str">
        <f t="shared" si="207"/>
        <v>金币</v>
      </c>
      <c r="CT810" s="18">
        <f>IF(CR810=1,1,INT(INDEX($CE$13:$CE$52,CR810)/$CH$2*INDEX($CI$4:$CI$6,INDEX($BT$4:$BT$33,CN810))/5)*5)</f>
        <v>4140</v>
      </c>
      <c r="CU810" s="18" t="str">
        <f t="shared" si="208"/>
        <v>初级神器材料</v>
      </c>
      <c r="CV810" s="18">
        <f t="shared" si="209"/>
        <v>915</v>
      </c>
      <c r="CW810" s="18" t="str">
        <f t="shared" si="210"/>
        <v>高级神器2配件3</v>
      </c>
      <c r="CX810" s="18">
        <f t="shared" si="211"/>
        <v>2</v>
      </c>
      <c r="CY810" s="44"/>
      <c r="CZ810" s="44"/>
      <c r="DA810" s="44"/>
      <c r="DB810" s="44"/>
    </row>
    <row r="811" spans="91:106" ht="16.5" x14ac:dyDescent="0.2">
      <c r="CM811" s="44">
        <v>808</v>
      </c>
      <c r="CN811" s="18">
        <f t="shared" si="203"/>
        <v>21</v>
      </c>
      <c r="CO811" s="18">
        <f t="shared" si="204"/>
        <v>1606023</v>
      </c>
      <c r="CP811" s="44" t="str">
        <f t="shared" si="205"/>
        <v>高级神器2配件3-8级</v>
      </c>
      <c r="CQ811" s="43" t="s">
        <v>1061</v>
      </c>
      <c r="CR811" s="18">
        <f t="shared" si="206"/>
        <v>8</v>
      </c>
      <c r="CS811" s="18" t="str">
        <f t="shared" si="207"/>
        <v>金币</v>
      </c>
      <c r="CT811" s="18">
        <f>IF(CR811=1,1,INT(INDEX($CE$13:$CE$52,CR811)/$CH$2*INDEX($CI$4:$CI$6,INDEX($BT$4:$BT$33,CN811))/5)*5)</f>
        <v>5020</v>
      </c>
      <c r="CU811" s="18" t="str">
        <f t="shared" si="208"/>
        <v>初级神器材料</v>
      </c>
      <c r="CV811" s="18">
        <f t="shared" si="209"/>
        <v>1180</v>
      </c>
      <c r="CW811" s="18" t="str">
        <f t="shared" si="210"/>
        <v>高级神器2配件3</v>
      </c>
      <c r="CX811" s="18">
        <f t="shared" si="211"/>
        <v>2</v>
      </c>
      <c r="CY811" s="44"/>
      <c r="CZ811" s="44"/>
      <c r="DA811" s="44"/>
      <c r="DB811" s="44"/>
    </row>
    <row r="812" spans="91:106" ht="16.5" x14ac:dyDescent="0.2">
      <c r="CM812" s="44">
        <v>809</v>
      </c>
      <c r="CN812" s="18">
        <f t="shared" si="203"/>
        <v>21</v>
      </c>
      <c r="CO812" s="18">
        <f t="shared" si="204"/>
        <v>1606023</v>
      </c>
      <c r="CP812" s="44" t="str">
        <f t="shared" si="205"/>
        <v>高级神器2配件3-9级</v>
      </c>
      <c r="CQ812" s="43" t="s">
        <v>1061</v>
      </c>
      <c r="CR812" s="18">
        <f t="shared" si="206"/>
        <v>9</v>
      </c>
      <c r="CS812" s="18" t="str">
        <f t="shared" si="207"/>
        <v>金币</v>
      </c>
      <c r="CT812" s="18">
        <f>IF(CR812=1,1,INT(INDEX($CE$13:$CE$52,CR812)/$CH$2*INDEX($CI$4:$CI$6,INDEX($BT$4:$BT$33,CN812))/5)*5)</f>
        <v>5900</v>
      </c>
      <c r="CU812" s="18" t="str">
        <f t="shared" si="208"/>
        <v>初级神器材料</v>
      </c>
      <c r="CV812" s="18">
        <f t="shared" si="209"/>
        <v>1395</v>
      </c>
      <c r="CW812" s="18" t="str">
        <f t="shared" si="210"/>
        <v>高级神器2配件3</v>
      </c>
      <c r="CX812" s="18">
        <f t="shared" si="211"/>
        <v>2</v>
      </c>
      <c r="CY812" s="44"/>
      <c r="CZ812" s="44"/>
      <c r="DA812" s="44"/>
      <c r="DB812" s="44"/>
    </row>
    <row r="813" spans="91:106" ht="16.5" x14ac:dyDescent="0.2">
      <c r="CM813" s="44">
        <v>810</v>
      </c>
      <c r="CN813" s="18">
        <f t="shared" si="203"/>
        <v>21</v>
      </c>
      <c r="CO813" s="18">
        <f t="shared" si="204"/>
        <v>1606023</v>
      </c>
      <c r="CP813" s="44" t="str">
        <f t="shared" si="205"/>
        <v>高级神器2配件3-10级</v>
      </c>
      <c r="CQ813" s="43" t="s">
        <v>1061</v>
      </c>
      <c r="CR813" s="18">
        <f t="shared" si="206"/>
        <v>10</v>
      </c>
      <c r="CS813" s="18" t="str">
        <f t="shared" si="207"/>
        <v>金币</v>
      </c>
      <c r="CT813" s="18">
        <f>IF(CR813=1,1,INT(INDEX($CE$13:$CE$52,CR813)/$CH$2*INDEX($CI$4:$CI$6,INDEX($BT$4:$BT$33,CN813))/5)*5)</f>
        <v>6780</v>
      </c>
      <c r="CU813" s="18" t="str">
        <f t="shared" si="208"/>
        <v>初级神器材料</v>
      </c>
      <c r="CV813" s="18">
        <f t="shared" si="209"/>
        <v>1660</v>
      </c>
      <c r="CW813" s="18" t="str">
        <f t="shared" si="210"/>
        <v>高级神器2配件3</v>
      </c>
      <c r="CX813" s="18">
        <f t="shared" si="211"/>
        <v>3</v>
      </c>
      <c r="CY813" s="44"/>
      <c r="CZ813" s="44"/>
      <c r="DA813" s="44"/>
      <c r="DB813" s="44"/>
    </row>
    <row r="814" spans="91:106" ht="16.5" x14ac:dyDescent="0.2">
      <c r="CM814" s="44">
        <v>811</v>
      </c>
      <c r="CN814" s="18">
        <f t="shared" si="203"/>
        <v>21</v>
      </c>
      <c r="CO814" s="18">
        <f t="shared" si="204"/>
        <v>1606023</v>
      </c>
      <c r="CP814" s="44" t="str">
        <f t="shared" si="205"/>
        <v>高级神器2配件3-11级</v>
      </c>
      <c r="CQ814" s="43" t="s">
        <v>1061</v>
      </c>
      <c r="CR814" s="18">
        <f t="shared" si="206"/>
        <v>11</v>
      </c>
      <c r="CS814" s="18" t="str">
        <f t="shared" si="207"/>
        <v>金币</v>
      </c>
      <c r="CT814" s="18">
        <f>IF(CR814=1,1,INT(INDEX($CE$13:$CE$52,CR814)/$CH$2*INDEX($CI$4:$CI$6,INDEX($BT$4:$BT$33,CN814))/5)*5)</f>
        <v>8065</v>
      </c>
      <c r="CU814" s="18" t="str">
        <f t="shared" si="208"/>
        <v>初级神器材料</v>
      </c>
      <c r="CV814" s="18">
        <f t="shared" si="209"/>
        <v>2880</v>
      </c>
      <c r="CW814" s="18" t="str">
        <f t="shared" si="210"/>
        <v>高级神器2配件3</v>
      </c>
      <c r="CX814" s="18">
        <f t="shared" si="211"/>
        <v>3</v>
      </c>
      <c r="CY814" s="44"/>
      <c r="CZ814" s="44"/>
      <c r="DA814" s="44"/>
      <c r="DB814" s="44"/>
    </row>
    <row r="815" spans="91:106" ht="16.5" x14ac:dyDescent="0.2">
      <c r="CM815" s="44">
        <v>812</v>
      </c>
      <c r="CN815" s="18">
        <f t="shared" si="203"/>
        <v>21</v>
      </c>
      <c r="CO815" s="18">
        <f t="shared" si="204"/>
        <v>1606023</v>
      </c>
      <c r="CP815" s="44" t="str">
        <f t="shared" si="205"/>
        <v>高级神器2配件3-12级</v>
      </c>
      <c r="CQ815" s="43" t="s">
        <v>1061</v>
      </c>
      <c r="CR815" s="18">
        <f t="shared" si="206"/>
        <v>12</v>
      </c>
      <c r="CS815" s="18" t="str">
        <f t="shared" si="207"/>
        <v>金币</v>
      </c>
      <c r="CT815" s="18">
        <f>IF(CR815=1,1,INT(INDEX($CE$13:$CE$52,CR815)/$CH$2*INDEX($CI$4:$CI$6,INDEX($BT$4:$BT$33,CN815))/5)*5)</f>
        <v>9790</v>
      </c>
      <c r="CU815" s="18" t="str">
        <f t="shared" si="208"/>
        <v>初级神器材料</v>
      </c>
      <c r="CV815" s="18">
        <f t="shared" si="209"/>
        <v>3140</v>
      </c>
      <c r="CW815" s="18" t="str">
        <f t="shared" si="210"/>
        <v>高级神器2配件3</v>
      </c>
      <c r="CX815" s="18">
        <f t="shared" si="211"/>
        <v>3</v>
      </c>
      <c r="CY815" s="44"/>
      <c r="CZ815" s="44"/>
      <c r="DA815" s="44"/>
      <c r="DB815" s="44"/>
    </row>
    <row r="816" spans="91:106" ht="16.5" x14ac:dyDescent="0.2">
      <c r="CM816" s="44">
        <v>813</v>
      </c>
      <c r="CN816" s="18">
        <f t="shared" si="203"/>
        <v>21</v>
      </c>
      <c r="CO816" s="18">
        <f t="shared" si="204"/>
        <v>1606023</v>
      </c>
      <c r="CP816" s="44" t="str">
        <f t="shared" si="205"/>
        <v>高级神器2配件3-13级</v>
      </c>
      <c r="CQ816" s="43" t="s">
        <v>1061</v>
      </c>
      <c r="CR816" s="18">
        <f t="shared" si="206"/>
        <v>13</v>
      </c>
      <c r="CS816" s="18" t="str">
        <f t="shared" si="207"/>
        <v>金币</v>
      </c>
      <c r="CT816" s="18">
        <f>IF(CR816=1,1,INT(INDEX($CE$13:$CE$52,CR816)/$CH$2*INDEX($CI$4:$CI$6,INDEX($BT$4:$BT$33,CN816))/5)*5)</f>
        <v>11520</v>
      </c>
      <c r="CU816" s="18" t="str">
        <f t="shared" si="208"/>
        <v>初级神器材料</v>
      </c>
      <c r="CV816" s="18">
        <f t="shared" si="209"/>
        <v>3360</v>
      </c>
      <c r="CW816" s="18" t="str">
        <f t="shared" si="210"/>
        <v>高级神器2配件3</v>
      </c>
      <c r="CX816" s="18">
        <f t="shared" si="211"/>
        <v>3</v>
      </c>
      <c r="CY816" s="44"/>
      <c r="CZ816" s="44"/>
      <c r="DA816" s="44"/>
      <c r="DB816" s="44"/>
    </row>
    <row r="817" spans="91:106" ht="16.5" x14ac:dyDescent="0.2">
      <c r="CM817" s="44">
        <v>814</v>
      </c>
      <c r="CN817" s="18">
        <f t="shared" si="203"/>
        <v>21</v>
      </c>
      <c r="CO817" s="18">
        <f t="shared" si="204"/>
        <v>1606023</v>
      </c>
      <c r="CP817" s="44" t="str">
        <f t="shared" si="205"/>
        <v>高级神器2配件3-14级</v>
      </c>
      <c r="CQ817" s="43" t="s">
        <v>1061</v>
      </c>
      <c r="CR817" s="18">
        <f t="shared" si="206"/>
        <v>14</v>
      </c>
      <c r="CS817" s="18" t="str">
        <f t="shared" si="207"/>
        <v>金币</v>
      </c>
      <c r="CT817" s="18">
        <f>IF(CR817=1,1,INT(INDEX($CE$13:$CE$52,CR817)/$CH$2*INDEX($CI$4:$CI$6,INDEX($BT$4:$BT$33,CN817))/5)*5)</f>
        <v>13250</v>
      </c>
      <c r="CU817" s="18" t="str">
        <f t="shared" si="208"/>
        <v>初级神器材料</v>
      </c>
      <c r="CV817" s="18">
        <f t="shared" si="209"/>
        <v>3580</v>
      </c>
      <c r="CW817" s="18" t="str">
        <f t="shared" si="210"/>
        <v>高级神器2配件3</v>
      </c>
      <c r="CX817" s="18">
        <f t="shared" si="211"/>
        <v>3</v>
      </c>
      <c r="CY817" s="44"/>
      <c r="CZ817" s="44"/>
      <c r="DA817" s="44"/>
      <c r="DB817" s="44"/>
    </row>
    <row r="818" spans="91:106" ht="16.5" x14ac:dyDescent="0.2">
      <c r="CM818" s="44">
        <v>815</v>
      </c>
      <c r="CN818" s="18">
        <f t="shared" si="203"/>
        <v>21</v>
      </c>
      <c r="CO818" s="18">
        <f t="shared" si="204"/>
        <v>1606023</v>
      </c>
      <c r="CP818" s="44" t="str">
        <f t="shared" si="205"/>
        <v>高级神器2配件3-15级</v>
      </c>
      <c r="CQ818" s="43" t="s">
        <v>1061</v>
      </c>
      <c r="CR818" s="18">
        <f t="shared" si="206"/>
        <v>15</v>
      </c>
      <c r="CS818" s="18" t="str">
        <f t="shared" si="207"/>
        <v>金币</v>
      </c>
      <c r="CT818" s="18">
        <f>IF(CR818=1,1,INT(INDEX($CE$13:$CE$52,CR818)/$CH$2*INDEX($CI$4:$CI$6,INDEX($BT$4:$BT$33,CN818))/5)*5)</f>
        <v>14980</v>
      </c>
      <c r="CU818" s="18" t="str">
        <f t="shared" si="208"/>
        <v>初级神器材料</v>
      </c>
      <c r="CV818" s="18">
        <f t="shared" si="209"/>
        <v>3710</v>
      </c>
      <c r="CW818" s="18" t="str">
        <f t="shared" si="210"/>
        <v>高级神器2配件3</v>
      </c>
      <c r="CX818" s="18">
        <f t="shared" si="211"/>
        <v>5</v>
      </c>
      <c r="CY818" s="44"/>
      <c r="CZ818" s="44"/>
      <c r="DA818" s="44"/>
      <c r="DB818" s="44"/>
    </row>
    <row r="819" spans="91:106" ht="16.5" x14ac:dyDescent="0.2">
      <c r="CM819" s="44">
        <v>816</v>
      </c>
      <c r="CN819" s="18">
        <f t="shared" si="203"/>
        <v>21</v>
      </c>
      <c r="CO819" s="18">
        <f t="shared" si="204"/>
        <v>1606023</v>
      </c>
      <c r="CP819" s="44" t="str">
        <f t="shared" si="205"/>
        <v>高级神器2配件3-16级</v>
      </c>
      <c r="CQ819" s="43" t="s">
        <v>1061</v>
      </c>
      <c r="CR819" s="18">
        <f t="shared" si="206"/>
        <v>16</v>
      </c>
      <c r="CS819" s="18" t="str">
        <f t="shared" si="207"/>
        <v>金币</v>
      </c>
      <c r="CT819" s="18">
        <f>IF(CR819=1,1,INT(INDEX($CE$13:$CE$52,CR819)/$CH$2*INDEX($CI$4:$CI$6,INDEX($BT$4:$BT$33,CN819))/5)*5)</f>
        <v>16165</v>
      </c>
      <c r="CU819" s="18" t="str">
        <f t="shared" si="208"/>
        <v>初级神器材料</v>
      </c>
      <c r="CV819" s="18">
        <f t="shared" si="209"/>
        <v>6590</v>
      </c>
      <c r="CW819" s="18" t="str">
        <f t="shared" si="210"/>
        <v>高级神器2配件3</v>
      </c>
      <c r="CX819" s="18">
        <f t="shared" si="211"/>
        <v>5</v>
      </c>
      <c r="CY819" s="44"/>
      <c r="CZ819" s="44"/>
      <c r="DA819" s="44"/>
      <c r="DB819" s="44"/>
    </row>
    <row r="820" spans="91:106" ht="16.5" x14ac:dyDescent="0.2">
      <c r="CM820" s="44">
        <v>817</v>
      </c>
      <c r="CN820" s="18">
        <f t="shared" si="203"/>
        <v>21</v>
      </c>
      <c r="CO820" s="18">
        <f t="shared" si="204"/>
        <v>1606023</v>
      </c>
      <c r="CP820" s="44" t="str">
        <f t="shared" si="205"/>
        <v>高级神器2配件3-17级</v>
      </c>
      <c r="CQ820" s="43" t="s">
        <v>1061</v>
      </c>
      <c r="CR820" s="18">
        <f t="shared" si="206"/>
        <v>17</v>
      </c>
      <c r="CS820" s="18" t="str">
        <f t="shared" si="207"/>
        <v>金币</v>
      </c>
      <c r="CT820" s="18">
        <f>IF(CR820=1,1,INT(INDEX($CE$13:$CE$52,CR820)/$CH$2*INDEX($CI$4:$CI$6,INDEX($BT$4:$BT$33,CN820))/5)*5)</f>
        <v>19625</v>
      </c>
      <c r="CU820" s="18" t="str">
        <f t="shared" si="208"/>
        <v>初级神器材料</v>
      </c>
      <c r="CV820" s="18">
        <f t="shared" si="209"/>
        <v>6980</v>
      </c>
      <c r="CW820" s="18" t="str">
        <f t="shared" si="210"/>
        <v>高级神器2配件3</v>
      </c>
      <c r="CX820" s="18">
        <f t="shared" si="211"/>
        <v>5</v>
      </c>
      <c r="CY820" s="44"/>
      <c r="CZ820" s="44"/>
      <c r="DA820" s="44"/>
      <c r="DB820" s="44"/>
    </row>
    <row r="821" spans="91:106" ht="16.5" x14ac:dyDescent="0.2">
      <c r="CM821" s="44">
        <v>818</v>
      </c>
      <c r="CN821" s="18">
        <f t="shared" si="203"/>
        <v>21</v>
      </c>
      <c r="CO821" s="18">
        <f t="shared" si="204"/>
        <v>1606023</v>
      </c>
      <c r="CP821" s="44" t="str">
        <f t="shared" si="205"/>
        <v>高级神器2配件3-18级</v>
      </c>
      <c r="CQ821" s="43" t="s">
        <v>1061</v>
      </c>
      <c r="CR821" s="18">
        <f t="shared" si="206"/>
        <v>18</v>
      </c>
      <c r="CS821" s="18" t="str">
        <f t="shared" si="207"/>
        <v>金币</v>
      </c>
      <c r="CT821" s="18">
        <f>IF(CR821=1,1,INT(INDEX($CE$13:$CE$52,CR821)/$CH$2*INDEX($CI$4:$CI$6,INDEX($BT$4:$BT$33,CN821))/5)*5)</f>
        <v>23090</v>
      </c>
      <c r="CU821" s="18" t="str">
        <f t="shared" si="208"/>
        <v>初级神器材料</v>
      </c>
      <c r="CV821" s="18">
        <f t="shared" si="209"/>
        <v>7375</v>
      </c>
      <c r="CW821" s="18" t="str">
        <f t="shared" si="210"/>
        <v>高级神器2配件3</v>
      </c>
      <c r="CX821" s="18">
        <f t="shared" si="211"/>
        <v>5</v>
      </c>
      <c r="CY821" s="44"/>
      <c r="CZ821" s="44"/>
      <c r="DA821" s="44"/>
      <c r="DB821" s="44"/>
    </row>
    <row r="822" spans="91:106" ht="16.5" x14ac:dyDescent="0.2">
      <c r="CM822" s="44">
        <v>819</v>
      </c>
      <c r="CN822" s="18">
        <f t="shared" si="203"/>
        <v>21</v>
      </c>
      <c r="CO822" s="18">
        <f t="shared" si="204"/>
        <v>1606023</v>
      </c>
      <c r="CP822" s="44" t="str">
        <f t="shared" si="205"/>
        <v>高级神器2配件3-19级</v>
      </c>
      <c r="CQ822" s="43" t="s">
        <v>1061</v>
      </c>
      <c r="CR822" s="18">
        <f t="shared" si="206"/>
        <v>19</v>
      </c>
      <c r="CS822" s="18" t="str">
        <f t="shared" si="207"/>
        <v>金币</v>
      </c>
      <c r="CT822" s="18">
        <f>IF(CR822=1,1,INT(INDEX($CE$13:$CE$52,CR822)/$CH$2*INDEX($CI$4:$CI$6,INDEX($BT$4:$BT$33,CN822))/5)*5)</f>
        <v>26555</v>
      </c>
      <c r="CU822" s="18" t="str">
        <f t="shared" si="208"/>
        <v>初级神器材料</v>
      </c>
      <c r="CV822" s="18">
        <f t="shared" si="209"/>
        <v>7810</v>
      </c>
      <c r="CW822" s="18" t="str">
        <f t="shared" si="210"/>
        <v>高级神器2配件3</v>
      </c>
      <c r="CX822" s="18">
        <f t="shared" si="211"/>
        <v>5</v>
      </c>
      <c r="CY822" s="44"/>
      <c r="CZ822" s="44"/>
      <c r="DA822" s="44"/>
      <c r="DB822" s="44"/>
    </row>
    <row r="823" spans="91:106" ht="16.5" x14ac:dyDescent="0.2">
      <c r="CM823" s="44">
        <v>820</v>
      </c>
      <c r="CN823" s="18">
        <f t="shared" si="203"/>
        <v>21</v>
      </c>
      <c r="CO823" s="18">
        <f t="shared" si="204"/>
        <v>1606023</v>
      </c>
      <c r="CP823" s="44" t="str">
        <f t="shared" si="205"/>
        <v>高级神器2配件3-20级</v>
      </c>
      <c r="CQ823" s="43" t="s">
        <v>1061</v>
      </c>
      <c r="CR823" s="18">
        <f t="shared" si="206"/>
        <v>20</v>
      </c>
      <c r="CS823" s="18" t="str">
        <f t="shared" si="207"/>
        <v>金币</v>
      </c>
      <c r="CT823" s="18">
        <f>IF(CR823=1,1,INT(INDEX($CE$13:$CE$52,CR823)/$CH$2*INDEX($CI$4:$CI$6,INDEX($BT$4:$BT$33,CN823))/5)*5)</f>
        <v>30020</v>
      </c>
      <c r="CU823" s="18" t="str">
        <f t="shared" si="208"/>
        <v>初级神器材料</v>
      </c>
      <c r="CV823" s="18">
        <f t="shared" si="209"/>
        <v>8245</v>
      </c>
      <c r="CW823" s="18" t="str">
        <f t="shared" si="210"/>
        <v>高级神器2配件3</v>
      </c>
      <c r="CX823" s="18">
        <f t="shared" si="211"/>
        <v>10</v>
      </c>
      <c r="CY823" s="44"/>
      <c r="CZ823" s="44"/>
      <c r="DA823" s="44"/>
      <c r="DB823" s="44"/>
    </row>
    <row r="824" spans="91:106" ht="16.5" x14ac:dyDescent="0.2">
      <c r="CM824" s="44">
        <v>821</v>
      </c>
      <c r="CN824" s="18">
        <f t="shared" si="203"/>
        <v>21</v>
      </c>
      <c r="CO824" s="18">
        <f t="shared" si="204"/>
        <v>1606023</v>
      </c>
      <c r="CP824" s="44" t="str">
        <f t="shared" si="205"/>
        <v>高级神器2配件3-21级</v>
      </c>
      <c r="CQ824" s="43" t="s">
        <v>1061</v>
      </c>
      <c r="CR824" s="18">
        <f t="shared" si="206"/>
        <v>21</v>
      </c>
      <c r="CS824" s="18" t="str">
        <f t="shared" si="207"/>
        <v>金币</v>
      </c>
      <c r="CT824" s="18">
        <f>IF(CR824=1,1,INT(INDEX($CE$13:$CE$52,CR824)/$CH$2*INDEX($CI$4:$CI$6,INDEX($BT$4:$BT$33,CN824))/5)*5)</f>
        <v>31530</v>
      </c>
      <c r="CU824" s="18" t="str">
        <f t="shared" si="208"/>
        <v>初级神器材料</v>
      </c>
      <c r="CV824" s="18">
        <f t="shared" si="209"/>
        <v>9130</v>
      </c>
      <c r="CW824" s="18" t="str">
        <f t="shared" si="210"/>
        <v>高级神器2配件3</v>
      </c>
      <c r="CX824" s="18">
        <f t="shared" si="211"/>
        <v>10</v>
      </c>
      <c r="CY824" s="44"/>
      <c r="CZ824" s="44"/>
      <c r="DA824" s="44"/>
      <c r="DB824" s="44"/>
    </row>
    <row r="825" spans="91:106" ht="16.5" x14ac:dyDescent="0.2">
      <c r="CM825" s="44">
        <v>822</v>
      </c>
      <c r="CN825" s="18">
        <f t="shared" si="203"/>
        <v>21</v>
      </c>
      <c r="CO825" s="18">
        <f t="shared" si="204"/>
        <v>1606023</v>
      </c>
      <c r="CP825" s="44" t="str">
        <f t="shared" si="205"/>
        <v>高级神器2配件3-22级</v>
      </c>
      <c r="CQ825" s="43" t="s">
        <v>1061</v>
      </c>
      <c r="CR825" s="18">
        <f t="shared" si="206"/>
        <v>22</v>
      </c>
      <c r="CS825" s="18" t="str">
        <f t="shared" si="207"/>
        <v>金币</v>
      </c>
      <c r="CT825" s="18">
        <f>IF(CR825=1,1,INT(INDEX($CE$13:$CE$52,CR825)/$CH$2*INDEX($CI$4:$CI$6,INDEX($BT$4:$BT$33,CN825))/5)*5)</f>
        <v>33285</v>
      </c>
      <c r="CU825" s="18" t="str">
        <f t="shared" si="208"/>
        <v>初级神器材料</v>
      </c>
      <c r="CV825" s="18">
        <f t="shared" si="209"/>
        <v>9775</v>
      </c>
      <c r="CW825" s="18" t="str">
        <f t="shared" si="210"/>
        <v>高级神器2配件3</v>
      </c>
      <c r="CX825" s="18">
        <f t="shared" si="211"/>
        <v>10</v>
      </c>
      <c r="CY825" s="44"/>
      <c r="CZ825" s="44"/>
      <c r="DA825" s="44"/>
      <c r="DB825" s="44"/>
    </row>
    <row r="826" spans="91:106" ht="16.5" x14ac:dyDescent="0.2">
      <c r="CM826" s="44">
        <v>823</v>
      </c>
      <c r="CN826" s="18">
        <f t="shared" si="203"/>
        <v>21</v>
      </c>
      <c r="CO826" s="18">
        <f t="shared" si="204"/>
        <v>1606023</v>
      </c>
      <c r="CP826" s="44" t="str">
        <f t="shared" si="205"/>
        <v>高级神器2配件3-23级</v>
      </c>
      <c r="CQ826" s="43" t="s">
        <v>1061</v>
      </c>
      <c r="CR826" s="18">
        <f t="shared" si="206"/>
        <v>23</v>
      </c>
      <c r="CS826" s="18" t="str">
        <f t="shared" si="207"/>
        <v>金币</v>
      </c>
      <c r="CT826" s="18">
        <f>IF(CR826=1,1,INT(INDEX($CE$13:$CE$52,CR826)/$CH$2*INDEX($CI$4:$CI$6,INDEX($BT$4:$BT$33,CN826))/5)*5)</f>
        <v>35035</v>
      </c>
      <c r="CU826" s="18" t="str">
        <f t="shared" si="208"/>
        <v>初级神器材料</v>
      </c>
      <c r="CV826" s="18">
        <f t="shared" si="209"/>
        <v>10385</v>
      </c>
      <c r="CW826" s="18" t="str">
        <f t="shared" si="210"/>
        <v>高级神器2配件3</v>
      </c>
      <c r="CX826" s="18">
        <f t="shared" si="211"/>
        <v>10</v>
      </c>
      <c r="CY826" s="44"/>
      <c r="CZ826" s="44"/>
      <c r="DA826" s="44"/>
      <c r="DB826" s="44"/>
    </row>
    <row r="827" spans="91:106" ht="16.5" x14ac:dyDescent="0.2">
      <c r="CM827" s="44">
        <v>824</v>
      </c>
      <c r="CN827" s="18">
        <f t="shared" si="203"/>
        <v>21</v>
      </c>
      <c r="CO827" s="18">
        <f t="shared" si="204"/>
        <v>1606023</v>
      </c>
      <c r="CP827" s="44" t="str">
        <f t="shared" si="205"/>
        <v>高级神器2配件3-24级</v>
      </c>
      <c r="CQ827" s="43" t="s">
        <v>1061</v>
      </c>
      <c r="CR827" s="18">
        <f t="shared" si="206"/>
        <v>24</v>
      </c>
      <c r="CS827" s="18" t="str">
        <f t="shared" si="207"/>
        <v>金币</v>
      </c>
      <c r="CT827" s="18">
        <f>IF(CR827=1,1,INT(INDEX($CE$13:$CE$52,CR827)/$CH$2*INDEX($CI$4:$CI$6,INDEX($BT$4:$BT$33,CN827))/5)*5)</f>
        <v>36785</v>
      </c>
      <c r="CU827" s="18" t="str">
        <f t="shared" si="208"/>
        <v>初级神器材料</v>
      </c>
      <c r="CV827" s="18">
        <f t="shared" si="209"/>
        <v>10995</v>
      </c>
      <c r="CW827" s="18" t="str">
        <f t="shared" si="210"/>
        <v>高级神器2配件3</v>
      </c>
      <c r="CX827" s="18">
        <f t="shared" si="211"/>
        <v>10</v>
      </c>
      <c r="CY827" s="44"/>
      <c r="CZ827" s="44"/>
      <c r="DA827" s="44"/>
      <c r="DB827" s="44"/>
    </row>
    <row r="828" spans="91:106" ht="16.5" x14ac:dyDescent="0.2">
      <c r="CM828" s="44">
        <v>825</v>
      </c>
      <c r="CN828" s="18">
        <f t="shared" si="203"/>
        <v>21</v>
      </c>
      <c r="CO828" s="18">
        <f t="shared" si="204"/>
        <v>1606023</v>
      </c>
      <c r="CP828" s="44" t="str">
        <f t="shared" si="205"/>
        <v>高级神器2配件3-25级</v>
      </c>
      <c r="CQ828" s="43" t="s">
        <v>1061</v>
      </c>
      <c r="CR828" s="18">
        <f t="shared" si="206"/>
        <v>25</v>
      </c>
      <c r="CS828" s="18" t="str">
        <f t="shared" si="207"/>
        <v>金币</v>
      </c>
      <c r="CT828" s="18">
        <f>IF(CR828=1,1,INT(INDEX($CE$13:$CE$52,CR828)/$CH$2*INDEX($CI$4:$CI$6,INDEX($BT$4:$BT$33,CN828))/5)*5)</f>
        <v>38540</v>
      </c>
      <c r="CU828" s="18" t="str">
        <f t="shared" si="208"/>
        <v>初级神器材料</v>
      </c>
      <c r="CV828" s="18">
        <f t="shared" si="209"/>
        <v>11605</v>
      </c>
      <c r="CW828" s="18" t="str">
        <f t="shared" si="210"/>
        <v>高级神器2配件3</v>
      </c>
      <c r="CX828" s="18">
        <f t="shared" si="211"/>
        <v>15</v>
      </c>
      <c r="CY828" s="44"/>
      <c r="CZ828" s="44"/>
      <c r="DA828" s="44"/>
      <c r="DB828" s="44"/>
    </row>
    <row r="829" spans="91:106" ht="16.5" x14ac:dyDescent="0.2">
      <c r="CM829" s="44">
        <v>826</v>
      </c>
      <c r="CN829" s="18">
        <f t="shared" si="203"/>
        <v>21</v>
      </c>
      <c r="CO829" s="18">
        <f t="shared" si="204"/>
        <v>1606023</v>
      </c>
      <c r="CP829" s="44" t="str">
        <f t="shared" si="205"/>
        <v>高级神器2配件3-26级</v>
      </c>
      <c r="CQ829" s="43" t="s">
        <v>1061</v>
      </c>
      <c r="CR829" s="18">
        <f t="shared" si="206"/>
        <v>26</v>
      </c>
      <c r="CS829" s="18" t="str">
        <f t="shared" si="207"/>
        <v>金币</v>
      </c>
      <c r="CT829" s="18">
        <f>IF(CR829=1,1,INT(INDEX($CE$13:$CE$52,CR829)/$CH$2*INDEX($CI$4:$CI$6,INDEX($BT$4:$BT$33,CN829))/5)*5)</f>
        <v>48610</v>
      </c>
      <c r="CU829" s="18" t="str">
        <f t="shared" si="208"/>
        <v>初级神器材料</v>
      </c>
      <c r="CV829" s="18">
        <f t="shared" si="209"/>
        <v>13960</v>
      </c>
      <c r="CW829" s="18" t="str">
        <f t="shared" si="210"/>
        <v>高级神器2配件3</v>
      </c>
      <c r="CX829" s="18">
        <f t="shared" si="211"/>
        <v>15</v>
      </c>
      <c r="CY829" s="44"/>
      <c r="CZ829" s="44"/>
      <c r="DA829" s="44"/>
      <c r="DB829" s="44"/>
    </row>
    <row r="830" spans="91:106" ht="16.5" x14ac:dyDescent="0.2">
      <c r="CM830" s="44">
        <v>827</v>
      </c>
      <c r="CN830" s="18">
        <f t="shared" si="203"/>
        <v>21</v>
      </c>
      <c r="CO830" s="18">
        <f t="shared" si="204"/>
        <v>1606023</v>
      </c>
      <c r="CP830" s="44" t="str">
        <f t="shared" si="205"/>
        <v>高级神器2配件3-27级</v>
      </c>
      <c r="CQ830" s="43" t="s">
        <v>1061</v>
      </c>
      <c r="CR830" s="18">
        <f t="shared" si="206"/>
        <v>27</v>
      </c>
      <c r="CS830" s="18" t="str">
        <f t="shared" si="207"/>
        <v>金币</v>
      </c>
      <c r="CT830" s="18">
        <f>IF(CR830=1,1,INT(INDEX($CE$13:$CE$52,CR830)/$CH$2*INDEX($CI$4:$CI$6,INDEX($BT$4:$BT$33,CN830))/5)*5)</f>
        <v>61695</v>
      </c>
      <c r="CU830" s="18" t="str">
        <f t="shared" si="208"/>
        <v>初级神器材料</v>
      </c>
      <c r="CV830" s="18">
        <f t="shared" si="209"/>
        <v>14835</v>
      </c>
      <c r="CW830" s="18" t="str">
        <f t="shared" si="210"/>
        <v>高级神器2配件3</v>
      </c>
      <c r="CX830" s="18">
        <f t="shared" si="211"/>
        <v>15</v>
      </c>
      <c r="CY830" s="44"/>
      <c r="CZ830" s="44"/>
      <c r="DA830" s="44"/>
      <c r="DB830" s="44"/>
    </row>
    <row r="831" spans="91:106" ht="16.5" x14ac:dyDescent="0.2">
      <c r="CM831" s="44">
        <v>828</v>
      </c>
      <c r="CN831" s="18">
        <f t="shared" si="203"/>
        <v>21</v>
      </c>
      <c r="CO831" s="18">
        <f t="shared" si="204"/>
        <v>1606023</v>
      </c>
      <c r="CP831" s="44" t="str">
        <f t="shared" si="205"/>
        <v>高级神器2配件3-28级</v>
      </c>
      <c r="CQ831" s="43" t="s">
        <v>1061</v>
      </c>
      <c r="CR831" s="18">
        <f t="shared" si="206"/>
        <v>28</v>
      </c>
      <c r="CS831" s="18" t="str">
        <f t="shared" si="207"/>
        <v>金币</v>
      </c>
      <c r="CT831" s="18">
        <f>IF(CR831=1,1,INT(INDEX($CE$13:$CE$52,CR831)/$CH$2*INDEX($CI$4:$CI$6,INDEX($BT$4:$BT$33,CN831))/5)*5)</f>
        <v>74785</v>
      </c>
      <c r="CU831" s="18" t="str">
        <f t="shared" si="208"/>
        <v>初级神器材料</v>
      </c>
      <c r="CV831" s="18">
        <f t="shared" si="209"/>
        <v>15705</v>
      </c>
      <c r="CW831" s="18" t="str">
        <f t="shared" si="210"/>
        <v>高级神器2配件3</v>
      </c>
      <c r="CX831" s="18">
        <f t="shared" si="211"/>
        <v>15</v>
      </c>
      <c r="CY831" s="44"/>
      <c r="CZ831" s="44"/>
      <c r="DA831" s="44"/>
      <c r="DB831" s="44"/>
    </row>
    <row r="832" spans="91:106" ht="16.5" x14ac:dyDescent="0.2">
      <c r="CM832" s="44">
        <v>829</v>
      </c>
      <c r="CN832" s="18">
        <f t="shared" si="203"/>
        <v>21</v>
      </c>
      <c r="CO832" s="18">
        <f t="shared" si="204"/>
        <v>1606023</v>
      </c>
      <c r="CP832" s="44" t="str">
        <f t="shared" si="205"/>
        <v>高级神器2配件3-29级</v>
      </c>
      <c r="CQ832" s="43" t="s">
        <v>1061</v>
      </c>
      <c r="CR832" s="18">
        <f t="shared" si="206"/>
        <v>29</v>
      </c>
      <c r="CS832" s="18" t="str">
        <f t="shared" si="207"/>
        <v>金币</v>
      </c>
      <c r="CT832" s="18">
        <f>IF(CR832=1,1,INT(INDEX($CE$13:$CE$52,CR832)/$CH$2*INDEX($CI$4:$CI$6,INDEX($BT$4:$BT$33,CN832))/5)*5)</f>
        <v>87870</v>
      </c>
      <c r="CU832" s="18" t="str">
        <f t="shared" si="208"/>
        <v>初级神器材料</v>
      </c>
      <c r="CV832" s="18">
        <f t="shared" si="209"/>
        <v>16580</v>
      </c>
      <c r="CW832" s="18" t="str">
        <f t="shared" si="210"/>
        <v>高级神器2配件3</v>
      </c>
      <c r="CX832" s="18">
        <f t="shared" si="211"/>
        <v>15</v>
      </c>
      <c r="CY832" s="44"/>
      <c r="CZ832" s="44"/>
      <c r="DA832" s="44"/>
      <c r="DB832" s="44"/>
    </row>
    <row r="833" spans="91:106" ht="16.5" x14ac:dyDescent="0.2">
      <c r="CM833" s="44">
        <v>830</v>
      </c>
      <c r="CN833" s="18">
        <f t="shared" si="203"/>
        <v>21</v>
      </c>
      <c r="CO833" s="18">
        <f t="shared" si="204"/>
        <v>1606023</v>
      </c>
      <c r="CP833" s="44" t="str">
        <f t="shared" si="205"/>
        <v>高级神器2配件3-30级</v>
      </c>
      <c r="CQ833" s="43" t="s">
        <v>1061</v>
      </c>
      <c r="CR833" s="18">
        <f t="shared" si="206"/>
        <v>30</v>
      </c>
      <c r="CS833" s="18" t="str">
        <f t="shared" si="207"/>
        <v>金币</v>
      </c>
      <c r="CT833" s="18">
        <f>IF(CR833=1,1,INT(INDEX($CE$13:$CE$52,CR833)/$CH$2*INDEX($CI$4:$CI$6,INDEX($BT$4:$BT$33,CN833))/5)*5)</f>
        <v>100960</v>
      </c>
      <c r="CU833" s="18" t="str">
        <f t="shared" si="208"/>
        <v>初级神器材料</v>
      </c>
      <c r="CV833" s="18">
        <f t="shared" si="209"/>
        <v>17450</v>
      </c>
      <c r="CW833" s="18" t="str">
        <f t="shared" si="210"/>
        <v>高级神器2配件3</v>
      </c>
      <c r="CX833" s="18">
        <f t="shared" si="211"/>
        <v>21</v>
      </c>
      <c r="CY833" s="44"/>
      <c r="CZ833" s="44"/>
      <c r="DA833" s="44"/>
      <c r="DB833" s="44"/>
    </row>
    <row r="834" spans="91:106" ht="16.5" x14ac:dyDescent="0.2">
      <c r="CM834" s="44">
        <v>831</v>
      </c>
      <c r="CN834" s="18">
        <f t="shared" si="203"/>
        <v>21</v>
      </c>
      <c r="CO834" s="18">
        <f t="shared" si="204"/>
        <v>1606023</v>
      </c>
      <c r="CP834" s="44" t="str">
        <f t="shared" si="205"/>
        <v>高级神器2配件3-31级</v>
      </c>
      <c r="CQ834" s="43" t="s">
        <v>1061</v>
      </c>
      <c r="CR834" s="18">
        <f t="shared" si="206"/>
        <v>31</v>
      </c>
      <c r="CS834" s="18" t="str">
        <f t="shared" si="207"/>
        <v>金币</v>
      </c>
      <c r="CT834" s="18">
        <f>IF(CR834=1,1,INT(INDEX($CE$13:$CE$52,CR834)/$CH$2*INDEX($CI$4:$CI$6,INDEX($BT$4:$BT$33,CN834))/5)*5)</f>
        <v>107340</v>
      </c>
      <c r="CU834" s="18" t="str">
        <f t="shared" si="208"/>
        <v>初级神器材料</v>
      </c>
      <c r="CV834" s="18">
        <f t="shared" si="209"/>
        <v>24430</v>
      </c>
      <c r="CW834" s="18" t="str">
        <f t="shared" si="210"/>
        <v>高级神器2配件3</v>
      </c>
      <c r="CX834" s="18">
        <f t="shared" si="211"/>
        <v>25</v>
      </c>
      <c r="CY834" s="44"/>
      <c r="CZ834" s="44"/>
      <c r="DA834" s="44"/>
      <c r="DB834" s="44"/>
    </row>
    <row r="835" spans="91:106" ht="16.5" x14ac:dyDescent="0.2">
      <c r="CM835" s="44">
        <v>832</v>
      </c>
      <c r="CN835" s="18">
        <f t="shared" si="203"/>
        <v>21</v>
      </c>
      <c r="CO835" s="18">
        <f t="shared" si="204"/>
        <v>1606023</v>
      </c>
      <c r="CP835" s="44" t="str">
        <f t="shared" si="205"/>
        <v>高级神器2配件3-32级</v>
      </c>
      <c r="CQ835" s="43" t="s">
        <v>1061</v>
      </c>
      <c r="CR835" s="18">
        <f t="shared" si="206"/>
        <v>32</v>
      </c>
      <c r="CS835" s="18" t="str">
        <f t="shared" si="207"/>
        <v>金币</v>
      </c>
      <c r="CT835" s="18">
        <f>IF(CR835=1,1,INT(INDEX($CE$13:$CE$52,CR835)/$CH$2*INDEX($CI$4:$CI$6,INDEX($BT$4:$BT$33,CN835))/5)*5)</f>
        <v>161015</v>
      </c>
      <c r="CU835" s="18" t="str">
        <f t="shared" si="208"/>
        <v>初级神器材料</v>
      </c>
      <c r="CV835" s="18">
        <f t="shared" si="209"/>
        <v>26175</v>
      </c>
      <c r="CW835" s="18" t="str">
        <f t="shared" si="210"/>
        <v>高级神器2配件3</v>
      </c>
      <c r="CX835" s="18">
        <f t="shared" si="211"/>
        <v>25</v>
      </c>
      <c r="CY835" s="44"/>
      <c r="CZ835" s="44"/>
      <c r="DA835" s="44"/>
      <c r="DB835" s="44"/>
    </row>
    <row r="836" spans="91:106" ht="16.5" x14ac:dyDescent="0.2">
      <c r="CM836" s="44">
        <v>833</v>
      </c>
      <c r="CN836" s="18">
        <f t="shared" si="203"/>
        <v>21</v>
      </c>
      <c r="CO836" s="18">
        <f t="shared" si="204"/>
        <v>1606023</v>
      </c>
      <c r="CP836" s="44" t="str">
        <f t="shared" si="205"/>
        <v>高级神器2配件3-33级</v>
      </c>
      <c r="CQ836" s="43" t="s">
        <v>1061</v>
      </c>
      <c r="CR836" s="18">
        <f t="shared" si="206"/>
        <v>33</v>
      </c>
      <c r="CS836" s="18" t="str">
        <f t="shared" si="207"/>
        <v>金币</v>
      </c>
      <c r="CT836" s="18">
        <f>IF(CR836=1,1,INT(INDEX($CE$13:$CE$52,CR836)/$CH$2*INDEX($CI$4:$CI$6,INDEX($BT$4:$BT$33,CN836))/5)*5)</f>
        <v>214685</v>
      </c>
      <c r="CU836" s="18" t="str">
        <f t="shared" si="208"/>
        <v>初级神器材料</v>
      </c>
      <c r="CV836" s="18">
        <f t="shared" si="209"/>
        <v>27925</v>
      </c>
      <c r="CW836" s="18" t="str">
        <f t="shared" si="210"/>
        <v>高级神器2配件3</v>
      </c>
      <c r="CX836" s="18">
        <f t="shared" si="211"/>
        <v>25</v>
      </c>
      <c r="CY836" s="44"/>
      <c r="CZ836" s="44"/>
      <c r="DA836" s="44"/>
      <c r="DB836" s="44"/>
    </row>
    <row r="837" spans="91:106" ht="16.5" x14ac:dyDescent="0.2">
      <c r="CM837" s="44">
        <v>834</v>
      </c>
      <c r="CN837" s="18">
        <f t="shared" ref="CN837:CN900" si="212">INT((CM837-1)/40)+1</f>
        <v>21</v>
      </c>
      <c r="CO837" s="18">
        <f t="shared" ref="CO837:CO900" si="213">INDEX($BR$4:$BR$33,CN837)</f>
        <v>1606023</v>
      </c>
      <c r="CP837" s="44" t="str">
        <f t="shared" ref="CP837:CP900" si="214">INDEX($BS$4:$BS$33,CN837)&amp;"-"&amp;CR837&amp;"级"</f>
        <v>高级神器2配件3-34级</v>
      </c>
      <c r="CQ837" s="43" t="s">
        <v>1061</v>
      </c>
      <c r="CR837" s="18">
        <f t="shared" ref="CR837:CR900" si="215">MOD(CM837-1,40)+1</f>
        <v>34</v>
      </c>
      <c r="CS837" s="18" t="str">
        <f t="shared" ref="CS837:CS900" si="216">IF(CR837=1,INDEX($BS$4:$BS$33,CN837)&amp;"激活","金币")</f>
        <v>金币</v>
      </c>
      <c r="CT837" s="18">
        <f>IF(CR837=1,1,INT(INDEX($CE$13:$CE$52,CR837)/$CH$2*INDEX($CI$4:$CI$6,INDEX($BT$4:$BT$33,CN837))/5)*5)</f>
        <v>268360</v>
      </c>
      <c r="CU837" s="18" t="str">
        <f t="shared" ref="CU837:CU900" si="217">IF(CR837=1,"","初级神器材料")</f>
        <v>初级神器材料</v>
      </c>
      <c r="CV837" s="18">
        <f t="shared" ref="CV837:CV900" si="218">IF(CR837=1,"",INDEX($BK$4:$BM$43,CR837,INDEX($BT$4:$BT$33,CN837)))</f>
        <v>29670</v>
      </c>
      <c r="CW837" s="18" t="str">
        <f t="shared" ref="CW837:CW900" si="219">IF(CR837=1,"",INDEX($BS$4:$BS$33,CN837))</f>
        <v>高级神器2配件3</v>
      </c>
      <c r="CX837" s="18">
        <f t="shared" ref="CX837:CX900" si="220">IF(CR837=1,"",INDEX($AW$4:$AW$43,CR837))</f>
        <v>25</v>
      </c>
      <c r="CY837" s="44"/>
      <c r="CZ837" s="44"/>
      <c r="DA837" s="44"/>
      <c r="DB837" s="44"/>
    </row>
    <row r="838" spans="91:106" ht="16.5" x14ac:dyDescent="0.2">
      <c r="CM838" s="44">
        <v>835</v>
      </c>
      <c r="CN838" s="18">
        <f t="shared" si="212"/>
        <v>21</v>
      </c>
      <c r="CO838" s="18">
        <f t="shared" si="213"/>
        <v>1606023</v>
      </c>
      <c r="CP838" s="44" t="str">
        <f t="shared" si="214"/>
        <v>高级神器2配件3-35级</v>
      </c>
      <c r="CQ838" s="43" t="s">
        <v>1061</v>
      </c>
      <c r="CR838" s="18">
        <f t="shared" si="215"/>
        <v>35</v>
      </c>
      <c r="CS838" s="18" t="str">
        <f t="shared" si="216"/>
        <v>金币</v>
      </c>
      <c r="CT838" s="18">
        <f>IF(CR838=1,1,INT(INDEX($CE$13:$CE$52,CR838)/$CH$2*INDEX($CI$4:$CI$6,INDEX($BT$4:$BT$33,CN838))/5)*5)</f>
        <v>322030</v>
      </c>
      <c r="CU838" s="18" t="str">
        <f t="shared" si="217"/>
        <v>初级神器材料</v>
      </c>
      <c r="CV838" s="18">
        <f t="shared" si="218"/>
        <v>31415</v>
      </c>
      <c r="CW838" s="18" t="str">
        <f t="shared" si="219"/>
        <v>高级神器2配件3</v>
      </c>
      <c r="CX838" s="18">
        <f t="shared" si="220"/>
        <v>25</v>
      </c>
      <c r="CY838" s="44"/>
      <c r="CZ838" s="44"/>
      <c r="DA838" s="44"/>
      <c r="DB838" s="44"/>
    </row>
    <row r="839" spans="91:106" ht="16.5" x14ac:dyDescent="0.2">
      <c r="CM839" s="44">
        <v>836</v>
      </c>
      <c r="CN839" s="18">
        <f t="shared" si="212"/>
        <v>21</v>
      </c>
      <c r="CO839" s="18">
        <f t="shared" si="213"/>
        <v>1606023</v>
      </c>
      <c r="CP839" s="44" t="str">
        <f t="shared" si="214"/>
        <v>高级神器2配件3-36级</v>
      </c>
      <c r="CQ839" s="43" t="s">
        <v>1061</v>
      </c>
      <c r="CR839" s="18">
        <f t="shared" si="215"/>
        <v>36</v>
      </c>
      <c r="CS839" s="18" t="str">
        <f t="shared" si="216"/>
        <v>金币</v>
      </c>
      <c r="CT839" s="18">
        <f>IF(CR839=1,1,INT(INDEX($CE$13:$CE$52,CR839)/$CH$2*INDEX($CI$4:$CI$6,INDEX($BT$4:$BT$33,CN839))/5)*5)</f>
        <v>436085</v>
      </c>
      <c r="CU839" s="18" t="str">
        <f t="shared" si="217"/>
        <v>初级神器材料</v>
      </c>
      <c r="CV839" s="18">
        <f t="shared" si="218"/>
        <v>49735</v>
      </c>
      <c r="CW839" s="18" t="str">
        <f t="shared" si="219"/>
        <v>高级神器2配件3</v>
      </c>
      <c r="CX839" s="18">
        <f t="shared" si="220"/>
        <v>25</v>
      </c>
      <c r="CY839" s="44"/>
      <c r="CZ839" s="44"/>
      <c r="DA839" s="44"/>
      <c r="DB839" s="44"/>
    </row>
    <row r="840" spans="91:106" ht="16.5" x14ac:dyDescent="0.2">
      <c r="CM840" s="44">
        <v>837</v>
      </c>
      <c r="CN840" s="18">
        <f t="shared" si="212"/>
        <v>21</v>
      </c>
      <c r="CO840" s="18">
        <f t="shared" si="213"/>
        <v>1606023</v>
      </c>
      <c r="CP840" s="44" t="str">
        <f t="shared" si="214"/>
        <v>高级神器2配件3-37级</v>
      </c>
      <c r="CQ840" s="43" t="s">
        <v>1061</v>
      </c>
      <c r="CR840" s="18">
        <f t="shared" si="215"/>
        <v>37</v>
      </c>
      <c r="CS840" s="18" t="str">
        <f t="shared" si="216"/>
        <v>金币</v>
      </c>
      <c r="CT840" s="18">
        <f>IF(CR840=1,1,INT(INDEX($CE$13:$CE$52,CR840)/$CH$2*INDEX($CI$4:$CI$6,INDEX($BT$4:$BT$33,CN840))/5)*5)</f>
        <v>553490</v>
      </c>
      <c r="CU840" s="18" t="str">
        <f t="shared" si="217"/>
        <v>初级神器材料</v>
      </c>
      <c r="CV840" s="18">
        <f t="shared" si="218"/>
        <v>52355</v>
      </c>
      <c r="CW840" s="18" t="str">
        <f t="shared" si="219"/>
        <v>高级神器2配件3</v>
      </c>
      <c r="CX840" s="18">
        <f t="shared" si="220"/>
        <v>25</v>
      </c>
      <c r="CY840" s="44"/>
      <c r="CZ840" s="44"/>
      <c r="DA840" s="44"/>
      <c r="DB840" s="44"/>
    </row>
    <row r="841" spans="91:106" ht="16.5" x14ac:dyDescent="0.2">
      <c r="CM841" s="44">
        <v>838</v>
      </c>
      <c r="CN841" s="18">
        <f t="shared" si="212"/>
        <v>21</v>
      </c>
      <c r="CO841" s="18">
        <f t="shared" si="213"/>
        <v>1606023</v>
      </c>
      <c r="CP841" s="44" t="str">
        <f t="shared" si="214"/>
        <v>高级神器2配件3-38级</v>
      </c>
      <c r="CQ841" s="43" t="s">
        <v>1061</v>
      </c>
      <c r="CR841" s="18">
        <f t="shared" si="215"/>
        <v>38</v>
      </c>
      <c r="CS841" s="18" t="str">
        <f t="shared" si="216"/>
        <v>金币</v>
      </c>
      <c r="CT841" s="18">
        <f>IF(CR841=1,1,INT(INDEX($CE$13:$CE$52,CR841)/$CH$2*INDEX($CI$4:$CI$6,INDEX($BT$4:$BT$33,CN841))/5)*5)</f>
        <v>670900</v>
      </c>
      <c r="CU841" s="18" t="str">
        <f t="shared" si="217"/>
        <v>初级神器材料</v>
      </c>
      <c r="CV841" s="18">
        <f t="shared" si="218"/>
        <v>54975</v>
      </c>
      <c r="CW841" s="18" t="str">
        <f t="shared" si="219"/>
        <v>高级神器2配件3</v>
      </c>
      <c r="CX841" s="18">
        <f t="shared" si="220"/>
        <v>25</v>
      </c>
      <c r="CY841" s="44"/>
      <c r="CZ841" s="44"/>
      <c r="DA841" s="44"/>
      <c r="DB841" s="44"/>
    </row>
    <row r="842" spans="91:106" ht="16.5" x14ac:dyDescent="0.2">
      <c r="CM842" s="44">
        <v>839</v>
      </c>
      <c r="CN842" s="18">
        <f t="shared" si="212"/>
        <v>21</v>
      </c>
      <c r="CO842" s="18">
        <f t="shared" si="213"/>
        <v>1606023</v>
      </c>
      <c r="CP842" s="44" t="str">
        <f t="shared" si="214"/>
        <v>高级神器2配件3-39级</v>
      </c>
      <c r="CQ842" s="43" t="s">
        <v>1061</v>
      </c>
      <c r="CR842" s="18">
        <f t="shared" si="215"/>
        <v>39</v>
      </c>
      <c r="CS842" s="18" t="str">
        <f t="shared" si="216"/>
        <v>金币</v>
      </c>
      <c r="CT842" s="18">
        <f>IF(CR842=1,1,INT(INDEX($CE$13:$CE$52,CR842)/$CH$2*INDEX($CI$4:$CI$6,INDEX($BT$4:$BT$33,CN842))/5)*5)</f>
        <v>788305</v>
      </c>
      <c r="CU842" s="18" t="str">
        <f t="shared" si="217"/>
        <v>初级神器材料</v>
      </c>
      <c r="CV842" s="18">
        <f t="shared" si="218"/>
        <v>57590</v>
      </c>
      <c r="CW842" s="18" t="str">
        <f t="shared" si="219"/>
        <v>高级神器2配件3</v>
      </c>
      <c r="CX842" s="18">
        <f t="shared" si="220"/>
        <v>25</v>
      </c>
      <c r="CY842" s="44"/>
      <c r="CZ842" s="44"/>
      <c r="DA842" s="44"/>
      <c r="DB842" s="44"/>
    </row>
    <row r="843" spans="91:106" ht="16.5" x14ac:dyDescent="0.2">
      <c r="CM843" s="44">
        <v>840</v>
      </c>
      <c r="CN843" s="18">
        <f t="shared" si="212"/>
        <v>21</v>
      </c>
      <c r="CO843" s="18">
        <f t="shared" si="213"/>
        <v>1606023</v>
      </c>
      <c r="CP843" s="44" t="str">
        <f t="shared" si="214"/>
        <v>高级神器2配件3-40级</v>
      </c>
      <c r="CQ843" s="43" t="s">
        <v>1061</v>
      </c>
      <c r="CR843" s="18">
        <f t="shared" si="215"/>
        <v>40</v>
      </c>
      <c r="CS843" s="18" t="str">
        <f t="shared" si="216"/>
        <v>金币</v>
      </c>
      <c r="CT843" s="18">
        <f>IF(CR843=1,1,INT(INDEX($CE$13:$CE$52,CR843)/$CH$2*INDEX($CI$4:$CI$6,INDEX($BT$4:$BT$33,CN843))/5)*5)</f>
        <v>905715</v>
      </c>
      <c r="CU843" s="18" t="str">
        <f t="shared" si="217"/>
        <v>初级神器材料</v>
      </c>
      <c r="CV843" s="18">
        <f t="shared" si="218"/>
        <v>60210</v>
      </c>
      <c r="CW843" s="18" t="str">
        <f t="shared" si="219"/>
        <v>高级神器2配件3</v>
      </c>
      <c r="CX843" s="18">
        <f t="shared" si="220"/>
        <v>25</v>
      </c>
      <c r="CY843" s="44"/>
      <c r="CZ843" s="44"/>
      <c r="DA843" s="44"/>
      <c r="DB843" s="44"/>
    </row>
    <row r="844" spans="91:106" ht="16.5" x14ac:dyDescent="0.2">
      <c r="CM844" s="44">
        <v>841</v>
      </c>
      <c r="CN844" s="18">
        <f t="shared" si="212"/>
        <v>22</v>
      </c>
      <c r="CO844" s="18">
        <f t="shared" si="213"/>
        <v>1606024</v>
      </c>
      <c r="CP844" s="44" t="str">
        <f t="shared" si="214"/>
        <v>高级神器2配件4-1级</v>
      </c>
      <c r="CQ844" s="43" t="s">
        <v>1061</v>
      </c>
      <c r="CR844" s="18">
        <f t="shared" si="215"/>
        <v>1</v>
      </c>
      <c r="CS844" s="18" t="str">
        <f t="shared" si="216"/>
        <v>高级神器2配件4激活</v>
      </c>
      <c r="CT844" s="18">
        <f>IF(CR844=1,1,INT(INDEX($CE$13:$CE$52,CR844)/$CH$2*INDEX($CI$4:$CI$6,INDEX($BT$4:$BT$33,CN844))/5)*5)</f>
        <v>1</v>
      </c>
      <c r="CU844" s="18" t="str">
        <f t="shared" si="217"/>
        <v/>
      </c>
      <c r="CV844" s="18" t="str">
        <f t="shared" si="218"/>
        <v/>
      </c>
      <c r="CW844" s="18" t="str">
        <f t="shared" si="219"/>
        <v/>
      </c>
      <c r="CX844" s="18" t="str">
        <f t="shared" si="220"/>
        <v/>
      </c>
      <c r="CY844" s="44"/>
      <c r="CZ844" s="44"/>
      <c r="DA844" s="44"/>
      <c r="DB844" s="44"/>
    </row>
    <row r="845" spans="91:106" ht="16.5" x14ac:dyDescent="0.2">
      <c r="CM845" s="44">
        <v>842</v>
      </c>
      <c r="CN845" s="18">
        <f t="shared" si="212"/>
        <v>22</v>
      </c>
      <c r="CO845" s="18">
        <f t="shared" si="213"/>
        <v>1606024</v>
      </c>
      <c r="CP845" s="44" t="str">
        <f t="shared" si="214"/>
        <v>高级神器2配件4-2级</v>
      </c>
      <c r="CQ845" s="43" t="s">
        <v>1061</v>
      </c>
      <c r="CR845" s="18">
        <f t="shared" si="215"/>
        <v>2</v>
      </c>
      <c r="CS845" s="18" t="str">
        <f t="shared" si="216"/>
        <v>金币</v>
      </c>
      <c r="CT845" s="18">
        <f>IF(CR845=1,1,INT(INDEX($CE$13:$CE$52,CR845)/$CH$2*INDEX($CI$4:$CI$6,INDEX($BT$4:$BT$33,CN845))/5)*5)</f>
        <v>1505</v>
      </c>
      <c r="CU845" s="18" t="str">
        <f t="shared" si="217"/>
        <v>初级神器材料</v>
      </c>
      <c r="CV845" s="18">
        <f t="shared" si="218"/>
        <v>45</v>
      </c>
      <c r="CW845" s="18" t="str">
        <f t="shared" si="219"/>
        <v>高级神器2配件4</v>
      </c>
      <c r="CX845" s="18">
        <f t="shared" si="220"/>
        <v>1</v>
      </c>
      <c r="CY845" s="44"/>
      <c r="CZ845" s="44"/>
      <c r="DA845" s="44"/>
      <c r="DB845" s="44"/>
    </row>
    <row r="846" spans="91:106" ht="16.5" x14ac:dyDescent="0.2">
      <c r="CM846" s="44">
        <v>843</v>
      </c>
      <c r="CN846" s="18">
        <f t="shared" si="212"/>
        <v>22</v>
      </c>
      <c r="CO846" s="18">
        <f t="shared" si="213"/>
        <v>1606024</v>
      </c>
      <c r="CP846" s="44" t="str">
        <f t="shared" si="214"/>
        <v>高级神器2配件4-3级</v>
      </c>
      <c r="CQ846" s="43" t="s">
        <v>1061</v>
      </c>
      <c r="CR846" s="18">
        <f t="shared" si="215"/>
        <v>3</v>
      </c>
      <c r="CS846" s="18" t="str">
        <f t="shared" si="216"/>
        <v>金币</v>
      </c>
      <c r="CT846" s="18">
        <f>IF(CR846=1,1,INT(INDEX($CE$13:$CE$52,CR846)/$CH$2*INDEX($CI$4:$CI$6,INDEX($BT$4:$BT$33,CN846))/5)*5)</f>
        <v>1825</v>
      </c>
      <c r="CU846" s="18" t="str">
        <f t="shared" si="217"/>
        <v>初级神器材料</v>
      </c>
      <c r="CV846" s="18">
        <f t="shared" si="218"/>
        <v>85</v>
      </c>
      <c r="CW846" s="18" t="str">
        <f t="shared" si="219"/>
        <v>高级神器2配件4</v>
      </c>
      <c r="CX846" s="18">
        <f t="shared" si="220"/>
        <v>1</v>
      </c>
      <c r="CY846" s="44"/>
      <c r="CZ846" s="44"/>
      <c r="DA846" s="44"/>
      <c r="DB846" s="44"/>
    </row>
    <row r="847" spans="91:106" ht="16.5" x14ac:dyDescent="0.2">
      <c r="CM847" s="44">
        <v>844</v>
      </c>
      <c r="CN847" s="18">
        <f t="shared" si="212"/>
        <v>22</v>
      </c>
      <c r="CO847" s="18">
        <f t="shared" si="213"/>
        <v>1606024</v>
      </c>
      <c r="CP847" s="44" t="str">
        <f t="shared" si="214"/>
        <v>高级神器2配件4-4级</v>
      </c>
      <c r="CQ847" s="43" t="s">
        <v>1061</v>
      </c>
      <c r="CR847" s="18">
        <f t="shared" si="215"/>
        <v>4</v>
      </c>
      <c r="CS847" s="18" t="str">
        <f t="shared" si="216"/>
        <v>金币</v>
      </c>
      <c r="CT847" s="18">
        <f>IF(CR847=1,1,INT(INDEX($CE$13:$CE$52,CR847)/$CH$2*INDEX($CI$4:$CI$6,INDEX($BT$4:$BT$33,CN847))/5)*5)</f>
        <v>2145</v>
      </c>
      <c r="CU847" s="18" t="str">
        <f t="shared" si="217"/>
        <v>初级神器材料</v>
      </c>
      <c r="CV847" s="18">
        <f t="shared" si="218"/>
        <v>130</v>
      </c>
      <c r="CW847" s="18" t="str">
        <f t="shared" si="219"/>
        <v>高级神器2配件4</v>
      </c>
      <c r="CX847" s="18">
        <f t="shared" si="220"/>
        <v>1</v>
      </c>
      <c r="CY847" s="44"/>
      <c r="CZ847" s="44"/>
      <c r="DA847" s="44"/>
      <c r="DB847" s="44"/>
    </row>
    <row r="848" spans="91:106" ht="16.5" x14ac:dyDescent="0.2">
      <c r="CM848" s="44">
        <v>845</v>
      </c>
      <c r="CN848" s="18">
        <f t="shared" si="212"/>
        <v>22</v>
      </c>
      <c r="CO848" s="18">
        <f t="shared" si="213"/>
        <v>1606024</v>
      </c>
      <c r="CP848" s="44" t="str">
        <f t="shared" si="214"/>
        <v>高级神器2配件4-5级</v>
      </c>
      <c r="CQ848" s="43" t="s">
        <v>1061</v>
      </c>
      <c r="CR848" s="18">
        <f t="shared" si="215"/>
        <v>5</v>
      </c>
      <c r="CS848" s="18" t="str">
        <f t="shared" si="216"/>
        <v>金币</v>
      </c>
      <c r="CT848" s="18">
        <f>IF(CR848=1,1,INT(INDEX($CE$13:$CE$52,CR848)/$CH$2*INDEX($CI$4:$CI$6,INDEX($BT$4:$BT$33,CN848))/5)*5)</f>
        <v>2465</v>
      </c>
      <c r="CU848" s="18" t="str">
        <f t="shared" si="217"/>
        <v>初级神器材料</v>
      </c>
      <c r="CV848" s="18">
        <f t="shared" si="218"/>
        <v>220</v>
      </c>
      <c r="CW848" s="18" t="str">
        <f t="shared" si="219"/>
        <v>高级神器2配件4</v>
      </c>
      <c r="CX848" s="18">
        <f t="shared" si="220"/>
        <v>2</v>
      </c>
      <c r="CY848" s="44"/>
      <c r="CZ848" s="44"/>
      <c r="DA848" s="44"/>
      <c r="DB848" s="44"/>
    </row>
    <row r="849" spans="91:106" ht="16.5" x14ac:dyDescent="0.2">
      <c r="CM849" s="44">
        <v>846</v>
      </c>
      <c r="CN849" s="18">
        <f t="shared" si="212"/>
        <v>22</v>
      </c>
      <c r="CO849" s="18">
        <f t="shared" si="213"/>
        <v>1606024</v>
      </c>
      <c r="CP849" s="44" t="str">
        <f t="shared" si="214"/>
        <v>高级神器2配件4-6级</v>
      </c>
      <c r="CQ849" s="43" t="s">
        <v>1061</v>
      </c>
      <c r="CR849" s="18">
        <f t="shared" si="215"/>
        <v>6</v>
      </c>
      <c r="CS849" s="18" t="str">
        <f t="shared" si="216"/>
        <v>金币</v>
      </c>
      <c r="CT849" s="18">
        <f>IF(CR849=1,1,INT(INDEX($CE$13:$CE$52,CR849)/$CH$2*INDEX($CI$4:$CI$6,INDEX($BT$4:$BT$33,CN849))/5)*5)</f>
        <v>3260</v>
      </c>
      <c r="CU849" s="18" t="str">
        <f t="shared" si="217"/>
        <v>初级神器材料</v>
      </c>
      <c r="CV849" s="18">
        <f t="shared" si="218"/>
        <v>610</v>
      </c>
      <c r="CW849" s="18" t="str">
        <f t="shared" si="219"/>
        <v>高级神器2配件4</v>
      </c>
      <c r="CX849" s="18">
        <f t="shared" si="220"/>
        <v>2</v>
      </c>
      <c r="CY849" s="44"/>
      <c r="CZ849" s="44"/>
      <c r="DA849" s="44"/>
      <c r="DB849" s="44"/>
    </row>
    <row r="850" spans="91:106" ht="16.5" x14ac:dyDescent="0.2">
      <c r="CM850" s="44">
        <v>847</v>
      </c>
      <c r="CN850" s="18">
        <f t="shared" si="212"/>
        <v>22</v>
      </c>
      <c r="CO850" s="18">
        <f t="shared" si="213"/>
        <v>1606024</v>
      </c>
      <c r="CP850" s="44" t="str">
        <f t="shared" si="214"/>
        <v>高级神器2配件4-7级</v>
      </c>
      <c r="CQ850" s="43" t="s">
        <v>1061</v>
      </c>
      <c r="CR850" s="18">
        <f t="shared" si="215"/>
        <v>7</v>
      </c>
      <c r="CS850" s="18" t="str">
        <f t="shared" si="216"/>
        <v>金币</v>
      </c>
      <c r="CT850" s="18">
        <f>IF(CR850=1,1,INT(INDEX($CE$13:$CE$52,CR850)/$CH$2*INDEX($CI$4:$CI$6,INDEX($BT$4:$BT$33,CN850))/5)*5)</f>
        <v>4140</v>
      </c>
      <c r="CU850" s="18" t="str">
        <f t="shared" si="217"/>
        <v>初级神器材料</v>
      </c>
      <c r="CV850" s="18">
        <f t="shared" si="218"/>
        <v>915</v>
      </c>
      <c r="CW850" s="18" t="str">
        <f t="shared" si="219"/>
        <v>高级神器2配件4</v>
      </c>
      <c r="CX850" s="18">
        <f t="shared" si="220"/>
        <v>2</v>
      </c>
      <c r="CY850" s="44"/>
      <c r="CZ850" s="44"/>
      <c r="DA850" s="44"/>
      <c r="DB850" s="44"/>
    </row>
    <row r="851" spans="91:106" ht="16.5" x14ac:dyDescent="0.2">
      <c r="CM851" s="44">
        <v>848</v>
      </c>
      <c r="CN851" s="18">
        <f t="shared" si="212"/>
        <v>22</v>
      </c>
      <c r="CO851" s="18">
        <f t="shared" si="213"/>
        <v>1606024</v>
      </c>
      <c r="CP851" s="44" t="str">
        <f t="shared" si="214"/>
        <v>高级神器2配件4-8级</v>
      </c>
      <c r="CQ851" s="43" t="s">
        <v>1061</v>
      </c>
      <c r="CR851" s="18">
        <f t="shared" si="215"/>
        <v>8</v>
      </c>
      <c r="CS851" s="18" t="str">
        <f t="shared" si="216"/>
        <v>金币</v>
      </c>
      <c r="CT851" s="18">
        <f>IF(CR851=1,1,INT(INDEX($CE$13:$CE$52,CR851)/$CH$2*INDEX($CI$4:$CI$6,INDEX($BT$4:$BT$33,CN851))/5)*5)</f>
        <v>5020</v>
      </c>
      <c r="CU851" s="18" t="str">
        <f t="shared" si="217"/>
        <v>初级神器材料</v>
      </c>
      <c r="CV851" s="18">
        <f t="shared" si="218"/>
        <v>1180</v>
      </c>
      <c r="CW851" s="18" t="str">
        <f t="shared" si="219"/>
        <v>高级神器2配件4</v>
      </c>
      <c r="CX851" s="18">
        <f t="shared" si="220"/>
        <v>2</v>
      </c>
      <c r="CY851" s="44"/>
      <c r="CZ851" s="44"/>
      <c r="DA851" s="44"/>
      <c r="DB851" s="44"/>
    </row>
    <row r="852" spans="91:106" ht="16.5" x14ac:dyDescent="0.2">
      <c r="CM852" s="44">
        <v>849</v>
      </c>
      <c r="CN852" s="18">
        <f t="shared" si="212"/>
        <v>22</v>
      </c>
      <c r="CO852" s="18">
        <f t="shared" si="213"/>
        <v>1606024</v>
      </c>
      <c r="CP852" s="44" t="str">
        <f t="shared" si="214"/>
        <v>高级神器2配件4-9级</v>
      </c>
      <c r="CQ852" s="43" t="s">
        <v>1061</v>
      </c>
      <c r="CR852" s="18">
        <f t="shared" si="215"/>
        <v>9</v>
      </c>
      <c r="CS852" s="18" t="str">
        <f t="shared" si="216"/>
        <v>金币</v>
      </c>
      <c r="CT852" s="18">
        <f>IF(CR852=1,1,INT(INDEX($CE$13:$CE$52,CR852)/$CH$2*INDEX($CI$4:$CI$6,INDEX($BT$4:$BT$33,CN852))/5)*5)</f>
        <v>5900</v>
      </c>
      <c r="CU852" s="18" t="str">
        <f t="shared" si="217"/>
        <v>初级神器材料</v>
      </c>
      <c r="CV852" s="18">
        <f t="shared" si="218"/>
        <v>1395</v>
      </c>
      <c r="CW852" s="18" t="str">
        <f t="shared" si="219"/>
        <v>高级神器2配件4</v>
      </c>
      <c r="CX852" s="18">
        <f t="shared" si="220"/>
        <v>2</v>
      </c>
      <c r="CY852" s="44"/>
      <c r="CZ852" s="44"/>
      <c r="DA852" s="44"/>
      <c r="DB852" s="44"/>
    </row>
    <row r="853" spans="91:106" ht="16.5" x14ac:dyDescent="0.2">
      <c r="CM853" s="44">
        <v>850</v>
      </c>
      <c r="CN853" s="18">
        <f t="shared" si="212"/>
        <v>22</v>
      </c>
      <c r="CO853" s="18">
        <f t="shared" si="213"/>
        <v>1606024</v>
      </c>
      <c r="CP853" s="44" t="str">
        <f t="shared" si="214"/>
        <v>高级神器2配件4-10级</v>
      </c>
      <c r="CQ853" s="43" t="s">
        <v>1061</v>
      </c>
      <c r="CR853" s="18">
        <f t="shared" si="215"/>
        <v>10</v>
      </c>
      <c r="CS853" s="18" t="str">
        <f t="shared" si="216"/>
        <v>金币</v>
      </c>
      <c r="CT853" s="18">
        <f>IF(CR853=1,1,INT(INDEX($CE$13:$CE$52,CR853)/$CH$2*INDEX($CI$4:$CI$6,INDEX($BT$4:$BT$33,CN853))/5)*5)</f>
        <v>6780</v>
      </c>
      <c r="CU853" s="18" t="str">
        <f t="shared" si="217"/>
        <v>初级神器材料</v>
      </c>
      <c r="CV853" s="18">
        <f t="shared" si="218"/>
        <v>1660</v>
      </c>
      <c r="CW853" s="18" t="str">
        <f t="shared" si="219"/>
        <v>高级神器2配件4</v>
      </c>
      <c r="CX853" s="18">
        <f t="shared" si="220"/>
        <v>3</v>
      </c>
      <c r="CY853" s="44"/>
      <c r="CZ853" s="44"/>
      <c r="DA853" s="44"/>
      <c r="DB853" s="44"/>
    </row>
    <row r="854" spans="91:106" ht="16.5" x14ac:dyDescent="0.2">
      <c r="CM854" s="44">
        <v>851</v>
      </c>
      <c r="CN854" s="18">
        <f t="shared" si="212"/>
        <v>22</v>
      </c>
      <c r="CO854" s="18">
        <f t="shared" si="213"/>
        <v>1606024</v>
      </c>
      <c r="CP854" s="44" t="str">
        <f t="shared" si="214"/>
        <v>高级神器2配件4-11级</v>
      </c>
      <c r="CQ854" s="43" t="s">
        <v>1061</v>
      </c>
      <c r="CR854" s="18">
        <f t="shared" si="215"/>
        <v>11</v>
      </c>
      <c r="CS854" s="18" t="str">
        <f t="shared" si="216"/>
        <v>金币</v>
      </c>
      <c r="CT854" s="18">
        <f>IF(CR854=1,1,INT(INDEX($CE$13:$CE$52,CR854)/$CH$2*INDEX($CI$4:$CI$6,INDEX($BT$4:$BT$33,CN854))/5)*5)</f>
        <v>8065</v>
      </c>
      <c r="CU854" s="18" t="str">
        <f t="shared" si="217"/>
        <v>初级神器材料</v>
      </c>
      <c r="CV854" s="18">
        <f t="shared" si="218"/>
        <v>2880</v>
      </c>
      <c r="CW854" s="18" t="str">
        <f t="shared" si="219"/>
        <v>高级神器2配件4</v>
      </c>
      <c r="CX854" s="18">
        <f t="shared" si="220"/>
        <v>3</v>
      </c>
      <c r="CY854" s="44"/>
      <c r="CZ854" s="44"/>
      <c r="DA854" s="44"/>
      <c r="DB854" s="44"/>
    </row>
    <row r="855" spans="91:106" ht="16.5" x14ac:dyDescent="0.2">
      <c r="CM855" s="44">
        <v>852</v>
      </c>
      <c r="CN855" s="18">
        <f t="shared" si="212"/>
        <v>22</v>
      </c>
      <c r="CO855" s="18">
        <f t="shared" si="213"/>
        <v>1606024</v>
      </c>
      <c r="CP855" s="44" t="str">
        <f t="shared" si="214"/>
        <v>高级神器2配件4-12级</v>
      </c>
      <c r="CQ855" s="43" t="s">
        <v>1061</v>
      </c>
      <c r="CR855" s="18">
        <f t="shared" si="215"/>
        <v>12</v>
      </c>
      <c r="CS855" s="18" t="str">
        <f t="shared" si="216"/>
        <v>金币</v>
      </c>
      <c r="CT855" s="18">
        <f>IF(CR855=1,1,INT(INDEX($CE$13:$CE$52,CR855)/$CH$2*INDEX($CI$4:$CI$6,INDEX($BT$4:$BT$33,CN855))/5)*5)</f>
        <v>9790</v>
      </c>
      <c r="CU855" s="18" t="str">
        <f t="shared" si="217"/>
        <v>初级神器材料</v>
      </c>
      <c r="CV855" s="18">
        <f t="shared" si="218"/>
        <v>3140</v>
      </c>
      <c r="CW855" s="18" t="str">
        <f t="shared" si="219"/>
        <v>高级神器2配件4</v>
      </c>
      <c r="CX855" s="18">
        <f t="shared" si="220"/>
        <v>3</v>
      </c>
      <c r="CY855" s="44"/>
      <c r="CZ855" s="44"/>
      <c r="DA855" s="44"/>
      <c r="DB855" s="44"/>
    </row>
    <row r="856" spans="91:106" ht="16.5" x14ac:dyDescent="0.2">
      <c r="CM856" s="44">
        <v>853</v>
      </c>
      <c r="CN856" s="18">
        <f t="shared" si="212"/>
        <v>22</v>
      </c>
      <c r="CO856" s="18">
        <f t="shared" si="213"/>
        <v>1606024</v>
      </c>
      <c r="CP856" s="44" t="str">
        <f t="shared" si="214"/>
        <v>高级神器2配件4-13级</v>
      </c>
      <c r="CQ856" s="43" t="s">
        <v>1061</v>
      </c>
      <c r="CR856" s="18">
        <f t="shared" si="215"/>
        <v>13</v>
      </c>
      <c r="CS856" s="18" t="str">
        <f t="shared" si="216"/>
        <v>金币</v>
      </c>
      <c r="CT856" s="18">
        <f>IF(CR856=1,1,INT(INDEX($CE$13:$CE$52,CR856)/$CH$2*INDEX($CI$4:$CI$6,INDEX($BT$4:$BT$33,CN856))/5)*5)</f>
        <v>11520</v>
      </c>
      <c r="CU856" s="18" t="str">
        <f t="shared" si="217"/>
        <v>初级神器材料</v>
      </c>
      <c r="CV856" s="18">
        <f t="shared" si="218"/>
        <v>3360</v>
      </c>
      <c r="CW856" s="18" t="str">
        <f t="shared" si="219"/>
        <v>高级神器2配件4</v>
      </c>
      <c r="CX856" s="18">
        <f t="shared" si="220"/>
        <v>3</v>
      </c>
      <c r="CY856" s="44"/>
      <c r="CZ856" s="44"/>
      <c r="DA856" s="44"/>
      <c r="DB856" s="44"/>
    </row>
    <row r="857" spans="91:106" ht="16.5" x14ac:dyDescent="0.2">
      <c r="CM857" s="44">
        <v>854</v>
      </c>
      <c r="CN857" s="18">
        <f t="shared" si="212"/>
        <v>22</v>
      </c>
      <c r="CO857" s="18">
        <f t="shared" si="213"/>
        <v>1606024</v>
      </c>
      <c r="CP857" s="44" t="str">
        <f t="shared" si="214"/>
        <v>高级神器2配件4-14级</v>
      </c>
      <c r="CQ857" s="43" t="s">
        <v>1061</v>
      </c>
      <c r="CR857" s="18">
        <f t="shared" si="215"/>
        <v>14</v>
      </c>
      <c r="CS857" s="18" t="str">
        <f t="shared" si="216"/>
        <v>金币</v>
      </c>
      <c r="CT857" s="18">
        <f>IF(CR857=1,1,INT(INDEX($CE$13:$CE$52,CR857)/$CH$2*INDEX($CI$4:$CI$6,INDEX($BT$4:$BT$33,CN857))/5)*5)</f>
        <v>13250</v>
      </c>
      <c r="CU857" s="18" t="str">
        <f t="shared" si="217"/>
        <v>初级神器材料</v>
      </c>
      <c r="CV857" s="18">
        <f t="shared" si="218"/>
        <v>3580</v>
      </c>
      <c r="CW857" s="18" t="str">
        <f t="shared" si="219"/>
        <v>高级神器2配件4</v>
      </c>
      <c r="CX857" s="18">
        <f t="shared" si="220"/>
        <v>3</v>
      </c>
      <c r="CY857" s="44"/>
      <c r="CZ857" s="44"/>
      <c r="DA857" s="44"/>
      <c r="DB857" s="44"/>
    </row>
    <row r="858" spans="91:106" ht="16.5" x14ac:dyDescent="0.2">
      <c r="CM858" s="44">
        <v>855</v>
      </c>
      <c r="CN858" s="18">
        <f t="shared" si="212"/>
        <v>22</v>
      </c>
      <c r="CO858" s="18">
        <f t="shared" si="213"/>
        <v>1606024</v>
      </c>
      <c r="CP858" s="44" t="str">
        <f t="shared" si="214"/>
        <v>高级神器2配件4-15级</v>
      </c>
      <c r="CQ858" s="43" t="s">
        <v>1061</v>
      </c>
      <c r="CR858" s="18">
        <f t="shared" si="215"/>
        <v>15</v>
      </c>
      <c r="CS858" s="18" t="str">
        <f t="shared" si="216"/>
        <v>金币</v>
      </c>
      <c r="CT858" s="18">
        <f>IF(CR858=1,1,INT(INDEX($CE$13:$CE$52,CR858)/$CH$2*INDEX($CI$4:$CI$6,INDEX($BT$4:$BT$33,CN858))/5)*5)</f>
        <v>14980</v>
      </c>
      <c r="CU858" s="18" t="str">
        <f t="shared" si="217"/>
        <v>初级神器材料</v>
      </c>
      <c r="CV858" s="18">
        <f t="shared" si="218"/>
        <v>3710</v>
      </c>
      <c r="CW858" s="18" t="str">
        <f t="shared" si="219"/>
        <v>高级神器2配件4</v>
      </c>
      <c r="CX858" s="18">
        <f t="shared" si="220"/>
        <v>5</v>
      </c>
      <c r="CY858" s="44"/>
      <c r="CZ858" s="44"/>
      <c r="DA858" s="44"/>
      <c r="DB858" s="44"/>
    </row>
    <row r="859" spans="91:106" ht="16.5" x14ac:dyDescent="0.2">
      <c r="CM859" s="44">
        <v>856</v>
      </c>
      <c r="CN859" s="18">
        <f t="shared" si="212"/>
        <v>22</v>
      </c>
      <c r="CO859" s="18">
        <f t="shared" si="213"/>
        <v>1606024</v>
      </c>
      <c r="CP859" s="44" t="str">
        <f t="shared" si="214"/>
        <v>高级神器2配件4-16级</v>
      </c>
      <c r="CQ859" s="43" t="s">
        <v>1061</v>
      </c>
      <c r="CR859" s="18">
        <f t="shared" si="215"/>
        <v>16</v>
      </c>
      <c r="CS859" s="18" t="str">
        <f t="shared" si="216"/>
        <v>金币</v>
      </c>
      <c r="CT859" s="18">
        <f>IF(CR859=1,1,INT(INDEX($CE$13:$CE$52,CR859)/$CH$2*INDEX($CI$4:$CI$6,INDEX($BT$4:$BT$33,CN859))/5)*5)</f>
        <v>16165</v>
      </c>
      <c r="CU859" s="18" t="str">
        <f t="shared" si="217"/>
        <v>初级神器材料</v>
      </c>
      <c r="CV859" s="18">
        <f t="shared" si="218"/>
        <v>6590</v>
      </c>
      <c r="CW859" s="18" t="str">
        <f t="shared" si="219"/>
        <v>高级神器2配件4</v>
      </c>
      <c r="CX859" s="18">
        <f t="shared" si="220"/>
        <v>5</v>
      </c>
      <c r="CY859" s="44"/>
      <c r="CZ859" s="44"/>
      <c r="DA859" s="44"/>
      <c r="DB859" s="44"/>
    </row>
    <row r="860" spans="91:106" ht="16.5" x14ac:dyDescent="0.2">
      <c r="CM860" s="44">
        <v>857</v>
      </c>
      <c r="CN860" s="18">
        <f t="shared" si="212"/>
        <v>22</v>
      </c>
      <c r="CO860" s="18">
        <f t="shared" si="213"/>
        <v>1606024</v>
      </c>
      <c r="CP860" s="44" t="str">
        <f t="shared" si="214"/>
        <v>高级神器2配件4-17级</v>
      </c>
      <c r="CQ860" s="43" t="s">
        <v>1061</v>
      </c>
      <c r="CR860" s="18">
        <f t="shared" si="215"/>
        <v>17</v>
      </c>
      <c r="CS860" s="18" t="str">
        <f t="shared" si="216"/>
        <v>金币</v>
      </c>
      <c r="CT860" s="18">
        <f>IF(CR860=1,1,INT(INDEX($CE$13:$CE$52,CR860)/$CH$2*INDEX($CI$4:$CI$6,INDEX($BT$4:$BT$33,CN860))/5)*5)</f>
        <v>19625</v>
      </c>
      <c r="CU860" s="18" t="str">
        <f t="shared" si="217"/>
        <v>初级神器材料</v>
      </c>
      <c r="CV860" s="18">
        <f t="shared" si="218"/>
        <v>6980</v>
      </c>
      <c r="CW860" s="18" t="str">
        <f t="shared" si="219"/>
        <v>高级神器2配件4</v>
      </c>
      <c r="CX860" s="18">
        <f t="shared" si="220"/>
        <v>5</v>
      </c>
      <c r="CY860" s="44"/>
      <c r="CZ860" s="44"/>
      <c r="DA860" s="44"/>
      <c r="DB860" s="44"/>
    </row>
    <row r="861" spans="91:106" ht="16.5" x14ac:dyDescent="0.2">
      <c r="CM861" s="44">
        <v>858</v>
      </c>
      <c r="CN861" s="18">
        <f t="shared" si="212"/>
        <v>22</v>
      </c>
      <c r="CO861" s="18">
        <f t="shared" si="213"/>
        <v>1606024</v>
      </c>
      <c r="CP861" s="44" t="str">
        <f t="shared" si="214"/>
        <v>高级神器2配件4-18级</v>
      </c>
      <c r="CQ861" s="43" t="s">
        <v>1061</v>
      </c>
      <c r="CR861" s="18">
        <f t="shared" si="215"/>
        <v>18</v>
      </c>
      <c r="CS861" s="18" t="str">
        <f t="shared" si="216"/>
        <v>金币</v>
      </c>
      <c r="CT861" s="18">
        <f>IF(CR861=1,1,INT(INDEX($CE$13:$CE$52,CR861)/$CH$2*INDEX($CI$4:$CI$6,INDEX($BT$4:$BT$33,CN861))/5)*5)</f>
        <v>23090</v>
      </c>
      <c r="CU861" s="18" t="str">
        <f t="shared" si="217"/>
        <v>初级神器材料</v>
      </c>
      <c r="CV861" s="18">
        <f t="shared" si="218"/>
        <v>7375</v>
      </c>
      <c r="CW861" s="18" t="str">
        <f t="shared" si="219"/>
        <v>高级神器2配件4</v>
      </c>
      <c r="CX861" s="18">
        <f t="shared" si="220"/>
        <v>5</v>
      </c>
      <c r="CY861" s="44"/>
      <c r="CZ861" s="44"/>
      <c r="DA861" s="44"/>
      <c r="DB861" s="44"/>
    </row>
    <row r="862" spans="91:106" ht="16.5" x14ac:dyDescent="0.2">
      <c r="CM862" s="44">
        <v>859</v>
      </c>
      <c r="CN862" s="18">
        <f t="shared" si="212"/>
        <v>22</v>
      </c>
      <c r="CO862" s="18">
        <f t="shared" si="213"/>
        <v>1606024</v>
      </c>
      <c r="CP862" s="44" t="str">
        <f t="shared" si="214"/>
        <v>高级神器2配件4-19级</v>
      </c>
      <c r="CQ862" s="43" t="s">
        <v>1061</v>
      </c>
      <c r="CR862" s="18">
        <f t="shared" si="215"/>
        <v>19</v>
      </c>
      <c r="CS862" s="18" t="str">
        <f t="shared" si="216"/>
        <v>金币</v>
      </c>
      <c r="CT862" s="18">
        <f>IF(CR862=1,1,INT(INDEX($CE$13:$CE$52,CR862)/$CH$2*INDEX($CI$4:$CI$6,INDEX($BT$4:$BT$33,CN862))/5)*5)</f>
        <v>26555</v>
      </c>
      <c r="CU862" s="18" t="str">
        <f t="shared" si="217"/>
        <v>初级神器材料</v>
      </c>
      <c r="CV862" s="18">
        <f t="shared" si="218"/>
        <v>7810</v>
      </c>
      <c r="CW862" s="18" t="str">
        <f t="shared" si="219"/>
        <v>高级神器2配件4</v>
      </c>
      <c r="CX862" s="18">
        <f t="shared" si="220"/>
        <v>5</v>
      </c>
      <c r="CY862" s="44"/>
      <c r="CZ862" s="44"/>
      <c r="DA862" s="44"/>
      <c r="DB862" s="44"/>
    </row>
    <row r="863" spans="91:106" ht="16.5" x14ac:dyDescent="0.2">
      <c r="CM863" s="44">
        <v>860</v>
      </c>
      <c r="CN863" s="18">
        <f t="shared" si="212"/>
        <v>22</v>
      </c>
      <c r="CO863" s="18">
        <f t="shared" si="213"/>
        <v>1606024</v>
      </c>
      <c r="CP863" s="44" t="str">
        <f t="shared" si="214"/>
        <v>高级神器2配件4-20级</v>
      </c>
      <c r="CQ863" s="43" t="s">
        <v>1061</v>
      </c>
      <c r="CR863" s="18">
        <f t="shared" si="215"/>
        <v>20</v>
      </c>
      <c r="CS863" s="18" t="str">
        <f t="shared" si="216"/>
        <v>金币</v>
      </c>
      <c r="CT863" s="18">
        <f>IF(CR863=1,1,INT(INDEX($CE$13:$CE$52,CR863)/$CH$2*INDEX($CI$4:$CI$6,INDEX($BT$4:$BT$33,CN863))/5)*5)</f>
        <v>30020</v>
      </c>
      <c r="CU863" s="18" t="str">
        <f t="shared" si="217"/>
        <v>初级神器材料</v>
      </c>
      <c r="CV863" s="18">
        <f t="shared" si="218"/>
        <v>8245</v>
      </c>
      <c r="CW863" s="18" t="str">
        <f t="shared" si="219"/>
        <v>高级神器2配件4</v>
      </c>
      <c r="CX863" s="18">
        <f t="shared" si="220"/>
        <v>10</v>
      </c>
      <c r="CY863" s="44"/>
      <c r="CZ863" s="44"/>
      <c r="DA863" s="44"/>
      <c r="DB863" s="44"/>
    </row>
    <row r="864" spans="91:106" ht="16.5" x14ac:dyDescent="0.2">
      <c r="CM864" s="44">
        <v>861</v>
      </c>
      <c r="CN864" s="18">
        <f t="shared" si="212"/>
        <v>22</v>
      </c>
      <c r="CO864" s="18">
        <f t="shared" si="213"/>
        <v>1606024</v>
      </c>
      <c r="CP864" s="44" t="str">
        <f t="shared" si="214"/>
        <v>高级神器2配件4-21级</v>
      </c>
      <c r="CQ864" s="43" t="s">
        <v>1061</v>
      </c>
      <c r="CR864" s="18">
        <f t="shared" si="215"/>
        <v>21</v>
      </c>
      <c r="CS864" s="18" t="str">
        <f t="shared" si="216"/>
        <v>金币</v>
      </c>
      <c r="CT864" s="18">
        <f>IF(CR864=1,1,INT(INDEX($CE$13:$CE$52,CR864)/$CH$2*INDEX($CI$4:$CI$6,INDEX($BT$4:$BT$33,CN864))/5)*5)</f>
        <v>31530</v>
      </c>
      <c r="CU864" s="18" t="str">
        <f t="shared" si="217"/>
        <v>初级神器材料</v>
      </c>
      <c r="CV864" s="18">
        <f t="shared" si="218"/>
        <v>9130</v>
      </c>
      <c r="CW864" s="18" t="str">
        <f t="shared" si="219"/>
        <v>高级神器2配件4</v>
      </c>
      <c r="CX864" s="18">
        <f t="shared" si="220"/>
        <v>10</v>
      </c>
      <c r="CY864" s="44"/>
      <c r="CZ864" s="44"/>
      <c r="DA864" s="44"/>
      <c r="DB864" s="44"/>
    </row>
    <row r="865" spans="91:106" ht="16.5" x14ac:dyDescent="0.2">
      <c r="CM865" s="44">
        <v>862</v>
      </c>
      <c r="CN865" s="18">
        <f t="shared" si="212"/>
        <v>22</v>
      </c>
      <c r="CO865" s="18">
        <f t="shared" si="213"/>
        <v>1606024</v>
      </c>
      <c r="CP865" s="44" t="str">
        <f t="shared" si="214"/>
        <v>高级神器2配件4-22级</v>
      </c>
      <c r="CQ865" s="43" t="s">
        <v>1061</v>
      </c>
      <c r="CR865" s="18">
        <f t="shared" si="215"/>
        <v>22</v>
      </c>
      <c r="CS865" s="18" t="str">
        <f t="shared" si="216"/>
        <v>金币</v>
      </c>
      <c r="CT865" s="18">
        <f>IF(CR865=1,1,INT(INDEX($CE$13:$CE$52,CR865)/$CH$2*INDEX($CI$4:$CI$6,INDEX($BT$4:$BT$33,CN865))/5)*5)</f>
        <v>33285</v>
      </c>
      <c r="CU865" s="18" t="str">
        <f t="shared" si="217"/>
        <v>初级神器材料</v>
      </c>
      <c r="CV865" s="18">
        <f t="shared" si="218"/>
        <v>9775</v>
      </c>
      <c r="CW865" s="18" t="str">
        <f t="shared" si="219"/>
        <v>高级神器2配件4</v>
      </c>
      <c r="CX865" s="18">
        <f t="shared" si="220"/>
        <v>10</v>
      </c>
      <c r="CY865" s="44"/>
      <c r="CZ865" s="44"/>
      <c r="DA865" s="44"/>
      <c r="DB865" s="44"/>
    </row>
    <row r="866" spans="91:106" ht="16.5" x14ac:dyDescent="0.2">
      <c r="CM866" s="44">
        <v>863</v>
      </c>
      <c r="CN866" s="18">
        <f t="shared" si="212"/>
        <v>22</v>
      </c>
      <c r="CO866" s="18">
        <f t="shared" si="213"/>
        <v>1606024</v>
      </c>
      <c r="CP866" s="44" t="str">
        <f t="shared" si="214"/>
        <v>高级神器2配件4-23级</v>
      </c>
      <c r="CQ866" s="43" t="s">
        <v>1061</v>
      </c>
      <c r="CR866" s="18">
        <f t="shared" si="215"/>
        <v>23</v>
      </c>
      <c r="CS866" s="18" t="str">
        <f t="shared" si="216"/>
        <v>金币</v>
      </c>
      <c r="CT866" s="18">
        <f>IF(CR866=1,1,INT(INDEX($CE$13:$CE$52,CR866)/$CH$2*INDEX($CI$4:$CI$6,INDEX($BT$4:$BT$33,CN866))/5)*5)</f>
        <v>35035</v>
      </c>
      <c r="CU866" s="18" t="str">
        <f t="shared" si="217"/>
        <v>初级神器材料</v>
      </c>
      <c r="CV866" s="18">
        <f t="shared" si="218"/>
        <v>10385</v>
      </c>
      <c r="CW866" s="18" t="str">
        <f t="shared" si="219"/>
        <v>高级神器2配件4</v>
      </c>
      <c r="CX866" s="18">
        <f t="shared" si="220"/>
        <v>10</v>
      </c>
      <c r="CY866" s="44"/>
      <c r="CZ866" s="44"/>
      <c r="DA866" s="44"/>
      <c r="DB866" s="44"/>
    </row>
    <row r="867" spans="91:106" ht="16.5" x14ac:dyDescent="0.2">
      <c r="CM867" s="44">
        <v>864</v>
      </c>
      <c r="CN867" s="18">
        <f t="shared" si="212"/>
        <v>22</v>
      </c>
      <c r="CO867" s="18">
        <f t="shared" si="213"/>
        <v>1606024</v>
      </c>
      <c r="CP867" s="44" t="str">
        <f t="shared" si="214"/>
        <v>高级神器2配件4-24级</v>
      </c>
      <c r="CQ867" s="43" t="s">
        <v>1061</v>
      </c>
      <c r="CR867" s="18">
        <f t="shared" si="215"/>
        <v>24</v>
      </c>
      <c r="CS867" s="18" t="str">
        <f t="shared" si="216"/>
        <v>金币</v>
      </c>
      <c r="CT867" s="18">
        <f>IF(CR867=1,1,INT(INDEX($CE$13:$CE$52,CR867)/$CH$2*INDEX($CI$4:$CI$6,INDEX($BT$4:$BT$33,CN867))/5)*5)</f>
        <v>36785</v>
      </c>
      <c r="CU867" s="18" t="str">
        <f t="shared" si="217"/>
        <v>初级神器材料</v>
      </c>
      <c r="CV867" s="18">
        <f t="shared" si="218"/>
        <v>10995</v>
      </c>
      <c r="CW867" s="18" t="str">
        <f t="shared" si="219"/>
        <v>高级神器2配件4</v>
      </c>
      <c r="CX867" s="18">
        <f t="shared" si="220"/>
        <v>10</v>
      </c>
      <c r="CY867" s="44"/>
      <c r="CZ867" s="44"/>
      <c r="DA867" s="44"/>
      <c r="DB867" s="44"/>
    </row>
    <row r="868" spans="91:106" ht="16.5" x14ac:dyDescent="0.2">
      <c r="CM868" s="44">
        <v>865</v>
      </c>
      <c r="CN868" s="18">
        <f t="shared" si="212"/>
        <v>22</v>
      </c>
      <c r="CO868" s="18">
        <f t="shared" si="213"/>
        <v>1606024</v>
      </c>
      <c r="CP868" s="44" t="str">
        <f t="shared" si="214"/>
        <v>高级神器2配件4-25级</v>
      </c>
      <c r="CQ868" s="43" t="s">
        <v>1061</v>
      </c>
      <c r="CR868" s="18">
        <f t="shared" si="215"/>
        <v>25</v>
      </c>
      <c r="CS868" s="18" t="str">
        <f t="shared" si="216"/>
        <v>金币</v>
      </c>
      <c r="CT868" s="18">
        <f>IF(CR868=1,1,INT(INDEX($CE$13:$CE$52,CR868)/$CH$2*INDEX($CI$4:$CI$6,INDEX($BT$4:$BT$33,CN868))/5)*5)</f>
        <v>38540</v>
      </c>
      <c r="CU868" s="18" t="str">
        <f t="shared" si="217"/>
        <v>初级神器材料</v>
      </c>
      <c r="CV868" s="18">
        <f t="shared" si="218"/>
        <v>11605</v>
      </c>
      <c r="CW868" s="18" t="str">
        <f t="shared" si="219"/>
        <v>高级神器2配件4</v>
      </c>
      <c r="CX868" s="18">
        <f t="shared" si="220"/>
        <v>15</v>
      </c>
      <c r="CY868" s="44"/>
      <c r="CZ868" s="44"/>
      <c r="DA868" s="44"/>
      <c r="DB868" s="44"/>
    </row>
    <row r="869" spans="91:106" ht="16.5" x14ac:dyDescent="0.2">
      <c r="CM869" s="44">
        <v>866</v>
      </c>
      <c r="CN869" s="18">
        <f t="shared" si="212"/>
        <v>22</v>
      </c>
      <c r="CO869" s="18">
        <f t="shared" si="213"/>
        <v>1606024</v>
      </c>
      <c r="CP869" s="44" t="str">
        <f t="shared" si="214"/>
        <v>高级神器2配件4-26级</v>
      </c>
      <c r="CQ869" s="43" t="s">
        <v>1061</v>
      </c>
      <c r="CR869" s="18">
        <f t="shared" si="215"/>
        <v>26</v>
      </c>
      <c r="CS869" s="18" t="str">
        <f t="shared" si="216"/>
        <v>金币</v>
      </c>
      <c r="CT869" s="18">
        <f>IF(CR869=1,1,INT(INDEX($CE$13:$CE$52,CR869)/$CH$2*INDEX($CI$4:$CI$6,INDEX($BT$4:$BT$33,CN869))/5)*5)</f>
        <v>48610</v>
      </c>
      <c r="CU869" s="18" t="str">
        <f t="shared" si="217"/>
        <v>初级神器材料</v>
      </c>
      <c r="CV869" s="18">
        <f t="shared" si="218"/>
        <v>13960</v>
      </c>
      <c r="CW869" s="18" t="str">
        <f t="shared" si="219"/>
        <v>高级神器2配件4</v>
      </c>
      <c r="CX869" s="18">
        <f t="shared" si="220"/>
        <v>15</v>
      </c>
      <c r="CY869" s="44"/>
      <c r="CZ869" s="44"/>
      <c r="DA869" s="44"/>
      <c r="DB869" s="44"/>
    </row>
    <row r="870" spans="91:106" ht="16.5" x14ac:dyDescent="0.2">
      <c r="CM870" s="44">
        <v>867</v>
      </c>
      <c r="CN870" s="18">
        <f t="shared" si="212"/>
        <v>22</v>
      </c>
      <c r="CO870" s="18">
        <f t="shared" si="213"/>
        <v>1606024</v>
      </c>
      <c r="CP870" s="44" t="str">
        <f t="shared" si="214"/>
        <v>高级神器2配件4-27级</v>
      </c>
      <c r="CQ870" s="43" t="s">
        <v>1061</v>
      </c>
      <c r="CR870" s="18">
        <f t="shared" si="215"/>
        <v>27</v>
      </c>
      <c r="CS870" s="18" t="str">
        <f t="shared" si="216"/>
        <v>金币</v>
      </c>
      <c r="CT870" s="18">
        <f>IF(CR870=1,1,INT(INDEX($CE$13:$CE$52,CR870)/$CH$2*INDEX($CI$4:$CI$6,INDEX($BT$4:$BT$33,CN870))/5)*5)</f>
        <v>61695</v>
      </c>
      <c r="CU870" s="18" t="str">
        <f t="shared" si="217"/>
        <v>初级神器材料</v>
      </c>
      <c r="CV870" s="18">
        <f t="shared" si="218"/>
        <v>14835</v>
      </c>
      <c r="CW870" s="18" t="str">
        <f t="shared" si="219"/>
        <v>高级神器2配件4</v>
      </c>
      <c r="CX870" s="18">
        <f t="shared" si="220"/>
        <v>15</v>
      </c>
      <c r="CY870" s="44"/>
      <c r="CZ870" s="44"/>
      <c r="DA870" s="44"/>
      <c r="DB870" s="44"/>
    </row>
    <row r="871" spans="91:106" ht="16.5" x14ac:dyDescent="0.2">
      <c r="CM871" s="44">
        <v>868</v>
      </c>
      <c r="CN871" s="18">
        <f t="shared" si="212"/>
        <v>22</v>
      </c>
      <c r="CO871" s="18">
        <f t="shared" si="213"/>
        <v>1606024</v>
      </c>
      <c r="CP871" s="44" t="str">
        <f t="shared" si="214"/>
        <v>高级神器2配件4-28级</v>
      </c>
      <c r="CQ871" s="43" t="s">
        <v>1061</v>
      </c>
      <c r="CR871" s="18">
        <f t="shared" si="215"/>
        <v>28</v>
      </c>
      <c r="CS871" s="18" t="str">
        <f t="shared" si="216"/>
        <v>金币</v>
      </c>
      <c r="CT871" s="18">
        <f>IF(CR871=1,1,INT(INDEX($CE$13:$CE$52,CR871)/$CH$2*INDEX($CI$4:$CI$6,INDEX($BT$4:$BT$33,CN871))/5)*5)</f>
        <v>74785</v>
      </c>
      <c r="CU871" s="18" t="str">
        <f t="shared" si="217"/>
        <v>初级神器材料</v>
      </c>
      <c r="CV871" s="18">
        <f t="shared" si="218"/>
        <v>15705</v>
      </c>
      <c r="CW871" s="18" t="str">
        <f t="shared" si="219"/>
        <v>高级神器2配件4</v>
      </c>
      <c r="CX871" s="18">
        <f t="shared" si="220"/>
        <v>15</v>
      </c>
      <c r="CY871" s="44"/>
      <c r="CZ871" s="44"/>
      <c r="DA871" s="44"/>
      <c r="DB871" s="44"/>
    </row>
    <row r="872" spans="91:106" ht="16.5" x14ac:dyDescent="0.2">
      <c r="CM872" s="44">
        <v>869</v>
      </c>
      <c r="CN872" s="18">
        <f t="shared" si="212"/>
        <v>22</v>
      </c>
      <c r="CO872" s="18">
        <f t="shared" si="213"/>
        <v>1606024</v>
      </c>
      <c r="CP872" s="44" t="str">
        <f t="shared" si="214"/>
        <v>高级神器2配件4-29级</v>
      </c>
      <c r="CQ872" s="43" t="s">
        <v>1061</v>
      </c>
      <c r="CR872" s="18">
        <f t="shared" si="215"/>
        <v>29</v>
      </c>
      <c r="CS872" s="18" t="str">
        <f t="shared" si="216"/>
        <v>金币</v>
      </c>
      <c r="CT872" s="18">
        <f>IF(CR872=1,1,INT(INDEX($CE$13:$CE$52,CR872)/$CH$2*INDEX($CI$4:$CI$6,INDEX($BT$4:$BT$33,CN872))/5)*5)</f>
        <v>87870</v>
      </c>
      <c r="CU872" s="18" t="str">
        <f t="shared" si="217"/>
        <v>初级神器材料</v>
      </c>
      <c r="CV872" s="18">
        <f t="shared" si="218"/>
        <v>16580</v>
      </c>
      <c r="CW872" s="18" t="str">
        <f t="shared" si="219"/>
        <v>高级神器2配件4</v>
      </c>
      <c r="CX872" s="18">
        <f t="shared" si="220"/>
        <v>15</v>
      </c>
      <c r="CY872" s="44"/>
      <c r="CZ872" s="44"/>
      <c r="DA872" s="44"/>
      <c r="DB872" s="44"/>
    </row>
    <row r="873" spans="91:106" ht="16.5" x14ac:dyDescent="0.2">
      <c r="CM873" s="44">
        <v>870</v>
      </c>
      <c r="CN873" s="18">
        <f t="shared" si="212"/>
        <v>22</v>
      </c>
      <c r="CO873" s="18">
        <f t="shared" si="213"/>
        <v>1606024</v>
      </c>
      <c r="CP873" s="44" t="str">
        <f t="shared" si="214"/>
        <v>高级神器2配件4-30级</v>
      </c>
      <c r="CQ873" s="43" t="s">
        <v>1061</v>
      </c>
      <c r="CR873" s="18">
        <f t="shared" si="215"/>
        <v>30</v>
      </c>
      <c r="CS873" s="18" t="str">
        <f t="shared" si="216"/>
        <v>金币</v>
      </c>
      <c r="CT873" s="18">
        <f>IF(CR873=1,1,INT(INDEX($CE$13:$CE$52,CR873)/$CH$2*INDEX($CI$4:$CI$6,INDEX($BT$4:$BT$33,CN873))/5)*5)</f>
        <v>100960</v>
      </c>
      <c r="CU873" s="18" t="str">
        <f t="shared" si="217"/>
        <v>初级神器材料</v>
      </c>
      <c r="CV873" s="18">
        <f t="shared" si="218"/>
        <v>17450</v>
      </c>
      <c r="CW873" s="18" t="str">
        <f t="shared" si="219"/>
        <v>高级神器2配件4</v>
      </c>
      <c r="CX873" s="18">
        <f t="shared" si="220"/>
        <v>21</v>
      </c>
      <c r="CY873" s="44"/>
      <c r="CZ873" s="44"/>
      <c r="DA873" s="44"/>
      <c r="DB873" s="44"/>
    </row>
    <row r="874" spans="91:106" ht="16.5" x14ac:dyDescent="0.2">
      <c r="CM874" s="44">
        <v>871</v>
      </c>
      <c r="CN874" s="18">
        <f t="shared" si="212"/>
        <v>22</v>
      </c>
      <c r="CO874" s="18">
        <f t="shared" si="213"/>
        <v>1606024</v>
      </c>
      <c r="CP874" s="44" t="str">
        <f t="shared" si="214"/>
        <v>高级神器2配件4-31级</v>
      </c>
      <c r="CQ874" s="43" t="s">
        <v>1061</v>
      </c>
      <c r="CR874" s="18">
        <f t="shared" si="215"/>
        <v>31</v>
      </c>
      <c r="CS874" s="18" t="str">
        <f t="shared" si="216"/>
        <v>金币</v>
      </c>
      <c r="CT874" s="18">
        <f>IF(CR874=1,1,INT(INDEX($CE$13:$CE$52,CR874)/$CH$2*INDEX($CI$4:$CI$6,INDEX($BT$4:$BT$33,CN874))/5)*5)</f>
        <v>107340</v>
      </c>
      <c r="CU874" s="18" t="str">
        <f t="shared" si="217"/>
        <v>初级神器材料</v>
      </c>
      <c r="CV874" s="18">
        <f t="shared" si="218"/>
        <v>24430</v>
      </c>
      <c r="CW874" s="18" t="str">
        <f t="shared" si="219"/>
        <v>高级神器2配件4</v>
      </c>
      <c r="CX874" s="18">
        <f t="shared" si="220"/>
        <v>25</v>
      </c>
      <c r="CY874" s="44"/>
      <c r="CZ874" s="44"/>
      <c r="DA874" s="44"/>
      <c r="DB874" s="44"/>
    </row>
    <row r="875" spans="91:106" ht="16.5" x14ac:dyDescent="0.2">
      <c r="CM875" s="44">
        <v>872</v>
      </c>
      <c r="CN875" s="18">
        <f t="shared" si="212"/>
        <v>22</v>
      </c>
      <c r="CO875" s="18">
        <f t="shared" si="213"/>
        <v>1606024</v>
      </c>
      <c r="CP875" s="44" t="str">
        <f t="shared" si="214"/>
        <v>高级神器2配件4-32级</v>
      </c>
      <c r="CQ875" s="43" t="s">
        <v>1061</v>
      </c>
      <c r="CR875" s="18">
        <f t="shared" si="215"/>
        <v>32</v>
      </c>
      <c r="CS875" s="18" t="str">
        <f t="shared" si="216"/>
        <v>金币</v>
      </c>
      <c r="CT875" s="18">
        <f>IF(CR875=1,1,INT(INDEX($CE$13:$CE$52,CR875)/$CH$2*INDEX($CI$4:$CI$6,INDEX($BT$4:$BT$33,CN875))/5)*5)</f>
        <v>161015</v>
      </c>
      <c r="CU875" s="18" t="str">
        <f t="shared" si="217"/>
        <v>初级神器材料</v>
      </c>
      <c r="CV875" s="18">
        <f t="shared" si="218"/>
        <v>26175</v>
      </c>
      <c r="CW875" s="18" t="str">
        <f t="shared" si="219"/>
        <v>高级神器2配件4</v>
      </c>
      <c r="CX875" s="18">
        <f t="shared" si="220"/>
        <v>25</v>
      </c>
      <c r="CY875" s="44"/>
      <c r="CZ875" s="44"/>
      <c r="DA875" s="44"/>
      <c r="DB875" s="44"/>
    </row>
    <row r="876" spans="91:106" ht="16.5" x14ac:dyDescent="0.2">
      <c r="CM876" s="44">
        <v>873</v>
      </c>
      <c r="CN876" s="18">
        <f t="shared" si="212"/>
        <v>22</v>
      </c>
      <c r="CO876" s="18">
        <f t="shared" si="213"/>
        <v>1606024</v>
      </c>
      <c r="CP876" s="44" t="str">
        <f t="shared" si="214"/>
        <v>高级神器2配件4-33级</v>
      </c>
      <c r="CQ876" s="43" t="s">
        <v>1061</v>
      </c>
      <c r="CR876" s="18">
        <f t="shared" si="215"/>
        <v>33</v>
      </c>
      <c r="CS876" s="18" t="str">
        <f t="shared" si="216"/>
        <v>金币</v>
      </c>
      <c r="CT876" s="18">
        <f>IF(CR876=1,1,INT(INDEX($CE$13:$CE$52,CR876)/$CH$2*INDEX($CI$4:$CI$6,INDEX($BT$4:$BT$33,CN876))/5)*5)</f>
        <v>214685</v>
      </c>
      <c r="CU876" s="18" t="str">
        <f t="shared" si="217"/>
        <v>初级神器材料</v>
      </c>
      <c r="CV876" s="18">
        <f t="shared" si="218"/>
        <v>27925</v>
      </c>
      <c r="CW876" s="18" t="str">
        <f t="shared" si="219"/>
        <v>高级神器2配件4</v>
      </c>
      <c r="CX876" s="18">
        <f t="shared" si="220"/>
        <v>25</v>
      </c>
      <c r="CY876" s="44"/>
      <c r="CZ876" s="44"/>
      <c r="DA876" s="44"/>
      <c r="DB876" s="44"/>
    </row>
    <row r="877" spans="91:106" ht="16.5" x14ac:dyDescent="0.2">
      <c r="CM877" s="44">
        <v>874</v>
      </c>
      <c r="CN877" s="18">
        <f t="shared" si="212"/>
        <v>22</v>
      </c>
      <c r="CO877" s="18">
        <f t="shared" si="213"/>
        <v>1606024</v>
      </c>
      <c r="CP877" s="44" t="str">
        <f t="shared" si="214"/>
        <v>高级神器2配件4-34级</v>
      </c>
      <c r="CQ877" s="43" t="s">
        <v>1061</v>
      </c>
      <c r="CR877" s="18">
        <f t="shared" si="215"/>
        <v>34</v>
      </c>
      <c r="CS877" s="18" t="str">
        <f t="shared" si="216"/>
        <v>金币</v>
      </c>
      <c r="CT877" s="18">
        <f>IF(CR877=1,1,INT(INDEX($CE$13:$CE$52,CR877)/$CH$2*INDEX($CI$4:$CI$6,INDEX($BT$4:$BT$33,CN877))/5)*5)</f>
        <v>268360</v>
      </c>
      <c r="CU877" s="18" t="str">
        <f t="shared" si="217"/>
        <v>初级神器材料</v>
      </c>
      <c r="CV877" s="18">
        <f t="shared" si="218"/>
        <v>29670</v>
      </c>
      <c r="CW877" s="18" t="str">
        <f t="shared" si="219"/>
        <v>高级神器2配件4</v>
      </c>
      <c r="CX877" s="18">
        <f t="shared" si="220"/>
        <v>25</v>
      </c>
      <c r="CY877" s="44"/>
      <c r="CZ877" s="44"/>
      <c r="DA877" s="44"/>
      <c r="DB877" s="44"/>
    </row>
    <row r="878" spans="91:106" ht="16.5" x14ac:dyDescent="0.2">
      <c r="CM878" s="44">
        <v>875</v>
      </c>
      <c r="CN878" s="18">
        <f t="shared" si="212"/>
        <v>22</v>
      </c>
      <c r="CO878" s="18">
        <f t="shared" si="213"/>
        <v>1606024</v>
      </c>
      <c r="CP878" s="44" t="str">
        <f t="shared" si="214"/>
        <v>高级神器2配件4-35级</v>
      </c>
      <c r="CQ878" s="43" t="s">
        <v>1061</v>
      </c>
      <c r="CR878" s="18">
        <f t="shared" si="215"/>
        <v>35</v>
      </c>
      <c r="CS878" s="18" t="str">
        <f t="shared" si="216"/>
        <v>金币</v>
      </c>
      <c r="CT878" s="18">
        <f>IF(CR878=1,1,INT(INDEX($CE$13:$CE$52,CR878)/$CH$2*INDEX($CI$4:$CI$6,INDEX($BT$4:$BT$33,CN878))/5)*5)</f>
        <v>322030</v>
      </c>
      <c r="CU878" s="18" t="str">
        <f t="shared" si="217"/>
        <v>初级神器材料</v>
      </c>
      <c r="CV878" s="18">
        <f t="shared" si="218"/>
        <v>31415</v>
      </c>
      <c r="CW878" s="18" t="str">
        <f t="shared" si="219"/>
        <v>高级神器2配件4</v>
      </c>
      <c r="CX878" s="18">
        <f t="shared" si="220"/>
        <v>25</v>
      </c>
      <c r="CY878" s="44"/>
      <c r="CZ878" s="44"/>
      <c r="DA878" s="44"/>
      <c r="DB878" s="44"/>
    </row>
    <row r="879" spans="91:106" ht="16.5" x14ac:dyDescent="0.2">
      <c r="CM879" s="44">
        <v>876</v>
      </c>
      <c r="CN879" s="18">
        <f t="shared" si="212"/>
        <v>22</v>
      </c>
      <c r="CO879" s="18">
        <f t="shared" si="213"/>
        <v>1606024</v>
      </c>
      <c r="CP879" s="44" t="str">
        <f t="shared" si="214"/>
        <v>高级神器2配件4-36级</v>
      </c>
      <c r="CQ879" s="43" t="s">
        <v>1061</v>
      </c>
      <c r="CR879" s="18">
        <f t="shared" si="215"/>
        <v>36</v>
      </c>
      <c r="CS879" s="18" t="str">
        <f t="shared" si="216"/>
        <v>金币</v>
      </c>
      <c r="CT879" s="18">
        <f>IF(CR879=1,1,INT(INDEX($CE$13:$CE$52,CR879)/$CH$2*INDEX($CI$4:$CI$6,INDEX($BT$4:$BT$33,CN879))/5)*5)</f>
        <v>436085</v>
      </c>
      <c r="CU879" s="18" t="str">
        <f t="shared" si="217"/>
        <v>初级神器材料</v>
      </c>
      <c r="CV879" s="18">
        <f t="shared" si="218"/>
        <v>49735</v>
      </c>
      <c r="CW879" s="18" t="str">
        <f t="shared" si="219"/>
        <v>高级神器2配件4</v>
      </c>
      <c r="CX879" s="18">
        <f t="shared" si="220"/>
        <v>25</v>
      </c>
      <c r="CY879" s="44"/>
      <c r="CZ879" s="44"/>
      <c r="DA879" s="44"/>
      <c r="DB879" s="44"/>
    </row>
    <row r="880" spans="91:106" ht="16.5" x14ac:dyDescent="0.2">
      <c r="CM880" s="44">
        <v>877</v>
      </c>
      <c r="CN880" s="18">
        <f t="shared" si="212"/>
        <v>22</v>
      </c>
      <c r="CO880" s="18">
        <f t="shared" si="213"/>
        <v>1606024</v>
      </c>
      <c r="CP880" s="44" t="str">
        <f t="shared" si="214"/>
        <v>高级神器2配件4-37级</v>
      </c>
      <c r="CQ880" s="43" t="s">
        <v>1061</v>
      </c>
      <c r="CR880" s="18">
        <f t="shared" si="215"/>
        <v>37</v>
      </c>
      <c r="CS880" s="18" t="str">
        <f t="shared" si="216"/>
        <v>金币</v>
      </c>
      <c r="CT880" s="18">
        <f>IF(CR880=1,1,INT(INDEX($CE$13:$CE$52,CR880)/$CH$2*INDEX($CI$4:$CI$6,INDEX($BT$4:$BT$33,CN880))/5)*5)</f>
        <v>553490</v>
      </c>
      <c r="CU880" s="18" t="str">
        <f t="shared" si="217"/>
        <v>初级神器材料</v>
      </c>
      <c r="CV880" s="18">
        <f t="shared" si="218"/>
        <v>52355</v>
      </c>
      <c r="CW880" s="18" t="str">
        <f t="shared" si="219"/>
        <v>高级神器2配件4</v>
      </c>
      <c r="CX880" s="18">
        <f t="shared" si="220"/>
        <v>25</v>
      </c>
      <c r="CY880" s="44"/>
      <c r="CZ880" s="44"/>
      <c r="DA880" s="44"/>
      <c r="DB880" s="44"/>
    </row>
    <row r="881" spans="91:106" ht="16.5" x14ac:dyDescent="0.2">
      <c r="CM881" s="44">
        <v>878</v>
      </c>
      <c r="CN881" s="18">
        <f t="shared" si="212"/>
        <v>22</v>
      </c>
      <c r="CO881" s="18">
        <f t="shared" si="213"/>
        <v>1606024</v>
      </c>
      <c r="CP881" s="44" t="str">
        <f t="shared" si="214"/>
        <v>高级神器2配件4-38级</v>
      </c>
      <c r="CQ881" s="43" t="s">
        <v>1061</v>
      </c>
      <c r="CR881" s="18">
        <f t="shared" si="215"/>
        <v>38</v>
      </c>
      <c r="CS881" s="18" t="str">
        <f t="shared" si="216"/>
        <v>金币</v>
      </c>
      <c r="CT881" s="18">
        <f>IF(CR881=1,1,INT(INDEX($CE$13:$CE$52,CR881)/$CH$2*INDEX($CI$4:$CI$6,INDEX($BT$4:$BT$33,CN881))/5)*5)</f>
        <v>670900</v>
      </c>
      <c r="CU881" s="18" t="str">
        <f t="shared" si="217"/>
        <v>初级神器材料</v>
      </c>
      <c r="CV881" s="18">
        <f t="shared" si="218"/>
        <v>54975</v>
      </c>
      <c r="CW881" s="18" t="str">
        <f t="shared" si="219"/>
        <v>高级神器2配件4</v>
      </c>
      <c r="CX881" s="18">
        <f t="shared" si="220"/>
        <v>25</v>
      </c>
      <c r="CY881" s="44"/>
      <c r="CZ881" s="44"/>
      <c r="DA881" s="44"/>
      <c r="DB881" s="44"/>
    </row>
    <row r="882" spans="91:106" ht="16.5" x14ac:dyDescent="0.2">
      <c r="CM882" s="44">
        <v>879</v>
      </c>
      <c r="CN882" s="18">
        <f t="shared" si="212"/>
        <v>22</v>
      </c>
      <c r="CO882" s="18">
        <f t="shared" si="213"/>
        <v>1606024</v>
      </c>
      <c r="CP882" s="44" t="str">
        <f t="shared" si="214"/>
        <v>高级神器2配件4-39级</v>
      </c>
      <c r="CQ882" s="43" t="s">
        <v>1061</v>
      </c>
      <c r="CR882" s="18">
        <f t="shared" si="215"/>
        <v>39</v>
      </c>
      <c r="CS882" s="18" t="str">
        <f t="shared" si="216"/>
        <v>金币</v>
      </c>
      <c r="CT882" s="18">
        <f>IF(CR882=1,1,INT(INDEX($CE$13:$CE$52,CR882)/$CH$2*INDEX($CI$4:$CI$6,INDEX($BT$4:$BT$33,CN882))/5)*5)</f>
        <v>788305</v>
      </c>
      <c r="CU882" s="18" t="str">
        <f t="shared" si="217"/>
        <v>初级神器材料</v>
      </c>
      <c r="CV882" s="18">
        <f t="shared" si="218"/>
        <v>57590</v>
      </c>
      <c r="CW882" s="18" t="str">
        <f t="shared" si="219"/>
        <v>高级神器2配件4</v>
      </c>
      <c r="CX882" s="18">
        <f t="shared" si="220"/>
        <v>25</v>
      </c>
      <c r="CY882" s="44"/>
      <c r="CZ882" s="44"/>
      <c r="DA882" s="44"/>
      <c r="DB882" s="44"/>
    </row>
    <row r="883" spans="91:106" ht="16.5" x14ac:dyDescent="0.2">
      <c r="CM883" s="44">
        <v>880</v>
      </c>
      <c r="CN883" s="18">
        <f t="shared" si="212"/>
        <v>22</v>
      </c>
      <c r="CO883" s="18">
        <f t="shared" si="213"/>
        <v>1606024</v>
      </c>
      <c r="CP883" s="44" t="str">
        <f t="shared" si="214"/>
        <v>高级神器2配件4-40级</v>
      </c>
      <c r="CQ883" s="43" t="s">
        <v>1061</v>
      </c>
      <c r="CR883" s="18">
        <f t="shared" si="215"/>
        <v>40</v>
      </c>
      <c r="CS883" s="18" t="str">
        <f t="shared" si="216"/>
        <v>金币</v>
      </c>
      <c r="CT883" s="18">
        <f>IF(CR883=1,1,INT(INDEX($CE$13:$CE$52,CR883)/$CH$2*INDEX($CI$4:$CI$6,INDEX($BT$4:$BT$33,CN883))/5)*5)</f>
        <v>905715</v>
      </c>
      <c r="CU883" s="18" t="str">
        <f t="shared" si="217"/>
        <v>初级神器材料</v>
      </c>
      <c r="CV883" s="18">
        <f t="shared" si="218"/>
        <v>60210</v>
      </c>
      <c r="CW883" s="18" t="str">
        <f t="shared" si="219"/>
        <v>高级神器2配件4</v>
      </c>
      <c r="CX883" s="18">
        <f t="shared" si="220"/>
        <v>25</v>
      </c>
      <c r="CY883" s="44"/>
      <c r="CZ883" s="44"/>
      <c r="DA883" s="44"/>
      <c r="DB883" s="44"/>
    </row>
    <row r="884" spans="91:106" ht="16.5" x14ac:dyDescent="0.2">
      <c r="CM884" s="44">
        <v>881</v>
      </c>
      <c r="CN884" s="18">
        <f t="shared" si="212"/>
        <v>23</v>
      </c>
      <c r="CO884" s="18">
        <f t="shared" si="213"/>
        <v>1606025</v>
      </c>
      <c r="CP884" s="44" t="str">
        <f t="shared" si="214"/>
        <v>高级神器2配件5-1级</v>
      </c>
      <c r="CQ884" s="43" t="s">
        <v>1061</v>
      </c>
      <c r="CR884" s="18">
        <f t="shared" si="215"/>
        <v>1</v>
      </c>
      <c r="CS884" s="18" t="str">
        <f t="shared" si="216"/>
        <v>高级神器2配件5激活</v>
      </c>
      <c r="CT884" s="18">
        <f>IF(CR884=1,1,INT(INDEX($CE$13:$CE$52,CR884)/$CH$2*INDEX($CI$4:$CI$6,INDEX($BT$4:$BT$33,CN884))/5)*5)</f>
        <v>1</v>
      </c>
      <c r="CU884" s="18" t="str">
        <f t="shared" si="217"/>
        <v/>
      </c>
      <c r="CV884" s="18" t="str">
        <f t="shared" si="218"/>
        <v/>
      </c>
      <c r="CW884" s="18" t="str">
        <f t="shared" si="219"/>
        <v/>
      </c>
      <c r="CX884" s="18" t="str">
        <f t="shared" si="220"/>
        <v/>
      </c>
      <c r="CY884" s="44"/>
      <c r="CZ884" s="44"/>
      <c r="DA884" s="44"/>
      <c r="DB884" s="44"/>
    </row>
    <row r="885" spans="91:106" ht="16.5" x14ac:dyDescent="0.2">
      <c r="CM885" s="44">
        <v>882</v>
      </c>
      <c r="CN885" s="18">
        <f t="shared" si="212"/>
        <v>23</v>
      </c>
      <c r="CO885" s="18">
        <f t="shared" si="213"/>
        <v>1606025</v>
      </c>
      <c r="CP885" s="44" t="str">
        <f t="shared" si="214"/>
        <v>高级神器2配件5-2级</v>
      </c>
      <c r="CQ885" s="43" t="s">
        <v>1061</v>
      </c>
      <c r="CR885" s="18">
        <f t="shared" si="215"/>
        <v>2</v>
      </c>
      <c r="CS885" s="18" t="str">
        <f t="shared" si="216"/>
        <v>金币</v>
      </c>
      <c r="CT885" s="18">
        <f>IF(CR885=1,1,INT(INDEX($CE$13:$CE$52,CR885)/$CH$2*INDEX($CI$4:$CI$6,INDEX($BT$4:$BT$33,CN885))/5)*5)</f>
        <v>1505</v>
      </c>
      <c r="CU885" s="18" t="str">
        <f t="shared" si="217"/>
        <v>初级神器材料</v>
      </c>
      <c r="CV885" s="18">
        <f t="shared" si="218"/>
        <v>45</v>
      </c>
      <c r="CW885" s="18" t="str">
        <f t="shared" si="219"/>
        <v>高级神器2配件5</v>
      </c>
      <c r="CX885" s="18">
        <f t="shared" si="220"/>
        <v>1</v>
      </c>
      <c r="CY885" s="44"/>
      <c r="CZ885" s="44"/>
      <c r="DA885" s="44"/>
      <c r="DB885" s="44"/>
    </row>
    <row r="886" spans="91:106" ht="16.5" x14ac:dyDescent="0.2">
      <c r="CM886" s="44">
        <v>883</v>
      </c>
      <c r="CN886" s="18">
        <f t="shared" si="212"/>
        <v>23</v>
      </c>
      <c r="CO886" s="18">
        <f t="shared" si="213"/>
        <v>1606025</v>
      </c>
      <c r="CP886" s="44" t="str">
        <f t="shared" si="214"/>
        <v>高级神器2配件5-3级</v>
      </c>
      <c r="CQ886" s="43" t="s">
        <v>1061</v>
      </c>
      <c r="CR886" s="18">
        <f t="shared" si="215"/>
        <v>3</v>
      </c>
      <c r="CS886" s="18" t="str">
        <f t="shared" si="216"/>
        <v>金币</v>
      </c>
      <c r="CT886" s="18">
        <f>IF(CR886=1,1,INT(INDEX($CE$13:$CE$52,CR886)/$CH$2*INDEX($CI$4:$CI$6,INDEX($BT$4:$BT$33,CN886))/5)*5)</f>
        <v>1825</v>
      </c>
      <c r="CU886" s="18" t="str">
        <f t="shared" si="217"/>
        <v>初级神器材料</v>
      </c>
      <c r="CV886" s="18">
        <f t="shared" si="218"/>
        <v>85</v>
      </c>
      <c r="CW886" s="18" t="str">
        <f t="shared" si="219"/>
        <v>高级神器2配件5</v>
      </c>
      <c r="CX886" s="18">
        <f t="shared" si="220"/>
        <v>1</v>
      </c>
      <c r="CY886" s="44"/>
      <c r="CZ886" s="44"/>
      <c r="DA886" s="44"/>
      <c r="DB886" s="44"/>
    </row>
    <row r="887" spans="91:106" ht="16.5" x14ac:dyDescent="0.2">
      <c r="CM887" s="44">
        <v>884</v>
      </c>
      <c r="CN887" s="18">
        <f t="shared" si="212"/>
        <v>23</v>
      </c>
      <c r="CO887" s="18">
        <f t="shared" si="213"/>
        <v>1606025</v>
      </c>
      <c r="CP887" s="44" t="str">
        <f t="shared" si="214"/>
        <v>高级神器2配件5-4级</v>
      </c>
      <c r="CQ887" s="43" t="s">
        <v>1061</v>
      </c>
      <c r="CR887" s="18">
        <f t="shared" si="215"/>
        <v>4</v>
      </c>
      <c r="CS887" s="18" t="str">
        <f t="shared" si="216"/>
        <v>金币</v>
      </c>
      <c r="CT887" s="18">
        <f>IF(CR887=1,1,INT(INDEX($CE$13:$CE$52,CR887)/$CH$2*INDEX($CI$4:$CI$6,INDEX($BT$4:$BT$33,CN887))/5)*5)</f>
        <v>2145</v>
      </c>
      <c r="CU887" s="18" t="str">
        <f t="shared" si="217"/>
        <v>初级神器材料</v>
      </c>
      <c r="CV887" s="18">
        <f t="shared" si="218"/>
        <v>130</v>
      </c>
      <c r="CW887" s="18" t="str">
        <f t="shared" si="219"/>
        <v>高级神器2配件5</v>
      </c>
      <c r="CX887" s="18">
        <f t="shared" si="220"/>
        <v>1</v>
      </c>
      <c r="CY887" s="44"/>
      <c r="CZ887" s="44"/>
      <c r="DA887" s="44"/>
      <c r="DB887" s="44"/>
    </row>
    <row r="888" spans="91:106" ht="16.5" x14ac:dyDescent="0.2">
      <c r="CM888" s="44">
        <v>885</v>
      </c>
      <c r="CN888" s="18">
        <f t="shared" si="212"/>
        <v>23</v>
      </c>
      <c r="CO888" s="18">
        <f t="shared" si="213"/>
        <v>1606025</v>
      </c>
      <c r="CP888" s="44" t="str">
        <f t="shared" si="214"/>
        <v>高级神器2配件5-5级</v>
      </c>
      <c r="CQ888" s="43" t="s">
        <v>1061</v>
      </c>
      <c r="CR888" s="18">
        <f t="shared" si="215"/>
        <v>5</v>
      </c>
      <c r="CS888" s="18" t="str">
        <f t="shared" si="216"/>
        <v>金币</v>
      </c>
      <c r="CT888" s="18">
        <f>IF(CR888=1,1,INT(INDEX($CE$13:$CE$52,CR888)/$CH$2*INDEX($CI$4:$CI$6,INDEX($BT$4:$BT$33,CN888))/5)*5)</f>
        <v>2465</v>
      </c>
      <c r="CU888" s="18" t="str">
        <f t="shared" si="217"/>
        <v>初级神器材料</v>
      </c>
      <c r="CV888" s="18">
        <f t="shared" si="218"/>
        <v>220</v>
      </c>
      <c r="CW888" s="18" t="str">
        <f t="shared" si="219"/>
        <v>高级神器2配件5</v>
      </c>
      <c r="CX888" s="18">
        <f t="shared" si="220"/>
        <v>2</v>
      </c>
      <c r="CY888" s="44"/>
      <c r="CZ888" s="44"/>
      <c r="DA888" s="44"/>
      <c r="DB888" s="44"/>
    </row>
    <row r="889" spans="91:106" ht="16.5" x14ac:dyDescent="0.2">
      <c r="CM889" s="44">
        <v>886</v>
      </c>
      <c r="CN889" s="18">
        <f t="shared" si="212"/>
        <v>23</v>
      </c>
      <c r="CO889" s="18">
        <f t="shared" si="213"/>
        <v>1606025</v>
      </c>
      <c r="CP889" s="44" t="str">
        <f t="shared" si="214"/>
        <v>高级神器2配件5-6级</v>
      </c>
      <c r="CQ889" s="43" t="s">
        <v>1061</v>
      </c>
      <c r="CR889" s="18">
        <f t="shared" si="215"/>
        <v>6</v>
      </c>
      <c r="CS889" s="18" t="str">
        <f t="shared" si="216"/>
        <v>金币</v>
      </c>
      <c r="CT889" s="18">
        <f>IF(CR889=1,1,INT(INDEX($CE$13:$CE$52,CR889)/$CH$2*INDEX($CI$4:$CI$6,INDEX($BT$4:$BT$33,CN889))/5)*5)</f>
        <v>3260</v>
      </c>
      <c r="CU889" s="18" t="str">
        <f t="shared" si="217"/>
        <v>初级神器材料</v>
      </c>
      <c r="CV889" s="18">
        <f t="shared" si="218"/>
        <v>610</v>
      </c>
      <c r="CW889" s="18" t="str">
        <f t="shared" si="219"/>
        <v>高级神器2配件5</v>
      </c>
      <c r="CX889" s="18">
        <f t="shared" si="220"/>
        <v>2</v>
      </c>
      <c r="CY889" s="44"/>
      <c r="CZ889" s="44"/>
      <c r="DA889" s="44"/>
      <c r="DB889" s="44"/>
    </row>
    <row r="890" spans="91:106" ht="16.5" x14ac:dyDescent="0.2">
      <c r="CM890" s="44">
        <v>887</v>
      </c>
      <c r="CN890" s="18">
        <f t="shared" si="212"/>
        <v>23</v>
      </c>
      <c r="CO890" s="18">
        <f t="shared" si="213"/>
        <v>1606025</v>
      </c>
      <c r="CP890" s="44" t="str">
        <f t="shared" si="214"/>
        <v>高级神器2配件5-7级</v>
      </c>
      <c r="CQ890" s="43" t="s">
        <v>1061</v>
      </c>
      <c r="CR890" s="18">
        <f t="shared" si="215"/>
        <v>7</v>
      </c>
      <c r="CS890" s="18" t="str">
        <f t="shared" si="216"/>
        <v>金币</v>
      </c>
      <c r="CT890" s="18">
        <f>IF(CR890=1,1,INT(INDEX($CE$13:$CE$52,CR890)/$CH$2*INDEX($CI$4:$CI$6,INDEX($BT$4:$BT$33,CN890))/5)*5)</f>
        <v>4140</v>
      </c>
      <c r="CU890" s="18" t="str">
        <f t="shared" si="217"/>
        <v>初级神器材料</v>
      </c>
      <c r="CV890" s="18">
        <f t="shared" si="218"/>
        <v>915</v>
      </c>
      <c r="CW890" s="18" t="str">
        <f t="shared" si="219"/>
        <v>高级神器2配件5</v>
      </c>
      <c r="CX890" s="18">
        <f t="shared" si="220"/>
        <v>2</v>
      </c>
      <c r="CY890" s="44"/>
      <c r="CZ890" s="44"/>
      <c r="DA890" s="44"/>
      <c r="DB890" s="44"/>
    </row>
    <row r="891" spans="91:106" ht="16.5" x14ac:dyDescent="0.2">
      <c r="CM891" s="44">
        <v>888</v>
      </c>
      <c r="CN891" s="18">
        <f t="shared" si="212"/>
        <v>23</v>
      </c>
      <c r="CO891" s="18">
        <f t="shared" si="213"/>
        <v>1606025</v>
      </c>
      <c r="CP891" s="44" t="str">
        <f t="shared" si="214"/>
        <v>高级神器2配件5-8级</v>
      </c>
      <c r="CQ891" s="43" t="s">
        <v>1061</v>
      </c>
      <c r="CR891" s="18">
        <f t="shared" si="215"/>
        <v>8</v>
      </c>
      <c r="CS891" s="18" t="str">
        <f t="shared" si="216"/>
        <v>金币</v>
      </c>
      <c r="CT891" s="18">
        <f>IF(CR891=1,1,INT(INDEX($CE$13:$CE$52,CR891)/$CH$2*INDEX($CI$4:$CI$6,INDEX($BT$4:$BT$33,CN891))/5)*5)</f>
        <v>5020</v>
      </c>
      <c r="CU891" s="18" t="str">
        <f t="shared" si="217"/>
        <v>初级神器材料</v>
      </c>
      <c r="CV891" s="18">
        <f t="shared" si="218"/>
        <v>1180</v>
      </c>
      <c r="CW891" s="18" t="str">
        <f t="shared" si="219"/>
        <v>高级神器2配件5</v>
      </c>
      <c r="CX891" s="18">
        <f t="shared" si="220"/>
        <v>2</v>
      </c>
      <c r="CY891" s="44"/>
      <c r="CZ891" s="44"/>
      <c r="DA891" s="44"/>
      <c r="DB891" s="44"/>
    </row>
    <row r="892" spans="91:106" ht="16.5" x14ac:dyDescent="0.2">
      <c r="CM892" s="44">
        <v>889</v>
      </c>
      <c r="CN892" s="18">
        <f t="shared" si="212"/>
        <v>23</v>
      </c>
      <c r="CO892" s="18">
        <f t="shared" si="213"/>
        <v>1606025</v>
      </c>
      <c r="CP892" s="44" t="str">
        <f t="shared" si="214"/>
        <v>高级神器2配件5-9级</v>
      </c>
      <c r="CQ892" s="43" t="s">
        <v>1061</v>
      </c>
      <c r="CR892" s="18">
        <f t="shared" si="215"/>
        <v>9</v>
      </c>
      <c r="CS892" s="18" t="str">
        <f t="shared" si="216"/>
        <v>金币</v>
      </c>
      <c r="CT892" s="18">
        <f>IF(CR892=1,1,INT(INDEX($CE$13:$CE$52,CR892)/$CH$2*INDEX($CI$4:$CI$6,INDEX($BT$4:$BT$33,CN892))/5)*5)</f>
        <v>5900</v>
      </c>
      <c r="CU892" s="18" t="str">
        <f t="shared" si="217"/>
        <v>初级神器材料</v>
      </c>
      <c r="CV892" s="18">
        <f t="shared" si="218"/>
        <v>1395</v>
      </c>
      <c r="CW892" s="18" t="str">
        <f t="shared" si="219"/>
        <v>高级神器2配件5</v>
      </c>
      <c r="CX892" s="18">
        <f t="shared" si="220"/>
        <v>2</v>
      </c>
      <c r="CY892" s="44"/>
      <c r="CZ892" s="44"/>
      <c r="DA892" s="44"/>
      <c r="DB892" s="44"/>
    </row>
    <row r="893" spans="91:106" ht="16.5" x14ac:dyDescent="0.2">
      <c r="CM893" s="44">
        <v>890</v>
      </c>
      <c r="CN893" s="18">
        <f t="shared" si="212"/>
        <v>23</v>
      </c>
      <c r="CO893" s="18">
        <f t="shared" si="213"/>
        <v>1606025</v>
      </c>
      <c r="CP893" s="44" t="str">
        <f t="shared" si="214"/>
        <v>高级神器2配件5-10级</v>
      </c>
      <c r="CQ893" s="43" t="s">
        <v>1061</v>
      </c>
      <c r="CR893" s="18">
        <f t="shared" si="215"/>
        <v>10</v>
      </c>
      <c r="CS893" s="18" t="str">
        <f t="shared" si="216"/>
        <v>金币</v>
      </c>
      <c r="CT893" s="18">
        <f>IF(CR893=1,1,INT(INDEX($CE$13:$CE$52,CR893)/$CH$2*INDEX($CI$4:$CI$6,INDEX($BT$4:$BT$33,CN893))/5)*5)</f>
        <v>6780</v>
      </c>
      <c r="CU893" s="18" t="str">
        <f t="shared" si="217"/>
        <v>初级神器材料</v>
      </c>
      <c r="CV893" s="18">
        <f t="shared" si="218"/>
        <v>1660</v>
      </c>
      <c r="CW893" s="18" t="str">
        <f t="shared" si="219"/>
        <v>高级神器2配件5</v>
      </c>
      <c r="CX893" s="18">
        <f t="shared" si="220"/>
        <v>3</v>
      </c>
      <c r="CY893" s="44"/>
      <c r="CZ893" s="44"/>
      <c r="DA893" s="44"/>
      <c r="DB893" s="44"/>
    </row>
    <row r="894" spans="91:106" ht="16.5" x14ac:dyDescent="0.2">
      <c r="CM894" s="44">
        <v>891</v>
      </c>
      <c r="CN894" s="18">
        <f t="shared" si="212"/>
        <v>23</v>
      </c>
      <c r="CO894" s="18">
        <f t="shared" si="213"/>
        <v>1606025</v>
      </c>
      <c r="CP894" s="44" t="str">
        <f t="shared" si="214"/>
        <v>高级神器2配件5-11级</v>
      </c>
      <c r="CQ894" s="43" t="s">
        <v>1061</v>
      </c>
      <c r="CR894" s="18">
        <f t="shared" si="215"/>
        <v>11</v>
      </c>
      <c r="CS894" s="18" t="str">
        <f t="shared" si="216"/>
        <v>金币</v>
      </c>
      <c r="CT894" s="18">
        <f>IF(CR894=1,1,INT(INDEX($CE$13:$CE$52,CR894)/$CH$2*INDEX($CI$4:$CI$6,INDEX($BT$4:$BT$33,CN894))/5)*5)</f>
        <v>8065</v>
      </c>
      <c r="CU894" s="18" t="str">
        <f t="shared" si="217"/>
        <v>初级神器材料</v>
      </c>
      <c r="CV894" s="18">
        <f t="shared" si="218"/>
        <v>2880</v>
      </c>
      <c r="CW894" s="18" t="str">
        <f t="shared" si="219"/>
        <v>高级神器2配件5</v>
      </c>
      <c r="CX894" s="18">
        <f t="shared" si="220"/>
        <v>3</v>
      </c>
      <c r="CY894" s="44"/>
      <c r="CZ894" s="44"/>
      <c r="DA894" s="44"/>
      <c r="DB894" s="44"/>
    </row>
    <row r="895" spans="91:106" ht="16.5" x14ac:dyDescent="0.2">
      <c r="CM895" s="44">
        <v>892</v>
      </c>
      <c r="CN895" s="18">
        <f t="shared" si="212"/>
        <v>23</v>
      </c>
      <c r="CO895" s="18">
        <f t="shared" si="213"/>
        <v>1606025</v>
      </c>
      <c r="CP895" s="44" t="str">
        <f t="shared" si="214"/>
        <v>高级神器2配件5-12级</v>
      </c>
      <c r="CQ895" s="43" t="s">
        <v>1061</v>
      </c>
      <c r="CR895" s="18">
        <f t="shared" si="215"/>
        <v>12</v>
      </c>
      <c r="CS895" s="18" t="str">
        <f t="shared" si="216"/>
        <v>金币</v>
      </c>
      <c r="CT895" s="18">
        <f>IF(CR895=1,1,INT(INDEX($CE$13:$CE$52,CR895)/$CH$2*INDEX($CI$4:$CI$6,INDEX($BT$4:$BT$33,CN895))/5)*5)</f>
        <v>9790</v>
      </c>
      <c r="CU895" s="18" t="str">
        <f t="shared" si="217"/>
        <v>初级神器材料</v>
      </c>
      <c r="CV895" s="18">
        <f t="shared" si="218"/>
        <v>3140</v>
      </c>
      <c r="CW895" s="18" t="str">
        <f t="shared" si="219"/>
        <v>高级神器2配件5</v>
      </c>
      <c r="CX895" s="18">
        <f t="shared" si="220"/>
        <v>3</v>
      </c>
      <c r="CY895" s="44"/>
      <c r="CZ895" s="44"/>
      <c r="DA895" s="44"/>
      <c r="DB895" s="44"/>
    </row>
    <row r="896" spans="91:106" ht="16.5" x14ac:dyDescent="0.2">
      <c r="CM896" s="44">
        <v>893</v>
      </c>
      <c r="CN896" s="18">
        <f t="shared" si="212"/>
        <v>23</v>
      </c>
      <c r="CO896" s="18">
        <f t="shared" si="213"/>
        <v>1606025</v>
      </c>
      <c r="CP896" s="44" t="str">
        <f t="shared" si="214"/>
        <v>高级神器2配件5-13级</v>
      </c>
      <c r="CQ896" s="43" t="s">
        <v>1061</v>
      </c>
      <c r="CR896" s="18">
        <f t="shared" si="215"/>
        <v>13</v>
      </c>
      <c r="CS896" s="18" t="str">
        <f t="shared" si="216"/>
        <v>金币</v>
      </c>
      <c r="CT896" s="18">
        <f>IF(CR896=1,1,INT(INDEX($CE$13:$CE$52,CR896)/$CH$2*INDEX($CI$4:$CI$6,INDEX($BT$4:$BT$33,CN896))/5)*5)</f>
        <v>11520</v>
      </c>
      <c r="CU896" s="18" t="str">
        <f t="shared" si="217"/>
        <v>初级神器材料</v>
      </c>
      <c r="CV896" s="18">
        <f t="shared" si="218"/>
        <v>3360</v>
      </c>
      <c r="CW896" s="18" t="str">
        <f t="shared" si="219"/>
        <v>高级神器2配件5</v>
      </c>
      <c r="CX896" s="18">
        <f t="shared" si="220"/>
        <v>3</v>
      </c>
      <c r="CY896" s="44"/>
      <c r="CZ896" s="44"/>
      <c r="DA896" s="44"/>
      <c r="DB896" s="44"/>
    </row>
    <row r="897" spans="91:106" ht="16.5" x14ac:dyDescent="0.2">
      <c r="CM897" s="44">
        <v>894</v>
      </c>
      <c r="CN897" s="18">
        <f t="shared" si="212"/>
        <v>23</v>
      </c>
      <c r="CO897" s="18">
        <f t="shared" si="213"/>
        <v>1606025</v>
      </c>
      <c r="CP897" s="44" t="str">
        <f t="shared" si="214"/>
        <v>高级神器2配件5-14级</v>
      </c>
      <c r="CQ897" s="43" t="s">
        <v>1061</v>
      </c>
      <c r="CR897" s="18">
        <f t="shared" si="215"/>
        <v>14</v>
      </c>
      <c r="CS897" s="18" t="str">
        <f t="shared" si="216"/>
        <v>金币</v>
      </c>
      <c r="CT897" s="18">
        <f>IF(CR897=1,1,INT(INDEX($CE$13:$CE$52,CR897)/$CH$2*INDEX($CI$4:$CI$6,INDEX($BT$4:$BT$33,CN897))/5)*5)</f>
        <v>13250</v>
      </c>
      <c r="CU897" s="18" t="str">
        <f t="shared" si="217"/>
        <v>初级神器材料</v>
      </c>
      <c r="CV897" s="18">
        <f t="shared" si="218"/>
        <v>3580</v>
      </c>
      <c r="CW897" s="18" t="str">
        <f t="shared" si="219"/>
        <v>高级神器2配件5</v>
      </c>
      <c r="CX897" s="18">
        <f t="shared" si="220"/>
        <v>3</v>
      </c>
      <c r="CY897" s="44"/>
      <c r="CZ897" s="44"/>
      <c r="DA897" s="44"/>
      <c r="DB897" s="44"/>
    </row>
    <row r="898" spans="91:106" ht="16.5" x14ac:dyDescent="0.2">
      <c r="CM898" s="44">
        <v>895</v>
      </c>
      <c r="CN898" s="18">
        <f t="shared" si="212"/>
        <v>23</v>
      </c>
      <c r="CO898" s="18">
        <f t="shared" si="213"/>
        <v>1606025</v>
      </c>
      <c r="CP898" s="44" t="str">
        <f t="shared" si="214"/>
        <v>高级神器2配件5-15级</v>
      </c>
      <c r="CQ898" s="43" t="s">
        <v>1061</v>
      </c>
      <c r="CR898" s="18">
        <f t="shared" si="215"/>
        <v>15</v>
      </c>
      <c r="CS898" s="18" t="str">
        <f t="shared" si="216"/>
        <v>金币</v>
      </c>
      <c r="CT898" s="18">
        <f>IF(CR898=1,1,INT(INDEX($CE$13:$CE$52,CR898)/$CH$2*INDEX($CI$4:$CI$6,INDEX($BT$4:$BT$33,CN898))/5)*5)</f>
        <v>14980</v>
      </c>
      <c r="CU898" s="18" t="str">
        <f t="shared" si="217"/>
        <v>初级神器材料</v>
      </c>
      <c r="CV898" s="18">
        <f t="shared" si="218"/>
        <v>3710</v>
      </c>
      <c r="CW898" s="18" t="str">
        <f t="shared" si="219"/>
        <v>高级神器2配件5</v>
      </c>
      <c r="CX898" s="18">
        <f t="shared" si="220"/>
        <v>5</v>
      </c>
      <c r="CY898" s="44"/>
      <c r="CZ898" s="44"/>
      <c r="DA898" s="44"/>
      <c r="DB898" s="44"/>
    </row>
    <row r="899" spans="91:106" ht="16.5" x14ac:dyDescent="0.2">
      <c r="CM899" s="44">
        <v>896</v>
      </c>
      <c r="CN899" s="18">
        <f t="shared" si="212"/>
        <v>23</v>
      </c>
      <c r="CO899" s="18">
        <f t="shared" si="213"/>
        <v>1606025</v>
      </c>
      <c r="CP899" s="44" t="str">
        <f t="shared" si="214"/>
        <v>高级神器2配件5-16级</v>
      </c>
      <c r="CQ899" s="43" t="s">
        <v>1061</v>
      </c>
      <c r="CR899" s="18">
        <f t="shared" si="215"/>
        <v>16</v>
      </c>
      <c r="CS899" s="18" t="str">
        <f t="shared" si="216"/>
        <v>金币</v>
      </c>
      <c r="CT899" s="18">
        <f>IF(CR899=1,1,INT(INDEX($CE$13:$CE$52,CR899)/$CH$2*INDEX($CI$4:$CI$6,INDEX($BT$4:$BT$33,CN899))/5)*5)</f>
        <v>16165</v>
      </c>
      <c r="CU899" s="18" t="str">
        <f t="shared" si="217"/>
        <v>初级神器材料</v>
      </c>
      <c r="CV899" s="18">
        <f t="shared" si="218"/>
        <v>6590</v>
      </c>
      <c r="CW899" s="18" t="str">
        <f t="shared" si="219"/>
        <v>高级神器2配件5</v>
      </c>
      <c r="CX899" s="18">
        <f t="shared" si="220"/>
        <v>5</v>
      </c>
      <c r="CY899" s="44"/>
      <c r="CZ899" s="44"/>
      <c r="DA899" s="44"/>
      <c r="DB899" s="44"/>
    </row>
    <row r="900" spans="91:106" ht="16.5" x14ac:dyDescent="0.2">
      <c r="CM900" s="44">
        <v>897</v>
      </c>
      <c r="CN900" s="18">
        <f t="shared" si="212"/>
        <v>23</v>
      </c>
      <c r="CO900" s="18">
        <f t="shared" si="213"/>
        <v>1606025</v>
      </c>
      <c r="CP900" s="44" t="str">
        <f t="shared" si="214"/>
        <v>高级神器2配件5-17级</v>
      </c>
      <c r="CQ900" s="43" t="s">
        <v>1061</v>
      </c>
      <c r="CR900" s="18">
        <f t="shared" si="215"/>
        <v>17</v>
      </c>
      <c r="CS900" s="18" t="str">
        <f t="shared" si="216"/>
        <v>金币</v>
      </c>
      <c r="CT900" s="18">
        <f>IF(CR900=1,1,INT(INDEX($CE$13:$CE$52,CR900)/$CH$2*INDEX($CI$4:$CI$6,INDEX($BT$4:$BT$33,CN900))/5)*5)</f>
        <v>19625</v>
      </c>
      <c r="CU900" s="18" t="str">
        <f t="shared" si="217"/>
        <v>初级神器材料</v>
      </c>
      <c r="CV900" s="18">
        <f t="shared" si="218"/>
        <v>6980</v>
      </c>
      <c r="CW900" s="18" t="str">
        <f t="shared" si="219"/>
        <v>高级神器2配件5</v>
      </c>
      <c r="CX900" s="18">
        <f t="shared" si="220"/>
        <v>5</v>
      </c>
      <c r="CY900" s="44"/>
      <c r="CZ900" s="44"/>
      <c r="DA900" s="44"/>
      <c r="DB900" s="44"/>
    </row>
    <row r="901" spans="91:106" ht="16.5" x14ac:dyDescent="0.2">
      <c r="CM901" s="44">
        <v>898</v>
      </c>
      <c r="CN901" s="18">
        <f t="shared" ref="CN901:CN964" si="221">INT((CM901-1)/40)+1</f>
        <v>23</v>
      </c>
      <c r="CO901" s="18">
        <f t="shared" ref="CO901:CO964" si="222">INDEX($BR$4:$BR$33,CN901)</f>
        <v>1606025</v>
      </c>
      <c r="CP901" s="44" t="str">
        <f t="shared" ref="CP901:CP964" si="223">INDEX($BS$4:$BS$33,CN901)&amp;"-"&amp;CR901&amp;"级"</f>
        <v>高级神器2配件5-18级</v>
      </c>
      <c r="CQ901" s="43" t="s">
        <v>1061</v>
      </c>
      <c r="CR901" s="18">
        <f t="shared" ref="CR901:CR964" si="224">MOD(CM901-1,40)+1</f>
        <v>18</v>
      </c>
      <c r="CS901" s="18" t="str">
        <f t="shared" ref="CS901:CS964" si="225">IF(CR901=1,INDEX($BS$4:$BS$33,CN901)&amp;"激活","金币")</f>
        <v>金币</v>
      </c>
      <c r="CT901" s="18">
        <f>IF(CR901=1,1,INT(INDEX($CE$13:$CE$52,CR901)/$CH$2*INDEX($CI$4:$CI$6,INDEX($BT$4:$BT$33,CN901))/5)*5)</f>
        <v>23090</v>
      </c>
      <c r="CU901" s="18" t="str">
        <f t="shared" ref="CU901:CU964" si="226">IF(CR901=1,"","初级神器材料")</f>
        <v>初级神器材料</v>
      </c>
      <c r="CV901" s="18">
        <f t="shared" ref="CV901:CV964" si="227">IF(CR901=1,"",INDEX($BK$4:$BM$43,CR901,INDEX($BT$4:$BT$33,CN901)))</f>
        <v>7375</v>
      </c>
      <c r="CW901" s="18" t="str">
        <f t="shared" ref="CW901:CW964" si="228">IF(CR901=1,"",INDEX($BS$4:$BS$33,CN901))</f>
        <v>高级神器2配件5</v>
      </c>
      <c r="CX901" s="18">
        <f t="shared" ref="CX901:CX964" si="229">IF(CR901=1,"",INDEX($AW$4:$AW$43,CR901))</f>
        <v>5</v>
      </c>
      <c r="CY901" s="44"/>
      <c r="CZ901" s="44"/>
      <c r="DA901" s="44"/>
      <c r="DB901" s="44"/>
    </row>
    <row r="902" spans="91:106" ht="16.5" x14ac:dyDescent="0.2">
      <c r="CM902" s="44">
        <v>899</v>
      </c>
      <c r="CN902" s="18">
        <f t="shared" si="221"/>
        <v>23</v>
      </c>
      <c r="CO902" s="18">
        <f t="shared" si="222"/>
        <v>1606025</v>
      </c>
      <c r="CP902" s="44" t="str">
        <f t="shared" si="223"/>
        <v>高级神器2配件5-19级</v>
      </c>
      <c r="CQ902" s="43" t="s">
        <v>1061</v>
      </c>
      <c r="CR902" s="18">
        <f t="shared" si="224"/>
        <v>19</v>
      </c>
      <c r="CS902" s="18" t="str">
        <f t="shared" si="225"/>
        <v>金币</v>
      </c>
      <c r="CT902" s="18">
        <f>IF(CR902=1,1,INT(INDEX($CE$13:$CE$52,CR902)/$CH$2*INDEX($CI$4:$CI$6,INDEX($BT$4:$BT$33,CN902))/5)*5)</f>
        <v>26555</v>
      </c>
      <c r="CU902" s="18" t="str">
        <f t="shared" si="226"/>
        <v>初级神器材料</v>
      </c>
      <c r="CV902" s="18">
        <f t="shared" si="227"/>
        <v>7810</v>
      </c>
      <c r="CW902" s="18" t="str">
        <f t="shared" si="228"/>
        <v>高级神器2配件5</v>
      </c>
      <c r="CX902" s="18">
        <f t="shared" si="229"/>
        <v>5</v>
      </c>
      <c r="CY902" s="44"/>
      <c r="CZ902" s="44"/>
      <c r="DA902" s="44"/>
      <c r="DB902" s="44"/>
    </row>
    <row r="903" spans="91:106" ht="16.5" x14ac:dyDescent="0.2">
      <c r="CM903" s="44">
        <v>900</v>
      </c>
      <c r="CN903" s="18">
        <f t="shared" si="221"/>
        <v>23</v>
      </c>
      <c r="CO903" s="18">
        <f t="shared" si="222"/>
        <v>1606025</v>
      </c>
      <c r="CP903" s="44" t="str">
        <f t="shared" si="223"/>
        <v>高级神器2配件5-20级</v>
      </c>
      <c r="CQ903" s="43" t="s">
        <v>1061</v>
      </c>
      <c r="CR903" s="18">
        <f t="shared" si="224"/>
        <v>20</v>
      </c>
      <c r="CS903" s="18" t="str">
        <f t="shared" si="225"/>
        <v>金币</v>
      </c>
      <c r="CT903" s="18">
        <f>IF(CR903=1,1,INT(INDEX($CE$13:$CE$52,CR903)/$CH$2*INDEX($CI$4:$CI$6,INDEX($BT$4:$BT$33,CN903))/5)*5)</f>
        <v>30020</v>
      </c>
      <c r="CU903" s="18" t="str">
        <f t="shared" si="226"/>
        <v>初级神器材料</v>
      </c>
      <c r="CV903" s="18">
        <f t="shared" si="227"/>
        <v>8245</v>
      </c>
      <c r="CW903" s="18" t="str">
        <f t="shared" si="228"/>
        <v>高级神器2配件5</v>
      </c>
      <c r="CX903" s="18">
        <f t="shared" si="229"/>
        <v>10</v>
      </c>
      <c r="CY903" s="44"/>
      <c r="CZ903" s="44"/>
      <c r="DA903" s="44"/>
      <c r="DB903" s="44"/>
    </row>
    <row r="904" spans="91:106" ht="16.5" x14ac:dyDescent="0.2">
      <c r="CM904" s="44">
        <v>901</v>
      </c>
      <c r="CN904" s="18">
        <f t="shared" si="221"/>
        <v>23</v>
      </c>
      <c r="CO904" s="18">
        <f t="shared" si="222"/>
        <v>1606025</v>
      </c>
      <c r="CP904" s="44" t="str">
        <f t="shared" si="223"/>
        <v>高级神器2配件5-21级</v>
      </c>
      <c r="CQ904" s="43" t="s">
        <v>1061</v>
      </c>
      <c r="CR904" s="18">
        <f t="shared" si="224"/>
        <v>21</v>
      </c>
      <c r="CS904" s="18" t="str">
        <f t="shared" si="225"/>
        <v>金币</v>
      </c>
      <c r="CT904" s="18">
        <f>IF(CR904=1,1,INT(INDEX($CE$13:$CE$52,CR904)/$CH$2*INDEX($CI$4:$CI$6,INDEX($BT$4:$BT$33,CN904))/5)*5)</f>
        <v>31530</v>
      </c>
      <c r="CU904" s="18" t="str">
        <f t="shared" si="226"/>
        <v>初级神器材料</v>
      </c>
      <c r="CV904" s="18">
        <f t="shared" si="227"/>
        <v>9130</v>
      </c>
      <c r="CW904" s="18" t="str">
        <f t="shared" si="228"/>
        <v>高级神器2配件5</v>
      </c>
      <c r="CX904" s="18">
        <f t="shared" si="229"/>
        <v>10</v>
      </c>
      <c r="CY904" s="44"/>
      <c r="CZ904" s="44"/>
      <c r="DA904" s="44"/>
      <c r="DB904" s="44"/>
    </row>
    <row r="905" spans="91:106" ht="16.5" x14ac:dyDescent="0.2">
      <c r="CM905" s="44">
        <v>902</v>
      </c>
      <c r="CN905" s="18">
        <f t="shared" si="221"/>
        <v>23</v>
      </c>
      <c r="CO905" s="18">
        <f t="shared" si="222"/>
        <v>1606025</v>
      </c>
      <c r="CP905" s="44" t="str">
        <f t="shared" si="223"/>
        <v>高级神器2配件5-22级</v>
      </c>
      <c r="CQ905" s="43" t="s">
        <v>1061</v>
      </c>
      <c r="CR905" s="18">
        <f t="shared" si="224"/>
        <v>22</v>
      </c>
      <c r="CS905" s="18" t="str">
        <f t="shared" si="225"/>
        <v>金币</v>
      </c>
      <c r="CT905" s="18">
        <f>IF(CR905=1,1,INT(INDEX($CE$13:$CE$52,CR905)/$CH$2*INDEX($CI$4:$CI$6,INDEX($BT$4:$BT$33,CN905))/5)*5)</f>
        <v>33285</v>
      </c>
      <c r="CU905" s="18" t="str">
        <f t="shared" si="226"/>
        <v>初级神器材料</v>
      </c>
      <c r="CV905" s="18">
        <f t="shared" si="227"/>
        <v>9775</v>
      </c>
      <c r="CW905" s="18" t="str">
        <f t="shared" si="228"/>
        <v>高级神器2配件5</v>
      </c>
      <c r="CX905" s="18">
        <f t="shared" si="229"/>
        <v>10</v>
      </c>
      <c r="CY905" s="44"/>
      <c r="CZ905" s="44"/>
      <c r="DA905" s="44"/>
      <c r="DB905" s="44"/>
    </row>
    <row r="906" spans="91:106" ht="16.5" x14ac:dyDescent="0.2">
      <c r="CM906" s="44">
        <v>903</v>
      </c>
      <c r="CN906" s="18">
        <f t="shared" si="221"/>
        <v>23</v>
      </c>
      <c r="CO906" s="18">
        <f t="shared" si="222"/>
        <v>1606025</v>
      </c>
      <c r="CP906" s="44" t="str">
        <f t="shared" si="223"/>
        <v>高级神器2配件5-23级</v>
      </c>
      <c r="CQ906" s="43" t="s">
        <v>1061</v>
      </c>
      <c r="CR906" s="18">
        <f t="shared" si="224"/>
        <v>23</v>
      </c>
      <c r="CS906" s="18" t="str">
        <f t="shared" si="225"/>
        <v>金币</v>
      </c>
      <c r="CT906" s="18">
        <f>IF(CR906=1,1,INT(INDEX($CE$13:$CE$52,CR906)/$CH$2*INDEX($CI$4:$CI$6,INDEX($BT$4:$BT$33,CN906))/5)*5)</f>
        <v>35035</v>
      </c>
      <c r="CU906" s="18" t="str">
        <f t="shared" si="226"/>
        <v>初级神器材料</v>
      </c>
      <c r="CV906" s="18">
        <f t="shared" si="227"/>
        <v>10385</v>
      </c>
      <c r="CW906" s="18" t="str">
        <f t="shared" si="228"/>
        <v>高级神器2配件5</v>
      </c>
      <c r="CX906" s="18">
        <f t="shared" si="229"/>
        <v>10</v>
      </c>
      <c r="CY906" s="44"/>
      <c r="CZ906" s="44"/>
      <c r="DA906" s="44"/>
      <c r="DB906" s="44"/>
    </row>
    <row r="907" spans="91:106" ht="16.5" x14ac:dyDescent="0.2">
      <c r="CM907" s="44">
        <v>904</v>
      </c>
      <c r="CN907" s="18">
        <f t="shared" si="221"/>
        <v>23</v>
      </c>
      <c r="CO907" s="18">
        <f t="shared" si="222"/>
        <v>1606025</v>
      </c>
      <c r="CP907" s="44" t="str">
        <f t="shared" si="223"/>
        <v>高级神器2配件5-24级</v>
      </c>
      <c r="CQ907" s="43" t="s">
        <v>1061</v>
      </c>
      <c r="CR907" s="18">
        <f t="shared" si="224"/>
        <v>24</v>
      </c>
      <c r="CS907" s="18" t="str">
        <f t="shared" si="225"/>
        <v>金币</v>
      </c>
      <c r="CT907" s="18">
        <f>IF(CR907=1,1,INT(INDEX($CE$13:$CE$52,CR907)/$CH$2*INDEX($CI$4:$CI$6,INDEX($BT$4:$BT$33,CN907))/5)*5)</f>
        <v>36785</v>
      </c>
      <c r="CU907" s="18" t="str">
        <f t="shared" si="226"/>
        <v>初级神器材料</v>
      </c>
      <c r="CV907" s="18">
        <f t="shared" si="227"/>
        <v>10995</v>
      </c>
      <c r="CW907" s="18" t="str">
        <f t="shared" si="228"/>
        <v>高级神器2配件5</v>
      </c>
      <c r="CX907" s="18">
        <f t="shared" si="229"/>
        <v>10</v>
      </c>
      <c r="CY907" s="44"/>
      <c r="CZ907" s="44"/>
      <c r="DA907" s="44"/>
      <c r="DB907" s="44"/>
    </row>
    <row r="908" spans="91:106" ht="16.5" x14ac:dyDescent="0.2">
      <c r="CM908" s="44">
        <v>905</v>
      </c>
      <c r="CN908" s="18">
        <f t="shared" si="221"/>
        <v>23</v>
      </c>
      <c r="CO908" s="18">
        <f t="shared" si="222"/>
        <v>1606025</v>
      </c>
      <c r="CP908" s="44" t="str">
        <f t="shared" si="223"/>
        <v>高级神器2配件5-25级</v>
      </c>
      <c r="CQ908" s="43" t="s">
        <v>1061</v>
      </c>
      <c r="CR908" s="18">
        <f t="shared" si="224"/>
        <v>25</v>
      </c>
      <c r="CS908" s="18" t="str">
        <f t="shared" si="225"/>
        <v>金币</v>
      </c>
      <c r="CT908" s="18">
        <f>IF(CR908=1,1,INT(INDEX($CE$13:$CE$52,CR908)/$CH$2*INDEX($CI$4:$CI$6,INDEX($BT$4:$BT$33,CN908))/5)*5)</f>
        <v>38540</v>
      </c>
      <c r="CU908" s="18" t="str">
        <f t="shared" si="226"/>
        <v>初级神器材料</v>
      </c>
      <c r="CV908" s="18">
        <f t="shared" si="227"/>
        <v>11605</v>
      </c>
      <c r="CW908" s="18" t="str">
        <f t="shared" si="228"/>
        <v>高级神器2配件5</v>
      </c>
      <c r="CX908" s="18">
        <f t="shared" si="229"/>
        <v>15</v>
      </c>
      <c r="CY908" s="44"/>
      <c r="CZ908" s="44"/>
      <c r="DA908" s="44"/>
      <c r="DB908" s="44"/>
    </row>
    <row r="909" spans="91:106" ht="16.5" x14ac:dyDescent="0.2">
      <c r="CM909" s="44">
        <v>906</v>
      </c>
      <c r="CN909" s="18">
        <f t="shared" si="221"/>
        <v>23</v>
      </c>
      <c r="CO909" s="18">
        <f t="shared" si="222"/>
        <v>1606025</v>
      </c>
      <c r="CP909" s="44" t="str">
        <f t="shared" si="223"/>
        <v>高级神器2配件5-26级</v>
      </c>
      <c r="CQ909" s="43" t="s">
        <v>1061</v>
      </c>
      <c r="CR909" s="18">
        <f t="shared" si="224"/>
        <v>26</v>
      </c>
      <c r="CS909" s="18" t="str">
        <f t="shared" si="225"/>
        <v>金币</v>
      </c>
      <c r="CT909" s="18">
        <f>IF(CR909=1,1,INT(INDEX($CE$13:$CE$52,CR909)/$CH$2*INDEX($CI$4:$CI$6,INDEX($BT$4:$BT$33,CN909))/5)*5)</f>
        <v>48610</v>
      </c>
      <c r="CU909" s="18" t="str">
        <f t="shared" si="226"/>
        <v>初级神器材料</v>
      </c>
      <c r="CV909" s="18">
        <f t="shared" si="227"/>
        <v>13960</v>
      </c>
      <c r="CW909" s="18" t="str">
        <f t="shared" si="228"/>
        <v>高级神器2配件5</v>
      </c>
      <c r="CX909" s="18">
        <f t="shared" si="229"/>
        <v>15</v>
      </c>
      <c r="CY909" s="44"/>
      <c r="CZ909" s="44"/>
      <c r="DA909" s="44"/>
      <c r="DB909" s="44"/>
    </row>
    <row r="910" spans="91:106" ht="16.5" x14ac:dyDescent="0.2">
      <c r="CM910" s="44">
        <v>907</v>
      </c>
      <c r="CN910" s="18">
        <f t="shared" si="221"/>
        <v>23</v>
      </c>
      <c r="CO910" s="18">
        <f t="shared" si="222"/>
        <v>1606025</v>
      </c>
      <c r="CP910" s="44" t="str">
        <f t="shared" si="223"/>
        <v>高级神器2配件5-27级</v>
      </c>
      <c r="CQ910" s="43" t="s">
        <v>1061</v>
      </c>
      <c r="CR910" s="18">
        <f t="shared" si="224"/>
        <v>27</v>
      </c>
      <c r="CS910" s="18" t="str">
        <f t="shared" si="225"/>
        <v>金币</v>
      </c>
      <c r="CT910" s="18">
        <f>IF(CR910=1,1,INT(INDEX($CE$13:$CE$52,CR910)/$CH$2*INDEX($CI$4:$CI$6,INDEX($BT$4:$BT$33,CN910))/5)*5)</f>
        <v>61695</v>
      </c>
      <c r="CU910" s="18" t="str">
        <f t="shared" si="226"/>
        <v>初级神器材料</v>
      </c>
      <c r="CV910" s="18">
        <f t="shared" si="227"/>
        <v>14835</v>
      </c>
      <c r="CW910" s="18" t="str">
        <f t="shared" si="228"/>
        <v>高级神器2配件5</v>
      </c>
      <c r="CX910" s="18">
        <f t="shared" si="229"/>
        <v>15</v>
      </c>
      <c r="CY910" s="44"/>
      <c r="CZ910" s="44"/>
      <c r="DA910" s="44"/>
      <c r="DB910" s="44"/>
    </row>
    <row r="911" spans="91:106" ht="16.5" x14ac:dyDescent="0.2">
      <c r="CM911" s="44">
        <v>908</v>
      </c>
      <c r="CN911" s="18">
        <f t="shared" si="221"/>
        <v>23</v>
      </c>
      <c r="CO911" s="18">
        <f t="shared" si="222"/>
        <v>1606025</v>
      </c>
      <c r="CP911" s="44" t="str">
        <f t="shared" si="223"/>
        <v>高级神器2配件5-28级</v>
      </c>
      <c r="CQ911" s="43" t="s">
        <v>1061</v>
      </c>
      <c r="CR911" s="18">
        <f t="shared" si="224"/>
        <v>28</v>
      </c>
      <c r="CS911" s="18" t="str">
        <f t="shared" si="225"/>
        <v>金币</v>
      </c>
      <c r="CT911" s="18">
        <f>IF(CR911=1,1,INT(INDEX($CE$13:$CE$52,CR911)/$CH$2*INDEX($CI$4:$CI$6,INDEX($BT$4:$BT$33,CN911))/5)*5)</f>
        <v>74785</v>
      </c>
      <c r="CU911" s="18" t="str">
        <f t="shared" si="226"/>
        <v>初级神器材料</v>
      </c>
      <c r="CV911" s="18">
        <f t="shared" si="227"/>
        <v>15705</v>
      </c>
      <c r="CW911" s="18" t="str">
        <f t="shared" si="228"/>
        <v>高级神器2配件5</v>
      </c>
      <c r="CX911" s="18">
        <f t="shared" si="229"/>
        <v>15</v>
      </c>
      <c r="CY911" s="44"/>
      <c r="CZ911" s="44"/>
      <c r="DA911" s="44"/>
      <c r="DB911" s="44"/>
    </row>
    <row r="912" spans="91:106" ht="16.5" x14ac:dyDescent="0.2">
      <c r="CM912" s="44">
        <v>909</v>
      </c>
      <c r="CN912" s="18">
        <f t="shared" si="221"/>
        <v>23</v>
      </c>
      <c r="CO912" s="18">
        <f t="shared" si="222"/>
        <v>1606025</v>
      </c>
      <c r="CP912" s="44" t="str">
        <f t="shared" si="223"/>
        <v>高级神器2配件5-29级</v>
      </c>
      <c r="CQ912" s="43" t="s">
        <v>1061</v>
      </c>
      <c r="CR912" s="18">
        <f t="shared" si="224"/>
        <v>29</v>
      </c>
      <c r="CS912" s="18" t="str">
        <f t="shared" si="225"/>
        <v>金币</v>
      </c>
      <c r="CT912" s="18">
        <f>IF(CR912=1,1,INT(INDEX($CE$13:$CE$52,CR912)/$CH$2*INDEX($CI$4:$CI$6,INDEX($BT$4:$BT$33,CN912))/5)*5)</f>
        <v>87870</v>
      </c>
      <c r="CU912" s="18" t="str">
        <f t="shared" si="226"/>
        <v>初级神器材料</v>
      </c>
      <c r="CV912" s="18">
        <f t="shared" si="227"/>
        <v>16580</v>
      </c>
      <c r="CW912" s="18" t="str">
        <f t="shared" si="228"/>
        <v>高级神器2配件5</v>
      </c>
      <c r="CX912" s="18">
        <f t="shared" si="229"/>
        <v>15</v>
      </c>
      <c r="CY912" s="44"/>
      <c r="CZ912" s="44"/>
      <c r="DA912" s="44"/>
      <c r="DB912" s="44"/>
    </row>
    <row r="913" spans="91:106" ht="16.5" x14ac:dyDescent="0.2">
      <c r="CM913" s="44">
        <v>910</v>
      </c>
      <c r="CN913" s="18">
        <f t="shared" si="221"/>
        <v>23</v>
      </c>
      <c r="CO913" s="18">
        <f t="shared" si="222"/>
        <v>1606025</v>
      </c>
      <c r="CP913" s="44" t="str">
        <f t="shared" si="223"/>
        <v>高级神器2配件5-30级</v>
      </c>
      <c r="CQ913" s="43" t="s">
        <v>1061</v>
      </c>
      <c r="CR913" s="18">
        <f t="shared" si="224"/>
        <v>30</v>
      </c>
      <c r="CS913" s="18" t="str">
        <f t="shared" si="225"/>
        <v>金币</v>
      </c>
      <c r="CT913" s="18">
        <f>IF(CR913=1,1,INT(INDEX($CE$13:$CE$52,CR913)/$CH$2*INDEX($CI$4:$CI$6,INDEX($BT$4:$BT$33,CN913))/5)*5)</f>
        <v>100960</v>
      </c>
      <c r="CU913" s="18" t="str">
        <f t="shared" si="226"/>
        <v>初级神器材料</v>
      </c>
      <c r="CV913" s="18">
        <f t="shared" si="227"/>
        <v>17450</v>
      </c>
      <c r="CW913" s="18" t="str">
        <f t="shared" si="228"/>
        <v>高级神器2配件5</v>
      </c>
      <c r="CX913" s="18">
        <f t="shared" si="229"/>
        <v>21</v>
      </c>
      <c r="CY913" s="44"/>
      <c r="CZ913" s="44"/>
      <c r="DA913" s="44"/>
      <c r="DB913" s="44"/>
    </row>
    <row r="914" spans="91:106" ht="16.5" x14ac:dyDescent="0.2">
      <c r="CM914" s="44">
        <v>911</v>
      </c>
      <c r="CN914" s="18">
        <f t="shared" si="221"/>
        <v>23</v>
      </c>
      <c r="CO914" s="18">
        <f t="shared" si="222"/>
        <v>1606025</v>
      </c>
      <c r="CP914" s="44" t="str">
        <f t="shared" si="223"/>
        <v>高级神器2配件5-31级</v>
      </c>
      <c r="CQ914" s="43" t="s">
        <v>1061</v>
      </c>
      <c r="CR914" s="18">
        <f t="shared" si="224"/>
        <v>31</v>
      </c>
      <c r="CS914" s="18" t="str">
        <f t="shared" si="225"/>
        <v>金币</v>
      </c>
      <c r="CT914" s="18">
        <f>IF(CR914=1,1,INT(INDEX($CE$13:$CE$52,CR914)/$CH$2*INDEX($CI$4:$CI$6,INDEX($BT$4:$BT$33,CN914))/5)*5)</f>
        <v>107340</v>
      </c>
      <c r="CU914" s="18" t="str">
        <f t="shared" si="226"/>
        <v>初级神器材料</v>
      </c>
      <c r="CV914" s="18">
        <f t="shared" si="227"/>
        <v>24430</v>
      </c>
      <c r="CW914" s="18" t="str">
        <f t="shared" si="228"/>
        <v>高级神器2配件5</v>
      </c>
      <c r="CX914" s="18">
        <f t="shared" si="229"/>
        <v>25</v>
      </c>
      <c r="CY914" s="44"/>
      <c r="CZ914" s="44"/>
      <c r="DA914" s="44"/>
      <c r="DB914" s="44"/>
    </row>
    <row r="915" spans="91:106" ht="16.5" x14ac:dyDescent="0.2">
      <c r="CM915" s="44">
        <v>912</v>
      </c>
      <c r="CN915" s="18">
        <f t="shared" si="221"/>
        <v>23</v>
      </c>
      <c r="CO915" s="18">
        <f t="shared" si="222"/>
        <v>1606025</v>
      </c>
      <c r="CP915" s="44" t="str">
        <f t="shared" si="223"/>
        <v>高级神器2配件5-32级</v>
      </c>
      <c r="CQ915" s="43" t="s">
        <v>1061</v>
      </c>
      <c r="CR915" s="18">
        <f t="shared" si="224"/>
        <v>32</v>
      </c>
      <c r="CS915" s="18" t="str">
        <f t="shared" si="225"/>
        <v>金币</v>
      </c>
      <c r="CT915" s="18">
        <f>IF(CR915=1,1,INT(INDEX($CE$13:$CE$52,CR915)/$CH$2*INDEX($CI$4:$CI$6,INDEX($BT$4:$BT$33,CN915))/5)*5)</f>
        <v>161015</v>
      </c>
      <c r="CU915" s="18" t="str">
        <f t="shared" si="226"/>
        <v>初级神器材料</v>
      </c>
      <c r="CV915" s="18">
        <f t="shared" si="227"/>
        <v>26175</v>
      </c>
      <c r="CW915" s="18" t="str">
        <f t="shared" si="228"/>
        <v>高级神器2配件5</v>
      </c>
      <c r="CX915" s="18">
        <f t="shared" si="229"/>
        <v>25</v>
      </c>
      <c r="CY915" s="44"/>
      <c r="CZ915" s="44"/>
      <c r="DA915" s="44"/>
      <c r="DB915" s="44"/>
    </row>
    <row r="916" spans="91:106" ht="16.5" x14ac:dyDescent="0.2">
      <c r="CM916" s="44">
        <v>913</v>
      </c>
      <c r="CN916" s="18">
        <f t="shared" si="221"/>
        <v>23</v>
      </c>
      <c r="CO916" s="18">
        <f t="shared" si="222"/>
        <v>1606025</v>
      </c>
      <c r="CP916" s="44" t="str">
        <f t="shared" si="223"/>
        <v>高级神器2配件5-33级</v>
      </c>
      <c r="CQ916" s="43" t="s">
        <v>1061</v>
      </c>
      <c r="CR916" s="18">
        <f t="shared" si="224"/>
        <v>33</v>
      </c>
      <c r="CS916" s="18" t="str">
        <f t="shared" si="225"/>
        <v>金币</v>
      </c>
      <c r="CT916" s="18">
        <f>IF(CR916=1,1,INT(INDEX($CE$13:$CE$52,CR916)/$CH$2*INDEX($CI$4:$CI$6,INDEX($BT$4:$BT$33,CN916))/5)*5)</f>
        <v>214685</v>
      </c>
      <c r="CU916" s="18" t="str">
        <f t="shared" si="226"/>
        <v>初级神器材料</v>
      </c>
      <c r="CV916" s="18">
        <f t="shared" si="227"/>
        <v>27925</v>
      </c>
      <c r="CW916" s="18" t="str">
        <f t="shared" si="228"/>
        <v>高级神器2配件5</v>
      </c>
      <c r="CX916" s="18">
        <f t="shared" si="229"/>
        <v>25</v>
      </c>
      <c r="CY916" s="44"/>
      <c r="CZ916" s="44"/>
      <c r="DA916" s="44"/>
      <c r="DB916" s="44"/>
    </row>
    <row r="917" spans="91:106" ht="16.5" x14ac:dyDescent="0.2">
      <c r="CM917" s="44">
        <v>914</v>
      </c>
      <c r="CN917" s="18">
        <f t="shared" si="221"/>
        <v>23</v>
      </c>
      <c r="CO917" s="18">
        <f t="shared" si="222"/>
        <v>1606025</v>
      </c>
      <c r="CP917" s="44" t="str">
        <f t="shared" si="223"/>
        <v>高级神器2配件5-34级</v>
      </c>
      <c r="CQ917" s="43" t="s">
        <v>1061</v>
      </c>
      <c r="CR917" s="18">
        <f t="shared" si="224"/>
        <v>34</v>
      </c>
      <c r="CS917" s="18" t="str">
        <f t="shared" si="225"/>
        <v>金币</v>
      </c>
      <c r="CT917" s="18">
        <f>IF(CR917=1,1,INT(INDEX($CE$13:$CE$52,CR917)/$CH$2*INDEX($CI$4:$CI$6,INDEX($BT$4:$BT$33,CN917))/5)*5)</f>
        <v>268360</v>
      </c>
      <c r="CU917" s="18" t="str">
        <f t="shared" si="226"/>
        <v>初级神器材料</v>
      </c>
      <c r="CV917" s="18">
        <f t="shared" si="227"/>
        <v>29670</v>
      </c>
      <c r="CW917" s="18" t="str">
        <f t="shared" si="228"/>
        <v>高级神器2配件5</v>
      </c>
      <c r="CX917" s="18">
        <f t="shared" si="229"/>
        <v>25</v>
      </c>
      <c r="CY917" s="44"/>
      <c r="CZ917" s="44"/>
      <c r="DA917" s="44"/>
      <c r="DB917" s="44"/>
    </row>
    <row r="918" spans="91:106" ht="16.5" x14ac:dyDescent="0.2">
      <c r="CM918" s="44">
        <v>915</v>
      </c>
      <c r="CN918" s="18">
        <f t="shared" si="221"/>
        <v>23</v>
      </c>
      <c r="CO918" s="18">
        <f t="shared" si="222"/>
        <v>1606025</v>
      </c>
      <c r="CP918" s="44" t="str">
        <f t="shared" si="223"/>
        <v>高级神器2配件5-35级</v>
      </c>
      <c r="CQ918" s="43" t="s">
        <v>1061</v>
      </c>
      <c r="CR918" s="18">
        <f t="shared" si="224"/>
        <v>35</v>
      </c>
      <c r="CS918" s="18" t="str">
        <f t="shared" si="225"/>
        <v>金币</v>
      </c>
      <c r="CT918" s="18">
        <f>IF(CR918=1,1,INT(INDEX($CE$13:$CE$52,CR918)/$CH$2*INDEX($CI$4:$CI$6,INDEX($BT$4:$BT$33,CN918))/5)*5)</f>
        <v>322030</v>
      </c>
      <c r="CU918" s="18" t="str">
        <f t="shared" si="226"/>
        <v>初级神器材料</v>
      </c>
      <c r="CV918" s="18">
        <f t="shared" si="227"/>
        <v>31415</v>
      </c>
      <c r="CW918" s="18" t="str">
        <f t="shared" si="228"/>
        <v>高级神器2配件5</v>
      </c>
      <c r="CX918" s="18">
        <f t="shared" si="229"/>
        <v>25</v>
      </c>
      <c r="CY918" s="44"/>
      <c r="CZ918" s="44"/>
      <c r="DA918" s="44"/>
      <c r="DB918" s="44"/>
    </row>
    <row r="919" spans="91:106" ht="16.5" x14ac:dyDescent="0.2">
      <c r="CM919" s="44">
        <v>916</v>
      </c>
      <c r="CN919" s="18">
        <f t="shared" si="221"/>
        <v>23</v>
      </c>
      <c r="CO919" s="18">
        <f t="shared" si="222"/>
        <v>1606025</v>
      </c>
      <c r="CP919" s="44" t="str">
        <f t="shared" si="223"/>
        <v>高级神器2配件5-36级</v>
      </c>
      <c r="CQ919" s="43" t="s">
        <v>1061</v>
      </c>
      <c r="CR919" s="18">
        <f t="shared" si="224"/>
        <v>36</v>
      </c>
      <c r="CS919" s="18" t="str">
        <f t="shared" si="225"/>
        <v>金币</v>
      </c>
      <c r="CT919" s="18">
        <f>IF(CR919=1,1,INT(INDEX($CE$13:$CE$52,CR919)/$CH$2*INDEX($CI$4:$CI$6,INDEX($BT$4:$BT$33,CN919))/5)*5)</f>
        <v>436085</v>
      </c>
      <c r="CU919" s="18" t="str">
        <f t="shared" si="226"/>
        <v>初级神器材料</v>
      </c>
      <c r="CV919" s="18">
        <f t="shared" si="227"/>
        <v>49735</v>
      </c>
      <c r="CW919" s="18" t="str">
        <f t="shared" si="228"/>
        <v>高级神器2配件5</v>
      </c>
      <c r="CX919" s="18">
        <f t="shared" si="229"/>
        <v>25</v>
      </c>
      <c r="CY919" s="44"/>
      <c r="CZ919" s="44"/>
      <c r="DA919" s="44"/>
      <c r="DB919" s="44"/>
    </row>
    <row r="920" spans="91:106" ht="16.5" x14ac:dyDescent="0.2">
      <c r="CM920" s="44">
        <v>917</v>
      </c>
      <c r="CN920" s="18">
        <f t="shared" si="221"/>
        <v>23</v>
      </c>
      <c r="CO920" s="18">
        <f t="shared" si="222"/>
        <v>1606025</v>
      </c>
      <c r="CP920" s="44" t="str">
        <f t="shared" si="223"/>
        <v>高级神器2配件5-37级</v>
      </c>
      <c r="CQ920" s="43" t="s">
        <v>1061</v>
      </c>
      <c r="CR920" s="18">
        <f t="shared" si="224"/>
        <v>37</v>
      </c>
      <c r="CS920" s="18" t="str">
        <f t="shared" si="225"/>
        <v>金币</v>
      </c>
      <c r="CT920" s="18">
        <f>IF(CR920=1,1,INT(INDEX($CE$13:$CE$52,CR920)/$CH$2*INDEX($CI$4:$CI$6,INDEX($BT$4:$BT$33,CN920))/5)*5)</f>
        <v>553490</v>
      </c>
      <c r="CU920" s="18" t="str">
        <f t="shared" si="226"/>
        <v>初级神器材料</v>
      </c>
      <c r="CV920" s="18">
        <f t="shared" si="227"/>
        <v>52355</v>
      </c>
      <c r="CW920" s="18" t="str">
        <f t="shared" si="228"/>
        <v>高级神器2配件5</v>
      </c>
      <c r="CX920" s="18">
        <f t="shared" si="229"/>
        <v>25</v>
      </c>
      <c r="CY920" s="44"/>
      <c r="CZ920" s="44"/>
      <c r="DA920" s="44"/>
      <c r="DB920" s="44"/>
    </row>
    <row r="921" spans="91:106" ht="16.5" x14ac:dyDescent="0.2">
      <c r="CM921" s="44">
        <v>918</v>
      </c>
      <c r="CN921" s="18">
        <f t="shared" si="221"/>
        <v>23</v>
      </c>
      <c r="CO921" s="18">
        <f t="shared" si="222"/>
        <v>1606025</v>
      </c>
      <c r="CP921" s="44" t="str">
        <f t="shared" si="223"/>
        <v>高级神器2配件5-38级</v>
      </c>
      <c r="CQ921" s="43" t="s">
        <v>1061</v>
      </c>
      <c r="CR921" s="18">
        <f t="shared" si="224"/>
        <v>38</v>
      </c>
      <c r="CS921" s="18" t="str">
        <f t="shared" si="225"/>
        <v>金币</v>
      </c>
      <c r="CT921" s="18">
        <f>IF(CR921=1,1,INT(INDEX($CE$13:$CE$52,CR921)/$CH$2*INDEX($CI$4:$CI$6,INDEX($BT$4:$BT$33,CN921))/5)*5)</f>
        <v>670900</v>
      </c>
      <c r="CU921" s="18" t="str">
        <f t="shared" si="226"/>
        <v>初级神器材料</v>
      </c>
      <c r="CV921" s="18">
        <f t="shared" si="227"/>
        <v>54975</v>
      </c>
      <c r="CW921" s="18" t="str">
        <f t="shared" si="228"/>
        <v>高级神器2配件5</v>
      </c>
      <c r="CX921" s="18">
        <f t="shared" si="229"/>
        <v>25</v>
      </c>
      <c r="CY921" s="44"/>
      <c r="CZ921" s="44"/>
      <c r="DA921" s="44"/>
      <c r="DB921" s="44"/>
    </row>
    <row r="922" spans="91:106" ht="16.5" x14ac:dyDescent="0.2">
      <c r="CM922" s="44">
        <v>919</v>
      </c>
      <c r="CN922" s="18">
        <f t="shared" si="221"/>
        <v>23</v>
      </c>
      <c r="CO922" s="18">
        <f t="shared" si="222"/>
        <v>1606025</v>
      </c>
      <c r="CP922" s="44" t="str">
        <f t="shared" si="223"/>
        <v>高级神器2配件5-39级</v>
      </c>
      <c r="CQ922" s="43" t="s">
        <v>1061</v>
      </c>
      <c r="CR922" s="18">
        <f t="shared" si="224"/>
        <v>39</v>
      </c>
      <c r="CS922" s="18" t="str">
        <f t="shared" si="225"/>
        <v>金币</v>
      </c>
      <c r="CT922" s="18">
        <f>IF(CR922=1,1,INT(INDEX($CE$13:$CE$52,CR922)/$CH$2*INDEX($CI$4:$CI$6,INDEX($BT$4:$BT$33,CN922))/5)*5)</f>
        <v>788305</v>
      </c>
      <c r="CU922" s="18" t="str">
        <f t="shared" si="226"/>
        <v>初级神器材料</v>
      </c>
      <c r="CV922" s="18">
        <f t="shared" si="227"/>
        <v>57590</v>
      </c>
      <c r="CW922" s="18" t="str">
        <f t="shared" si="228"/>
        <v>高级神器2配件5</v>
      </c>
      <c r="CX922" s="18">
        <f t="shared" si="229"/>
        <v>25</v>
      </c>
      <c r="CY922" s="44"/>
      <c r="CZ922" s="44"/>
      <c r="DA922" s="44"/>
      <c r="DB922" s="44"/>
    </row>
    <row r="923" spans="91:106" ht="16.5" x14ac:dyDescent="0.2">
      <c r="CM923" s="44">
        <v>920</v>
      </c>
      <c r="CN923" s="18">
        <f t="shared" si="221"/>
        <v>23</v>
      </c>
      <c r="CO923" s="18">
        <f t="shared" si="222"/>
        <v>1606025</v>
      </c>
      <c r="CP923" s="44" t="str">
        <f t="shared" si="223"/>
        <v>高级神器2配件5-40级</v>
      </c>
      <c r="CQ923" s="43" t="s">
        <v>1061</v>
      </c>
      <c r="CR923" s="18">
        <f t="shared" si="224"/>
        <v>40</v>
      </c>
      <c r="CS923" s="18" t="str">
        <f t="shared" si="225"/>
        <v>金币</v>
      </c>
      <c r="CT923" s="18">
        <f>IF(CR923=1,1,INT(INDEX($CE$13:$CE$52,CR923)/$CH$2*INDEX($CI$4:$CI$6,INDEX($BT$4:$BT$33,CN923))/5)*5)</f>
        <v>905715</v>
      </c>
      <c r="CU923" s="18" t="str">
        <f t="shared" si="226"/>
        <v>初级神器材料</v>
      </c>
      <c r="CV923" s="18">
        <f t="shared" si="227"/>
        <v>60210</v>
      </c>
      <c r="CW923" s="18" t="str">
        <f t="shared" si="228"/>
        <v>高级神器2配件5</v>
      </c>
      <c r="CX923" s="18">
        <f t="shared" si="229"/>
        <v>25</v>
      </c>
      <c r="CY923" s="44"/>
      <c r="CZ923" s="44"/>
      <c r="DA923" s="44"/>
      <c r="DB923" s="44"/>
    </row>
    <row r="924" spans="91:106" ht="16.5" x14ac:dyDescent="0.2">
      <c r="CM924" s="44">
        <v>921</v>
      </c>
      <c r="CN924" s="18">
        <f t="shared" si="221"/>
        <v>24</v>
      </c>
      <c r="CO924" s="18">
        <f t="shared" si="222"/>
        <v>1606026</v>
      </c>
      <c r="CP924" s="44" t="str">
        <f t="shared" si="223"/>
        <v>高级神器2配件6-1级</v>
      </c>
      <c r="CQ924" s="43" t="s">
        <v>1061</v>
      </c>
      <c r="CR924" s="18">
        <f t="shared" si="224"/>
        <v>1</v>
      </c>
      <c r="CS924" s="18" t="str">
        <f t="shared" si="225"/>
        <v>高级神器2配件6激活</v>
      </c>
      <c r="CT924" s="18">
        <f>IF(CR924=1,1,INT(INDEX($CE$13:$CE$52,CR924)/$CH$2*INDEX($CI$4:$CI$6,INDEX($BT$4:$BT$33,CN924))/5)*5)</f>
        <v>1</v>
      </c>
      <c r="CU924" s="18" t="str">
        <f t="shared" si="226"/>
        <v/>
      </c>
      <c r="CV924" s="18" t="str">
        <f t="shared" si="227"/>
        <v/>
      </c>
      <c r="CW924" s="18" t="str">
        <f t="shared" si="228"/>
        <v/>
      </c>
      <c r="CX924" s="18" t="str">
        <f t="shared" si="229"/>
        <v/>
      </c>
      <c r="CY924" s="44"/>
      <c r="CZ924" s="44"/>
      <c r="DA924" s="44"/>
      <c r="DB924" s="44"/>
    </row>
    <row r="925" spans="91:106" ht="16.5" x14ac:dyDescent="0.2">
      <c r="CM925" s="44">
        <v>922</v>
      </c>
      <c r="CN925" s="18">
        <f t="shared" si="221"/>
        <v>24</v>
      </c>
      <c r="CO925" s="18">
        <f t="shared" si="222"/>
        <v>1606026</v>
      </c>
      <c r="CP925" s="44" t="str">
        <f t="shared" si="223"/>
        <v>高级神器2配件6-2级</v>
      </c>
      <c r="CQ925" s="43" t="s">
        <v>1061</v>
      </c>
      <c r="CR925" s="18">
        <f t="shared" si="224"/>
        <v>2</v>
      </c>
      <c r="CS925" s="18" t="str">
        <f t="shared" si="225"/>
        <v>金币</v>
      </c>
      <c r="CT925" s="18">
        <f>IF(CR925=1,1,INT(INDEX($CE$13:$CE$52,CR925)/$CH$2*INDEX($CI$4:$CI$6,INDEX($BT$4:$BT$33,CN925))/5)*5)</f>
        <v>1505</v>
      </c>
      <c r="CU925" s="18" t="str">
        <f t="shared" si="226"/>
        <v>初级神器材料</v>
      </c>
      <c r="CV925" s="18">
        <f t="shared" si="227"/>
        <v>45</v>
      </c>
      <c r="CW925" s="18" t="str">
        <f t="shared" si="228"/>
        <v>高级神器2配件6</v>
      </c>
      <c r="CX925" s="18">
        <f t="shared" si="229"/>
        <v>1</v>
      </c>
      <c r="CY925" s="44"/>
      <c r="CZ925" s="44"/>
      <c r="DA925" s="44"/>
      <c r="DB925" s="44"/>
    </row>
    <row r="926" spans="91:106" ht="16.5" x14ac:dyDescent="0.2">
      <c r="CM926" s="44">
        <v>923</v>
      </c>
      <c r="CN926" s="18">
        <f t="shared" si="221"/>
        <v>24</v>
      </c>
      <c r="CO926" s="18">
        <f t="shared" si="222"/>
        <v>1606026</v>
      </c>
      <c r="CP926" s="44" t="str">
        <f t="shared" si="223"/>
        <v>高级神器2配件6-3级</v>
      </c>
      <c r="CQ926" s="43" t="s">
        <v>1061</v>
      </c>
      <c r="CR926" s="18">
        <f t="shared" si="224"/>
        <v>3</v>
      </c>
      <c r="CS926" s="18" t="str">
        <f t="shared" si="225"/>
        <v>金币</v>
      </c>
      <c r="CT926" s="18">
        <f>IF(CR926=1,1,INT(INDEX($CE$13:$CE$52,CR926)/$CH$2*INDEX($CI$4:$CI$6,INDEX($BT$4:$BT$33,CN926))/5)*5)</f>
        <v>1825</v>
      </c>
      <c r="CU926" s="18" t="str">
        <f t="shared" si="226"/>
        <v>初级神器材料</v>
      </c>
      <c r="CV926" s="18">
        <f t="shared" si="227"/>
        <v>85</v>
      </c>
      <c r="CW926" s="18" t="str">
        <f t="shared" si="228"/>
        <v>高级神器2配件6</v>
      </c>
      <c r="CX926" s="18">
        <f t="shared" si="229"/>
        <v>1</v>
      </c>
      <c r="CY926" s="44"/>
      <c r="CZ926" s="44"/>
      <c r="DA926" s="44"/>
      <c r="DB926" s="44"/>
    </row>
    <row r="927" spans="91:106" ht="16.5" x14ac:dyDescent="0.2">
      <c r="CM927" s="44">
        <v>924</v>
      </c>
      <c r="CN927" s="18">
        <f t="shared" si="221"/>
        <v>24</v>
      </c>
      <c r="CO927" s="18">
        <f t="shared" si="222"/>
        <v>1606026</v>
      </c>
      <c r="CP927" s="44" t="str">
        <f t="shared" si="223"/>
        <v>高级神器2配件6-4级</v>
      </c>
      <c r="CQ927" s="43" t="s">
        <v>1061</v>
      </c>
      <c r="CR927" s="18">
        <f t="shared" si="224"/>
        <v>4</v>
      </c>
      <c r="CS927" s="18" t="str">
        <f t="shared" si="225"/>
        <v>金币</v>
      </c>
      <c r="CT927" s="18">
        <f>IF(CR927=1,1,INT(INDEX($CE$13:$CE$52,CR927)/$CH$2*INDEX($CI$4:$CI$6,INDEX($BT$4:$BT$33,CN927))/5)*5)</f>
        <v>2145</v>
      </c>
      <c r="CU927" s="18" t="str">
        <f t="shared" si="226"/>
        <v>初级神器材料</v>
      </c>
      <c r="CV927" s="18">
        <f t="shared" si="227"/>
        <v>130</v>
      </c>
      <c r="CW927" s="18" t="str">
        <f t="shared" si="228"/>
        <v>高级神器2配件6</v>
      </c>
      <c r="CX927" s="18">
        <f t="shared" si="229"/>
        <v>1</v>
      </c>
      <c r="CY927" s="44"/>
      <c r="CZ927" s="44"/>
      <c r="DA927" s="44"/>
      <c r="DB927" s="44"/>
    </row>
    <row r="928" spans="91:106" ht="16.5" x14ac:dyDescent="0.2">
      <c r="CM928" s="44">
        <v>925</v>
      </c>
      <c r="CN928" s="18">
        <f t="shared" si="221"/>
        <v>24</v>
      </c>
      <c r="CO928" s="18">
        <f t="shared" si="222"/>
        <v>1606026</v>
      </c>
      <c r="CP928" s="44" t="str">
        <f t="shared" si="223"/>
        <v>高级神器2配件6-5级</v>
      </c>
      <c r="CQ928" s="43" t="s">
        <v>1061</v>
      </c>
      <c r="CR928" s="18">
        <f t="shared" si="224"/>
        <v>5</v>
      </c>
      <c r="CS928" s="18" t="str">
        <f t="shared" si="225"/>
        <v>金币</v>
      </c>
      <c r="CT928" s="18">
        <f>IF(CR928=1,1,INT(INDEX($CE$13:$CE$52,CR928)/$CH$2*INDEX($CI$4:$CI$6,INDEX($BT$4:$BT$33,CN928))/5)*5)</f>
        <v>2465</v>
      </c>
      <c r="CU928" s="18" t="str">
        <f t="shared" si="226"/>
        <v>初级神器材料</v>
      </c>
      <c r="CV928" s="18">
        <f t="shared" si="227"/>
        <v>220</v>
      </c>
      <c r="CW928" s="18" t="str">
        <f t="shared" si="228"/>
        <v>高级神器2配件6</v>
      </c>
      <c r="CX928" s="18">
        <f t="shared" si="229"/>
        <v>2</v>
      </c>
      <c r="CY928" s="44"/>
      <c r="CZ928" s="44"/>
      <c r="DA928" s="44"/>
      <c r="DB928" s="44"/>
    </row>
    <row r="929" spans="91:106" ht="16.5" x14ac:dyDescent="0.2">
      <c r="CM929" s="44">
        <v>926</v>
      </c>
      <c r="CN929" s="18">
        <f t="shared" si="221"/>
        <v>24</v>
      </c>
      <c r="CO929" s="18">
        <f t="shared" si="222"/>
        <v>1606026</v>
      </c>
      <c r="CP929" s="44" t="str">
        <f t="shared" si="223"/>
        <v>高级神器2配件6-6级</v>
      </c>
      <c r="CQ929" s="43" t="s">
        <v>1061</v>
      </c>
      <c r="CR929" s="18">
        <f t="shared" si="224"/>
        <v>6</v>
      </c>
      <c r="CS929" s="18" t="str">
        <f t="shared" si="225"/>
        <v>金币</v>
      </c>
      <c r="CT929" s="18">
        <f>IF(CR929=1,1,INT(INDEX($CE$13:$CE$52,CR929)/$CH$2*INDEX($CI$4:$CI$6,INDEX($BT$4:$BT$33,CN929))/5)*5)</f>
        <v>3260</v>
      </c>
      <c r="CU929" s="18" t="str">
        <f t="shared" si="226"/>
        <v>初级神器材料</v>
      </c>
      <c r="CV929" s="18">
        <f t="shared" si="227"/>
        <v>610</v>
      </c>
      <c r="CW929" s="18" t="str">
        <f t="shared" si="228"/>
        <v>高级神器2配件6</v>
      </c>
      <c r="CX929" s="18">
        <f t="shared" si="229"/>
        <v>2</v>
      </c>
      <c r="CY929" s="44"/>
      <c r="CZ929" s="44"/>
      <c r="DA929" s="44"/>
      <c r="DB929" s="44"/>
    </row>
    <row r="930" spans="91:106" ht="16.5" x14ac:dyDescent="0.2">
      <c r="CM930" s="44">
        <v>927</v>
      </c>
      <c r="CN930" s="18">
        <f t="shared" si="221"/>
        <v>24</v>
      </c>
      <c r="CO930" s="18">
        <f t="shared" si="222"/>
        <v>1606026</v>
      </c>
      <c r="CP930" s="44" t="str">
        <f t="shared" si="223"/>
        <v>高级神器2配件6-7级</v>
      </c>
      <c r="CQ930" s="43" t="s">
        <v>1061</v>
      </c>
      <c r="CR930" s="18">
        <f t="shared" si="224"/>
        <v>7</v>
      </c>
      <c r="CS930" s="18" t="str">
        <f t="shared" si="225"/>
        <v>金币</v>
      </c>
      <c r="CT930" s="18">
        <f>IF(CR930=1,1,INT(INDEX($CE$13:$CE$52,CR930)/$CH$2*INDEX($CI$4:$CI$6,INDEX($BT$4:$BT$33,CN930))/5)*5)</f>
        <v>4140</v>
      </c>
      <c r="CU930" s="18" t="str">
        <f t="shared" si="226"/>
        <v>初级神器材料</v>
      </c>
      <c r="CV930" s="18">
        <f t="shared" si="227"/>
        <v>915</v>
      </c>
      <c r="CW930" s="18" t="str">
        <f t="shared" si="228"/>
        <v>高级神器2配件6</v>
      </c>
      <c r="CX930" s="18">
        <f t="shared" si="229"/>
        <v>2</v>
      </c>
      <c r="CY930" s="44"/>
      <c r="CZ930" s="44"/>
      <c r="DA930" s="44"/>
      <c r="DB930" s="44"/>
    </row>
    <row r="931" spans="91:106" ht="16.5" x14ac:dyDescent="0.2">
      <c r="CM931" s="44">
        <v>928</v>
      </c>
      <c r="CN931" s="18">
        <f t="shared" si="221"/>
        <v>24</v>
      </c>
      <c r="CO931" s="18">
        <f t="shared" si="222"/>
        <v>1606026</v>
      </c>
      <c r="CP931" s="44" t="str">
        <f t="shared" si="223"/>
        <v>高级神器2配件6-8级</v>
      </c>
      <c r="CQ931" s="43" t="s">
        <v>1061</v>
      </c>
      <c r="CR931" s="18">
        <f t="shared" si="224"/>
        <v>8</v>
      </c>
      <c r="CS931" s="18" t="str">
        <f t="shared" si="225"/>
        <v>金币</v>
      </c>
      <c r="CT931" s="18">
        <f>IF(CR931=1,1,INT(INDEX($CE$13:$CE$52,CR931)/$CH$2*INDEX($CI$4:$CI$6,INDEX($BT$4:$BT$33,CN931))/5)*5)</f>
        <v>5020</v>
      </c>
      <c r="CU931" s="18" t="str">
        <f t="shared" si="226"/>
        <v>初级神器材料</v>
      </c>
      <c r="CV931" s="18">
        <f t="shared" si="227"/>
        <v>1180</v>
      </c>
      <c r="CW931" s="18" t="str">
        <f t="shared" si="228"/>
        <v>高级神器2配件6</v>
      </c>
      <c r="CX931" s="18">
        <f t="shared" si="229"/>
        <v>2</v>
      </c>
      <c r="CY931" s="44"/>
      <c r="CZ931" s="44"/>
      <c r="DA931" s="44"/>
      <c r="DB931" s="44"/>
    </row>
    <row r="932" spans="91:106" ht="16.5" x14ac:dyDescent="0.2">
      <c r="CM932" s="44">
        <v>929</v>
      </c>
      <c r="CN932" s="18">
        <f t="shared" si="221"/>
        <v>24</v>
      </c>
      <c r="CO932" s="18">
        <f t="shared" si="222"/>
        <v>1606026</v>
      </c>
      <c r="CP932" s="44" t="str">
        <f t="shared" si="223"/>
        <v>高级神器2配件6-9级</v>
      </c>
      <c r="CQ932" s="43" t="s">
        <v>1061</v>
      </c>
      <c r="CR932" s="18">
        <f t="shared" si="224"/>
        <v>9</v>
      </c>
      <c r="CS932" s="18" t="str">
        <f t="shared" si="225"/>
        <v>金币</v>
      </c>
      <c r="CT932" s="18">
        <f>IF(CR932=1,1,INT(INDEX($CE$13:$CE$52,CR932)/$CH$2*INDEX($CI$4:$CI$6,INDEX($BT$4:$BT$33,CN932))/5)*5)</f>
        <v>5900</v>
      </c>
      <c r="CU932" s="18" t="str">
        <f t="shared" si="226"/>
        <v>初级神器材料</v>
      </c>
      <c r="CV932" s="18">
        <f t="shared" si="227"/>
        <v>1395</v>
      </c>
      <c r="CW932" s="18" t="str">
        <f t="shared" si="228"/>
        <v>高级神器2配件6</v>
      </c>
      <c r="CX932" s="18">
        <f t="shared" si="229"/>
        <v>2</v>
      </c>
      <c r="CY932" s="44"/>
      <c r="CZ932" s="44"/>
      <c r="DA932" s="44"/>
      <c r="DB932" s="44"/>
    </row>
    <row r="933" spans="91:106" ht="16.5" x14ac:dyDescent="0.2">
      <c r="CM933" s="44">
        <v>930</v>
      </c>
      <c r="CN933" s="18">
        <f t="shared" si="221"/>
        <v>24</v>
      </c>
      <c r="CO933" s="18">
        <f t="shared" si="222"/>
        <v>1606026</v>
      </c>
      <c r="CP933" s="44" t="str">
        <f t="shared" si="223"/>
        <v>高级神器2配件6-10级</v>
      </c>
      <c r="CQ933" s="43" t="s">
        <v>1061</v>
      </c>
      <c r="CR933" s="18">
        <f t="shared" si="224"/>
        <v>10</v>
      </c>
      <c r="CS933" s="18" t="str">
        <f t="shared" si="225"/>
        <v>金币</v>
      </c>
      <c r="CT933" s="18">
        <f>IF(CR933=1,1,INT(INDEX($CE$13:$CE$52,CR933)/$CH$2*INDEX($CI$4:$CI$6,INDEX($BT$4:$BT$33,CN933))/5)*5)</f>
        <v>6780</v>
      </c>
      <c r="CU933" s="18" t="str">
        <f t="shared" si="226"/>
        <v>初级神器材料</v>
      </c>
      <c r="CV933" s="18">
        <f t="shared" si="227"/>
        <v>1660</v>
      </c>
      <c r="CW933" s="18" t="str">
        <f t="shared" si="228"/>
        <v>高级神器2配件6</v>
      </c>
      <c r="CX933" s="18">
        <f t="shared" si="229"/>
        <v>3</v>
      </c>
      <c r="CY933" s="44"/>
      <c r="CZ933" s="44"/>
      <c r="DA933" s="44"/>
      <c r="DB933" s="44"/>
    </row>
    <row r="934" spans="91:106" ht="16.5" x14ac:dyDescent="0.2">
      <c r="CM934" s="44">
        <v>931</v>
      </c>
      <c r="CN934" s="18">
        <f t="shared" si="221"/>
        <v>24</v>
      </c>
      <c r="CO934" s="18">
        <f t="shared" si="222"/>
        <v>1606026</v>
      </c>
      <c r="CP934" s="44" t="str">
        <f t="shared" si="223"/>
        <v>高级神器2配件6-11级</v>
      </c>
      <c r="CQ934" s="43" t="s">
        <v>1061</v>
      </c>
      <c r="CR934" s="18">
        <f t="shared" si="224"/>
        <v>11</v>
      </c>
      <c r="CS934" s="18" t="str">
        <f t="shared" si="225"/>
        <v>金币</v>
      </c>
      <c r="CT934" s="18">
        <f>IF(CR934=1,1,INT(INDEX($CE$13:$CE$52,CR934)/$CH$2*INDEX($CI$4:$CI$6,INDEX($BT$4:$BT$33,CN934))/5)*5)</f>
        <v>8065</v>
      </c>
      <c r="CU934" s="18" t="str">
        <f t="shared" si="226"/>
        <v>初级神器材料</v>
      </c>
      <c r="CV934" s="18">
        <f t="shared" si="227"/>
        <v>2880</v>
      </c>
      <c r="CW934" s="18" t="str">
        <f t="shared" si="228"/>
        <v>高级神器2配件6</v>
      </c>
      <c r="CX934" s="18">
        <f t="shared" si="229"/>
        <v>3</v>
      </c>
      <c r="CY934" s="44"/>
      <c r="CZ934" s="44"/>
      <c r="DA934" s="44"/>
      <c r="DB934" s="44"/>
    </row>
    <row r="935" spans="91:106" ht="16.5" x14ac:dyDescent="0.2">
      <c r="CM935" s="44">
        <v>932</v>
      </c>
      <c r="CN935" s="18">
        <f t="shared" si="221"/>
        <v>24</v>
      </c>
      <c r="CO935" s="18">
        <f t="shared" si="222"/>
        <v>1606026</v>
      </c>
      <c r="CP935" s="44" t="str">
        <f t="shared" si="223"/>
        <v>高级神器2配件6-12级</v>
      </c>
      <c r="CQ935" s="43" t="s">
        <v>1061</v>
      </c>
      <c r="CR935" s="18">
        <f t="shared" si="224"/>
        <v>12</v>
      </c>
      <c r="CS935" s="18" t="str">
        <f t="shared" si="225"/>
        <v>金币</v>
      </c>
      <c r="CT935" s="18">
        <f>IF(CR935=1,1,INT(INDEX($CE$13:$CE$52,CR935)/$CH$2*INDEX($CI$4:$CI$6,INDEX($BT$4:$BT$33,CN935))/5)*5)</f>
        <v>9790</v>
      </c>
      <c r="CU935" s="18" t="str">
        <f t="shared" si="226"/>
        <v>初级神器材料</v>
      </c>
      <c r="CV935" s="18">
        <f t="shared" si="227"/>
        <v>3140</v>
      </c>
      <c r="CW935" s="18" t="str">
        <f t="shared" si="228"/>
        <v>高级神器2配件6</v>
      </c>
      <c r="CX935" s="18">
        <f t="shared" si="229"/>
        <v>3</v>
      </c>
      <c r="CY935" s="44"/>
      <c r="CZ935" s="44"/>
      <c r="DA935" s="44"/>
      <c r="DB935" s="44"/>
    </row>
    <row r="936" spans="91:106" ht="16.5" x14ac:dyDescent="0.2">
      <c r="CM936" s="44">
        <v>933</v>
      </c>
      <c r="CN936" s="18">
        <f t="shared" si="221"/>
        <v>24</v>
      </c>
      <c r="CO936" s="18">
        <f t="shared" si="222"/>
        <v>1606026</v>
      </c>
      <c r="CP936" s="44" t="str">
        <f t="shared" si="223"/>
        <v>高级神器2配件6-13级</v>
      </c>
      <c r="CQ936" s="43" t="s">
        <v>1061</v>
      </c>
      <c r="CR936" s="18">
        <f t="shared" si="224"/>
        <v>13</v>
      </c>
      <c r="CS936" s="18" t="str">
        <f t="shared" si="225"/>
        <v>金币</v>
      </c>
      <c r="CT936" s="18">
        <f>IF(CR936=1,1,INT(INDEX($CE$13:$CE$52,CR936)/$CH$2*INDEX($CI$4:$CI$6,INDEX($BT$4:$BT$33,CN936))/5)*5)</f>
        <v>11520</v>
      </c>
      <c r="CU936" s="18" t="str">
        <f t="shared" si="226"/>
        <v>初级神器材料</v>
      </c>
      <c r="CV936" s="18">
        <f t="shared" si="227"/>
        <v>3360</v>
      </c>
      <c r="CW936" s="18" t="str">
        <f t="shared" si="228"/>
        <v>高级神器2配件6</v>
      </c>
      <c r="CX936" s="18">
        <f t="shared" si="229"/>
        <v>3</v>
      </c>
      <c r="CY936" s="44"/>
      <c r="CZ936" s="44"/>
      <c r="DA936" s="44"/>
      <c r="DB936" s="44"/>
    </row>
    <row r="937" spans="91:106" ht="16.5" x14ac:dyDescent="0.2">
      <c r="CM937" s="44">
        <v>934</v>
      </c>
      <c r="CN937" s="18">
        <f t="shared" si="221"/>
        <v>24</v>
      </c>
      <c r="CO937" s="18">
        <f t="shared" si="222"/>
        <v>1606026</v>
      </c>
      <c r="CP937" s="44" t="str">
        <f t="shared" si="223"/>
        <v>高级神器2配件6-14级</v>
      </c>
      <c r="CQ937" s="43" t="s">
        <v>1061</v>
      </c>
      <c r="CR937" s="18">
        <f t="shared" si="224"/>
        <v>14</v>
      </c>
      <c r="CS937" s="18" t="str">
        <f t="shared" si="225"/>
        <v>金币</v>
      </c>
      <c r="CT937" s="18">
        <f>IF(CR937=1,1,INT(INDEX($CE$13:$CE$52,CR937)/$CH$2*INDEX($CI$4:$CI$6,INDEX($BT$4:$BT$33,CN937))/5)*5)</f>
        <v>13250</v>
      </c>
      <c r="CU937" s="18" t="str">
        <f t="shared" si="226"/>
        <v>初级神器材料</v>
      </c>
      <c r="CV937" s="18">
        <f t="shared" si="227"/>
        <v>3580</v>
      </c>
      <c r="CW937" s="18" t="str">
        <f t="shared" si="228"/>
        <v>高级神器2配件6</v>
      </c>
      <c r="CX937" s="18">
        <f t="shared" si="229"/>
        <v>3</v>
      </c>
      <c r="CY937" s="44"/>
      <c r="CZ937" s="44"/>
      <c r="DA937" s="44"/>
      <c r="DB937" s="44"/>
    </row>
    <row r="938" spans="91:106" ht="16.5" x14ac:dyDescent="0.2">
      <c r="CM938" s="44">
        <v>935</v>
      </c>
      <c r="CN938" s="18">
        <f t="shared" si="221"/>
        <v>24</v>
      </c>
      <c r="CO938" s="18">
        <f t="shared" si="222"/>
        <v>1606026</v>
      </c>
      <c r="CP938" s="44" t="str">
        <f t="shared" si="223"/>
        <v>高级神器2配件6-15级</v>
      </c>
      <c r="CQ938" s="43" t="s">
        <v>1061</v>
      </c>
      <c r="CR938" s="18">
        <f t="shared" si="224"/>
        <v>15</v>
      </c>
      <c r="CS938" s="18" t="str">
        <f t="shared" si="225"/>
        <v>金币</v>
      </c>
      <c r="CT938" s="18">
        <f>IF(CR938=1,1,INT(INDEX($CE$13:$CE$52,CR938)/$CH$2*INDEX($CI$4:$CI$6,INDEX($BT$4:$BT$33,CN938))/5)*5)</f>
        <v>14980</v>
      </c>
      <c r="CU938" s="18" t="str">
        <f t="shared" si="226"/>
        <v>初级神器材料</v>
      </c>
      <c r="CV938" s="18">
        <f t="shared" si="227"/>
        <v>3710</v>
      </c>
      <c r="CW938" s="18" t="str">
        <f t="shared" si="228"/>
        <v>高级神器2配件6</v>
      </c>
      <c r="CX938" s="18">
        <f t="shared" si="229"/>
        <v>5</v>
      </c>
      <c r="CY938" s="44"/>
      <c r="CZ938" s="44"/>
      <c r="DA938" s="44"/>
      <c r="DB938" s="44"/>
    </row>
    <row r="939" spans="91:106" ht="16.5" x14ac:dyDescent="0.2">
      <c r="CM939" s="44">
        <v>936</v>
      </c>
      <c r="CN939" s="18">
        <f t="shared" si="221"/>
        <v>24</v>
      </c>
      <c r="CO939" s="18">
        <f t="shared" si="222"/>
        <v>1606026</v>
      </c>
      <c r="CP939" s="44" t="str">
        <f t="shared" si="223"/>
        <v>高级神器2配件6-16级</v>
      </c>
      <c r="CQ939" s="43" t="s">
        <v>1061</v>
      </c>
      <c r="CR939" s="18">
        <f t="shared" si="224"/>
        <v>16</v>
      </c>
      <c r="CS939" s="18" t="str">
        <f t="shared" si="225"/>
        <v>金币</v>
      </c>
      <c r="CT939" s="18">
        <f>IF(CR939=1,1,INT(INDEX($CE$13:$CE$52,CR939)/$CH$2*INDEX($CI$4:$CI$6,INDEX($BT$4:$BT$33,CN939))/5)*5)</f>
        <v>16165</v>
      </c>
      <c r="CU939" s="18" t="str">
        <f t="shared" si="226"/>
        <v>初级神器材料</v>
      </c>
      <c r="CV939" s="18">
        <f t="shared" si="227"/>
        <v>6590</v>
      </c>
      <c r="CW939" s="18" t="str">
        <f t="shared" si="228"/>
        <v>高级神器2配件6</v>
      </c>
      <c r="CX939" s="18">
        <f t="shared" si="229"/>
        <v>5</v>
      </c>
      <c r="CY939" s="44"/>
      <c r="CZ939" s="44"/>
      <c r="DA939" s="44"/>
      <c r="DB939" s="44"/>
    </row>
    <row r="940" spans="91:106" ht="16.5" x14ac:dyDescent="0.2">
      <c r="CM940" s="44">
        <v>937</v>
      </c>
      <c r="CN940" s="18">
        <f t="shared" si="221"/>
        <v>24</v>
      </c>
      <c r="CO940" s="18">
        <f t="shared" si="222"/>
        <v>1606026</v>
      </c>
      <c r="CP940" s="44" t="str">
        <f t="shared" si="223"/>
        <v>高级神器2配件6-17级</v>
      </c>
      <c r="CQ940" s="43" t="s">
        <v>1061</v>
      </c>
      <c r="CR940" s="18">
        <f t="shared" si="224"/>
        <v>17</v>
      </c>
      <c r="CS940" s="18" t="str">
        <f t="shared" si="225"/>
        <v>金币</v>
      </c>
      <c r="CT940" s="18">
        <f>IF(CR940=1,1,INT(INDEX($CE$13:$CE$52,CR940)/$CH$2*INDEX($CI$4:$CI$6,INDEX($BT$4:$BT$33,CN940))/5)*5)</f>
        <v>19625</v>
      </c>
      <c r="CU940" s="18" t="str">
        <f t="shared" si="226"/>
        <v>初级神器材料</v>
      </c>
      <c r="CV940" s="18">
        <f t="shared" si="227"/>
        <v>6980</v>
      </c>
      <c r="CW940" s="18" t="str">
        <f t="shared" si="228"/>
        <v>高级神器2配件6</v>
      </c>
      <c r="CX940" s="18">
        <f t="shared" si="229"/>
        <v>5</v>
      </c>
      <c r="CY940" s="44"/>
      <c r="CZ940" s="44"/>
      <c r="DA940" s="44"/>
      <c r="DB940" s="44"/>
    </row>
    <row r="941" spans="91:106" ht="16.5" x14ac:dyDescent="0.2">
      <c r="CM941" s="44">
        <v>938</v>
      </c>
      <c r="CN941" s="18">
        <f t="shared" si="221"/>
        <v>24</v>
      </c>
      <c r="CO941" s="18">
        <f t="shared" si="222"/>
        <v>1606026</v>
      </c>
      <c r="CP941" s="44" t="str">
        <f t="shared" si="223"/>
        <v>高级神器2配件6-18级</v>
      </c>
      <c r="CQ941" s="43" t="s">
        <v>1061</v>
      </c>
      <c r="CR941" s="18">
        <f t="shared" si="224"/>
        <v>18</v>
      </c>
      <c r="CS941" s="18" t="str">
        <f t="shared" si="225"/>
        <v>金币</v>
      </c>
      <c r="CT941" s="18">
        <f>IF(CR941=1,1,INT(INDEX($CE$13:$CE$52,CR941)/$CH$2*INDEX($CI$4:$CI$6,INDEX($BT$4:$BT$33,CN941))/5)*5)</f>
        <v>23090</v>
      </c>
      <c r="CU941" s="18" t="str">
        <f t="shared" si="226"/>
        <v>初级神器材料</v>
      </c>
      <c r="CV941" s="18">
        <f t="shared" si="227"/>
        <v>7375</v>
      </c>
      <c r="CW941" s="18" t="str">
        <f t="shared" si="228"/>
        <v>高级神器2配件6</v>
      </c>
      <c r="CX941" s="18">
        <f t="shared" si="229"/>
        <v>5</v>
      </c>
      <c r="CY941" s="44"/>
      <c r="CZ941" s="44"/>
      <c r="DA941" s="44"/>
      <c r="DB941" s="44"/>
    </row>
    <row r="942" spans="91:106" ht="16.5" x14ac:dyDescent="0.2">
      <c r="CM942" s="44">
        <v>939</v>
      </c>
      <c r="CN942" s="18">
        <f t="shared" si="221"/>
        <v>24</v>
      </c>
      <c r="CO942" s="18">
        <f t="shared" si="222"/>
        <v>1606026</v>
      </c>
      <c r="CP942" s="44" t="str">
        <f t="shared" si="223"/>
        <v>高级神器2配件6-19级</v>
      </c>
      <c r="CQ942" s="43" t="s">
        <v>1061</v>
      </c>
      <c r="CR942" s="18">
        <f t="shared" si="224"/>
        <v>19</v>
      </c>
      <c r="CS942" s="18" t="str">
        <f t="shared" si="225"/>
        <v>金币</v>
      </c>
      <c r="CT942" s="18">
        <f>IF(CR942=1,1,INT(INDEX($CE$13:$CE$52,CR942)/$CH$2*INDEX($CI$4:$CI$6,INDEX($BT$4:$BT$33,CN942))/5)*5)</f>
        <v>26555</v>
      </c>
      <c r="CU942" s="18" t="str">
        <f t="shared" si="226"/>
        <v>初级神器材料</v>
      </c>
      <c r="CV942" s="18">
        <f t="shared" si="227"/>
        <v>7810</v>
      </c>
      <c r="CW942" s="18" t="str">
        <f t="shared" si="228"/>
        <v>高级神器2配件6</v>
      </c>
      <c r="CX942" s="18">
        <f t="shared" si="229"/>
        <v>5</v>
      </c>
      <c r="CY942" s="44"/>
      <c r="CZ942" s="44"/>
      <c r="DA942" s="44"/>
      <c r="DB942" s="44"/>
    </row>
    <row r="943" spans="91:106" ht="16.5" x14ac:dyDescent="0.2">
      <c r="CM943" s="44">
        <v>940</v>
      </c>
      <c r="CN943" s="18">
        <f t="shared" si="221"/>
        <v>24</v>
      </c>
      <c r="CO943" s="18">
        <f t="shared" si="222"/>
        <v>1606026</v>
      </c>
      <c r="CP943" s="44" t="str">
        <f t="shared" si="223"/>
        <v>高级神器2配件6-20级</v>
      </c>
      <c r="CQ943" s="43" t="s">
        <v>1061</v>
      </c>
      <c r="CR943" s="18">
        <f t="shared" si="224"/>
        <v>20</v>
      </c>
      <c r="CS943" s="18" t="str">
        <f t="shared" si="225"/>
        <v>金币</v>
      </c>
      <c r="CT943" s="18">
        <f>IF(CR943=1,1,INT(INDEX($CE$13:$CE$52,CR943)/$CH$2*INDEX($CI$4:$CI$6,INDEX($BT$4:$BT$33,CN943))/5)*5)</f>
        <v>30020</v>
      </c>
      <c r="CU943" s="18" t="str">
        <f t="shared" si="226"/>
        <v>初级神器材料</v>
      </c>
      <c r="CV943" s="18">
        <f t="shared" si="227"/>
        <v>8245</v>
      </c>
      <c r="CW943" s="18" t="str">
        <f t="shared" si="228"/>
        <v>高级神器2配件6</v>
      </c>
      <c r="CX943" s="18">
        <f t="shared" si="229"/>
        <v>10</v>
      </c>
      <c r="CY943" s="44"/>
      <c r="CZ943" s="44"/>
      <c r="DA943" s="44"/>
      <c r="DB943" s="44"/>
    </row>
    <row r="944" spans="91:106" ht="16.5" x14ac:dyDescent="0.2">
      <c r="CM944" s="44">
        <v>941</v>
      </c>
      <c r="CN944" s="18">
        <f t="shared" si="221"/>
        <v>24</v>
      </c>
      <c r="CO944" s="18">
        <f t="shared" si="222"/>
        <v>1606026</v>
      </c>
      <c r="CP944" s="44" t="str">
        <f t="shared" si="223"/>
        <v>高级神器2配件6-21级</v>
      </c>
      <c r="CQ944" s="43" t="s">
        <v>1061</v>
      </c>
      <c r="CR944" s="18">
        <f t="shared" si="224"/>
        <v>21</v>
      </c>
      <c r="CS944" s="18" t="str">
        <f t="shared" si="225"/>
        <v>金币</v>
      </c>
      <c r="CT944" s="18">
        <f>IF(CR944=1,1,INT(INDEX($CE$13:$CE$52,CR944)/$CH$2*INDEX($CI$4:$CI$6,INDEX($BT$4:$BT$33,CN944))/5)*5)</f>
        <v>31530</v>
      </c>
      <c r="CU944" s="18" t="str">
        <f t="shared" si="226"/>
        <v>初级神器材料</v>
      </c>
      <c r="CV944" s="18">
        <f t="shared" si="227"/>
        <v>9130</v>
      </c>
      <c r="CW944" s="18" t="str">
        <f t="shared" si="228"/>
        <v>高级神器2配件6</v>
      </c>
      <c r="CX944" s="18">
        <f t="shared" si="229"/>
        <v>10</v>
      </c>
      <c r="CY944" s="44"/>
      <c r="CZ944" s="44"/>
      <c r="DA944" s="44"/>
      <c r="DB944" s="44"/>
    </row>
    <row r="945" spans="91:106" ht="16.5" x14ac:dyDescent="0.2">
      <c r="CM945" s="44">
        <v>942</v>
      </c>
      <c r="CN945" s="18">
        <f t="shared" si="221"/>
        <v>24</v>
      </c>
      <c r="CO945" s="18">
        <f t="shared" si="222"/>
        <v>1606026</v>
      </c>
      <c r="CP945" s="44" t="str">
        <f t="shared" si="223"/>
        <v>高级神器2配件6-22级</v>
      </c>
      <c r="CQ945" s="43" t="s">
        <v>1061</v>
      </c>
      <c r="CR945" s="18">
        <f t="shared" si="224"/>
        <v>22</v>
      </c>
      <c r="CS945" s="18" t="str">
        <f t="shared" si="225"/>
        <v>金币</v>
      </c>
      <c r="CT945" s="18">
        <f>IF(CR945=1,1,INT(INDEX($CE$13:$CE$52,CR945)/$CH$2*INDEX($CI$4:$CI$6,INDEX($BT$4:$BT$33,CN945))/5)*5)</f>
        <v>33285</v>
      </c>
      <c r="CU945" s="18" t="str">
        <f t="shared" si="226"/>
        <v>初级神器材料</v>
      </c>
      <c r="CV945" s="18">
        <f t="shared" si="227"/>
        <v>9775</v>
      </c>
      <c r="CW945" s="18" t="str">
        <f t="shared" si="228"/>
        <v>高级神器2配件6</v>
      </c>
      <c r="CX945" s="18">
        <f t="shared" si="229"/>
        <v>10</v>
      </c>
      <c r="CY945" s="44"/>
      <c r="CZ945" s="44"/>
      <c r="DA945" s="44"/>
      <c r="DB945" s="44"/>
    </row>
    <row r="946" spans="91:106" ht="16.5" x14ac:dyDescent="0.2">
      <c r="CM946" s="44">
        <v>943</v>
      </c>
      <c r="CN946" s="18">
        <f t="shared" si="221"/>
        <v>24</v>
      </c>
      <c r="CO946" s="18">
        <f t="shared" si="222"/>
        <v>1606026</v>
      </c>
      <c r="CP946" s="44" t="str">
        <f t="shared" si="223"/>
        <v>高级神器2配件6-23级</v>
      </c>
      <c r="CQ946" s="43" t="s">
        <v>1061</v>
      </c>
      <c r="CR946" s="18">
        <f t="shared" si="224"/>
        <v>23</v>
      </c>
      <c r="CS946" s="18" t="str">
        <f t="shared" si="225"/>
        <v>金币</v>
      </c>
      <c r="CT946" s="18">
        <f>IF(CR946=1,1,INT(INDEX($CE$13:$CE$52,CR946)/$CH$2*INDEX($CI$4:$CI$6,INDEX($BT$4:$BT$33,CN946))/5)*5)</f>
        <v>35035</v>
      </c>
      <c r="CU946" s="18" t="str">
        <f t="shared" si="226"/>
        <v>初级神器材料</v>
      </c>
      <c r="CV946" s="18">
        <f t="shared" si="227"/>
        <v>10385</v>
      </c>
      <c r="CW946" s="18" t="str">
        <f t="shared" si="228"/>
        <v>高级神器2配件6</v>
      </c>
      <c r="CX946" s="18">
        <f t="shared" si="229"/>
        <v>10</v>
      </c>
      <c r="CY946" s="44"/>
      <c r="CZ946" s="44"/>
      <c r="DA946" s="44"/>
      <c r="DB946" s="44"/>
    </row>
    <row r="947" spans="91:106" ht="16.5" x14ac:dyDescent="0.2">
      <c r="CM947" s="44">
        <v>944</v>
      </c>
      <c r="CN947" s="18">
        <f t="shared" si="221"/>
        <v>24</v>
      </c>
      <c r="CO947" s="18">
        <f t="shared" si="222"/>
        <v>1606026</v>
      </c>
      <c r="CP947" s="44" t="str">
        <f t="shared" si="223"/>
        <v>高级神器2配件6-24级</v>
      </c>
      <c r="CQ947" s="43" t="s">
        <v>1061</v>
      </c>
      <c r="CR947" s="18">
        <f t="shared" si="224"/>
        <v>24</v>
      </c>
      <c r="CS947" s="18" t="str">
        <f t="shared" si="225"/>
        <v>金币</v>
      </c>
      <c r="CT947" s="18">
        <f>IF(CR947=1,1,INT(INDEX($CE$13:$CE$52,CR947)/$CH$2*INDEX($CI$4:$CI$6,INDEX($BT$4:$BT$33,CN947))/5)*5)</f>
        <v>36785</v>
      </c>
      <c r="CU947" s="18" t="str">
        <f t="shared" si="226"/>
        <v>初级神器材料</v>
      </c>
      <c r="CV947" s="18">
        <f t="shared" si="227"/>
        <v>10995</v>
      </c>
      <c r="CW947" s="18" t="str">
        <f t="shared" si="228"/>
        <v>高级神器2配件6</v>
      </c>
      <c r="CX947" s="18">
        <f t="shared" si="229"/>
        <v>10</v>
      </c>
      <c r="CY947" s="44"/>
      <c r="CZ947" s="44"/>
      <c r="DA947" s="44"/>
      <c r="DB947" s="44"/>
    </row>
    <row r="948" spans="91:106" ht="16.5" x14ac:dyDescent="0.2">
      <c r="CM948" s="44">
        <v>945</v>
      </c>
      <c r="CN948" s="18">
        <f t="shared" si="221"/>
        <v>24</v>
      </c>
      <c r="CO948" s="18">
        <f t="shared" si="222"/>
        <v>1606026</v>
      </c>
      <c r="CP948" s="44" t="str">
        <f t="shared" si="223"/>
        <v>高级神器2配件6-25级</v>
      </c>
      <c r="CQ948" s="43" t="s">
        <v>1061</v>
      </c>
      <c r="CR948" s="18">
        <f t="shared" si="224"/>
        <v>25</v>
      </c>
      <c r="CS948" s="18" t="str">
        <f t="shared" si="225"/>
        <v>金币</v>
      </c>
      <c r="CT948" s="18">
        <f>IF(CR948=1,1,INT(INDEX($CE$13:$CE$52,CR948)/$CH$2*INDEX($CI$4:$CI$6,INDEX($BT$4:$BT$33,CN948))/5)*5)</f>
        <v>38540</v>
      </c>
      <c r="CU948" s="18" t="str">
        <f t="shared" si="226"/>
        <v>初级神器材料</v>
      </c>
      <c r="CV948" s="18">
        <f t="shared" si="227"/>
        <v>11605</v>
      </c>
      <c r="CW948" s="18" t="str">
        <f t="shared" si="228"/>
        <v>高级神器2配件6</v>
      </c>
      <c r="CX948" s="18">
        <f t="shared" si="229"/>
        <v>15</v>
      </c>
      <c r="CY948" s="44"/>
      <c r="CZ948" s="44"/>
      <c r="DA948" s="44"/>
      <c r="DB948" s="44"/>
    </row>
    <row r="949" spans="91:106" ht="16.5" x14ac:dyDescent="0.2">
      <c r="CM949" s="44">
        <v>946</v>
      </c>
      <c r="CN949" s="18">
        <f t="shared" si="221"/>
        <v>24</v>
      </c>
      <c r="CO949" s="18">
        <f t="shared" si="222"/>
        <v>1606026</v>
      </c>
      <c r="CP949" s="44" t="str">
        <f t="shared" si="223"/>
        <v>高级神器2配件6-26级</v>
      </c>
      <c r="CQ949" s="43" t="s">
        <v>1061</v>
      </c>
      <c r="CR949" s="18">
        <f t="shared" si="224"/>
        <v>26</v>
      </c>
      <c r="CS949" s="18" t="str">
        <f t="shared" si="225"/>
        <v>金币</v>
      </c>
      <c r="CT949" s="18">
        <f>IF(CR949=1,1,INT(INDEX($CE$13:$CE$52,CR949)/$CH$2*INDEX($CI$4:$CI$6,INDEX($BT$4:$BT$33,CN949))/5)*5)</f>
        <v>48610</v>
      </c>
      <c r="CU949" s="18" t="str">
        <f t="shared" si="226"/>
        <v>初级神器材料</v>
      </c>
      <c r="CV949" s="18">
        <f t="shared" si="227"/>
        <v>13960</v>
      </c>
      <c r="CW949" s="18" t="str">
        <f t="shared" si="228"/>
        <v>高级神器2配件6</v>
      </c>
      <c r="CX949" s="18">
        <f t="shared" si="229"/>
        <v>15</v>
      </c>
      <c r="CY949" s="44"/>
      <c r="CZ949" s="44"/>
      <c r="DA949" s="44"/>
      <c r="DB949" s="44"/>
    </row>
    <row r="950" spans="91:106" ht="16.5" x14ac:dyDescent="0.2">
      <c r="CM950" s="44">
        <v>947</v>
      </c>
      <c r="CN950" s="18">
        <f t="shared" si="221"/>
        <v>24</v>
      </c>
      <c r="CO950" s="18">
        <f t="shared" si="222"/>
        <v>1606026</v>
      </c>
      <c r="CP950" s="44" t="str">
        <f t="shared" si="223"/>
        <v>高级神器2配件6-27级</v>
      </c>
      <c r="CQ950" s="43" t="s">
        <v>1061</v>
      </c>
      <c r="CR950" s="18">
        <f t="shared" si="224"/>
        <v>27</v>
      </c>
      <c r="CS950" s="18" t="str">
        <f t="shared" si="225"/>
        <v>金币</v>
      </c>
      <c r="CT950" s="18">
        <f>IF(CR950=1,1,INT(INDEX($CE$13:$CE$52,CR950)/$CH$2*INDEX($CI$4:$CI$6,INDEX($BT$4:$BT$33,CN950))/5)*5)</f>
        <v>61695</v>
      </c>
      <c r="CU950" s="18" t="str">
        <f t="shared" si="226"/>
        <v>初级神器材料</v>
      </c>
      <c r="CV950" s="18">
        <f t="shared" si="227"/>
        <v>14835</v>
      </c>
      <c r="CW950" s="18" t="str">
        <f t="shared" si="228"/>
        <v>高级神器2配件6</v>
      </c>
      <c r="CX950" s="18">
        <f t="shared" si="229"/>
        <v>15</v>
      </c>
      <c r="CY950" s="44"/>
      <c r="CZ950" s="44"/>
      <c r="DA950" s="44"/>
      <c r="DB950" s="44"/>
    </row>
    <row r="951" spans="91:106" ht="16.5" x14ac:dyDescent="0.2">
      <c r="CM951" s="44">
        <v>948</v>
      </c>
      <c r="CN951" s="18">
        <f t="shared" si="221"/>
        <v>24</v>
      </c>
      <c r="CO951" s="18">
        <f t="shared" si="222"/>
        <v>1606026</v>
      </c>
      <c r="CP951" s="44" t="str">
        <f t="shared" si="223"/>
        <v>高级神器2配件6-28级</v>
      </c>
      <c r="CQ951" s="43" t="s">
        <v>1061</v>
      </c>
      <c r="CR951" s="18">
        <f t="shared" si="224"/>
        <v>28</v>
      </c>
      <c r="CS951" s="18" t="str">
        <f t="shared" si="225"/>
        <v>金币</v>
      </c>
      <c r="CT951" s="18">
        <f>IF(CR951=1,1,INT(INDEX($CE$13:$CE$52,CR951)/$CH$2*INDEX($CI$4:$CI$6,INDEX($BT$4:$BT$33,CN951))/5)*5)</f>
        <v>74785</v>
      </c>
      <c r="CU951" s="18" t="str">
        <f t="shared" si="226"/>
        <v>初级神器材料</v>
      </c>
      <c r="CV951" s="18">
        <f t="shared" si="227"/>
        <v>15705</v>
      </c>
      <c r="CW951" s="18" t="str">
        <f t="shared" si="228"/>
        <v>高级神器2配件6</v>
      </c>
      <c r="CX951" s="18">
        <f t="shared" si="229"/>
        <v>15</v>
      </c>
      <c r="CY951" s="44"/>
      <c r="CZ951" s="44"/>
      <c r="DA951" s="44"/>
      <c r="DB951" s="44"/>
    </row>
    <row r="952" spans="91:106" ht="16.5" x14ac:dyDescent="0.2">
      <c r="CM952" s="44">
        <v>949</v>
      </c>
      <c r="CN952" s="18">
        <f t="shared" si="221"/>
        <v>24</v>
      </c>
      <c r="CO952" s="18">
        <f t="shared" si="222"/>
        <v>1606026</v>
      </c>
      <c r="CP952" s="44" t="str">
        <f t="shared" si="223"/>
        <v>高级神器2配件6-29级</v>
      </c>
      <c r="CQ952" s="43" t="s">
        <v>1061</v>
      </c>
      <c r="CR952" s="18">
        <f t="shared" si="224"/>
        <v>29</v>
      </c>
      <c r="CS952" s="18" t="str">
        <f t="shared" si="225"/>
        <v>金币</v>
      </c>
      <c r="CT952" s="18">
        <f>IF(CR952=1,1,INT(INDEX($CE$13:$CE$52,CR952)/$CH$2*INDEX($CI$4:$CI$6,INDEX($BT$4:$BT$33,CN952))/5)*5)</f>
        <v>87870</v>
      </c>
      <c r="CU952" s="18" t="str">
        <f t="shared" si="226"/>
        <v>初级神器材料</v>
      </c>
      <c r="CV952" s="18">
        <f t="shared" si="227"/>
        <v>16580</v>
      </c>
      <c r="CW952" s="18" t="str">
        <f t="shared" si="228"/>
        <v>高级神器2配件6</v>
      </c>
      <c r="CX952" s="18">
        <f t="shared" si="229"/>
        <v>15</v>
      </c>
      <c r="CY952" s="44"/>
      <c r="CZ952" s="44"/>
      <c r="DA952" s="44"/>
      <c r="DB952" s="44"/>
    </row>
    <row r="953" spans="91:106" ht="16.5" x14ac:dyDescent="0.2">
      <c r="CM953" s="44">
        <v>950</v>
      </c>
      <c r="CN953" s="18">
        <f t="shared" si="221"/>
        <v>24</v>
      </c>
      <c r="CO953" s="18">
        <f t="shared" si="222"/>
        <v>1606026</v>
      </c>
      <c r="CP953" s="44" t="str">
        <f t="shared" si="223"/>
        <v>高级神器2配件6-30级</v>
      </c>
      <c r="CQ953" s="43" t="s">
        <v>1061</v>
      </c>
      <c r="CR953" s="18">
        <f t="shared" si="224"/>
        <v>30</v>
      </c>
      <c r="CS953" s="18" t="str">
        <f t="shared" si="225"/>
        <v>金币</v>
      </c>
      <c r="CT953" s="18">
        <f>IF(CR953=1,1,INT(INDEX($CE$13:$CE$52,CR953)/$CH$2*INDEX($CI$4:$CI$6,INDEX($BT$4:$BT$33,CN953))/5)*5)</f>
        <v>100960</v>
      </c>
      <c r="CU953" s="18" t="str">
        <f t="shared" si="226"/>
        <v>初级神器材料</v>
      </c>
      <c r="CV953" s="18">
        <f t="shared" si="227"/>
        <v>17450</v>
      </c>
      <c r="CW953" s="18" t="str">
        <f t="shared" si="228"/>
        <v>高级神器2配件6</v>
      </c>
      <c r="CX953" s="18">
        <f t="shared" si="229"/>
        <v>21</v>
      </c>
      <c r="CY953" s="44"/>
      <c r="CZ953" s="44"/>
      <c r="DA953" s="44"/>
      <c r="DB953" s="44"/>
    </row>
    <row r="954" spans="91:106" ht="16.5" x14ac:dyDescent="0.2">
      <c r="CM954" s="44">
        <v>951</v>
      </c>
      <c r="CN954" s="18">
        <f t="shared" si="221"/>
        <v>24</v>
      </c>
      <c r="CO954" s="18">
        <f t="shared" si="222"/>
        <v>1606026</v>
      </c>
      <c r="CP954" s="44" t="str">
        <f t="shared" si="223"/>
        <v>高级神器2配件6-31级</v>
      </c>
      <c r="CQ954" s="43" t="s">
        <v>1061</v>
      </c>
      <c r="CR954" s="18">
        <f t="shared" si="224"/>
        <v>31</v>
      </c>
      <c r="CS954" s="18" t="str">
        <f t="shared" si="225"/>
        <v>金币</v>
      </c>
      <c r="CT954" s="18">
        <f>IF(CR954=1,1,INT(INDEX($CE$13:$CE$52,CR954)/$CH$2*INDEX($CI$4:$CI$6,INDEX($BT$4:$BT$33,CN954))/5)*5)</f>
        <v>107340</v>
      </c>
      <c r="CU954" s="18" t="str">
        <f t="shared" si="226"/>
        <v>初级神器材料</v>
      </c>
      <c r="CV954" s="18">
        <f t="shared" si="227"/>
        <v>24430</v>
      </c>
      <c r="CW954" s="18" t="str">
        <f t="shared" si="228"/>
        <v>高级神器2配件6</v>
      </c>
      <c r="CX954" s="18">
        <f t="shared" si="229"/>
        <v>25</v>
      </c>
      <c r="CY954" s="44"/>
      <c r="CZ954" s="44"/>
      <c r="DA954" s="44"/>
      <c r="DB954" s="44"/>
    </row>
    <row r="955" spans="91:106" ht="16.5" x14ac:dyDescent="0.2">
      <c r="CM955" s="44">
        <v>952</v>
      </c>
      <c r="CN955" s="18">
        <f t="shared" si="221"/>
        <v>24</v>
      </c>
      <c r="CO955" s="18">
        <f t="shared" si="222"/>
        <v>1606026</v>
      </c>
      <c r="CP955" s="44" t="str">
        <f t="shared" si="223"/>
        <v>高级神器2配件6-32级</v>
      </c>
      <c r="CQ955" s="43" t="s">
        <v>1061</v>
      </c>
      <c r="CR955" s="18">
        <f t="shared" si="224"/>
        <v>32</v>
      </c>
      <c r="CS955" s="18" t="str">
        <f t="shared" si="225"/>
        <v>金币</v>
      </c>
      <c r="CT955" s="18">
        <f>IF(CR955=1,1,INT(INDEX($CE$13:$CE$52,CR955)/$CH$2*INDEX($CI$4:$CI$6,INDEX($BT$4:$BT$33,CN955))/5)*5)</f>
        <v>161015</v>
      </c>
      <c r="CU955" s="18" t="str">
        <f t="shared" si="226"/>
        <v>初级神器材料</v>
      </c>
      <c r="CV955" s="18">
        <f t="shared" si="227"/>
        <v>26175</v>
      </c>
      <c r="CW955" s="18" t="str">
        <f t="shared" si="228"/>
        <v>高级神器2配件6</v>
      </c>
      <c r="CX955" s="18">
        <f t="shared" si="229"/>
        <v>25</v>
      </c>
      <c r="CY955" s="44"/>
      <c r="CZ955" s="44"/>
      <c r="DA955" s="44"/>
      <c r="DB955" s="44"/>
    </row>
    <row r="956" spans="91:106" ht="16.5" x14ac:dyDescent="0.2">
      <c r="CM956" s="44">
        <v>953</v>
      </c>
      <c r="CN956" s="18">
        <f t="shared" si="221"/>
        <v>24</v>
      </c>
      <c r="CO956" s="18">
        <f t="shared" si="222"/>
        <v>1606026</v>
      </c>
      <c r="CP956" s="44" t="str">
        <f t="shared" si="223"/>
        <v>高级神器2配件6-33级</v>
      </c>
      <c r="CQ956" s="43" t="s">
        <v>1061</v>
      </c>
      <c r="CR956" s="18">
        <f t="shared" si="224"/>
        <v>33</v>
      </c>
      <c r="CS956" s="18" t="str">
        <f t="shared" si="225"/>
        <v>金币</v>
      </c>
      <c r="CT956" s="18">
        <f>IF(CR956=1,1,INT(INDEX($CE$13:$CE$52,CR956)/$CH$2*INDEX($CI$4:$CI$6,INDEX($BT$4:$BT$33,CN956))/5)*5)</f>
        <v>214685</v>
      </c>
      <c r="CU956" s="18" t="str">
        <f t="shared" si="226"/>
        <v>初级神器材料</v>
      </c>
      <c r="CV956" s="18">
        <f t="shared" si="227"/>
        <v>27925</v>
      </c>
      <c r="CW956" s="18" t="str">
        <f t="shared" si="228"/>
        <v>高级神器2配件6</v>
      </c>
      <c r="CX956" s="18">
        <f t="shared" si="229"/>
        <v>25</v>
      </c>
      <c r="CY956" s="44"/>
      <c r="CZ956" s="44"/>
      <c r="DA956" s="44"/>
      <c r="DB956" s="44"/>
    </row>
    <row r="957" spans="91:106" ht="16.5" x14ac:dyDescent="0.2">
      <c r="CM957" s="44">
        <v>954</v>
      </c>
      <c r="CN957" s="18">
        <f t="shared" si="221"/>
        <v>24</v>
      </c>
      <c r="CO957" s="18">
        <f t="shared" si="222"/>
        <v>1606026</v>
      </c>
      <c r="CP957" s="44" t="str">
        <f t="shared" si="223"/>
        <v>高级神器2配件6-34级</v>
      </c>
      <c r="CQ957" s="43" t="s">
        <v>1061</v>
      </c>
      <c r="CR957" s="18">
        <f t="shared" si="224"/>
        <v>34</v>
      </c>
      <c r="CS957" s="18" t="str">
        <f t="shared" si="225"/>
        <v>金币</v>
      </c>
      <c r="CT957" s="18">
        <f>IF(CR957=1,1,INT(INDEX($CE$13:$CE$52,CR957)/$CH$2*INDEX($CI$4:$CI$6,INDEX($BT$4:$BT$33,CN957))/5)*5)</f>
        <v>268360</v>
      </c>
      <c r="CU957" s="18" t="str">
        <f t="shared" si="226"/>
        <v>初级神器材料</v>
      </c>
      <c r="CV957" s="18">
        <f t="shared" si="227"/>
        <v>29670</v>
      </c>
      <c r="CW957" s="18" t="str">
        <f t="shared" si="228"/>
        <v>高级神器2配件6</v>
      </c>
      <c r="CX957" s="18">
        <f t="shared" si="229"/>
        <v>25</v>
      </c>
      <c r="CY957" s="44"/>
      <c r="CZ957" s="44"/>
      <c r="DA957" s="44"/>
      <c r="DB957" s="44"/>
    </row>
    <row r="958" spans="91:106" ht="16.5" x14ac:dyDescent="0.2">
      <c r="CM958" s="44">
        <v>955</v>
      </c>
      <c r="CN958" s="18">
        <f t="shared" si="221"/>
        <v>24</v>
      </c>
      <c r="CO958" s="18">
        <f t="shared" si="222"/>
        <v>1606026</v>
      </c>
      <c r="CP958" s="44" t="str">
        <f t="shared" si="223"/>
        <v>高级神器2配件6-35级</v>
      </c>
      <c r="CQ958" s="43" t="s">
        <v>1061</v>
      </c>
      <c r="CR958" s="18">
        <f t="shared" si="224"/>
        <v>35</v>
      </c>
      <c r="CS958" s="18" t="str">
        <f t="shared" si="225"/>
        <v>金币</v>
      </c>
      <c r="CT958" s="18">
        <f>IF(CR958=1,1,INT(INDEX($CE$13:$CE$52,CR958)/$CH$2*INDEX($CI$4:$CI$6,INDEX($BT$4:$BT$33,CN958))/5)*5)</f>
        <v>322030</v>
      </c>
      <c r="CU958" s="18" t="str">
        <f t="shared" si="226"/>
        <v>初级神器材料</v>
      </c>
      <c r="CV958" s="18">
        <f t="shared" si="227"/>
        <v>31415</v>
      </c>
      <c r="CW958" s="18" t="str">
        <f t="shared" si="228"/>
        <v>高级神器2配件6</v>
      </c>
      <c r="CX958" s="18">
        <f t="shared" si="229"/>
        <v>25</v>
      </c>
      <c r="CY958" s="44"/>
      <c r="CZ958" s="44"/>
      <c r="DA958" s="44"/>
      <c r="DB958" s="44"/>
    </row>
    <row r="959" spans="91:106" ht="16.5" x14ac:dyDescent="0.2">
      <c r="CM959" s="44">
        <v>956</v>
      </c>
      <c r="CN959" s="18">
        <f t="shared" si="221"/>
        <v>24</v>
      </c>
      <c r="CO959" s="18">
        <f t="shared" si="222"/>
        <v>1606026</v>
      </c>
      <c r="CP959" s="44" t="str">
        <f t="shared" si="223"/>
        <v>高级神器2配件6-36级</v>
      </c>
      <c r="CQ959" s="43" t="s">
        <v>1061</v>
      </c>
      <c r="CR959" s="18">
        <f t="shared" si="224"/>
        <v>36</v>
      </c>
      <c r="CS959" s="18" t="str">
        <f t="shared" si="225"/>
        <v>金币</v>
      </c>
      <c r="CT959" s="18">
        <f>IF(CR959=1,1,INT(INDEX($CE$13:$CE$52,CR959)/$CH$2*INDEX($CI$4:$CI$6,INDEX($BT$4:$BT$33,CN959))/5)*5)</f>
        <v>436085</v>
      </c>
      <c r="CU959" s="18" t="str">
        <f t="shared" si="226"/>
        <v>初级神器材料</v>
      </c>
      <c r="CV959" s="18">
        <f t="shared" si="227"/>
        <v>49735</v>
      </c>
      <c r="CW959" s="18" t="str">
        <f t="shared" si="228"/>
        <v>高级神器2配件6</v>
      </c>
      <c r="CX959" s="18">
        <f t="shared" si="229"/>
        <v>25</v>
      </c>
      <c r="CY959" s="44"/>
      <c r="CZ959" s="44"/>
      <c r="DA959" s="44"/>
      <c r="DB959" s="44"/>
    </row>
    <row r="960" spans="91:106" ht="16.5" x14ac:dyDescent="0.2">
      <c r="CM960" s="44">
        <v>957</v>
      </c>
      <c r="CN960" s="18">
        <f t="shared" si="221"/>
        <v>24</v>
      </c>
      <c r="CO960" s="18">
        <f t="shared" si="222"/>
        <v>1606026</v>
      </c>
      <c r="CP960" s="44" t="str">
        <f t="shared" si="223"/>
        <v>高级神器2配件6-37级</v>
      </c>
      <c r="CQ960" s="43" t="s">
        <v>1061</v>
      </c>
      <c r="CR960" s="18">
        <f t="shared" si="224"/>
        <v>37</v>
      </c>
      <c r="CS960" s="18" t="str">
        <f t="shared" si="225"/>
        <v>金币</v>
      </c>
      <c r="CT960" s="18">
        <f>IF(CR960=1,1,INT(INDEX($CE$13:$CE$52,CR960)/$CH$2*INDEX($CI$4:$CI$6,INDEX($BT$4:$BT$33,CN960))/5)*5)</f>
        <v>553490</v>
      </c>
      <c r="CU960" s="18" t="str">
        <f t="shared" si="226"/>
        <v>初级神器材料</v>
      </c>
      <c r="CV960" s="18">
        <f t="shared" si="227"/>
        <v>52355</v>
      </c>
      <c r="CW960" s="18" t="str">
        <f t="shared" si="228"/>
        <v>高级神器2配件6</v>
      </c>
      <c r="CX960" s="18">
        <f t="shared" si="229"/>
        <v>25</v>
      </c>
      <c r="CY960" s="44"/>
      <c r="CZ960" s="44"/>
      <c r="DA960" s="44"/>
      <c r="DB960" s="44"/>
    </row>
    <row r="961" spans="91:106" ht="16.5" x14ac:dyDescent="0.2">
      <c r="CM961" s="44">
        <v>958</v>
      </c>
      <c r="CN961" s="18">
        <f t="shared" si="221"/>
        <v>24</v>
      </c>
      <c r="CO961" s="18">
        <f t="shared" si="222"/>
        <v>1606026</v>
      </c>
      <c r="CP961" s="44" t="str">
        <f t="shared" si="223"/>
        <v>高级神器2配件6-38级</v>
      </c>
      <c r="CQ961" s="43" t="s">
        <v>1061</v>
      </c>
      <c r="CR961" s="18">
        <f t="shared" si="224"/>
        <v>38</v>
      </c>
      <c r="CS961" s="18" t="str">
        <f t="shared" si="225"/>
        <v>金币</v>
      </c>
      <c r="CT961" s="18">
        <f>IF(CR961=1,1,INT(INDEX($CE$13:$CE$52,CR961)/$CH$2*INDEX($CI$4:$CI$6,INDEX($BT$4:$BT$33,CN961))/5)*5)</f>
        <v>670900</v>
      </c>
      <c r="CU961" s="18" t="str">
        <f t="shared" si="226"/>
        <v>初级神器材料</v>
      </c>
      <c r="CV961" s="18">
        <f t="shared" si="227"/>
        <v>54975</v>
      </c>
      <c r="CW961" s="18" t="str">
        <f t="shared" si="228"/>
        <v>高级神器2配件6</v>
      </c>
      <c r="CX961" s="18">
        <f t="shared" si="229"/>
        <v>25</v>
      </c>
      <c r="CY961" s="44"/>
      <c r="CZ961" s="44"/>
      <c r="DA961" s="44"/>
      <c r="DB961" s="44"/>
    </row>
    <row r="962" spans="91:106" ht="16.5" x14ac:dyDescent="0.2">
      <c r="CM962" s="44">
        <v>959</v>
      </c>
      <c r="CN962" s="18">
        <f t="shared" si="221"/>
        <v>24</v>
      </c>
      <c r="CO962" s="18">
        <f t="shared" si="222"/>
        <v>1606026</v>
      </c>
      <c r="CP962" s="44" t="str">
        <f t="shared" si="223"/>
        <v>高级神器2配件6-39级</v>
      </c>
      <c r="CQ962" s="43" t="s">
        <v>1061</v>
      </c>
      <c r="CR962" s="18">
        <f t="shared" si="224"/>
        <v>39</v>
      </c>
      <c r="CS962" s="18" t="str">
        <f t="shared" si="225"/>
        <v>金币</v>
      </c>
      <c r="CT962" s="18">
        <f>IF(CR962=1,1,INT(INDEX($CE$13:$CE$52,CR962)/$CH$2*INDEX($CI$4:$CI$6,INDEX($BT$4:$BT$33,CN962))/5)*5)</f>
        <v>788305</v>
      </c>
      <c r="CU962" s="18" t="str">
        <f t="shared" si="226"/>
        <v>初级神器材料</v>
      </c>
      <c r="CV962" s="18">
        <f t="shared" si="227"/>
        <v>57590</v>
      </c>
      <c r="CW962" s="18" t="str">
        <f t="shared" si="228"/>
        <v>高级神器2配件6</v>
      </c>
      <c r="CX962" s="18">
        <f t="shared" si="229"/>
        <v>25</v>
      </c>
      <c r="CY962" s="44"/>
      <c r="CZ962" s="44"/>
      <c r="DA962" s="44"/>
      <c r="DB962" s="44"/>
    </row>
    <row r="963" spans="91:106" ht="16.5" x14ac:dyDescent="0.2">
      <c r="CM963" s="44">
        <v>960</v>
      </c>
      <c r="CN963" s="18">
        <f t="shared" si="221"/>
        <v>24</v>
      </c>
      <c r="CO963" s="18">
        <f t="shared" si="222"/>
        <v>1606026</v>
      </c>
      <c r="CP963" s="44" t="str">
        <f t="shared" si="223"/>
        <v>高级神器2配件6-40级</v>
      </c>
      <c r="CQ963" s="43" t="s">
        <v>1061</v>
      </c>
      <c r="CR963" s="18">
        <f t="shared" si="224"/>
        <v>40</v>
      </c>
      <c r="CS963" s="18" t="str">
        <f t="shared" si="225"/>
        <v>金币</v>
      </c>
      <c r="CT963" s="18">
        <f>IF(CR963=1,1,INT(INDEX($CE$13:$CE$52,CR963)/$CH$2*INDEX($CI$4:$CI$6,INDEX($BT$4:$BT$33,CN963))/5)*5)</f>
        <v>905715</v>
      </c>
      <c r="CU963" s="18" t="str">
        <f t="shared" si="226"/>
        <v>初级神器材料</v>
      </c>
      <c r="CV963" s="18">
        <f t="shared" si="227"/>
        <v>60210</v>
      </c>
      <c r="CW963" s="18" t="str">
        <f t="shared" si="228"/>
        <v>高级神器2配件6</v>
      </c>
      <c r="CX963" s="18">
        <f t="shared" si="229"/>
        <v>25</v>
      </c>
      <c r="CY963" s="44"/>
      <c r="CZ963" s="44"/>
      <c r="DA963" s="44"/>
      <c r="DB963" s="44"/>
    </row>
    <row r="964" spans="91:106" ht="16.5" x14ac:dyDescent="0.2">
      <c r="CM964" s="44">
        <v>961</v>
      </c>
      <c r="CN964" s="18">
        <f t="shared" si="221"/>
        <v>25</v>
      </c>
      <c r="CO964" s="18">
        <f t="shared" si="222"/>
        <v>1606027</v>
      </c>
      <c r="CP964" s="44" t="str">
        <f t="shared" si="223"/>
        <v>高级神器3配件1-1级</v>
      </c>
      <c r="CQ964" s="43" t="s">
        <v>1061</v>
      </c>
      <c r="CR964" s="18">
        <f t="shared" si="224"/>
        <v>1</v>
      </c>
      <c r="CS964" s="18" t="str">
        <f t="shared" si="225"/>
        <v>高级神器3配件1激活</v>
      </c>
      <c r="CT964" s="18">
        <f>IF(CR964=1,1,INT(INDEX($CE$13:$CE$52,CR964)/$CH$2*INDEX($CI$4:$CI$6,INDEX($BT$4:$BT$33,CN964))/5)*5)</f>
        <v>1</v>
      </c>
      <c r="CU964" s="18" t="str">
        <f t="shared" si="226"/>
        <v/>
      </c>
      <c r="CV964" s="18" t="str">
        <f t="shared" si="227"/>
        <v/>
      </c>
      <c r="CW964" s="18" t="str">
        <f t="shared" si="228"/>
        <v/>
      </c>
      <c r="CX964" s="18" t="str">
        <f t="shared" si="229"/>
        <v/>
      </c>
      <c r="CY964" s="44"/>
      <c r="CZ964" s="44"/>
      <c r="DA964" s="44"/>
      <c r="DB964" s="44"/>
    </row>
    <row r="965" spans="91:106" ht="16.5" x14ac:dyDescent="0.2">
      <c r="CM965" s="44">
        <v>962</v>
      </c>
      <c r="CN965" s="18">
        <f t="shared" ref="CN965:CN1028" si="230">INT((CM965-1)/40)+1</f>
        <v>25</v>
      </c>
      <c r="CO965" s="18">
        <f t="shared" ref="CO965:CO1028" si="231">INDEX($BR$4:$BR$33,CN965)</f>
        <v>1606027</v>
      </c>
      <c r="CP965" s="44" t="str">
        <f t="shared" ref="CP965:CP1028" si="232">INDEX($BS$4:$BS$33,CN965)&amp;"-"&amp;CR965&amp;"级"</f>
        <v>高级神器3配件1-2级</v>
      </c>
      <c r="CQ965" s="43" t="s">
        <v>1061</v>
      </c>
      <c r="CR965" s="18">
        <f t="shared" ref="CR965:CR1028" si="233">MOD(CM965-1,40)+1</f>
        <v>2</v>
      </c>
      <c r="CS965" s="18" t="str">
        <f t="shared" ref="CS965:CS1028" si="234">IF(CR965=1,INDEX($BS$4:$BS$33,CN965)&amp;"激活","金币")</f>
        <v>金币</v>
      </c>
      <c r="CT965" s="18">
        <f>IF(CR965=1,1,INT(INDEX($CE$13:$CE$52,CR965)/$CH$2*INDEX($CI$4:$CI$6,INDEX($BT$4:$BT$33,CN965))/5)*5)</f>
        <v>1505</v>
      </c>
      <c r="CU965" s="18" t="str">
        <f t="shared" ref="CU965:CU1028" si="235">IF(CR965=1,"","初级神器材料")</f>
        <v>初级神器材料</v>
      </c>
      <c r="CV965" s="18">
        <f t="shared" ref="CV965:CV1028" si="236">IF(CR965=1,"",INDEX($BK$4:$BM$43,CR965,INDEX($BT$4:$BT$33,CN965)))</f>
        <v>45</v>
      </c>
      <c r="CW965" s="18" t="str">
        <f t="shared" ref="CW965:CW1028" si="237">IF(CR965=1,"",INDEX($BS$4:$BS$33,CN965))</f>
        <v>高级神器3配件1</v>
      </c>
      <c r="CX965" s="18">
        <f t="shared" ref="CX965:CX1028" si="238">IF(CR965=1,"",INDEX($AW$4:$AW$43,CR965))</f>
        <v>1</v>
      </c>
      <c r="CY965" s="44"/>
      <c r="CZ965" s="44"/>
      <c r="DA965" s="44"/>
      <c r="DB965" s="44"/>
    </row>
    <row r="966" spans="91:106" ht="16.5" x14ac:dyDescent="0.2">
      <c r="CM966" s="44">
        <v>963</v>
      </c>
      <c r="CN966" s="18">
        <f t="shared" si="230"/>
        <v>25</v>
      </c>
      <c r="CO966" s="18">
        <f t="shared" si="231"/>
        <v>1606027</v>
      </c>
      <c r="CP966" s="44" t="str">
        <f t="shared" si="232"/>
        <v>高级神器3配件1-3级</v>
      </c>
      <c r="CQ966" s="43" t="s">
        <v>1061</v>
      </c>
      <c r="CR966" s="18">
        <f t="shared" si="233"/>
        <v>3</v>
      </c>
      <c r="CS966" s="18" t="str">
        <f t="shared" si="234"/>
        <v>金币</v>
      </c>
      <c r="CT966" s="18">
        <f>IF(CR966=1,1,INT(INDEX($CE$13:$CE$52,CR966)/$CH$2*INDEX($CI$4:$CI$6,INDEX($BT$4:$BT$33,CN966))/5)*5)</f>
        <v>1825</v>
      </c>
      <c r="CU966" s="18" t="str">
        <f t="shared" si="235"/>
        <v>初级神器材料</v>
      </c>
      <c r="CV966" s="18">
        <f t="shared" si="236"/>
        <v>85</v>
      </c>
      <c r="CW966" s="18" t="str">
        <f t="shared" si="237"/>
        <v>高级神器3配件1</v>
      </c>
      <c r="CX966" s="18">
        <f t="shared" si="238"/>
        <v>1</v>
      </c>
      <c r="CY966" s="44"/>
      <c r="CZ966" s="44"/>
      <c r="DA966" s="44"/>
      <c r="DB966" s="44"/>
    </row>
    <row r="967" spans="91:106" ht="16.5" x14ac:dyDescent="0.2">
      <c r="CM967" s="44">
        <v>964</v>
      </c>
      <c r="CN967" s="18">
        <f t="shared" si="230"/>
        <v>25</v>
      </c>
      <c r="CO967" s="18">
        <f t="shared" si="231"/>
        <v>1606027</v>
      </c>
      <c r="CP967" s="44" t="str">
        <f t="shared" si="232"/>
        <v>高级神器3配件1-4级</v>
      </c>
      <c r="CQ967" s="43" t="s">
        <v>1061</v>
      </c>
      <c r="CR967" s="18">
        <f t="shared" si="233"/>
        <v>4</v>
      </c>
      <c r="CS967" s="18" t="str">
        <f t="shared" si="234"/>
        <v>金币</v>
      </c>
      <c r="CT967" s="18">
        <f>IF(CR967=1,1,INT(INDEX($CE$13:$CE$52,CR967)/$CH$2*INDEX($CI$4:$CI$6,INDEX($BT$4:$BT$33,CN967))/5)*5)</f>
        <v>2145</v>
      </c>
      <c r="CU967" s="18" t="str">
        <f t="shared" si="235"/>
        <v>初级神器材料</v>
      </c>
      <c r="CV967" s="18">
        <f t="shared" si="236"/>
        <v>130</v>
      </c>
      <c r="CW967" s="18" t="str">
        <f t="shared" si="237"/>
        <v>高级神器3配件1</v>
      </c>
      <c r="CX967" s="18">
        <f t="shared" si="238"/>
        <v>1</v>
      </c>
      <c r="CY967" s="44"/>
      <c r="CZ967" s="44"/>
      <c r="DA967" s="44"/>
      <c r="DB967" s="44"/>
    </row>
    <row r="968" spans="91:106" ht="16.5" x14ac:dyDescent="0.2">
      <c r="CM968" s="44">
        <v>965</v>
      </c>
      <c r="CN968" s="18">
        <f t="shared" si="230"/>
        <v>25</v>
      </c>
      <c r="CO968" s="18">
        <f t="shared" si="231"/>
        <v>1606027</v>
      </c>
      <c r="CP968" s="44" t="str">
        <f t="shared" si="232"/>
        <v>高级神器3配件1-5级</v>
      </c>
      <c r="CQ968" s="43" t="s">
        <v>1061</v>
      </c>
      <c r="CR968" s="18">
        <f t="shared" si="233"/>
        <v>5</v>
      </c>
      <c r="CS968" s="18" t="str">
        <f t="shared" si="234"/>
        <v>金币</v>
      </c>
      <c r="CT968" s="18">
        <f>IF(CR968=1,1,INT(INDEX($CE$13:$CE$52,CR968)/$CH$2*INDEX($CI$4:$CI$6,INDEX($BT$4:$BT$33,CN968))/5)*5)</f>
        <v>2465</v>
      </c>
      <c r="CU968" s="18" t="str">
        <f t="shared" si="235"/>
        <v>初级神器材料</v>
      </c>
      <c r="CV968" s="18">
        <f t="shared" si="236"/>
        <v>220</v>
      </c>
      <c r="CW968" s="18" t="str">
        <f t="shared" si="237"/>
        <v>高级神器3配件1</v>
      </c>
      <c r="CX968" s="18">
        <f t="shared" si="238"/>
        <v>2</v>
      </c>
      <c r="CY968" s="44"/>
      <c r="CZ968" s="44"/>
      <c r="DA968" s="44"/>
      <c r="DB968" s="44"/>
    </row>
    <row r="969" spans="91:106" ht="16.5" x14ac:dyDescent="0.2">
      <c r="CM969" s="44">
        <v>966</v>
      </c>
      <c r="CN969" s="18">
        <f t="shared" si="230"/>
        <v>25</v>
      </c>
      <c r="CO969" s="18">
        <f t="shared" si="231"/>
        <v>1606027</v>
      </c>
      <c r="CP969" s="44" t="str">
        <f t="shared" si="232"/>
        <v>高级神器3配件1-6级</v>
      </c>
      <c r="CQ969" s="43" t="s">
        <v>1061</v>
      </c>
      <c r="CR969" s="18">
        <f t="shared" si="233"/>
        <v>6</v>
      </c>
      <c r="CS969" s="18" t="str">
        <f t="shared" si="234"/>
        <v>金币</v>
      </c>
      <c r="CT969" s="18">
        <f>IF(CR969=1,1,INT(INDEX($CE$13:$CE$52,CR969)/$CH$2*INDEX($CI$4:$CI$6,INDEX($BT$4:$BT$33,CN969))/5)*5)</f>
        <v>3260</v>
      </c>
      <c r="CU969" s="18" t="str">
        <f t="shared" si="235"/>
        <v>初级神器材料</v>
      </c>
      <c r="CV969" s="18">
        <f t="shared" si="236"/>
        <v>610</v>
      </c>
      <c r="CW969" s="18" t="str">
        <f t="shared" si="237"/>
        <v>高级神器3配件1</v>
      </c>
      <c r="CX969" s="18">
        <f t="shared" si="238"/>
        <v>2</v>
      </c>
      <c r="CY969" s="44"/>
      <c r="CZ969" s="44"/>
      <c r="DA969" s="44"/>
      <c r="DB969" s="44"/>
    </row>
    <row r="970" spans="91:106" ht="16.5" x14ac:dyDescent="0.2">
      <c r="CM970" s="44">
        <v>967</v>
      </c>
      <c r="CN970" s="18">
        <f t="shared" si="230"/>
        <v>25</v>
      </c>
      <c r="CO970" s="18">
        <f t="shared" si="231"/>
        <v>1606027</v>
      </c>
      <c r="CP970" s="44" t="str">
        <f t="shared" si="232"/>
        <v>高级神器3配件1-7级</v>
      </c>
      <c r="CQ970" s="43" t="s">
        <v>1061</v>
      </c>
      <c r="CR970" s="18">
        <f t="shared" si="233"/>
        <v>7</v>
      </c>
      <c r="CS970" s="18" t="str">
        <f t="shared" si="234"/>
        <v>金币</v>
      </c>
      <c r="CT970" s="18">
        <f>IF(CR970=1,1,INT(INDEX($CE$13:$CE$52,CR970)/$CH$2*INDEX($CI$4:$CI$6,INDEX($BT$4:$BT$33,CN970))/5)*5)</f>
        <v>4140</v>
      </c>
      <c r="CU970" s="18" t="str">
        <f t="shared" si="235"/>
        <v>初级神器材料</v>
      </c>
      <c r="CV970" s="18">
        <f t="shared" si="236"/>
        <v>915</v>
      </c>
      <c r="CW970" s="18" t="str">
        <f t="shared" si="237"/>
        <v>高级神器3配件1</v>
      </c>
      <c r="CX970" s="18">
        <f t="shared" si="238"/>
        <v>2</v>
      </c>
      <c r="CY970" s="44"/>
      <c r="CZ970" s="44"/>
      <c r="DA970" s="44"/>
      <c r="DB970" s="44"/>
    </row>
    <row r="971" spans="91:106" ht="16.5" x14ac:dyDescent="0.2">
      <c r="CM971" s="44">
        <v>968</v>
      </c>
      <c r="CN971" s="18">
        <f t="shared" si="230"/>
        <v>25</v>
      </c>
      <c r="CO971" s="18">
        <f t="shared" si="231"/>
        <v>1606027</v>
      </c>
      <c r="CP971" s="44" t="str">
        <f t="shared" si="232"/>
        <v>高级神器3配件1-8级</v>
      </c>
      <c r="CQ971" s="43" t="s">
        <v>1061</v>
      </c>
      <c r="CR971" s="18">
        <f t="shared" si="233"/>
        <v>8</v>
      </c>
      <c r="CS971" s="18" t="str">
        <f t="shared" si="234"/>
        <v>金币</v>
      </c>
      <c r="CT971" s="18">
        <f>IF(CR971=1,1,INT(INDEX($CE$13:$CE$52,CR971)/$CH$2*INDEX($CI$4:$CI$6,INDEX($BT$4:$BT$33,CN971))/5)*5)</f>
        <v>5020</v>
      </c>
      <c r="CU971" s="18" t="str">
        <f t="shared" si="235"/>
        <v>初级神器材料</v>
      </c>
      <c r="CV971" s="18">
        <f t="shared" si="236"/>
        <v>1180</v>
      </c>
      <c r="CW971" s="18" t="str">
        <f t="shared" si="237"/>
        <v>高级神器3配件1</v>
      </c>
      <c r="CX971" s="18">
        <f t="shared" si="238"/>
        <v>2</v>
      </c>
      <c r="CY971" s="44"/>
      <c r="CZ971" s="44"/>
      <c r="DA971" s="44"/>
      <c r="DB971" s="44"/>
    </row>
    <row r="972" spans="91:106" ht="16.5" x14ac:dyDescent="0.2">
      <c r="CM972" s="44">
        <v>969</v>
      </c>
      <c r="CN972" s="18">
        <f t="shared" si="230"/>
        <v>25</v>
      </c>
      <c r="CO972" s="18">
        <f t="shared" si="231"/>
        <v>1606027</v>
      </c>
      <c r="CP972" s="44" t="str">
        <f t="shared" si="232"/>
        <v>高级神器3配件1-9级</v>
      </c>
      <c r="CQ972" s="43" t="s">
        <v>1061</v>
      </c>
      <c r="CR972" s="18">
        <f t="shared" si="233"/>
        <v>9</v>
      </c>
      <c r="CS972" s="18" t="str">
        <f t="shared" si="234"/>
        <v>金币</v>
      </c>
      <c r="CT972" s="18">
        <f>IF(CR972=1,1,INT(INDEX($CE$13:$CE$52,CR972)/$CH$2*INDEX($CI$4:$CI$6,INDEX($BT$4:$BT$33,CN972))/5)*5)</f>
        <v>5900</v>
      </c>
      <c r="CU972" s="18" t="str">
        <f t="shared" si="235"/>
        <v>初级神器材料</v>
      </c>
      <c r="CV972" s="18">
        <f t="shared" si="236"/>
        <v>1395</v>
      </c>
      <c r="CW972" s="18" t="str">
        <f t="shared" si="237"/>
        <v>高级神器3配件1</v>
      </c>
      <c r="CX972" s="18">
        <f t="shared" si="238"/>
        <v>2</v>
      </c>
      <c r="CY972" s="44"/>
      <c r="CZ972" s="44"/>
      <c r="DA972" s="44"/>
      <c r="DB972" s="44"/>
    </row>
    <row r="973" spans="91:106" ht="16.5" x14ac:dyDescent="0.2">
      <c r="CM973" s="44">
        <v>970</v>
      </c>
      <c r="CN973" s="18">
        <f t="shared" si="230"/>
        <v>25</v>
      </c>
      <c r="CO973" s="18">
        <f t="shared" si="231"/>
        <v>1606027</v>
      </c>
      <c r="CP973" s="44" t="str">
        <f t="shared" si="232"/>
        <v>高级神器3配件1-10级</v>
      </c>
      <c r="CQ973" s="43" t="s">
        <v>1061</v>
      </c>
      <c r="CR973" s="18">
        <f t="shared" si="233"/>
        <v>10</v>
      </c>
      <c r="CS973" s="18" t="str">
        <f t="shared" si="234"/>
        <v>金币</v>
      </c>
      <c r="CT973" s="18">
        <f>IF(CR973=1,1,INT(INDEX($CE$13:$CE$52,CR973)/$CH$2*INDEX($CI$4:$CI$6,INDEX($BT$4:$BT$33,CN973))/5)*5)</f>
        <v>6780</v>
      </c>
      <c r="CU973" s="18" t="str">
        <f t="shared" si="235"/>
        <v>初级神器材料</v>
      </c>
      <c r="CV973" s="18">
        <f t="shared" si="236"/>
        <v>1660</v>
      </c>
      <c r="CW973" s="18" t="str">
        <f t="shared" si="237"/>
        <v>高级神器3配件1</v>
      </c>
      <c r="CX973" s="18">
        <f t="shared" si="238"/>
        <v>3</v>
      </c>
      <c r="CY973" s="44"/>
      <c r="CZ973" s="44"/>
      <c r="DA973" s="44"/>
      <c r="DB973" s="44"/>
    </row>
    <row r="974" spans="91:106" ht="16.5" x14ac:dyDescent="0.2">
      <c r="CM974" s="44">
        <v>971</v>
      </c>
      <c r="CN974" s="18">
        <f t="shared" si="230"/>
        <v>25</v>
      </c>
      <c r="CO974" s="18">
        <f t="shared" si="231"/>
        <v>1606027</v>
      </c>
      <c r="CP974" s="44" t="str">
        <f t="shared" si="232"/>
        <v>高级神器3配件1-11级</v>
      </c>
      <c r="CQ974" s="43" t="s">
        <v>1061</v>
      </c>
      <c r="CR974" s="18">
        <f t="shared" si="233"/>
        <v>11</v>
      </c>
      <c r="CS974" s="18" t="str">
        <f t="shared" si="234"/>
        <v>金币</v>
      </c>
      <c r="CT974" s="18">
        <f>IF(CR974=1,1,INT(INDEX($CE$13:$CE$52,CR974)/$CH$2*INDEX($CI$4:$CI$6,INDEX($BT$4:$BT$33,CN974))/5)*5)</f>
        <v>8065</v>
      </c>
      <c r="CU974" s="18" t="str">
        <f t="shared" si="235"/>
        <v>初级神器材料</v>
      </c>
      <c r="CV974" s="18">
        <f t="shared" si="236"/>
        <v>2880</v>
      </c>
      <c r="CW974" s="18" t="str">
        <f t="shared" si="237"/>
        <v>高级神器3配件1</v>
      </c>
      <c r="CX974" s="18">
        <f t="shared" si="238"/>
        <v>3</v>
      </c>
      <c r="CY974" s="44"/>
      <c r="CZ974" s="44"/>
      <c r="DA974" s="44"/>
      <c r="DB974" s="44"/>
    </row>
    <row r="975" spans="91:106" ht="16.5" x14ac:dyDescent="0.2">
      <c r="CM975" s="44">
        <v>972</v>
      </c>
      <c r="CN975" s="18">
        <f t="shared" si="230"/>
        <v>25</v>
      </c>
      <c r="CO975" s="18">
        <f t="shared" si="231"/>
        <v>1606027</v>
      </c>
      <c r="CP975" s="44" t="str">
        <f t="shared" si="232"/>
        <v>高级神器3配件1-12级</v>
      </c>
      <c r="CQ975" s="43" t="s">
        <v>1061</v>
      </c>
      <c r="CR975" s="18">
        <f t="shared" si="233"/>
        <v>12</v>
      </c>
      <c r="CS975" s="18" t="str">
        <f t="shared" si="234"/>
        <v>金币</v>
      </c>
      <c r="CT975" s="18">
        <f>IF(CR975=1,1,INT(INDEX($CE$13:$CE$52,CR975)/$CH$2*INDEX($CI$4:$CI$6,INDEX($BT$4:$BT$33,CN975))/5)*5)</f>
        <v>9790</v>
      </c>
      <c r="CU975" s="18" t="str">
        <f t="shared" si="235"/>
        <v>初级神器材料</v>
      </c>
      <c r="CV975" s="18">
        <f t="shared" si="236"/>
        <v>3140</v>
      </c>
      <c r="CW975" s="18" t="str">
        <f t="shared" si="237"/>
        <v>高级神器3配件1</v>
      </c>
      <c r="CX975" s="18">
        <f t="shared" si="238"/>
        <v>3</v>
      </c>
      <c r="CY975" s="44"/>
      <c r="CZ975" s="44"/>
      <c r="DA975" s="44"/>
      <c r="DB975" s="44"/>
    </row>
    <row r="976" spans="91:106" ht="16.5" x14ac:dyDescent="0.2">
      <c r="CM976" s="44">
        <v>973</v>
      </c>
      <c r="CN976" s="18">
        <f t="shared" si="230"/>
        <v>25</v>
      </c>
      <c r="CO976" s="18">
        <f t="shared" si="231"/>
        <v>1606027</v>
      </c>
      <c r="CP976" s="44" t="str">
        <f t="shared" si="232"/>
        <v>高级神器3配件1-13级</v>
      </c>
      <c r="CQ976" s="43" t="s">
        <v>1061</v>
      </c>
      <c r="CR976" s="18">
        <f t="shared" si="233"/>
        <v>13</v>
      </c>
      <c r="CS976" s="18" t="str">
        <f t="shared" si="234"/>
        <v>金币</v>
      </c>
      <c r="CT976" s="18">
        <f>IF(CR976=1,1,INT(INDEX($CE$13:$CE$52,CR976)/$CH$2*INDEX($CI$4:$CI$6,INDEX($BT$4:$BT$33,CN976))/5)*5)</f>
        <v>11520</v>
      </c>
      <c r="CU976" s="18" t="str">
        <f t="shared" si="235"/>
        <v>初级神器材料</v>
      </c>
      <c r="CV976" s="18">
        <f t="shared" si="236"/>
        <v>3360</v>
      </c>
      <c r="CW976" s="18" t="str">
        <f t="shared" si="237"/>
        <v>高级神器3配件1</v>
      </c>
      <c r="CX976" s="18">
        <f t="shared" si="238"/>
        <v>3</v>
      </c>
      <c r="CY976" s="44"/>
      <c r="CZ976" s="44"/>
      <c r="DA976" s="44"/>
      <c r="DB976" s="44"/>
    </row>
    <row r="977" spans="91:106" ht="16.5" x14ac:dyDescent="0.2">
      <c r="CM977" s="44">
        <v>974</v>
      </c>
      <c r="CN977" s="18">
        <f t="shared" si="230"/>
        <v>25</v>
      </c>
      <c r="CO977" s="18">
        <f t="shared" si="231"/>
        <v>1606027</v>
      </c>
      <c r="CP977" s="44" t="str">
        <f t="shared" si="232"/>
        <v>高级神器3配件1-14级</v>
      </c>
      <c r="CQ977" s="43" t="s">
        <v>1061</v>
      </c>
      <c r="CR977" s="18">
        <f t="shared" si="233"/>
        <v>14</v>
      </c>
      <c r="CS977" s="18" t="str">
        <f t="shared" si="234"/>
        <v>金币</v>
      </c>
      <c r="CT977" s="18">
        <f>IF(CR977=1,1,INT(INDEX($CE$13:$CE$52,CR977)/$CH$2*INDEX($CI$4:$CI$6,INDEX($BT$4:$BT$33,CN977))/5)*5)</f>
        <v>13250</v>
      </c>
      <c r="CU977" s="18" t="str">
        <f t="shared" si="235"/>
        <v>初级神器材料</v>
      </c>
      <c r="CV977" s="18">
        <f t="shared" si="236"/>
        <v>3580</v>
      </c>
      <c r="CW977" s="18" t="str">
        <f t="shared" si="237"/>
        <v>高级神器3配件1</v>
      </c>
      <c r="CX977" s="18">
        <f t="shared" si="238"/>
        <v>3</v>
      </c>
      <c r="CY977" s="44"/>
      <c r="CZ977" s="44"/>
      <c r="DA977" s="44"/>
      <c r="DB977" s="44"/>
    </row>
    <row r="978" spans="91:106" ht="16.5" x14ac:dyDescent="0.2">
      <c r="CM978" s="44">
        <v>975</v>
      </c>
      <c r="CN978" s="18">
        <f t="shared" si="230"/>
        <v>25</v>
      </c>
      <c r="CO978" s="18">
        <f t="shared" si="231"/>
        <v>1606027</v>
      </c>
      <c r="CP978" s="44" t="str">
        <f t="shared" si="232"/>
        <v>高级神器3配件1-15级</v>
      </c>
      <c r="CQ978" s="43" t="s">
        <v>1061</v>
      </c>
      <c r="CR978" s="18">
        <f t="shared" si="233"/>
        <v>15</v>
      </c>
      <c r="CS978" s="18" t="str">
        <f t="shared" si="234"/>
        <v>金币</v>
      </c>
      <c r="CT978" s="18">
        <f>IF(CR978=1,1,INT(INDEX($CE$13:$CE$52,CR978)/$CH$2*INDEX($CI$4:$CI$6,INDEX($BT$4:$BT$33,CN978))/5)*5)</f>
        <v>14980</v>
      </c>
      <c r="CU978" s="18" t="str">
        <f t="shared" si="235"/>
        <v>初级神器材料</v>
      </c>
      <c r="CV978" s="18">
        <f t="shared" si="236"/>
        <v>3710</v>
      </c>
      <c r="CW978" s="18" t="str">
        <f t="shared" si="237"/>
        <v>高级神器3配件1</v>
      </c>
      <c r="CX978" s="18">
        <f t="shared" si="238"/>
        <v>5</v>
      </c>
      <c r="CY978" s="44"/>
      <c r="CZ978" s="44"/>
      <c r="DA978" s="44"/>
      <c r="DB978" s="44"/>
    </row>
    <row r="979" spans="91:106" ht="16.5" x14ac:dyDescent="0.2">
      <c r="CM979" s="44">
        <v>976</v>
      </c>
      <c r="CN979" s="18">
        <f t="shared" si="230"/>
        <v>25</v>
      </c>
      <c r="CO979" s="18">
        <f t="shared" si="231"/>
        <v>1606027</v>
      </c>
      <c r="CP979" s="44" t="str">
        <f t="shared" si="232"/>
        <v>高级神器3配件1-16级</v>
      </c>
      <c r="CQ979" s="43" t="s">
        <v>1061</v>
      </c>
      <c r="CR979" s="18">
        <f t="shared" si="233"/>
        <v>16</v>
      </c>
      <c r="CS979" s="18" t="str">
        <f t="shared" si="234"/>
        <v>金币</v>
      </c>
      <c r="CT979" s="18">
        <f>IF(CR979=1,1,INT(INDEX($CE$13:$CE$52,CR979)/$CH$2*INDEX($CI$4:$CI$6,INDEX($BT$4:$BT$33,CN979))/5)*5)</f>
        <v>16165</v>
      </c>
      <c r="CU979" s="18" t="str">
        <f t="shared" si="235"/>
        <v>初级神器材料</v>
      </c>
      <c r="CV979" s="18">
        <f t="shared" si="236"/>
        <v>6590</v>
      </c>
      <c r="CW979" s="18" t="str">
        <f t="shared" si="237"/>
        <v>高级神器3配件1</v>
      </c>
      <c r="CX979" s="18">
        <f t="shared" si="238"/>
        <v>5</v>
      </c>
      <c r="CY979" s="44"/>
      <c r="CZ979" s="44"/>
      <c r="DA979" s="44"/>
      <c r="DB979" s="44"/>
    </row>
    <row r="980" spans="91:106" ht="16.5" x14ac:dyDescent="0.2">
      <c r="CM980" s="44">
        <v>977</v>
      </c>
      <c r="CN980" s="18">
        <f t="shared" si="230"/>
        <v>25</v>
      </c>
      <c r="CO980" s="18">
        <f t="shared" si="231"/>
        <v>1606027</v>
      </c>
      <c r="CP980" s="44" t="str">
        <f t="shared" si="232"/>
        <v>高级神器3配件1-17级</v>
      </c>
      <c r="CQ980" s="43" t="s">
        <v>1061</v>
      </c>
      <c r="CR980" s="18">
        <f t="shared" si="233"/>
        <v>17</v>
      </c>
      <c r="CS980" s="18" t="str">
        <f t="shared" si="234"/>
        <v>金币</v>
      </c>
      <c r="CT980" s="18">
        <f>IF(CR980=1,1,INT(INDEX($CE$13:$CE$52,CR980)/$CH$2*INDEX($CI$4:$CI$6,INDEX($BT$4:$BT$33,CN980))/5)*5)</f>
        <v>19625</v>
      </c>
      <c r="CU980" s="18" t="str">
        <f t="shared" si="235"/>
        <v>初级神器材料</v>
      </c>
      <c r="CV980" s="18">
        <f t="shared" si="236"/>
        <v>6980</v>
      </c>
      <c r="CW980" s="18" t="str">
        <f t="shared" si="237"/>
        <v>高级神器3配件1</v>
      </c>
      <c r="CX980" s="18">
        <f t="shared" si="238"/>
        <v>5</v>
      </c>
      <c r="CY980" s="44"/>
      <c r="CZ980" s="44"/>
      <c r="DA980" s="44"/>
      <c r="DB980" s="44"/>
    </row>
    <row r="981" spans="91:106" ht="16.5" x14ac:dyDescent="0.2">
      <c r="CM981" s="44">
        <v>978</v>
      </c>
      <c r="CN981" s="18">
        <f t="shared" si="230"/>
        <v>25</v>
      </c>
      <c r="CO981" s="18">
        <f t="shared" si="231"/>
        <v>1606027</v>
      </c>
      <c r="CP981" s="44" t="str">
        <f t="shared" si="232"/>
        <v>高级神器3配件1-18级</v>
      </c>
      <c r="CQ981" s="43" t="s">
        <v>1061</v>
      </c>
      <c r="CR981" s="18">
        <f t="shared" si="233"/>
        <v>18</v>
      </c>
      <c r="CS981" s="18" t="str">
        <f t="shared" si="234"/>
        <v>金币</v>
      </c>
      <c r="CT981" s="18">
        <f>IF(CR981=1,1,INT(INDEX($CE$13:$CE$52,CR981)/$CH$2*INDEX($CI$4:$CI$6,INDEX($BT$4:$BT$33,CN981))/5)*5)</f>
        <v>23090</v>
      </c>
      <c r="CU981" s="18" t="str">
        <f t="shared" si="235"/>
        <v>初级神器材料</v>
      </c>
      <c r="CV981" s="18">
        <f t="shared" si="236"/>
        <v>7375</v>
      </c>
      <c r="CW981" s="18" t="str">
        <f t="shared" si="237"/>
        <v>高级神器3配件1</v>
      </c>
      <c r="CX981" s="18">
        <f t="shared" si="238"/>
        <v>5</v>
      </c>
      <c r="CY981" s="44"/>
      <c r="CZ981" s="44"/>
      <c r="DA981" s="44"/>
      <c r="DB981" s="44"/>
    </row>
    <row r="982" spans="91:106" ht="16.5" x14ac:dyDescent="0.2">
      <c r="CM982" s="44">
        <v>979</v>
      </c>
      <c r="CN982" s="18">
        <f t="shared" si="230"/>
        <v>25</v>
      </c>
      <c r="CO982" s="18">
        <f t="shared" si="231"/>
        <v>1606027</v>
      </c>
      <c r="CP982" s="44" t="str">
        <f t="shared" si="232"/>
        <v>高级神器3配件1-19级</v>
      </c>
      <c r="CQ982" s="43" t="s">
        <v>1061</v>
      </c>
      <c r="CR982" s="18">
        <f t="shared" si="233"/>
        <v>19</v>
      </c>
      <c r="CS982" s="18" t="str">
        <f t="shared" si="234"/>
        <v>金币</v>
      </c>
      <c r="CT982" s="18">
        <f>IF(CR982=1,1,INT(INDEX($CE$13:$CE$52,CR982)/$CH$2*INDEX($CI$4:$CI$6,INDEX($BT$4:$BT$33,CN982))/5)*5)</f>
        <v>26555</v>
      </c>
      <c r="CU982" s="18" t="str">
        <f t="shared" si="235"/>
        <v>初级神器材料</v>
      </c>
      <c r="CV982" s="18">
        <f t="shared" si="236"/>
        <v>7810</v>
      </c>
      <c r="CW982" s="18" t="str">
        <f t="shared" si="237"/>
        <v>高级神器3配件1</v>
      </c>
      <c r="CX982" s="18">
        <f t="shared" si="238"/>
        <v>5</v>
      </c>
      <c r="CY982" s="44"/>
      <c r="CZ982" s="44"/>
      <c r="DA982" s="44"/>
      <c r="DB982" s="44"/>
    </row>
    <row r="983" spans="91:106" ht="16.5" x14ac:dyDescent="0.2">
      <c r="CM983" s="44">
        <v>980</v>
      </c>
      <c r="CN983" s="18">
        <f t="shared" si="230"/>
        <v>25</v>
      </c>
      <c r="CO983" s="18">
        <f t="shared" si="231"/>
        <v>1606027</v>
      </c>
      <c r="CP983" s="44" t="str">
        <f t="shared" si="232"/>
        <v>高级神器3配件1-20级</v>
      </c>
      <c r="CQ983" s="43" t="s">
        <v>1061</v>
      </c>
      <c r="CR983" s="18">
        <f t="shared" si="233"/>
        <v>20</v>
      </c>
      <c r="CS983" s="18" t="str">
        <f t="shared" si="234"/>
        <v>金币</v>
      </c>
      <c r="CT983" s="18">
        <f>IF(CR983=1,1,INT(INDEX($CE$13:$CE$52,CR983)/$CH$2*INDEX($CI$4:$CI$6,INDEX($BT$4:$BT$33,CN983))/5)*5)</f>
        <v>30020</v>
      </c>
      <c r="CU983" s="18" t="str">
        <f t="shared" si="235"/>
        <v>初级神器材料</v>
      </c>
      <c r="CV983" s="18">
        <f t="shared" si="236"/>
        <v>8245</v>
      </c>
      <c r="CW983" s="18" t="str">
        <f t="shared" si="237"/>
        <v>高级神器3配件1</v>
      </c>
      <c r="CX983" s="18">
        <f t="shared" si="238"/>
        <v>10</v>
      </c>
      <c r="CY983" s="44"/>
      <c r="CZ983" s="44"/>
      <c r="DA983" s="44"/>
      <c r="DB983" s="44"/>
    </row>
    <row r="984" spans="91:106" ht="16.5" x14ac:dyDescent="0.2">
      <c r="CM984" s="44">
        <v>981</v>
      </c>
      <c r="CN984" s="18">
        <f t="shared" si="230"/>
        <v>25</v>
      </c>
      <c r="CO984" s="18">
        <f t="shared" si="231"/>
        <v>1606027</v>
      </c>
      <c r="CP984" s="44" t="str">
        <f t="shared" si="232"/>
        <v>高级神器3配件1-21级</v>
      </c>
      <c r="CQ984" s="43" t="s">
        <v>1061</v>
      </c>
      <c r="CR984" s="18">
        <f t="shared" si="233"/>
        <v>21</v>
      </c>
      <c r="CS984" s="18" t="str">
        <f t="shared" si="234"/>
        <v>金币</v>
      </c>
      <c r="CT984" s="18">
        <f>IF(CR984=1,1,INT(INDEX($CE$13:$CE$52,CR984)/$CH$2*INDEX($CI$4:$CI$6,INDEX($BT$4:$BT$33,CN984))/5)*5)</f>
        <v>31530</v>
      </c>
      <c r="CU984" s="18" t="str">
        <f t="shared" si="235"/>
        <v>初级神器材料</v>
      </c>
      <c r="CV984" s="18">
        <f t="shared" si="236"/>
        <v>9130</v>
      </c>
      <c r="CW984" s="18" t="str">
        <f t="shared" si="237"/>
        <v>高级神器3配件1</v>
      </c>
      <c r="CX984" s="18">
        <f t="shared" si="238"/>
        <v>10</v>
      </c>
      <c r="CY984" s="44"/>
      <c r="CZ984" s="44"/>
      <c r="DA984" s="44"/>
      <c r="DB984" s="44"/>
    </row>
    <row r="985" spans="91:106" ht="16.5" x14ac:dyDescent="0.2">
      <c r="CM985" s="44">
        <v>982</v>
      </c>
      <c r="CN985" s="18">
        <f t="shared" si="230"/>
        <v>25</v>
      </c>
      <c r="CO985" s="18">
        <f t="shared" si="231"/>
        <v>1606027</v>
      </c>
      <c r="CP985" s="44" t="str">
        <f t="shared" si="232"/>
        <v>高级神器3配件1-22级</v>
      </c>
      <c r="CQ985" s="43" t="s">
        <v>1061</v>
      </c>
      <c r="CR985" s="18">
        <f t="shared" si="233"/>
        <v>22</v>
      </c>
      <c r="CS985" s="18" t="str">
        <f t="shared" si="234"/>
        <v>金币</v>
      </c>
      <c r="CT985" s="18">
        <f>IF(CR985=1,1,INT(INDEX($CE$13:$CE$52,CR985)/$CH$2*INDEX($CI$4:$CI$6,INDEX($BT$4:$BT$33,CN985))/5)*5)</f>
        <v>33285</v>
      </c>
      <c r="CU985" s="18" t="str">
        <f t="shared" si="235"/>
        <v>初级神器材料</v>
      </c>
      <c r="CV985" s="18">
        <f t="shared" si="236"/>
        <v>9775</v>
      </c>
      <c r="CW985" s="18" t="str">
        <f t="shared" si="237"/>
        <v>高级神器3配件1</v>
      </c>
      <c r="CX985" s="18">
        <f t="shared" si="238"/>
        <v>10</v>
      </c>
      <c r="CY985" s="44"/>
      <c r="CZ985" s="44"/>
      <c r="DA985" s="44"/>
      <c r="DB985" s="44"/>
    </row>
    <row r="986" spans="91:106" ht="16.5" x14ac:dyDescent="0.2">
      <c r="CM986" s="44">
        <v>983</v>
      </c>
      <c r="CN986" s="18">
        <f t="shared" si="230"/>
        <v>25</v>
      </c>
      <c r="CO986" s="18">
        <f t="shared" si="231"/>
        <v>1606027</v>
      </c>
      <c r="CP986" s="44" t="str">
        <f t="shared" si="232"/>
        <v>高级神器3配件1-23级</v>
      </c>
      <c r="CQ986" s="43" t="s">
        <v>1061</v>
      </c>
      <c r="CR986" s="18">
        <f t="shared" si="233"/>
        <v>23</v>
      </c>
      <c r="CS986" s="18" t="str">
        <f t="shared" si="234"/>
        <v>金币</v>
      </c>
      <c r="CT986" s="18">
        <f>IF(CR986=1,1,INT(INDEX($CE$13:$CE$52,CR986)/$CH$2*INDEX($CI$4:$CI$6,INDEX($BT$4:$BT$33,CN986))/5)*5)</f>
        <v>35035</v>
      </c>
      <c r="CU986" s="18" t="str">
        <f t="shared" si="235"/>
        <v>初级神器材料</v>
      </c>
      <c r="CV986" s="18">
        <f t="shared" si="236"/>
        <v>10385</v>
      </c>
      <c r="CW986" s="18" t="str">
        <f t="shared" si="237"/>
        <v>高级神器3配件1</v>
      </c>
      <c r="CX986" s="18">
        <f t="shared" si="238"/>
        <v>10</v>
      </c>
      <c r="CY986" s="44"/>
      <c r="CZ986" s="44"/>
      <c r="DA986" s="44"/>
      <c r="DB986" s="44"/>
    </row>
    <row r="987" spans="91:106" ht="16.5" x14ac:dyDescent="0.2">
      <c r="CM987" s="44">
        <v>984</v>
      </c>
      <c r="CN987" s="18">
        <f t="shared" si="230"/>
        <v>25</v>
      </c>
      <c r="CO987" s="18">
        <f t="shared" si="231"/>
        <v>1606027</v>
      </c>
      <c r="CP987" s="44" t="str">
        <f t="shared" si="232"/>
        <v>高级神器3配件1-24级</v>
      </c>
      <c r="CQ987" s="43" t="s">
        <v>1061</v>
      </c>
      <c r="CR987" s="18">
        <f t="shared" si="233"/>
        <v>24</v>
      </c>
      <c r="CS987" s="18" t="str">
        <f t="shared" si="234"/>
        <v>金币</v>
      </c>
      <c r="CT987" s="18">
        <f>IF(CR987=1,1,INT(INDEX($CE$13:$CE$52,CR987)/$CH$2*INDEX($CI$4:$CI$6,INDEX($BT$4:$BT$33,CN987))/5)*5)</f>
        <v>36785</v>
      </c>
      <c r="CU987" s="18" t="str">
        <f t="shared" si="235"/>
        <v>初级神器材料</v>
      </c>
      <c r="CV987" s="18">
        <f t="shared" si="236"/>
        <v>10995</v>
      </c>
      <c r="CW987" s="18" t="str">
        <f t="shared" si="237"/>
        <v>高级神器3配件1</v>
      </c>
      <c r="CX987" s="18">
        <f t="shared" si="238"/>
        <v>10</v>
      </c>
      <c r="CY987" s="44"/>
      <c r="CZ987" s="44"/>
      <c r="DA987" s="44"/>
      <c r="DB987" s="44"/>
    </row>
    <row r="988" spans="91:106" ht="16.5" x14ac:dyDescent="0.2">
      <c r="CM988" s="44">
        <v>985</v>
      </c>
      <c r="CN988" s="18">
        <f t="shared" si="230"/>
        <v>25</v>
      </c>
      <c r="CO988" s="18">
        <f t="shared" si="231"/>
        <v>1606027</v>
      </c>
      <c r="CP988" s="44" t="str">
        <f t="shared" si="232"/>
        <v>高级神器3配件1-25级</v>
      </c>
      <c r="CQ988" s="43" t="s">
        <v>1061</v>
      </c>
      <c r="CR988" s="18">
        <f t="shared" si="233"/>
        <v>25</v>
      </c>
      <c r="CS988" s="18" t="str">
        <f t="shared" si="234"/>
        <v>金币</v>
      </c>
      <c r="CT988" s="18">
        <f>IF(CR988=1,1,INT(INDEX($CE$13:$CE$52,CR988)/$CH$2*INDEX($CI$4:$CI$6,INDEX($BT$4:$BT$33,CN988))/5)*5)</f>
        <v>38540</v>
      </c>
      <c r="CU988" s="18" t="str">
        <f t="shared" si="235"/>
        <v>初级神器材料</v>
      </c>
      <c r="CV988" s="18">
        <f t="shared" si="236"/>
        <v>11605</v>
      </c>
      <c r="CW988" s="18" t="str">
        <f t="shared" si="237"/>
        <v>高级神器3配件1</v>
      </c>
      <c r="CX988" s="18">
        <f t="shared" si="238"/>
        <v>15</v>
      </c>
      <c r="CY988" s="44"/>
      <c r="CZ988" s="44"/>
      <c r="DA988" s="44"/>
      <c r="DB988" s="44"/>
    </row>
    <row r="989" spans="91:106" ht="16.5" x14ac:dyDescent="0.2">
      <c r="CM989" s="44">
        <v>986</v>
      </c>
      <c r="CN989" s="18">
        <f t="shared" si="230"/>
        <v>25</v>
      </c>
      <c r="CO989" s="18">
        <f t="shared" si="231"/>
        <v>1606027</v>
      </c>
      <c r="CP989" s="44" t="str">
        <f t="shared" si="232"/>
        <v>高级神器3配件1-26级</v>
      </c>
      <c r="CQ989" s="43" t="s">
        <v>1061</v>
      </c>
      <c r="CR989" s="18">
        <f t="shared" si="233"/>
        <v>26</v>
      </c>
      <c r="CS989" s="18" t="str">
        <f t="shared" si="234"/>
        <v>金币</v>
      </c>
      <c r="CT989" s="18">
        <f>IF(CR989=1,1,INT(INDEX($CE$13:$CE$52,CR989)/$CH$2*INDEX($CI$4:$CI$6,INDEX($BT$4:$BT$33,CN989))/5)*5)</f>
        <v>48610</v>
      </c>
      <c r="CU989" s="18" t="str">
        <f t="shared" si="235"/>
        <v>初级神器材料</v>
      </c>
      <c r="CV989" s="18">
        <f t="shared" si="236"/>
        <v>13960</v>
      </c>
      <c r="CW989" s="18" t="str">
        <f t="shared" si="237"/>
        <v>高级神器3配件1</v>
      </c>
      <c r="CX989" s="18">
        <f t="shared" si="238"/>
        <v>15</v>
      </c>
      <c r="CY989" s="44"/>
      <c r="CZ989" s="44"/>
      <c r="DA989" s="44"/>
      <c r="DB989" s="44"/>
    </row>
    <row r="990" spans="91:106" ht="16.5" x14ac:dyDescent="0.2">
      <c r="CM990" s="44">
        <v>987</v>
      </c>
      <c r="CN990" s="18">
        <f t="shared" si="230"/>
        <v>25</v>
      </c>
      <c r="CO990" s="18">
        <f t="shared" si="231"/>
        <v>1606027</v>
      </c>
      <c r="CP990" s="44" t="str">
        <f t="shared" si="232"/>
        <v>高级神器3配件1-27级</v>
      </c>
      <c r="CQ990" s="43" t="s">
        <v>1061</v>
      </c>
      <c r="CR990" s="18">
        <f t="shared" si="233"/>
        <v>27</v>
      </c>
      <c r="CS990" s="18" t="str">
        <f t="shared" si="234"/>
        <v>金币</v>
      </c>
      <c r="CT990" s="18">
        <f>IF(CR990=1,1,INT(INDEX($CE$13:$CE$52,CR990)/$CH$2*INDEX($CI$4:$CI$6,INDEX($BT$4:$BT$33,CN990))/5)*5)</f>
        <v>61695</v>
      </c>
      <c r="CU990" s="18" t="str">
        <f t="shared" si="235"/>
        <v>初级神器材料</v>
      </c>
      <c r="CV990" s="18">
        <f t="shared" si="236"/>
        <v>14835</v>
      </c>
      <c r="CW990" s="18" t="str">
        <f t="shared" si="237"/>
        <v>高级神器3配件1</v>
      </c>
      <c r="CX990" s="18">
        <f t="shared" si="238"/>
        <v>15</v>
      </c>
      <c r="CY990" s="44"/>
      <c r="CZ990" s="44"/>
      <c r="DA990" s="44"/>
      <c r="DB990" s="44"/>
    </row>
    <row r="991" spans="91:106" ht="16.5" x14ac:dyDescent="0.2">
      <c r="CM991" s="44">
        <v>988</v>
      </c>
      <c r="CN991" s="18">
        <f t="shared" si="230"/>
        <v>25</v>
      </c>
      <c r="CO991" s="18">
        <f t="shared" si="231"/>
        <v>1606027</v>
      </c>
      <c r="CP991" s="44" t="str">
        <f t="shared" si="232"/>
        <v>高级神器3配件1-28级</v>
      </c>
      <c r="CQ991" s="43" t="s">
        <v>1061</v>
      </c>
      <c r="CR991" s="18">
        <f t="shared" si="233"/>
        <v>28</v>
      </c>
      <c r="CS991" s="18" t="str">
        <f t="shared" si="234"/>
        <v>金币</v>
      </c>
      <c r="CT991" s="18">
        <f>IF(CR991=1,1,INT(INDEX($CE$13:$CE$52,CR991)/$CH$2*INDEX($CI$4:$CI$6,INDEX($BT$4:$BT$33,CN991))/5)*5)</f>
        <v>74785</v>
      </c>
      <c r="CU991" s="18" t="str">
        <f t="shared" si="235"/>
        <v>初级神器材料</v>
      </c>
      <c r="CV991" s="18">
        <f t="shared" si="236"/>
        <v>15705</v>
      </c>
      <c r="CW991" s="18" t="str">
        <f t="shared" si="237"/>
        <v>高级神器3配件1</v>
      </c>
      <c r="CX991" s="18">
        <f t="shared" si="238"/>
        <v>15</v>
      </c>
      <c r="CY991" s="44"/>
      <c r="CZ991" s="44"/>
      <c r="DA991" s="44"/>
      <c r="DB991" s="44"/>
    </row>
    <row r="992" spans="91:106" ht="16.5" x14ac:dyDescent="0.2">
      <c r="CM992" s="44">
        <v>989</v>
      </c>
      <c r="CN992" s="18">
        <f t="shared" si="230"/>
        <v>25</v>
      </c>
      <c r="CO992" s="18">
        <f t="shared" si="231"/>
        <v>1606027</v>
      </c>
      <c r="CP992" s="44" t="str">
        <f t="shared" si="232"/>
        <v>高级神器3配件1-29级</v>
      </c>
      <c r="CQ992" s="43" t="s">
        <v>1061</v>
      </c>
      <c r="CR992" s="18">
        <f t="shared" si="233"/>
        <v>29</v>
      </c>
      <c r="CS992" s="18" t="str">
        <f t="shared" si="234"/>
        <v>金币</v>
      </c>
      <c r="CT992" s="18">
        <f>IF(CR992=1,1,INT(INDEX($CE$13:$CE$52,CR992)/$CH$2*INDEX($CI$4:$CI$6,INDEX($BT$4:$BT$33,CN992))/5)*5)</f>
        <v>87870</v>
      </c>
      <c r="CU992" s="18" t="str">
        <f t="shared" si="235"/>
        <v>初级神器材料</v>
      </c>
      <c r="CV992" s="18">
        <f t="shared" si="236"/>
        <v>16580</v>
      </c>
      <c r="CW992" s="18" t="str">
        <f t="shared" si="237"/>
        <v>高级神器3配件1</v>
      </c>
      <c r="CX992" s="18">
        <f t="shared" si="238"/>
        <v>15</v>
      </c>
      <c r="CY992" s="44"/>
      <c r="CZ992" s="44"/>
      <c r="DA992" s="44"/>
      <c r="DB992" s="44"/>
    </row>
    <row r="993" spans="91:106" ht="16.5" x14ac:dyDescent="0.2">
      <c r="CM993" s="44">
        <v>990</v>
      </c>
      <c r="CN993" s="18">
        <f t="shared" si="230"/>
        <v>25</v>
      </c>
      <c r="CO993" s="18">
        <f t="shared" si="231"/>
        <v>1606027</v>
      </c>
      <c r="CP993" s="44" t="str">
        <f t="shared" si="232"/>
        <v>高级神器3配件1-30级</v>
      </c>
      <c r="CQ993" s="43" t="s">
        <v>1061</v>
      </c>
      <c r="CR993" s="18">
        <f t="shared" si="233"/>
        <v>30</v>
      </c>
      <c r="CS993" s="18" t="str">
        <f t="shared" si="234"/>
        <v>金币</v>
      </c>
      <c r="CT993" s="18">
        <f>IF(CR993=1,1,INT(INDEX($CE$13:$CE$52,CR993)/$CH$2*INDEX($CI$4:$CI$6,INDEX($BT$4:$BT$33,CN993))/5)*5)</f>
        <v>100960</v>
      </c>
      <c r="CU993" s="18" t="str">
        <f t="shared" si="235"/>
        <v>初级神器材料</v>
      </c>
      <c r="CV993" s="18">
        <f t="shared" si="236"/>
        <v>17450</v>
      </c>
      <c r="CW993" s="18" t="str">
        <f t="shared" si="237"/>
        <v>高级神器3配件1</v>
      </c>
      <c r="CX993" s="18">
        <f t="shared" si="238"/>
        <v>21</v>
      </c>
      <c r="CY993" s="44"/>
      <c r="CZ993" s="44"/>
      <c r="DA993" s="44"/>
      <c r="DB993" s="44"/>
    </row>
    <row r="994" spans="91:106" ht="16.5" x14ac:dyDescent="0.2">
      <c r="CM994" s="44">
        <v>991</v>
      </c>
      <c r="CN994" s="18">
        <f t="shared" si="230"/>
        <v>25</v>
      </c>
      <c r="CO994" s="18">
        <f t="shared" si="231"/>
        <v>1606027</v>
      </c>
      <c r="CP994" s="44" t="str">
        <f t="shared" si="232"/>
        <v>高级神器3配件1-31级</v>
      </c>
      <c r="CQ994" s="43" t="s">
        <v>1061</v>
      </c>
      <c r="CR994" s="18">
        <f t="shared" si="233"/>
        <v>31</v>
      </c>
      <c r="CS994" s="18" t="str">
        <f t="shared" si="234"/>
        <v>金币</v>
      </c>
      <c r="CT994" s="18">
        <f>IF(CR994=1,1,INT(INDEX($CE$13:$CE$52,CR994)/$CH$2*INDEX($CI$4:$CI$6,INDEX($BT$4:$BT$33,CN994))/5)*5)</f>
        <v>107340</v>
      </c>
      <c r="CU994" s="18" t="str">
        <f t="shared" si="235"/>
        <v>初级神器材料</v>
      </c>
      <c r="CV994" s="18">
        <f t="shared" si="236"/>
        <v>24430</v>
      </c>
      <c r="CW994" s="18" t="str">
        <f t="shared" si="237"/>
        <v>高级神器3配件1</v>
      </c>
      <c r="CX994" s="18">
        <f t="shared" si="238"/>
        <v>25</v>
      </c>
      <c r="CY994" s="44"/>
      <c r="CZ994" s="44"/>
      <c r="DA994" s="44"/>
      <c r="DB994" s="44"/>
    </row>
    <row r="995" spans="91:106" ht="16.5" x14ac:dyDescent="0.2">
      <c r="CM995" s="44">
        <v>992</v>
      </c>
      <c r="CN995" s="18">
        <f t="shared" si="230"/>
        <v>25</v>
      </c>
      <c r="CO995" s="18">
        <f t="shared" si="231"/>
        <v>1606027</v>
      </c>
      <c r="CP995" s="44" t="str">
        <f t="shared" si="232"/>
        <v>高级神器3配件1-32级</v>
      </c>
      <c r="CQ995" s="43" t="s">
        <v>1061</v>
      </c>
      <c r="CR995" s="18">
        <f t="shared" si="233"/>
        <v>32</v>
      </c>
      <c r="CS995" s="18" t="str">
        <f t="shared" si="234"/>
        <v>金币</v>
      </c>
      <c r="CT995" s="18">
        <f>IF(CR995=1,1,INT(INDEX($CE$13:$CE$52,CR995)/$CH$2*INDEX($CI$4:$CI$6,INDEX($BT$4:$BT$33,CN995))/5)*5)</f>
        <v>161015</v>
      </c>
      <c r="CU995" s="18" t="str">
        <f t="shared" si="235"/>
        <v>初级神器材料</v>
      </c>
      <c r="CV995" s="18">
        <f t="shared" si="236"/>
        <v>26175</v>
      </c>
      <c r="CW995" s="18" t="str">
        <f t="shared" si="237"/>
        <v>高级神器3配件1</v>
      </c>
      <c r="CX995" s="18">
        <f t="shared" si="238"/>
        <v>25</v>
      </c>
      <c r="CY995" s="44"/>
      <c r="CZ995" s="44"/>
      <c r="DA995" s="44"/>
      <c r="DB995" s="44"/>
    </row>
    <row r="996" spans="91:106" ht="16.5" x14ac:dyDescent="0.2">
      <c r="CM996" s="44">
        <v>993</v>
      </c>
      <c r="CN996" s="18">
        <f t="shared" si="230"/>
        <v>25</v>
      </c>
      <c r="CO996" s="18">
        <f t="shared" si="231"/>
        <v>1606027</v>
      </c>
      <c r="CP996" s="44" t="str">
        <f t="shared" si="232"/>
        <v>高级神器3配件1-33级</v>
      </c>
      <c r="CQ996" s="43" t="s">
        <v>1061</v>
      </c>
      <c r="CR996" s="18">
        <f t="shared" si="233"/>
        <v>33</v>
      </c>
      <c r="CS996" s="18" t="str">
        <f t="shared" si="234"/>
        <v>金币</v>
      </c>
      <c r="CT996" s="18">
        <f>IF(CR996=1,1,INT(INDEX($CE$13:$CE$52,CR996)/$CH$2*INDEX($CI$4:$CI$6,INDEX($BT$4:$BT$33,CN996))/5)*5)</f>
        <v>214685</v>
      </c>
      <c r="CU996" s="18" t="str">
        <f t="shared" si="235"/>
        <v>初级神器材料</v>
      </c>
      <c r="CV996" s="18">
        <f t="shared" si="236"/>
        <v>27925</v>
      </c>
      <c r="CW996" s="18" t="str">
        <f t="shared" si="237"/>
        <v>高级神器3配件1</v>
      </c>
      <c r="CX996" s="18">
        <f t="shared" si="238"/>
        <v>25</v>
      </c>
      <c r="CY996" s="44"/>
      <c r="CZ996" s="44"/>
      <c r="DA996" s="44"/>
      <c r="DB996" s="44"/>
    </row>
    <row r="997" spans="91:106" ht="16.5" x14ac:dyDescent="0.2">
      <c r="CM997" s="44">
        <v>994</v>
      </c>
      <c r="CN997" s="18">
        <f t="shared" si="230"/>
        <v>25</v>
      </c>
      <c r="CO997" s="18">
        <f t="shared" si="231"/>
        <v>1606027</v>
      </c>
      <c r="CP997" s="44" t="str">
        <f t="shared" si="232"/>
        <v>高级神器3配件1-34级</v>
      </c>
      <c r="CQ997" s="43" t="s">
        <v>1061</v>
      </c>
      <c r="CR997" s="18">
        <f t="shared" si="233"/>
        <v>34</v>
      </c>
      <c r="CS997" s="18" t="str">
        <f t="shared" si="234"/>
        <v>金币</v>
      </c>
      <c r="CT997" s="18">
        <f>IF(CR997=1,1,INT(INDEX($CE$13:$CE$52,CR997)/$CH$2*INDEX($CI$4:$CI$6,INDEX($BT$4:$BT$33,CN997))/5)*5)</f>
        <v>268360</v>
      </c>
      <c r="CU997" s="18" t="str">
        <f t="shared" si="235"/>
        <v>初级神器材料</v>
      </c>
      <c r="CV997" s="18">
        <f t="shared" si="236"/>
        <v>29670</v>
      </c>
      <c r="CW997" s="18" t="str">
        <f t="shared" si="237"/>
        <v>高级神器3配件1</v>
      </c>
      <c r="CX997" s="18">
        <f t="shared" si="238"/>
        <v>25</v>
      </c>
      <c r="CY997" s="44"/>
      <c r="CZ997" s="44"/>
      <c r="DA997" s="44"/>
      <c r="DB997" s="44"/>
    </row>
    <row r="998" spans="91:106" ht="16.5" x14ac:dyDescent="0.2">
      <c r="CM998" s="44">
        <v>995</v>
      </c>
      <c r="CN998" s="18">
        <f t="shared" si="230"/>
        <v>25</v>
      </c>
      <c r="CO998" s="18">
        <f t="shared" si="231"/>
        <v>1606027</v>
      </c>
      <c r="CP998" s="44" t="str">
        <f t="shared" si="232"/>
        <v>高级神器3配件1-35级</v>
      </c>
      <c r="CQ998" s="43" t="s">
        <v>1061</v>
      </c>
      <c r="CR998" s="18">
        <f t="shared" si="233"/>
        <v>35</v>
      </c>
      <c r="CS998" s="18" t="str">
        <f t="shared" si="234"/>
        <v>金币</v>
      </c>
      <c r="CT998" s="18">
        <f>IF(CR998=1,1,INT(INDEX($CE$13:$CE$52,CR998)/$CH$2*INDEX($CI$4:$CI$6,INDEX($BT$4:$BT$33,CN998))/5)*5)</f>
        <v>322030</v>
      </c>
      <c r="CU998" s="18" t="str">
        <f t="shared" si="235"/>
        <v>初级神器材料</v>
      </c>
      <c r="CV998" s="18">
        <f t="shared" si="236"/>
        <v>31415</v>
      </c>
      <c r="CW998" s="18" t="str">
        <f t="shared" si="237"/>
        <v>高级神器3配件1</v>
      </c>
      <c r="CX998" s="18">
        <f t="shared" si="238"/>
        <v>25</v>
      </c>
      <c r="CY998" s="44"/>
      <c r="CZ998" s="44"/>
      <c r="DA998" s="44"/>
      <c r="DB998" s="44"/>
    </row>
    <row r="999" spans="91:106" ht="16.5" x14ac:dyDescent="0.2">
      <c r="CM999" s="44">
        <v>996</v>
      </c>
      <c r="CN999" s="18">
        <f t="shared" si="230"/>
        <v>25</v>
      </c>
      <c r="CO999" s="18">
        <f t="shared" si="231"/>
        <v>1606027</v>
      </c>
      <c r="CP999" s="44" t="str">
        <f t="shared" si="232"/>
        <v>高级神器3配件1-36级</v>
      </c>
      <c r="CQ999" s="43" t="s">
        <v>1061</v>
      </c>
      <c r="CR999" s="18">
        <f t="shared" si="233"/>
        <v>36</v>
      </c>
      <c r="CS999" s="18" t="str">
        <f t="shared" si="234"/>
        <v>金币</v>
      </c>
      <c r="CT999" s="18">
        <f>IF(CR999=1,1,INT(INDEX($CE$13:$CE$52,CR999)/$CH$2*INDEX($CI$4:$CI$6,INDEX($BT$4:$BT$33,CN999))/5)*5)</f>
        <v>436085</v>
      </c>
      <c r="CU999" s="18" t="str">
        <f t="shared" si="235"/>
        <v>初级神器材料</v>
      </c>
      <c r="CV999" s="18">
        <f t="shared" si="236"/>
        <v>49735</v>
      </c>
      <c r="CW999" s="18" t="str">
        <f t="shared" si="237"/>
        <v>高级神器3配件1</v>
      </c>
      <c r="CX999" s="18">
        <f t="shared" si="238"/>
        <v>25</v>
      </c>
      <c r="CY999" s="44"/>
      <c r="CZ999" s="44"/>
      <c r="DA999" s="44"/>
      <c r="DB999" s="44"/>
    </row>
    <row r="1000" spans="91:106" ht="16.5" x14ac:dyDescent="0.2">
      <c r="CM1000" s="44">
        <v>997</v>
      </c>
      <c r="CN1000" s="18">
        <f t="shared" si="230"/>
        <v>25</v>
      </c>
      <c r="CO1000" s="18">
        <f t="shared" si="231"/>
        <v>1606027</v>
      </c>
      <c r="CP1000" s="44" t="str">
        <f t="shared" si="232"/>
        <v>高级神器3配件1-37级</v>
      </c>
      <c r="CQ1000" s="43" t="s">
        <v>1061</v>
      </c>
      <c r="CR1000" s="18">
        <f t="shared" si="233"/>
        <v>37</v>
      </c>
      <c r="CS1000" s="18" t="str">
        <f t="shared" si="234"/>
        <v>金币</v>
      </c>
      <c r="CT1000" s="18">
        <f>IF(CR1000=1,1,INT(INDEX($CE$13:$CE$52,CR1000)/$CH$2*INDEX($CI$4:$CI$6,INDEX($BT$4:$BT$33,CN1000))/5)*5)</f>
        <v>553490</v>
      </c>
      <c r="CU1000" s="18" t="str">
        <f t="shared" si="235"/>
        <v>初级神器材料</v>
      </c>
      <c r="CV1000" s="18">
        <f t="shared" si="236"/>
        <v>52355</v>
      </c>
      <c r="CW1000" s="18" t="str">
        <f t="shared" si="237"/>
        <v>高级神器3配件1</v>
      </c>
      <c r="CX1000" s="18">
        <f t="shared" si="238"/>
        <v>25</v>
      </c>
      <c r="CY1000" s="44"/>
      <c r="CZ1000" s="44"/>
      <c r="DA1000" s="44"/>
      <c r="DB1000" s="44"/>
    </row>
    <row r="1001" spans="91:106" ht="16.5" x14ac:dyDescent="0.2">
      <c r="CM1001" s="44">
        <v>998</v>
      </c>
      <c r="CN1001" s="18">
        <f t="shared" si="230"/>
        <v>25</v>
      </c>
      <c r="CO1001" s="18">
        <f t="shared" si="231"/>
        <v>1606027</v>
      </c>
      <c r="CP1001" s="44" t="str">
        <f t="shared" si="232"/>
        <v>高级神器3配件1-38级</v>
      </c>
      <c r="CQ1001" s="43" t="s">
        <v>1061</v>
      </c>
      <c r="CR1001" s="18">
        <f t="shared" si="233"/>
        <v>38</v>
      </c>
      <c r="CS1001" s="18" t="str">
        <f t="shared" si="234"/>
        <v>金币</v>
      </c>
      <c r="CT1001" s="18">
        <f>IF(CR1001=1,1,INT(INDEX($CE$13:$CE$52,CR1001)/$CH$2*INDEX($CI$4:$CI$6,INDEX($BT$4:$BT$33,CN1001))/5)*5)</f>
        <v>670900</v>
      </c>
      <c r="CU1001" s="18" t="str">
        <f t="shared" si="235"/>
        <v>初级神器材料</v>
      </c>
      <c r="CV1001" s="18">
        <f t="shared" si="236"/>
        <v>54975</v>
      </c>
      <c r="CW1001" s="18" t="str">
        <f t="shared" si="237"/>
        <v>高级神器3配件1</v>
      </c>
      <c r="CX1001" s="18">
        <f t="shared" si="238"/>
        <v>25</v>
      </c>
      <c r="CY1001" s="44"/>
      <c r="CZ1001" s="44"/>
      <c r="DA1001" s="44"/>
      <c r="DB1001" s="44"/>
    </row>
    <row r="1002" spans="91:106" ht="16.5" x14ac:dyDescent="0.2">
      <c r="CM1002" s="44">
        <v>999</v>
      </c>
      <c r="CN1002" s="18">
        <f t="shared" si="230"/>
        <v>25</v>
      </c>
      <c r="CO1002" s="18">
        <f t="shared" si="231"/>
        <v>1606027</v>
      </c>
      <c r="CP1002" s="44" t="str">
        <f t="shared" si="232"/>
        <v>高级神器3配件1-39级</v>
      </c>
      <c r="CQ1002" s="43" t="s">
        <v>1061</v>
      </c>
      <c r="CR1002" s="18">
        <f t="shared" si="233"/>
        <v>39</v>
      </c>
      <c r="CS1002" s="18" t="str">
        <f t="shared" si="234"/>
        <v>金币</v>
      </c>
      <c r="CT1002" s="18">
        <f>IF(CR1002=1,1,INT(INDEX($CE$13:$CE$52,CR1002)/$CH$2*INDEX($CI$4:$CI$6,INDEX($BT$4:$BT$33,CN1002))/5)*5)</f>
        <v>788305</v>
      </c>
      <c r="CU1002" s="18" t="str">
        <f t="shared" si="235"/>
        <v>初级神器材料</v>
      </c>
      <c r="CV1002" s="18">
        <f t="shared" si="236"/>
        <v>57590</v>
      </c>
      <c r="CW1002" s="18" t="str">
        <f t="shared" si="237"/>
        <v>高级神器3配件1</v>
      </c>
      <c r="CX1002" s="18">
        <f t="shared" si="238"/>
        <v>25</v>
      </c>
      <c r="CY1002" s="44"/>
      <c r="CZ1002" s="44"/>
      <c r="DA1002" s="44"/>
      <c r="DB1002" s="44"/>
    </row>
    <row r="1003" spans="91:106" ht="16.5" x14ac:dyDescent="0.2">
      <c r="CM1003" s="44">
        <v>1000</v>
      </c>
      <c r="CN1003" s="18">
        <f t="shared" si="230"/>
        <v>25</v>
      </c>
      <c r="CO1003" s="18">
        <f t="shared" si="231"/>
        <v>1606027</v>
      </c>
      <c r="CP1003" s="44" t="str">
        <f t="shared" si="232"/>
        <v>高级神器3配件1-40级</v>
      </c>
      <c r="CQ1003" s="43" t="s">
        <v>1061</v>
      </c>
      <c r="CR1003" s="18">
        <f t="shared" si="233"/>
        <v>40</v>
      </c>
      <c r="CS1003" s="18" t="str">
        <f t="shared" si="234"/>
        <v>金币</v>
      </c>
      <c r="CT1003" s="18">
        <f>IF(CR1003=1,1,INT(INDEX($CE$13:$CE$52,CR1003)/$CH$2*INDEX($CI$4:$CI$6,INDEX($BT$4:$BT$33,CN1003))/5)*5)</f>
        <v>905715</v>
      </c>
      <c r="CU1003" s="18" t="str">
        <f t="shared" si="235"/>
        <v>初级神器材料</v>
      </c>
      <c r="CV1003" s="18">
        <f t="shared" si="236"/>
        <v>60210</v>
      </c>
      <c r="CW1003" s="18" t="str">
        <f t="shared" si="237"/>
        <v>高级神器3配件1</v>
      </c>
      <c r="CX1003" s="18">
        <f t="shared" si="238"/>
        <v>25</v>
      </c>
      <c r="CY1003" s="44"/>
      <c r="CZ1003" s="44"/>
      <c r="DA1003" s="44"/>
      <c r="DB1003" s="44"/>
    </row>
    <row r="1004" spans="91:106" ht="16.5" x14ac:dyDescent="0.2">
      <c r="CM1004" s="44">
        <v>1001</v>
      </c>
      <c r="CN1004" s="18">
        <f t="shared" si="230"/>
        <v>26</v>
      </c>
      <c r="CO1004" s="18">
        <f t="shared" si="231"/>
        <v>1606028</v>
      </c>
      <c r="CP1004" s="44" t="str">
        <f t="shared" si="232"/>
        <v>高级神器3配件2-1级</v>
      </c>
      <c r="CQ1004" s="43" t="s">
        <v>1061</v>
      </c>
      <c r="CR1004" s="18">
        <f t="shared" si="233"/>
        <v>1</v>
      </c>
      <c r="CS1004" s="18" t="str">
        <f t="shared" si="234"/>
        <v>高级神器3配件2激活</v>
      </c>
      <c r="CT1004" s="18">
        <f>IF(CR1004=1,1,INT(INDEX($CE$13:$CE$52,CR1004)/$CH$2*INDEX($CI$4:$CI$6,INDEX($BT$4:$BT$33,CN1004))/5)*5)</f>
        <v>1</v>
      </c>
      <c r="CU1004" s="18" t="str">
        <f t="shared" si="235"/>
        <v/>
      </c>
      <c r="CV1004" s="18" t="str">
        <f t="shared" si="236"/>
        <v/>
      </c>
      <c r="CW1004" s="18" t="str">
        <f t="shared" si="237"/>
        <v/>
      </c>
      <c r="CX1004" s="18" t="str">
        <f t="shared" si="238"/>
        <v/>
      </c>
      <c r="CY1004" s="44"/>
      <c r="CZ1004" s="44"/>
      <c r="DA1004" s="44"/>
      <c r="DB1004" s="44"/>
    </row>
    <row r="1005" spans="91:106" ht="16.5" x14ac:dyDescent="0.2">
      <c r="CM1005" s="44">
        <v>1002</v>
      </c>
      <c r="CN1005" s="18">
        <f t="shared" si="230"/>
        <v>26</v>
      </c>
      <c r="CO1005" s="18">
        <f t="shared" si="231"/>
        <v>1606028</v>
      </c>
      <c r="CP1005" s="44" t="str">
        <f t="shared" si="232"/>
        <v>高级神器3配件2-2级</v>
      </c>
      <c r="CQ1005" s="43" t="s">
        <v>1061</v>
      </c>
      <c r="CR1005" s="18">
        <f t="shared" si="233"/>
        <v>2</v>
      </c>
      <c r="CS1005" s="18" t="str">
        <f t="shared" si="234"/>
        <v>金币</v>
      </c>
      <c r="CT1005" s="18">
        <f>IF(CR1005=1,1,INT(INDEX($CE$13:$CE$52,CR1005)/$CH$2*INDEX($CI$4:$CI$6,INDEX($BT$4:$BT$33,CN1005))/5)*5)</f>
        <v>1505</v>
      </c>
      <c r="CU1005" s="18" t="str">
        <f t="shared" si="235"/>
        <v>初级神器材料</v>
      </c>
      <c r="CV1005" s="18">
        <f t="shared" si="236"/>
        <v>45</v>
      </c>
      <c r="CW1005" s="18" t="str">
        <f t="shared" si="237"/>
        <v>高级神器3配件2</v>
      </c>
      <c r="CX1005" s="18">
        <f t="shared" si="238"/>
        <v>1</v>
      </c>
      <c r="CY1005" s="44"/>
      <c r="CZ1005" s="44"/>
      <c r="DA1005" s="44"/>
      <c r="DB1005" s="44"/>
    </row>
    <row r="1006" spans="91:106" ht="16.5" x14ac:dyDescent="0.2">
      <c r="CM1006" s="44">
        <v>1003</v>
      </c>
      <c r="CN1006" s="18">
        <f t="shared" si="230"/>
        <v>26</v>
      </c>
      <c r="CO1006" s="18">
        <f t="shared" si="231"/>
        <v>1606028</v>
      </c>
      <c r="CP1006" s="44" t="str">
        <f t="shared" si="232"/>
        <v>高级神器3配件2-3级</v>
      </c>
      <c r="CQ1006" s="43" t="s">
        <v>1061</v>
      </c>
      <c r="CR1006" s="18">
        <f t="shared" si="233"/>
        <v>3</v>
      </c>
      <c r="CS1006" s="18" t="str">
        <f t="shared" si="234"/>
        <v>金币</v>
      </c>
      <c r="CT1006" s="18">
        <f>IF(CR1006=1,1,INT(INDEX($CE$13:$CE$52,CR1006)/$CH$2*INDEX($CI$4:$CI$6,INDEX($BT$4:$BT$33,CN1006))/5)*5)</f>
        <v>1825</v>
      </c>
      <c r="CU1006" s="18" t="str">
        <f t="shared" si="235"/>
        <v>初级神器材料</v>
      </c>
      <c r="CV1006" s="18">
        <f t="shared" si="236"/>
        <v>85</v>
      </c>
      <c r="CW1006" s="18" t="str">
        <f t="shared" si="237"/>
        <v>高级神器3配件2</v>
      </c>
      <c r="CX1006" s="18">
        <f t="shared" si="238"/>
        <v>1</v>
      </c>
      <c r="CY1006" s="44"/>
      <c r="CZ1006" s="44"/>
      <c r="DA1006" s="44"/>
      <c r="DB1006" s="44"/>
    </row>
    <row r="1007" spans="91:106" ht="16.5" x14ac:dyDescent="0.2">
      <c r="CM1007" s="44">
        <v>1004</v>
      </c>
      <c r="CN1007" s="18">
        <f t="shared" si="230"/>
        <v>26</v>
      </c>
      <c r="CO1007" s="18">
        <f t="shared" si="231"/>
        <v>1606028</v>
      </c>
      <c r="CP1007" s="44" t="str">
        <f t="shared" si="232"/>
        <v>高级神器3配件2-4级</v>
      </c>
      <c r="CQ1007" s="43" t="s">
        <v>1061</v>
      </c>
      <c r="CR1007" s="18">
        <f t="shared" si="233"/>
        <v>4</v>
      </c>
      <c r="CS1007" s="18" t="str">
        <f t="shared" si="234"/>
        <v>金币</v>
      </c>
      <c r="CT1007" s="18">
        <f>IF(CR1007=1,1,INT(INDEX($CE$13:$CE$52,CR1007)/$CH$2*INDEX($CI$4:$CI$6,INDEX($BT$4:$BT$33,CN1007))/5)*5)</f>
        <v>2145</v>
      </c>
      <c r="CU1007" s="18" t="str">
        <f t="shared" si="235"/>
        <v>初级神器材料</v>
      </c>
      <c r="CV1007" s="18">
        <f t="shared" si="236"/>
        <v>130</v>
      </c>
      <c r="CW1007" s="18" t="str">
        <f t="shared" si="237"/>
        <v>高级神器3配件2</v>
      </c>
      <c r="CX1007" s="18">
        <f t="shared" si="238"/>
        <v>1</v>
      </c>
      <c r="CY1007" s="44"/>
      <c r="CZ1007" s="44"/>
      <c r="DA1007" s="44"/>
      <c r="DB1007" s="44"/>
    </row>
    <row r="1008" spans="91:106" ht="16.5" x14ac:dyDescent="0.2">
      <c r="CM1008" s="44">
        <v>1005</v>
      </c>
      <c r="CN1008" s="18">
        <f t="shared" si="230"/>
        <v>26</v>
      </c>
      <c r="CO1008" s="18">
        <f t="shared" si="231"/>
        <v>1606028</v>
      </c>
      <c r="CP1008" s="44" t="str">
        <f t="shared" si="232"/>
        <v>高级神器3配件2-5级</v>
      </c>
      <c r="CQ1008" s="43" t="s">
        <v>1061</v>
      </c>
      <c r="CR1008" s="18">
        <f t="shared" si="233"/>
        <v>5</v>
      </c>
      <c r="CS1008" s="18" t="str">
        <f t="shared" si="234"/>
        <v>金币</v>
      </c>
      <c r="CT1008" s="18">
        <f>IF(CR1008=1,1,INT(INDEX($CE$13:$CE$52,CR1008)/$CH$2*INDEX($CI$4:$CI$6,INDEX($BT$4:$BT$33,CN1008))/5)*5)</f>
        <v>2465</v>
      </c>
      <c r="CU1008" s="18" t="str">
        <f t="shared" si="235"/>
        <v>初级神器材料</v>
      </c>
      <c r="CV1008" s="18">
        <f t="shared" si="236"/>
        <v>220</v>
      </c>
      <c r="CW1008" s="18" t="str">
        <f t="shared" si="237"/>
        <v>高级神器3配件2</v>
      </c>
      <c r="CX1008" s="18">
        <f t="shared" si="238"/>
        <v>2</v>
      </c>
      <c r="CY1008" s="44"/>
      <c r="CZ1008" s="44"/>
      <c r="DA1008" s="44"/>
      <c r="DB1008" s="44"/>
    </row>
    <row r="1009" spans="91:106" ht="16.5" x14ac:dyDescent="0.2">
      <c r="CM1009" s="44">
        <v>1006</v>
      </c>
      <c r="CN1009" s="18">
        <f t="shared" si="230"/>
        <v>26</v>
      </c>
      <c r="CO1009" s="18">
        <f t="shared" si="231"/>
        <v>1606028</v>
      </c>
      <c r="CP1009" s="44" t="str">
        <f t="shared" si="232"/>
        <v>高级神器3配件2-6级</v>
      </c>
      <c r="CQ1009" s="43" t="s">
        <v>1061</v>
      </c>
      <c r="CR1009" s="18">
        <f t="shared" si="233"/>
        <v>6</v>
      </c>
      <c r="CS1009" s="18" t="str">
        <f t="shared" si="234"/>
        <v>金币</v>
      </c>
      <c r="CT1009" s="18">
        <f>IF(CR1009=1,1,INT(INDEX($CE$13:$CE$52,CR1009)/$CH$2*INDEX($CI$4:$CI$6,INDEX($BT$4:$BT$33,CN1009))/5)*5)</f>
        <v>3260</v>
      </c>
      <c r="CU1009" s="18" t="str">
        <f t="shared" si="235"/>
        <v>初级神器材料</v>
      </c>
      <c r="CV1009" s="18">
        <f t="shared" si="236"/>
        <v>610</v>
      </c>
      <c r="CW1009" s="18" t="str">
        <f t="shared" si="237"/>
        <v>高级神器3配件2</v>
      </c>
      <c r="CX1009" s="18">
        <f t="shared" si="238"/>
        <v>2</v>
      </c>
      <c r="CY1009" s="44"/>
      <c r="CZ1009" s="44"/>
      <c r="DA1009" s="44"/>
      <c r="DB1009" s="44"/>
    </row>
    <row r="1010" spans="91:106" ht="16.5" x14ac:dyDescent="0.2">
      <c r="CM1010" s="44">
        <v>1007</v>
      </c>
      <c r="CN1010" s="18">
        <f t="shared" si="230"/>
        <v>26</v>
      </c>
      <c r="CO1010" s="18">
        <f t="shared" si="231"/>
        <v>1606028</v>
      </c>
      <c r="CP1010" s="44" t="str">
        <f t="shared" si="232"/>
        <v>高级神器3配件2-7级</v>
      </c>
      <c r="CQ1010" s="43" t="s">
        <v>1061</v>
      </c>
      <c r="CR1010" s="18">
        <f t="shared" si="233"/>
        <v>7</v>
      </c>
      <c r="CS1010" s="18" t="str">
        <f t="shared" si="234"/>
        <v>金币</v>
      </c>
      <c r="CT1010" s="18">
        <f>IF(CR1010=1,1,INT(INDEX($CE$13:$CE$52,CR1010)/$CH$2*INDEX($CI$4:$CI$6,INDEX($BT$4:$BT$33,CN1010))/5)*5)</f>
        <v>4140</v>
      </c>
      <c r="CU1010" s="18" t="str">
        <f t="shared" si="235"/>
        <v>初级神器材料</v>
      </c>
      <c r="CV1010" s="18">
        <f t="shared" si="236"/>
        <v>915</v>
      </c>
      <c r="CW1010" s="18" t="str">
        <f t="shared" si="237"/>
        <v>高级神器3配件2</v>
      </c>
      <c r="CX1010" s="18">
        <f t="shared" si="238"/>
        <v>2</v>
      </c>
      <c r="CY1010" s="44"/>
      <c r="CZ1010" s="44"/>
      <c r="DA1010" s="44"/>
      <c r="DB1010" s="44"/>
    </row>
    <row r="1011" spans="91:106" ht="16.5" x14ac:dyDescent="0.2">
      <c r="CM1011" s="44">
        <v>1008</v>
      </c>
      <c r="CN1011" s="18">
        <f t="shared" si="230"/>
        <v>26</v>
      </c>
      <c r="CO1011" s="18">
        <f t="shared" si="231"/>
        <v>1606028</v>
      </c>
      <c r="CP1011" s="44" t="str">
        <f t="shared" si="232"/>
        <v>高级神器3配件2-8级</v>
      </c>
      <c r="CQ1011" s="43" t="s">
        <v>1061</v>
      </c>
      <c r="CR1011" s="18">
        <f t="shared" si="233"/>
        <v>8</v>
      </c>
      <c r="CS1011" s="18" t="str">
        <f t="shared" si="234"/>
        <v>金币</v>
      </c>
      <c r="CT1011" s="18">
        <f>IF(CR1011=1,1,INT(INDEX($CE$13:$CE$52,CR1011)/$CH$2*INDEX($CI$4:$CI$6,INDEX($BT$4:$BT$33,CN1011))/5)*5)</f>
        <v>5020</v>
      </c>
      <c r="CU1011" s="18" t="str">
        <f t="shared" si="235"/>
        <v>初级神器材料</v>
      </c>
      <c r="CV1011" s="18">
        <f t="shared" si="236"/>
        <v>1180</v>
      </c>
      <c r="CW1011" s="18" t="str">
        <f t="shared" si="237"/>
        <v>高级神器3配件2</v>
      </c>
      <c r="CX1011" s="18">
        <f t="shared" si="238"/>
        <v>2</v>
      </c>
      <c r="CY1011" s="44"/>
      <c r="CZ1011" s="44"/>
      <c r="DA1011" s="44"/>
      <c r="DB1011" s="44"/>
    </row>
    <row r="1012" spans="91:106" ht="16.5" x14ac:dyDescent="0.2">
      <c r="CM1012" s="44">
        <v>1009</v>
      </c>
      <c r="CN1012" s="18">
        <f t="shared" si="230"/>
        <v>26</v>
      </c>
      <c r="CO1012" s="18">
        <f t="shared" si="231"/>
        <v>1606028</v>
      </c>
      <c r="CP1012" s="44" t="str">
        <f t="shared" si="232"/>
        <v>高级神器3配件2-9级</v>
      </c>
      <c r="CQ1012" s="43" t="s">
        <v>1061</v>
      </c>
      <c r="CR1012" s="18">
        <f t="shared" si="233"/>
        <v>9</v>
      </c>
      <c r="CS1012" s="18" t="str">
        <f t="shared" si="234"/>
        <v>金币</v>
      </c>
      <c r="CT1012" s="18">
        <f>IF(CR1012=1,1,INT(INDEX($CE$13:$CE$52,CR1012)/$CH$2*INDEX($CI$4:$CI$6,INDEX($BT$4:$BT$33,CN1012))/5)*5)</f>
        <v>5900</v>
      </c>
      <c r="CU1012" s="18" t="str">
        <f t="shared" si="235"/>
        <v>初级神器材料</v>
      </c>
      <c r="CV1012" s="18">
        <f t="shared" si="236"/>
        <v>1395</v>
      </c>
      <c r="CW1012" s="18" t="str">
        <f t="shared" si="237"/>
        <v>高级神器3配件2</v>
      </c>
      <c r="CX1012" s="18">
        <f t="shared" si="238"/>
        <v>2</v>
      </c>
      <c r="CY1012" s="44"/>
      <c r="CZ1012" s="44"/>
      <c r="DA1012" s="44"/>
      <c r="DB1012" s="44"/>
    </row>
    <row r="1013" spans="91:106" ht="16.5" x14ac:dyDescent="0.2">
      <c r="CM1013" s="44">
        <v>1010</v>
      </c>
      <c r="CN1013" s="18">
        <f t="shared" si="230"/>
        <v>26</v>
      </c>
      <c r="CO1013" s="18">
        <f t="shared" si="231"/>
        <v>1606028</v>
      </c>
      <c r="CP1013" s="44" t="str">
        <f t="shared" si="232"/>
        <v>高级神器3配件2-10级</v>
      </c>
      <c r="CQ1013" s="43" t="s">
        <v>1061</v>
      </c>
      <c r="CR1013" s="18">
        <f t="shared" si="233"/>
        <v>10</v>
      </c>
      <c r="CS1013" s="18" t="str">
        <f t="shared" si="234"/>
        <v>金币</v>
      </c>
      <c r="CT1013" s="18">
        <f>IF(CR1013=1,1,INT(INDEX($CE$13:$CE$52,CR1013)/$CH$2*INDEX($CI$4:$CI$6,INDEX($BT$4:$BT$33,CN1013))/5)*5)</f>
        <v>6780</v>
      </c>
      <c r="CU1013" s="18" t="str">
        <f t="shared" si="235"/>
        <v>初级神器材料</v>
      </c>
      <c r="CV1013" s="18">
        <f t="shared" si="236"/>
        <v>1660</v>
      </c>
      <c r="CW1013" s="18" t="str">
        <f t="shared" si="237"/>
        <v>高级神器3配件2</v>
      </c>
      <c r="CX1013" s="18">
        <f t="shared" si="238"/>
        <v>3</v>
      </c>
      <c r="CY1013" s="44"/>
      <c r="CZ1013" s="44"/>
      <c r="DA1013" s="44"/>
      <c r="DB1013" s="44"/>
    </row>
    <row r="1014" spans="91:106" ht="16.5" x14ac:dyDescent="0.2">
      <c r="CM1014" s="44">
        <v>1011</v>
      </c>
      <c r="CN1014" s="18">
        <f t="shared" si="230"/>
        <v>26</v>
      </c>
      <c r="CO1014" s="18">
        <f t="shared" si="231"/>
        <v>1606028</v>
      </c>
      <c r="CP1014" s="44" t="str">
        <f t="shared" si="232"/>
        <v>高级神器3配件2-11级</v>
      </c>
      <c r="CQ1014" s="43" t="s">
        <v>1061</v>
      </c>
      <c r="CR1014" s="18">
        <f t="shared" si="233"/>
        <v>11</v>
      </c>
      <c r="CS1014" s="18" t="str">
        <f t="shared" si="234"/>
        <v>金币</v>
      </c>
      <c r="CT1014" s="18">
        <f>IF(CR1014=1,1,INT(INDEX($CE$13:$CE$52,CR1014)/$CH$2*INDEX($CI$4:$CI$6,INDEX($BT$4:$BT$33,CN1014))/5)*5)</f>
        <v>8065</v>
      </c>
      <c r="CU1014" s="18" t="str">
        <f t="shared" si="235"/>
        <v>初级神器材料</v>
      </c>
      <c r="CV1014" s="18">
        <f t="shared" si="236"/>
        <v>2880</v>
      </c>
      <c r="CW1014" s="18" t="str">
        <f t="shared" si="237"/>
        <v>高级神器3配件2</v>
      </c>
      <c r="CX1014" s="18">
        <f t="shared" si="238"/>
        <v>3</v>
      </c>
      <c r="CY1014" s="44"/>
      <c r="CZ1014" s="44"/>
      <c r="DA1014" s="44"/>
      <c r="DB1014" s="44"/>
    </row>
    <row r="1015" spans="91:106" ht="16.5" x14ac:dyDescent="0.2">
      <c r="CM1015" s="44">
        <v>1012</v>
      </c>
      <c r="CN1015" s="18">
        <f t="shared" si="230"/>
        <v>26</v>
      </c>
      <c r="CO1015" s="18">
        <f t="shared" si="231"/>
        <v>1606028</v>
      </c>
      <c r="CP1015" s="44" t="str">
        <f t="shared" si="232"/>
        <v>高级神器3配件2-12级</v>
      </c>
      <c r="CQ1015" s="43" t="s">
        <v>1061</v>
      </c>
      <c r="CR1015" s="18">
        <f t="shared" si="233"/>
        <v>12</v>
      </c>
      <c r="CS1015" s="18" t="str">
        <f t="shared" si="234"/>
        <v>金币</v>
      </c>
      <c r="CT1015" s="18">
        <f>IF(CR1015=1,1,INT(INDEX($CE$13:$CE$52,CR1015)/$CH$2*INDEX($CI$4:$CI$6,INDEX($BT$4:$BT$33,CN1015))/5)*5)</f>
        <v>9790</v>
      </c>
      <c r="CU1015" s="18" t="str">
        <f t="shared" si="235"/>
        <v>初级神器材料</v>
      </c>
      <c r="CV1015" s="18">
        <f t="shared" si="236"/>
        <v>3140</v>
      </c>
      <c r="CW1015" s="18" t="str">
        <f t="shared" si="237"/>
        <v>高级神器3配件2</v>
      </c>
      <c r="CX1015" s="18">
        <f t="shared" si="238"/>
        <v>3</v>
      </c>
      <c r="CY1015" s="44"/>
      <c r="CZ1015" s="44"/>
      <c r="DA1015" s="44"/>
      <c r="DB1015" s="44"/>
    </row>
    <row r="1016" spans="91:106" ht="16.5" x14ac:dyDescent="0.2">
      <c r="CM1016" s="44">
        <v>1013</v>
      </c>
      <c r="CN1016" s="18">
        <f t="shared" si="230"/>
        <v>26</v>
      </c>
      <c r="CO1016" s="18">
        <f t="shared" si="231"/>
        <v>1606028</v>
      </c>
      <c r="CP1016" s="44" t="str">
        <f t="shared" si="232"/>
        <v>高级神器3配件2-13级</v>
      </c>
      <c r="CQ1016" s="43" t="s">
        <v>1061</v>
      </c>
      <c r="CR1016" s="18">
        <f t="shared" si="233"/>
        <v>13</v>
      </c>
      <c r="CS1016" s="18" t="str">
        <f t="shared" si="234"/>
        <v>金币</v>
      </c>
      <c r="CT1016" s="18">
        <f>IF(CR1016=1,1,INT(INDEX($CE$13:$CE$52,CR1016)/$CH$2*INDEX($CI$4:$CI$6,INDEX($BT$4:$BT$33,CN1016))/5)*5)</f>
        <v>11520</v>
      </c>
      <c r="CU1016" s="18" t="str">
        <f t="shared" si="235"/>
        <v>初级神器材料</v>
      </c>
      <c r="CV1016" s="18">
        <f t="shared" si="236"/>
        <v>3360</v>
      </c>
      <c r="CW1016" s="18" t="str">
        <f t="shared" si="237"/>
        <v>高级神器3配件2</v>
      </c>
      <c r="CX1016" s="18">
        <f t="shared" si="238"/>
        <v>3</v>
      </c>
      <c r="CY1016" s="44"/>
      <c r="CZ1016" s="44"/>
      <c r="DA1016" s="44"/>
      <c r="DB1016" s="44"/>
    </row>
    <row r="1017" spans="91:106" ht="16.5" x14ac:dyDescent="0.2">
      <c r="CM1017" s="44">
        <v>1014</v>
      </c>
      <c r="CN1017" s="18">
        <f t="shared" si="230"/>
        <v>26</v>
      </c>
      <c r="CO1017" s="18">
        <f t="shared" si="231"/>
        <v>1606028</v>
      </c>
      <c r="CP1017" s="44" t="str">
        <f t="shared" si="232"/>
        <v>高级神器3配件2-14级</v>
      </c>
      <c r="CQ1017" s="43" t="s">
        <v>1061</v>
      </c>
      <c r="CR1017" s="18">
        <f t="shared" si="233"/>
        <v>14</v>
      </c>
      <c r="CS1017" s="18" t="str">
        <f t="shared" si="234"/>
        <v>金币</v>
      </c>
      <c r="CT1017" s="18">
        <f>IF(CR1017=1,1,INT(INDEX($CE$13:$CE$52,CR1017)/$CH$2*INDEX($CI$4:$CI$6,INDEX($BT$4:$BT$33,CN1017))/5)*5)</f>
        <v>13250</v>
      </c>
      <c r="CU1017" s="18" t="str">
        <f t="shared" si="235"/>
        <v>初级神器材料</v>
      </c>
      <c r="CV1017" s="18">
        <f t="shared" si="236"/>
        <v>3580</v>
      </c>
      <c r="CW1017" s="18" t="str">
        <f t="shared" si="237"/>
        <v>高级神器3配件2</v>
      </c>
      <c r="CX1017" s="18">
        <f t="shared" si="238"/>
        <v>3</v>
      </c>
      <c r="CY1017" s="44"/>
      <c r="CZ1017" s="44"/>
      <c r="DA1017" s="44"/>
      <c r="DB1017" s="44"/>
    </row>
    <row r="1018" spans="91:106" ht="16.5" x14ac:dyDescent="0.2">
      <c r="CM1018" s="44">
        <v>1015</v>
      </c>
      <c r="CN1018" s="18">
        <f t="shared" si="230"/>
        <v>26</v>
      </c>
      <c r="CO1018" s="18">
        <f t="shared" si="231"/>
        <v>1606028</v>
      </c>
      <c r="CP1018" s="44" t="str">
        <f t="shared" si="232"/>
        <v>高级神器3配件2-15级</v>
      </c>
      <c r="CQ1018" s="43" t="s">
        <v>1061</v>
      </c>
      <c r="CR1018" s="18">
        <f t="shared" si="233"/>
        <v>15</v>
      </c>
      <c r="CS1018" s="18" t="str">
        <f t="shared" si="234"/>
        <v>金币</v>
      </c>
      <c r="CT1018" s="18">
        <f>IF(CR1018=1,1,INT(INDEX($CE$13:$CE$52,CR1018)/$CH$2*INDEX($CI$4:$CI$6,INDEX($BT$4:$BT$33,CN1018))/5)*5)</f>
        <v>14980</v>
      </c>
      <c r="CU1018" s="18" t="str">
        <f t="shared" si="235"/>
        <v>初级神器材料</v>
      </c>
      <c r="CV1018" s="18">
        <f t="shared" si="236"/>
        <v>3710</v>
      </c>
      <c r="CW1018" s="18" t="str">
        <f t="shared" si="237"/>
        <v>高级神器3配件2</v>
      </c>
      <c r="CX1018" s="18">
        <f t="shared" si="238"/>
        <v>5</v>
      </c>
      <c r="CY1018" s="44"/>
      <c r="CZ1018" s="44"/>
      <c r="DA1018" s="44"/>
      <c r="DB1018" s="44"/>
    </row>
    <row r="1019" spans="91:106" ht="16.5" x14ac:dyDescent="0.2">
      <c r="CM1019" s="44">
        <v>1016</v>
      </c>
      <c r="CN1019" s="18">
        <f t="shared" si="230"/>
        <v>26</v>
      </c>
      <c r="CO1019" s="18">
        <f t="shared" si="231"/>
        <v>1606028</v>
      </c>
      <c r="CP1019" s="44" t="str">
        <f t="shared" si="232"/>
        <v>高级神器3配件2-16级</v>
      </c>
      <c r="CQ1019" s="43" t="s">
        <v>1061</v>
      </c>
      <c r="CR1019" s="18">
        <f t="shared" si="233"/>
        <v>16</v>
      </c>
      <c r="CS1019" s="18" t="str">
        <f t="shared" si="234"/>
        <v>金币</v>
      </c>
      <c r="CT1019" s="18">
        <f>IF(CR1019=1,1,INT(INDEX($CE$13:$CE$52,CR1019)/$CH$2*INDEX($CI$4:$CI$6,INDEX($BT$4:$BT$33,CN1019))/5)*5)</f>
        <v>16165</v>
      </c>
      <c r="CU1019" s="18" t="str">
        <f t="shared" si="235"/>
        <v>初级神器材料</v>
      </c>
      <c r="CV1019" s="18">
        <f t="shared" si="236"/>
        <v>6590</v>
      </c>
      <c r="CW1019" s="18" t="str">
        <f t="shared" si="237"/>
        <v>高级神器3配件2</v>
      </c>
      <c r="CX1019" s="18">
        <f t="shared" si="238"/>
        <v>5</v>
      </c>
      <c r="CY1019" s="44"/>
      <c r="CZ1019" s="44"/>
      <c r="DA1019" s="44"/>
      <c r="DB1019" s="44"/>
    </row>
    <row r="1020" spans="91:106" ht="16.5" x14ac:dyDescent="0.2">
      <c r="CM1020" s="44">
        <v>1017</v>
      </c>
      <c r="CN1020" s="18">
        <f t="shared" si="230"/>
        <v>26</v>
      </c>
      <c r="CO1020" s="18">
        <f t="shared" si="231"/>
        <v>1606028</v>
      </c>
      <c r="CP1020" s="44" t="str">
        <f t="shared" si="232"/>
        <v>高级神器3配件2-17级</v>
      </c>
      <c r="CQ1020" s="43" t="s">
        <v>1061</v>
      </c>
      <c r="CR1020" s="18">
        <f t="shared" si="233"/>
        <v>17</v>
      </c>
      <c r="CS1020" s="18" t="str">
        <f t="shared" si="234"/>
        <v>金币</v>
      </c>
      <c r="CT1020" s="18">
        <f>IF(CR1020=1,1,INT(INDEX($CE$13:$CE$52,CR1020)/$CH$2*INDEX($CI$4:$CI$6,INDEX($BT$4:$BT$33,CN1020))/5)*5)</f>
        <v>19625</v>
      </c>
      <c r="CU1020" s="18" t="str">
        <f t="shared" si="235"/>
        <v>初级神器材料</v>
      </c>
      <c r="CV1020" s="18">
        <f t="shared" si="236"/>
        <v>6980</v>
      </c>
      <c r="CW1020" s="18" t="str">
        <f t="shared" si="237"/>
        <v>高级神器3配件2</v>
      </c>
      <c r="CX1020" s="18">
        <f t="shared" si="238"/>
        <v>5</v>
      </c>
      <c r="CY1020" s="44"/>
      <c r="CZ1020" s="44"/>
      <c r="DA1020" s="44"/>
      <c r="DB1020" s="44"/>
    </row>
    <row r="1021" spans="91:106" ht="16.5" x14ac:dyDescent="0.2">
      <c r="CM1021" s="44">
        <v>1018</v>
      </c>
      <c r="CN1021" s="18">
        <f t="shared" si="230"/>
        <v>26</v>
      </c>
      <c r="CO1021" s="18">
        <f t="shared" si="231"/>
        <v>1606028</v>
      </c>
      <c r="CP1021" s="44" t="str">
        <f t="shared" si="232"/>
        <v>高级神器3配件2-18级</v>
      </c>
      <c r="CQ1021" s="43" t="s">
        <v>1061</v>
      </c>
      <c r="CR1021" s="18">
        <f t="shared" si="233"/>
        <v>18</v>
      </c>
      <c r="CS1021" s="18" t="str">
        <f t="shared" si="234"/>
        <v>金币</v>
      </c>
      <c r="CT1021" s="18">
        <f>IF(CR1021=1,1,INT(INDEX($CE$13:$CE$52,CR1021)/$CH$2*INDEX($CI$4:$CI$6,INDEX($BT$4:$BT$33,CN1021))/5)*5)</f>
        <v>23090</v>
      </c>
      <c r="CU1021" s="18" t="str">
        <f t="shared" si="235"/>
        <v>初级神器材料</v>
      </c>
      <c r="CV1021" s="18">
        <f t="shared" si="236"/>
        <v>7375</v>
      </c>
      <c r="CW1021" s="18" t="str">
        <f t="shared" si="237"/>
        <v>高级神器3配件2</v>
      </c>
      <c r="CX1021" s="18">
        <f t="shared" si="238"/>
        <v>5</v>
      </c>
      <c r="CY1021" s="44"/>
      <c r="CZ1021" s="44"/>
      <c r="DA1021" s="44"/>
      <c r="DB1021" s="44"/>
    </row>
    <row r="1022" spans="91:106" ht="16.5" x14ac:dyDescent="0.2">
      <c r="CM1022" s="44">
        <v>1019</v>
      </c>
      <c r="CN1022" s="18">
        <f t="shared" si="230"/>
        <v>26</v>
      </c>
      <c r="CO1022" s="18">
        <f t="shared" si="231"/>
        <v>1606028</v>
      </c>
      <c r="CP1022" s="44" t="str">
        <f t="shared" si="232"/>
        <v>高级神器3配件2-19级</v>
      </c>
      <c r="CQ1022" s="43" t="s">
        <v>1061</v>
      </c>
      <c r="CR1022" s="18">
        <f t="shared" si="233"/>
        <v>19</v>
      </c>
      <c r="CS1022" s="18" t="str">
        <f t="shared" si="234"/>
        <v>金币</v>
      </c>
      <c r="CT1022" s="18">
        <f>IF(CR1022=1,1,INT(INDEX($CE$13:$CE$52,CR1022)/$CH$2*INDEX($CI$4:$CI$6,INDEX($BT$4:$BT$33,CN1022))/5)*5)</f>
        <v>26555</v>
      </c>
      <c r="CU1022" s="18" t="str">
        <f t="shared" si="235"/>
        <v>初级神器材料</v>
      </c>
      <c r="CV1022" s="18">
        <f t="shared" si="236"/>
        <v>7810</v>
      </c>
      <c r="CW1022" s="18" t="str">
        <f t="shared" si="237"/>
        <v>高级神器3配件2</v>
      </c>
      <c r="CX1022" s="18">
        <f t="shared" si="238"/>
        <v>5</v>
      </c>
      <c r="CY1022" s="44"/>
      <c r="CZ1022" s="44"/>
      <c r="DA1022" s="44"/>
      <c r="DB1022" s="44"/>
    </row>
    <row r="1023" spans="91:106" ht="16.5" x14ac:dyDescent="0.2">
      <c r="CM1023" s="44">
        <v>1020</v>
      </c>
      <c r="CN1023" s="18">
        <f t="shared" si="230"/>
        <v>26</v>
      </c>
      <c r="CO1023" s="18">
        <f t="shared" si="231"/>
        <v>1606028</v>
      </c>
      <c r="CP1023" s="44" t="str">
        <f t="shared" si="232"/>
        <v>高级神器3配件2-20级</v>
      </c>
      <c r="CQ1023" s="43" t="s">
        <v>1061</v>
      </c>
      <c r="CR1023" s="18">
        <f t="shared" si="233"/>
        <v>20</v>
      </c>
      <c r="CS1023" s="18" t="str">
        <f t="shared" si="234"/>
        <v>金币</v>
      </c>
      <c r="CT1023" s="18">
        <f>IF(CR1023=1,1,INT(INDEX($CE$13:$CE$52,CR1023)/$CH$2*INDEX($CI$4:$CI$6,INDEX($BT$4:$BT$33,CN1023))/5)*5)</f>
        <v>30020</v>
      </c>
      <c r="CU1023" s="18" t="str">
        <f t="shared" si="235"/>
        <v>初级神器材料</v>
      </c>
      <c r="CV1023" s="18">
        <f t="shared" si="236"/>
        <v>8245</v>
      </c>
      <c r="CW1023" s="18" t="str">
        <f t="shared" si="237"/>
        <v>高级神器3配件2</v>
      </c>
      <c r="CX1023" s="18">
        <f t="shared" si="238"/>
        <v>10</v>
      </c>
      <c r="CY1023" s="44"/>
      <c r="CZ1023" s="44"/>
      <c r="DA1023" s="44"/>
      <c r="DB1023" s="44"/>
    </row>
    <row r="1024" spans="91:106" ht="16.5" x14ac:dyDescent="0.2">
      <c r="CM1024" s="44">
        <v>1021</v>
      </c>
      <c r="CN1024" s="18">
        <f t="shared" si="230"/>
        <v>26</v>
      </c>
      <c r="CO1024" s="18">
        <f t="shared" si="231"/>
        <v>1606028</v>
      </c>
      <c r="CP1024" s="44" t="str">
        <f t="shared" si="232"/>
        <v>高级神器3配件2-21级</v>
      </c>
      <c r="CQ1024" s="43" t="s">
        <v>1061</v>
      </c>
      <c r="CR1024" s="18">
        <f t="shared" si="233"/>
        <v>21</v>
      </c>
      <c r="CS1024" s="18" t="str">
        <f t="shared" si="234"/>
        <v>金币</v>
      </c>
      <c r="CT1024" s="18">
        <f>IF(CR1024=1,1,INT(INDEX($CE$13:$CE$52,CR1024)/$CH$2*INDEX($CI$4:$CI$6,INDEX($BT$4:$BT$33,CN1024))/5)*5)</f>
        <v>31530</v>
      </c>
      <c r="CU1024" s="18" t="str">
        <f t="shared" si="235"/>
        <v>初级神器材料</v>
      </c>
      <c r="CV1024" s="18">
        <f t="shared" si="236"/>
        <v>9130</v>
      </c>
      <c r="CW1024" s="18" t="str">
        <f t="shared" si="237"/>
        <v>高级神器3配件2</v>
      </c>
      <c r="CX1024" s="18">
        <f t="shared" si="238"/>
        <v>10</v>
      </c>
      <c r="CY1024" s="44"/>
      <c r="CZ1024" s="44"/>
      <c r="DA1024" s="44"/>
      <c r="DB1024" s="44"/>
    </row>
    <row r="1025" spans="91:106" ht="16.5" x14ac:dyDescent="0.2">
      <c r="CM1025" s="44">
        <v>1022</v>
      </c>
      <c r="CN1025" s="18">
        <f t="shared" si="230"/>
        <v>26</v>
      </c>
      <c r="CO1025" s="18">
        <f t="shared" si="231"/>
        <v>1606028</v>
      </c>
      <c r="CP1025" s="44" t="str">
        <f t="shared" si="232"/>
        <v>高级神器3配件2-22级</v>
      </c>
      <c r="CQ1025" s="43" t="s">
        <v>1061</v>
      </c>
      <c r="CR1025" s="18">
        <f t="shared" si="233"/>
        <v>22</v>
      </c>
      <c r="CS1025" s="18" t="str">
        <f t="shared" si="234"/>
        <v>金币</v>
      </c>
      <c r="CT1025" s="18">
        <f>IF(CR1025=1,1,INT(INDEX($CE$13:$CE$52,CR1025)/$CH$2*INDEX($CI$4:$CI$6,INDEX($BT$4:$BT$33,CN1025))/5)*5)</f>
        <v>33285</v>
      </c>
      <c r="CU1025" s="18" t="str">
        <f t="shared" si="235"/>
        <v>初级神器材料</v>
      </c>
      <c r="CV1025" s="18">
        <f t="shared" si="236"/>
        <v>9775</v>
      </c>
      <c r="CW1025" s="18" t="str">
        <f t="shared" si="237"/>
        <v>高级神器3配件2</v>
      </c>
      <c r="CX1025" s="18">
        <f t="shared" si="238"/>
        <v>10</v>
      </c>
      <c r="CY1025" s="44"/>
      <c r="CZ1025" s="44"/>
      <c r="DA1025" s="44"/>
      <c r="DB1025" s="44"/>
    </row>
    <row r="1026" spans="91:106" ht="16.5" x14ac:dyDescent="0.2">
      <c r="CM1026" s="44">
        <v>1023</v>
      </c>
      <c r="CN1026" s="18">
        <f t="shared" si="230"/>
        <v>26</v>
      </c>
      <c r="CO1026" s="18">
        <f t="shared" si="231"/>
        <v>1606028</v>
      </c>
      <c r="CP1026" s="44" t="str">
        <f t="shared" si="232"/>
        <v>高级神器3配件2-23级</v>
      </c>
      <c r="CQ1026" s="43" t="s">
        <v>1061</v>
      </c>
      <c r="CR1026" s="18">
        <f t="shared" si="233"/>
        <v>23</v>
      </c>
      <c r="CS1026" s="18" t="str">
        <f t="shared" si="234"/>
        <v>金币</v>
      </c>
      <c r="CT1026" s="18">
        <f>IF(CR1026=1,1,INT(INDEX($CE$13:$CE$52,CR1026)/$CH$2*INDEX($CI$4:$CI$6,INDEX($BT$4:$BT$33,CN1026))/5)*5)</f>
        <v>35035</v>
      </c>
      <c r="CU1026" s="18" t="str">
        <f t="shared" si="235"/>
        <v>初级神器材料</v>
      </c>
      <c r="CV1026" s="18">
        <f t="shared" si="236"/>
        <v>10385</v>
      </c>
      <c r="CW1026" s="18" t="str">
        <f t="shared" si="237"/>
        <v>高级神器3配件2</v>
      </c>
      <c r="CX1026" s="18">
        <f t="shared" si="238"/>
        <v>10</v>
      </c>
      <c r="CY1026" s="44"/>
      <c r="CZ1026" s="44"/>
      <c r="DA1026" s="44"/>
      <c r="DB1026" s="44"/>
    </row>
    <row r="1027" spans="91:106" ht="16.5" x14ac:dyDescent="0.2">
      <c r="CM1027" s="44">
        <v>1024</v>
      </c>
      <c r="CN1027" s="18">
        <f t="shared" si="230"/>
        <v>26</v>
      </c>
      <c r="CO1027" s="18">
        <f t="shared" si="231"/>
        <v>1606028</v>
      </c>
      <c r="CP1027" s="44" t="str">
        <f t="shared" si="232"/>
        <v>高级神器3配件2-24级</v>
      </c>
      <c r="CQ1027" s="43" t="s">
        <v>1061</v>
      </c>
      <c r="CR1027" s="18">
        <f t="shared" si="233"/>
        <v>24</v>
      </c>
      <c r="CS1027" s="18" t="str">
        <f t="shared" si="234"/>
        <v>金币</v>
      </c>
      <c r="CT1027" s="18">
        <f>IF(CR1027=1,1,INT(INDEX($CE$13:$CE$52,CR1027)/$CH$2*INDEX($CI$4:$CI$6,INDEX($BT$4:$BT$33,CN1027))/5)*5)</f>
        <v>36785</v>
      </c>
      <c r="CU1027" s="18" t="str">
        <f t="shared" si="235"/>
        <v>初级神器材料</v>
      </c>
      <c r="CV1027" s="18">
        <f t="shared" si="236"/>
        <v>10995</v>
      </c>
      <c r="CW1027" s="18" t="str">
        <f t="shared" si="237"/>
        <v>高级神器3配件2</v>
      </c>
      <c r="CX1027" s="18">
        <f t="shared" si="238"/>
        <v>10</v>
      </c>
      <c r="CY1027" s="44"/>
      <c r="CZ1027" s="44"/>
      <c r="DA1027" s="44"/>
      <c r="DB1027" s="44"/>
    </row>
    <row r="1028" spans="91:106" ht="16.5" x14ac:dyDescent="0.2">
      <c r="CM1028" s="44">
        <v>1025</v>
      </c>
      <c r="CN1028" s="18">
        <f t="shared" si="230"/>
        <v>26</v>
      </c>
      <c r="CO1028" s="18">
        <f t="shared" si="231"/>
        <v>1606028</v>
      </c>
      <c r="CP1028" s="44" t="str">
        <f t="shared" si="232"/>
        <v>高级神器3配件2-25级</v>
      </c>
      <c r="CQ1028" s="43" t="s">
        <v>1061</v>
      </c>
      <c r="CR1028" s="18">
        <f t="shared" si="233"/>
        <v>25</v>
      </c>
      <c r="CS1028" s="18" t="str">
        <f t="shared" si="234"/>
        <v>金币</v>
      </c>
      <c r="CT1028" s="18">
        <f>IF(CR1028=1,1,INT(INDEX($CE$13:$CE$52,CR1028)/$CH$2*INDEX($CI$4:$CI$6,INDEX($BT$4:$BT$33,CN1028))/5)*5)</f>
        <v>38540</v>
      </c>
      <c r="CU1028" s="18" t="str">
        <f t="shared" si="235"/>
        <v>初级神器材料</v>
      </c>
      <c r="CV1028" s="18">
        <f t="shared" si="236"/>
        <v>11605</v>
      </c>
      <c r="CW1028" s="18" t="str">
        <f t="shared" si="237"/>
        <v>高级神器3配件2</v>
      </c>
      <c r="CX1028" s="18">
        <f t="shared" si="238"/>
        <v>15</v>
      </c>
      <c r="CY1028" s="44"/>
      <c r="CZ1028" s="44"/>
      <c r="DA1028" s="44"/>
      <c r="DB1028" s="44"/>
    </row>
    <row r="1029" spans="91:106" ht="16.5" x14ac:dyDescent="0.2">
      <c r="CM1029" s="44">
        <v>1026</v>
      </c>
      <c r="CN1029" s="18">
        <f t="shared" ref="CN1029:CN1092" si="239">INT((CM1029-1)/40)+1</f>
        <v>26</v>
      </c>
      <c r="CO1029" s="18">
        <f t="shared" ref="CO1029:CO1092" si="240">INDEX($BR$4:$BR$33,CN1029)</f>
        <v>1606028</v>
      </c>
      <c r="CP1029" s="44" t="str">
        <f t="shared" ref="CP1029:CP1092" si="241">INDEX($BS$4:$BS$33,CN1029)&amp;"-"&amp;CR1029&amp;"级"</f>
        <v>高级神器3配件2-26级</v>
      </c>
      <c r="CQ1029" s="43" t="s">
        <v>1061</v>
      </c>
      <c r="CR1029" s="18">
        <f t="shared" ref="CR1029:CR1092" si="242">MOD(CM1029-1,40)+1</f>
        <v>26</v>
      </c>
      <c r="CS1029" s="18" t="str">
        <f t="shared" ref="CS1029:CS1092" si="243">IF(CR1029=1,INDEX($BS$4:$BS$33,CN1029)&amp;"激活","金币")</f>
        <v>金币</v>
      </c>
      <c r="CT1029" s="18">
        <f>IF(CR1029=1,1,INT(INDEX($CE$13:$CE$52,CR1029)/$CH$2*INDEX($CI$4:$CI$6,INDEX($BT$4:$BT$33,CN1029))/5)*5)</f>
        <v>48610</v>
      </c>
      <c r="CU1029" s="18" t="str">
        <f t="shared" ref="CU1029:CU1092" si="244">IF(CR1029=1,"","初级神器材料")</f>
        <v>初级神器材料</v>
      </c>
      <c r="CV1029" s="18">
        <f t="shared" ref="CV1029:CV1092" si="245">IF(CR1029=1,"",INDEX($BK$4:$BM$43,CR1029,INDEX($BT$4:$BT$33,CN1029)))</f>
        <v>13960</v>
      </c>
      <c r="CW1029" s="18" t="str">
        <f t="shared" ref="CW1029:CW1092" si="246">IF(CR1029=1,"",INDEX($BS$4:$BS$33,CN1029))</f>
        <v>高级神器3配件2</v>
      </c>
      <c r="CX1029" s="18">
        <f t="shared" ref="CX1029:CX1092" si="247">IF(CR1029=1,"",INDEX($AW$4:$AW$43,CR1029))</f>
        <v>15</v>
      </c>
      <c r="CY1029" s="44"/>
      <c r="CZ1029" s="44"/>
      <c r="DA1029" s="44"/>
      <c r="DB1029" s="44"/>
    </row>
    <row r="1030" spans="91:106" ht="16.5" x14ac:dyDescent="0.2">
      <c r="CM1030" s="44">
        <v>1027</v>
      </c>
      <c r="CN1030" s="18">
        <f t="shared" si="239"/>
        <v>26</v>
      </c>
      <c r="CO1030" s="18">
        <f t="shared" si="240"/>
        <v>1606028</v>
      </c>
      <c r="CP1030" s="44" t="str">
        <f t="shared" si="241"/>
        <v>高级神器3配件2-27级</v>
      </c>
      <c r="CQ1030" s="43" t="s">
        <v>1061</v>
      </c>
      <c r="CR1030" s="18">
        <f t="shared" si="242"/>
        <v>27</v>
      </c>
      <c r="CS1030" s="18" t="str">
        <f t="shared" si="243"/>
        <v>金币</v>
      </c>
      <c r="CT1030" s="18">
        <f>IF(CR1030=1,1,INT(INDEX($CE$13:$CE$52,CR1030)/$CH$2*INDEX($CI$4:$CI$6,INDEX($BT$4:$BT$33,CN1030))/5)*5)</f>
        <v>61695</v>
      </c>
      <c r="CU1030" s="18" t="str">
        <f t="shared" si="244"/>
        <v>初级神器材料</v>
      </c>
      <c r="CV1030" s="18">
        <f t="shared" si="245"/>
        <v>14835</v>
      </c>
      <c r="CW1030" s="18" t="str">
        <f t="shared" si="246"/>
        <v>高级神器3配件2</v>
      </c>
      <c r="CX1030" s="18">
        <f t="shared" si="247"/>
        <v>15</v>
      </c>
      <c r="CY1030" s="44"/>
      <c r="CZ1030" s="44"/>
      <c r="DA1030" s="44"/>
      <c r="DB1030" s="44"/>
    </row>
    <row r="1031" spans="91:106" ht="16.5" x14ac:dyDescent="0.2">
      <c r="CM1031" s="44">
        <v>1028</v>
      </c>
      <c r="CN1031" s="18">
        <f t="shared" si="239"/>
        <v>26</v>
      </c>
      <c r="CO1031" s="18">
        <f t="shared" si="240"/>
        <v>1606028</v>
      </c>
      <c r="CP1031" s="44" t="str">
        <f t="shared" si="241"/>
        <v>高级神器3配件2-28级</v>
      </c>
      <c r="CQ1031" s="43" t="s">
        <v>1061</v>
      </c>
      <c r="CR1031" s="18">
        <f t="shared" si="242"/>
        <v>28</v>
      </c>
      <c r="CS1031" s="18" t="str">
        <f t="shared" si="243"/>
        <v>金币</v>
      </c>
      <c r="CT1031" s="18">
        <f>IF(CR1031=1,1,INT(INDEX($CE$13:$CE$52,CR1031)/$CH$2*INDEX($CI$4:$CI$6,INDEX($BT$4:$BT$33,CN1031))/5)*5)</f>
        <v>74785</v>
      </c>
      <c r="CU1031" s="18" t="str">
        <f t="shared" si="244"/>
        <v>初级神器材料</v>
      </c>
      <c r="CV1031" s="18">
        <f t="shared" si="245"/>
        <v>15705</v>
      </c>
      <c r="CW1031" s="18" t="str">
        <f t="shared" si="246"/>
        <v>高级神器3配件2</v>
      </c>
      <c r="CX1031" s="18">
        <f t="shared" si="247"/>
        <v>15</v>
      </c>
      <c r="CY1031" s="44"/>
      <c r="CZ1031" s="44"/>
      <c r="DA1031" s="44"/>
      <c r="DB1031" s="44"/>
    </row>
    <row r="1032" spans="91:106" ht="16.5" x14ac:dyDescent="0.2">
      <c r="CM1032" s="44">
        <v>1029</v>
      </c>
      <c r="CN1032" s="18">
        <f t="shared" si="239"/>
        <v>26</v>
      </c>
      <c r="CO1032" s="18">
        <f t="shared" si="240"/>
        <v>1606028</v>
      </c>
      <c r="CP1032" s="44" t="str">
        <f t="shared" si="241"/>
        <v>高级神器3配件2-29级</v>
      </c>
      <c r="CQ1032" s="43" t="s">
        <v>1061</v>
      </c>
      <c r="CR1032" s="18">
        <f t="shared" si="242"/>
        <v>29</v>
      </c>
      <c r="CS1032" s="18" t="str">
        <f t="shared" si="243"/>
        <v>金币</v>
      </c>
      <c r="CT1032" s="18">
        <f>IF(CR1032=1,1,INT(INDEX($CE$13:$CE$52,CR1032)/$CH$2*INDEX($CI$4:$CI$6,INDEX($BT$4:$BT$33,CN1032))/5)*5)</f>
        <v>87870</v>
      </c>
      <c r="CU1032" s="18" t="str">
        <f t="shared" si="244"/>
        <v>初级神器材料</v>
      </c>
      <c r="CV1032" s="18">
        <f t="shared" si="245"/>
        <v>16580</v>
      </c>
      <c r="CW1032" s="18" t="str">
        <f t="shared" si="246"/>
        <v>高级神器3配件2</v>
      </c>
      <c r="CX1032" s="18">
        <f t="shared" si="247"/>
        <v>15</v>
      </c>
      <c r="CY1032" s="44"/>
      <c r="CZ1032" s="44"/>
      <c r="DA1032" s="44"/>
      <c r="DB1032" s="44"/>
    </row>
    <row r="1033" spans="91:106" ht="16.5" x14ac:dyDescent="0.2">
      <c r="CM1033" s="44">
        <v>1030</v>
      </c>
      <c r="CN1033" s="18">
        <f t="shared" si="239"/>
        <v>26</v>
      </c>
      <c r="CO1033" s="18">
        <f t="shared" si="240"/>
        <v>1606028</v>
      </c>
      <c r="CP1033" s="44" t="str">
        <f t="shared" si="241"/>
        <v>高级神器3配件2-30级</v>
      </c>
      <c r="CQ1033" s="43" t="s">
        <v>1061</v>
      </c>
      <c r="CR1033" s="18">
        <f t="shared" si="242"/>
        <v>30</v>
      </c>
      <c r="CS1033" s="18" t="str">
        <f t="shared" si="243"/>
        <v>金币</v>
      </c>
      <c r="CT1033" s="18">
        <f>IF(CR1033=1,1,INT(INDEX($CE$13:$CE$52,CR1033)/$CH$2*INDEX($CI$4:$CI$6,INDEX($BT$4:$BT$33,CN1033))/5)*5)</f>
        <v>100960</v>
      </c>
      <c r="CU1033" s="18" t="str">
        <f t="shared" si="244"/>
        <v>初级神器材料</v>
      </c>
      <c r="CV1033" s="18">
        <f t="shared" si="245"/>
        <v>17450</v>
      </c>
      <c r="CW1033" s="18" t="str">
        <f t="shared" si="246"/>
        <v>高级神器3配件2</v>
      </c>
      <c r="CX1033" s="18">
        <f t="shared" si="247"/>
        <v>21</v>
      </c>
      <c r="CY1033" s="44"/>
      <c r="CZ1033" s="44"/>
      <c r="DA1033" s="44"/>
      <c r="DB1033" s="44"/>
    </row>
    <row r="1034" spans="91:106" ht="16.5" x14ac:dyDescent="0.2">
      <c r="CM1034" s="44">
        <v>1031</v>
      </c>
      <c r="CN1034" s="18">
        <f t="shared" si="239"/>
        <v>26</v>
      </c>
      <c r="CO1034" s="18">
        <f t="shared" si="240"/>
        <v>1606028</v>
      </c>
      <c r="CP1034" s="44" t="str">
        <f t="shared" si="241"/>
        <v>高级神器3配件2-31级</v>
      </c>
      <c r="CQ1034" s="43" t="s">
        <v>1061</v>
      </c>
      <c r="CR1034" s="18">
        <f t="shared" si="242"/>
        <v>31</v>
      </c>
      <c r="CS1034" s="18" t="str">
        <f t="shared" si="243"/>
        <v>金币</v>
      </c>
      <c r="CT1034" s="18">
        <f>IF(CR1034=1,1,INT(INDEX($CE$13:$CE$52,CR1034)/$CH$2*INDEX($CI$4:$CI$6,INDEX($BT$4:$BT$33,CN1034))/5)*5)</f>
        <v>107340</v>
      </c>
      <c r="CU1034" s="18" t="str">
        <f t="shared" si="244"/>
        <v>初级神器材料</v>
      </c>
      <c r="CV1034" s="18">
        <f t="shared" si="245"/>
        <v>24430</v>
      </c>
      <c r="CW1034" s="18" t="str">
        <f t="shared" si="246"/>
        <v>高级神器3配件2</v>
      </c>
      <c r="CX1034" s="18">
        <f t="shared" si="247"/>
        <v>25</v>
      </c>
      <c r="CY1034" s="44"/>
      <c r="CZ1034" s="44"/>
      <c r="DA1034" s="44"/>
      <c r="DB1034" s="44"/>
    </row>
    <row r="1035" spans="91:106" ht="16.5" x14ac:dyDescent="0.2">
      <c r="CM1035" s="44">
        <v>1032</v>
      </c>
      <c r="CN1035" s="18">
        <f t="shared" si="239"/>
        <v>26</v>
      </c>
      <c r="CO1035" s="18">
        <f t="shared" si="240"/>
        <v>1606028</v>
      </c>
      <c r="CP1035" s="44" t="str">
        <f t="shared" si="241"/>
        <v>高级神器3配件2-32级</v>
      </c>
      <c r="CQ1035" s="43" t="s">
        <v>1061</v>
      </c>
      <c r="CR1035" s="18">
        <f t="shared" si="242"/>
        <v>32</v>
      </c>
      <c r="CS1035" s="18" t="str">
        <f t="shared" si="243"/>
        <v>金币</v>
      </c>
      <c r="CT1035" s="18">
        <f>IF(CR1035=1,1,INT(INDEX($CE$13:$CE$52,CR1035)/$CH$2*INDEX($CI$4:$CI$6,INDEX($BT$4:$BT$33,CN1035))/5)*5)</f>
        <v>161015</v>
      </c>
      <c r="CU1035" s="18" t="str">
        <f t="shared" si="244"/>
        <v>初级神器材料</v>
      </c>
      <c r="CV1035" s="18">
        <f t="shared" si="245"/>
        <v>26175</v>
      </c>
      <c r="CW1035" s="18" t="str">
        <f t="shared" si="246"/>
        <v>高级神器3配件2</v>
      </c>
      <c r="CX1035" s="18">
        <f t="shared" si="247"/>
        <v>25</v>
      </c>
      <c r="CY1035" s="44"/>
      <c r="CZ1035" s="44"/>
      <c r="DA1035" s="44"/>
      <c r="DB1035" s="44"/>
    </row>
    <row r="1036" spans="91:106" ht="16.5" x14ac:dyDescent="0.2">
      <c r="CM1036" s="44">
        <v>1033</v>
      </c>
      <c r="CN1036" s="18">
        <f t="shared" si="239"/>
        <v>26</v>
      </c>
      <c r="CO1036" s="18">
        <f t="shared" si="240"/>
        <v>1606028</v>
      </c>
      <c r="CP1036" s="44" t="str">
        <f t="shared" si="241"/>
        <v>高级神器3配件2-33级</v>
      </c>
      <c r="CQ1036" s="43" t="s">
        <v>1061</v>
      </c>
      <c r="CR1036" s="18">
        <f t="shared" si="242"/>
        <v>33</v>
      </c>
      <c r="CS1036" s="18" t="str">
        <f t="shared" si="243"/>
        <v>金币</v>
      </c>
      <c r="CT1036" s="18">
        <f>IF(CR1036=1,1,INT(INDEX($CE$13:$CE$52,CR1036)/$CH$2*INDEX($CI$4:$CI$6,INDEX($BT$4:$BT$33,CN1036))/5)*5)</f>
        <v>214685</v>
      </c>
      <c r="CU1036" s="18" t="str">
        <f t="shared" si="244"/>
        <v>初级神器材料</v>
      </c>
      <c r="CV1036" s="18">
        <f t="shared" si="245"/>
        <v>27925</v>
      </c>
      <c r="CW1036" s="18" t="str">
        <f t="shared" si="246"/>
        <v>高级神器3配件2</v>
      </c>
      <c r="CX1036" s="18">
        <f t="shared" si="247"/>
        <v>25</v>
      </c>
      <c r="CY1036" s="44"/>
      <c r="CZ1036" s="44"/>
      <c r="DA1036" s="44"/>
      <c r="DB1036" s="44"/>
    </row>
    <row r="1037" spans="91:106" ht="16.5" x14ac:dyDescent="0.2">
      <c r="CM1037" s="44">
        <v>1034</v>
      </c>
      <c r="CN1037" s="18">
        <f t="shared" si="239"/>
        <v>26</v>
      </c>
      <c r="CO1037" s="18">
        <f t="shared" si="240"/>
        <v>1606028</v>
      </c>
      <c r="CP1037" s="44" t="str">
        <f t="shared" si="241"/>
        <v>高级神器3配件2-34级</v>
      </c>
      <c r="CQ1037" s="43" t="s">
        <v>1061</v>
      </c>
      <c r="CR1037" s="18">
        <f t="shared" si="242"/>
        <v>34</v>
      </c>
      <c r="CS1037" s="18" t="str">
        <f t="shared" si="243"/>
        <v>金币</v>
      </c>
      <c r="CT1037" s="18">
        <f>IF(CR1037=1,1,INT(INDEX($CE$13:$CE$52,CR1037)/$CH$2*INDEX($CI$4:$CI$6,INDEX($BT$4:$BT$33,CN1037))/5)*5)</f>
        <v>268360</v>
      </c>
      <c r="CU1037" s="18" t="str">
        <f t="shared" si="244"/>
        <v>初级神器材料</v>
      </c>
      <c r="CV1037" s="18">
        <f t="shared" si="245"/>
        <v>29670</v>
      </c>
      <c r="CW1037" s="18" t="str">
        <f t="shared" si="246"/>
        <v>高级神器3配件2</v>
      </c>
      <c r="CX1037" s="18">
        <f t="shared" si="247"/>
        <v>25</v>
      </c>
      <c r="CY1037" s="44"/>
      <c r="CZ1037" s="44"/>
      <c r="DA1037" s="44"/>
      <c r="DB1037" s="44"/>
    </row>
    <row r="1038" spans="91:106" ht="16.5" x14ac:dyDescent="0.2">
      <c r="CM1038" s="44">
        <v>1035</v>
      </c>
      <c r="CN1038" s="18">
        <f t="shared" si="239"/>
        <v>26</v>
      </c>
      <c r="CO1038" s="18">
        <f t="shared" si="240"/>
        <v>1606028</v>
      </c>
      <c r="CP1038" s="44" t="str">
        <f t="shared" si="241"/>
        <v>高级神器3配件2-35级</v>
      </c>
      <c r="CQ1038" s="43" t="s">
        <v>1061</v>
      </c>
      <c r="CR1038" s="18">
        <f t="shared" si="242"/>
        <v>35</v>
      </c>
      <c r="CS1038" s="18" t="str">
        <f t="shared" si="243"/>
        <v>金币</v>
      </c>
      <c r="CT1038" s="18">
        <f>IF(CR1038=1,1,INT(INDEX($CE$13:$CE$52,CR1038)/$CH$2*INDEX($CI$4:$CI$6,INDEX($BT$4:$BT$33,CN1038))/5)*5)</f>
        <v>322030</v>
      </c>
      <c r="CU1038" s="18" t="str">
        <f t="shared" si="244"/>
        <v>初级神器材料</v>
      </c>
      <c r="CV1038" s="18">
        <f t="shared" si="245"/>
        <v>31415</v>
      </c>
      <c r="CW1038" s="18" t="str">
        <f t="shared" si="246"/>
        <v>高级神器3配件2</v>
      </c>
      <c r="CX1038" s="18">
        <f t="shared" si="247"/>
        <v>25</v>
      </c>
      <c r="CY1038" s="44"/>
      <c r="CZ1038" s="44"/>
      <c r="DA1038" s="44"/>
      <c r="DB1038" s="44"/>
    </row>
    <row r="1039" spans="91:106" ht="16.5" x14ac:dyDescent="0.2">
      <c r="CM1039" s="44">
        <v>1036</v>
      </c>
      <c r="CN1039" s="18">
        <f t="shared" si="239"/>
        <v>26</v>
      </c>
      <c r="CO1039" s="18">
        <f t="shared" si="240"/>
        <v>1606028</v>
      </c>
      <c r="CP1039" s="44" t="str">
        <f t="shared" si="241"/>
        <v>高级神器3配件2-36级</v>
      </c>
      <c r="CQ1039" s="43" t="s">
        <v>1061</v>
      </c>
      <c r="CR1039" s="18">
        <f t="shared" si="242"/>
        <v>36</v>
      </c>
      <c r="CS1039" s="18" t="str">
        <f t="shared" si="243"/>
        <v>金币</v>
      </c>
      <c r="CT1039" s="18">
        <f>IF(CR1039=1,1,INT(INDEX($CE$13:$CE$52,CR1039)/$CH$2*INDEX($CI$4:$CI$6,INDEX($BT$4:$BT$33,CN1039))/5)*5)</f>
        <v>436085</v>
      </c>
      <c r="CU1039" s="18" t="str">
        <f t="shared" si="244"/>
        <v>初级神器材料</v>
      </c>
      <c r="CV1039" s="18">
        <f t="shared" si="245"/>
        <v>49735</v>
      </c>
      <c r="CW1039" s="18" t="str">
        <f t="shared" si="246"/>
        <v>高级神器3配件2</v>
      </c>
      <c r="CX1039" s="18">
        <f t="shared" si="247"/>
        <v>25</v>
      </c>
      <c r="CY1039" s="44"/>
      <c r="CZ1039" s="44"/>
      <c r="DA1039" s="44"/>
      <c r="DB1039" s="44"/>
    </row>
    <row r="1040" spans="91:106" ht="16.5" x14ac:dyDescent="0.2">
      <c r="CM1040" s="44">
        <v>1037</v>
      </c>
      <c r="CN1040" s="18">
        <f t="shared" si="239"/>
        <v>26</v>
      </c>
      <c r="CO1040" s="18">
        <f t="shared" si="240"/>
        <v>1606028</v>
      </c>
      <c r="CP1040" s="44" t="str">
        <f t="shared" si="241"/>
        <v>高级神器3配件2-37级</v>
      </c>
      <c r="CQ1040" s="43" t="s">
        <v>1061</v>
      </c>
      <c r="CR1040" s="18">
        <f t="shared" si="242"/>
        <v>37</v>
      </c>
      <c r="CS1040" s="18" t="str">
        <f t="shared" si="243"/>
        <v>金币</v>
      </c>
      <c r="CT1040" s="18">
        <f>IF(CR1040=1,1,INT(INDEX($CE$13:$CE$52,CR1040)/$CH$2*INDEX($CI$4:$CI$6,INDEX($BT$4:$BT$33,CN1040))/5)*5)</f>
        <v>553490</v>
      </c>
      <c r="CU1040" s="18" t="str">
        <f t="shared" si="244"/>
        <v>初级神器材料</v>
      </c>
      <c r="CV1040" s="18">
        <f t="shared" si="245"/>
        <v>52355</v>
      </c>
      <c r="CW1040" s="18" t="str">
        <f t="shared" si="246"/>
        <v>高级神器3配件2</v>
      </c>
      <c r="CX1040" s="18">
        <f t="shared" si="247"/>
        <v>25</v>
      </c>
      <c r="CY1040" s="44"/>
      <c r="CZ1040" s="44"/>
      <c r="DA1040" s="44"/>
      <c r="DB1040" s="44"/>
    </row>
    <row r="1041" spans="91:106" ht="16.5" x14ac:dyDescent="0.2">
      <c r="CM1041" s="44">
        <v>1038</v>
      </c>
      <c r="CN1041" s="18">
        <f t="shared" si="239"/>
        <v>26</v>
      </c>
      <c r="CO1041" s="18">
        <f t="shared" si="240"/>
        <v>1606028</v>
      </c>
      <c r="CP1041" s="44" t="str">
        <f t="shared" si="241"/>
        <v>高级神器3配件2-38级</v>
      </c>
      <c r="CQ1041" s="43" t="s">
        <v>1061</v>
      </c>
      <c r="CR1041" s="18">
        <f t="shared" si="242"/>
        <v>38</v>
      </c>
      <c r="CS1041" s="18" t="str">
        <f t="shared" si="243"/>
        <v>金币</v>
      </c>
      <c r="CT1041" s="18">
        <f>IF(CR1041=1,1,INT(INDEX($CE$13:$CE$52,CR1041)/$CH$2*INDEX($CI$4:$CI$6,INDEX($BT$4:$BT$33,CN1041))/5)*5)</f>
        <v>670900</v>
      </c>
      <c r="CU1041" s="18" t="str">
        <f t="shared" si="244"/>
        <v>初级神器材料</v>
      </c>
      <c r="CV1041" s="18">
        <f t="shared" si="245"/>
        <v>54975</v>
      </c>
      <c r="CW1041" s="18" t="str">
        <f t="shared" si="246"/>
        <v>高级神器3配件2</v>
      </c>
      <c r="CX1041" s="18">
        <f t="shared" si="247"/>
        <v>25</v>
      </c>
      <c r="CY1041" s="44"/>
      <c r="CZ1041" s="44"/>
      <c r="DA1041" s="44"/>
      <c r="DB1041" s="44"/>
    </row>
    <row r="1042" spans="91:106" ht="16.5" x14ac:dyDescent="0.2">
      <c r="CM1042" s="44">
        <v>1039</v>
      </c>
      <c r="CN1042" s="18">
        <f t="shared" si="239"/>
        <v>26</v>
      </c>
      <c r="CO1042" s="18">
        <f t="shared" si="240"/>
        <v>1606028</v>
      </c>
      <c r="CP1042" s="44" t="str">
        <f t="shared" si="241"/>
        <v>高级神器3配件2-39级</v>
      </c>
      <c r="CQ1042" s="43" t="s">
        <v>1061</v>
      </c>
      <c r="CR1042" s="18">
        <f t="shared" si="242"/>
        <v>39</v>
      </c>
      <c r="CS1042" s="18" t="str">
        <f t="shared" si="243"/>
        <v>金币</v>
      </c>
      <c r="CT1042" s="18">
        <f>IF(CR1042=1,1,INT(INDEX($CE$13:$CE$52,CR1042)/$CH$2*INDEX($CI$4:$CI$6,INDEX($BT$4:$BT$33,CN1042))/5)*5)</f>
        <v>788305</v>
      </c>
      <c r="CU1042" s="18" t="str">
        <f t="shared" si="244"/>
        <v>初级神器材料</v>
      </c>
      <c r="CV1042" s="18">
        <f t="shared" si="245"/>
        <v>57590</v>
      </c>
      <c r="CW1042" s="18" t="str">
        <f t="shared" si="246"/>
        <v>高级神器3配件2</v>
      </c>
      <c r="CX1042" s="18">
        <f t="shared" si="247"/>
        <v>25</v>
      </c>
      <c r="CY1042" s="44"/>
      <c r="CZ1042" s="44"/>
      <c r="DA1042" s="44"/>
      <c r="DB1042" s="44"/>
    </row>
    <row r="1043" spans="91:106" ht="16.5" x14ac:dyDescent="0.2">
      <c r="CM1043" s="44">
        <v>1040</v>
      </c>
      <c r="CN1043" s="18">
        <f t="shared" si="239"/>
        <v>26</v>
      </c>
      <c r="CO1043" s="18">
        <f t="shared" si="240"/>
        <v>1606028</v>
      </c>
      <c r="CP1043" s="44" t="str">
        <f t="shared" si="241"/>
        <v>高级神器3配件2-40级</v>
      </c>
      <c r="CQ1043" s="43" t="s">
        <v>1061</v>
      </c>
      <c r="CR1043" s="18">
        <f t="shared" si="242"/>
        <v>40</v>
      </c>
      <c r="CS1043" s="18" t="str">
        <f t="shared" si="243"/>
        <v>金币</v>
      </c>
      <c r="CT1043" s="18">
        <f>IF(CR1043=1,1,INT(INDEX($CE$13:$CE$52,CR1043)/$CH$2*INDEX($CI$4:$CI$6,INDEX($BT$4:$BT$33,CN1043))/5)*5)</f>
        <v>905715</v>
      </c>
      <c r="CU1043" s="18" t="str">
        <f t="shared" si="244"/>
        <v>初级神器材料</v>
      </c>
      <c r="CV1043" s="18">
        <f t="shared" si="245"/>
        <v>60210</v>
      </c>
      <c r="CW1043" s="18" t="str">
        <f t="shared" si="246"/>
        <v>高级神器3配件2</v>
      </c>
      <c r="CX1043" s="18">
        <f t="shared" si="247"/>
        <v>25</v>
      </c>
      <c r="CY1043" s="44"/>
      <c r="CZ1043" s="44"/>
      <c r="DA1043" s="44"/>
      <c r="DB1043" s="44"/>
    </row>
    <row r="1044" spans="91:106" ht="16.5" x14ac:dyDescent="0.2">
      <c r="CM1044" s="44">
        <v>1041</v>
      </c>
      <c r="CN1044" s="18">
        <f t="shared" si="239"/>
        <v>27</v>
      </c>
      <c r="CO1044" s="18">
        <f t="shared" si="240"/>
        <v>1606029</v>
      </c>
      <c r="CP1044" s="44" t="str">
        <f t="shared" si="241"/>
        <v>高级神器3配件3-1级</v>
      </c>
      <c r="CQ1044" s="43" t="s">
        <v>1061</v>
      </c>
      <c r="CR1044" s="18">
        <f t="shared" si="242"/>
        <v>1</v>
      </c>
      <c r="CS1044" s="18" t="str">
        <f t="shared" si="243"/>
        <v>高级神器3配件3激活</v>
      </c>
      <c r="CT1044" s="18">
        <f>IF(CR1044=1,1,INT(INDEX($CE$13:$CE$52,CR1044)/$CH$2*INDEX($CI$4:$CI$6,INDEX($BT$4:$BT$33,CN1044))/5)*5)</f>
        <v>1</v>
      </c>
      <c r="CU1044" s="18" t="str">
        <f t="shared" si="244"/>
        <v/>
      </c>
      <c r="CV1044" s="18" t="str">
        <f t="shared" si="245"/>
        <v/>
      </c>
      <c r="CW1044" s="18" t="str">
        <f t="shared" si="246"/>
        <v/>
      </c>
      <c r="CX1044" s="18" t="str">
        <f t="shared" si="247"/>
        <v/>
      </c>
      <c r="CY1044" s="44"/>
      <c r="CZ1044" s="44"/>
      <c r="DA1044" s="44"/>
      <c r="DB1044" s="44"/>
    </row>
    <row r="1045" spans="91:106" ht="16.5" x14ac:dyDescent="0.2">
      <c r="CM1045" s="44">
        <v>1042</v>
      </c>
      <c r="CN1045" s="18">
        <f t="shared" si="239"/>
        <v>27</v>
      </c>
      <c r="CO1045" s="18">
        <f t="shared" si="240"/>
        <v>1606029</v>
      </c>
      <c r="CP1045" s="44" t="str">
        <f t="shared" si="241"/>
        <v>高级神器3配件3-2级</v>
      </c>
      <c r="CQ1045" s="43" t="s">
        <v>1061</v>
      </c>
      <c r="CR1045" s="18">
        <f t="shared" si="242"/>
        <v>2</v>
      </c>
      <c r="CS1045" s="18" t="str">
        <f t="shared" si="243"/>
        <v>金币</v>
      </c>
      <c r="CT1045" s="18">
        <f>IF(CR1045=1,1,INT(INDEX($CE$13:$CE$52,CR1045)/$CH$2*INDEX($CI$4:$CI$6,INDEX($BT$4:$BT$33,CN1045))/5)*5)</f>
        <v>1505</v>
      </c>
      <c r="CU1045" s="18" t="str">
        <f t="shared" si="244"/>
        <v>初级神器材料</v>
      </c>
      <c r="CV1045" s="18">
        <f t="shared" si="245"/>
        <v>45</v>
      </c>
      <c r="CW1045" s="18" t="str">
        <f t="shared" si="246"/>
        <v>高级神器3配件3</v>
      </c>
      <c r="CX1045" s="18">
        <f t="shared" si="247"/>
        <v>1</v>
      </c>
      <c r="CY1045" s="44"/>
      <c r="CZ1045" s="44"/>
      <c r="DA1045" s="44"/>
      <c r="DB1045" s="44"/>
    </row>
    <row r="1046" spans="91:106" ht="16.5" x14ac:dyDescent="0.2">
      <c r="CM1046" s="44">
        <v>1043</v>
      </c>
      <c r="CN1046" s="18">
        <f t="shared" si="239"/>
        <v>27</v>
      </c>
      <c r="CO1046" s="18">
        <f t="shared" si="240"/>
        <v>1606029</v>
      </c>
      <c r="CP1046" s="44" t="str">
        <f t="shared" si="241"/>
        <v>高级神器3配件3-3级</v>
      </c>
      <c r="CQ1046" s="43" t="s">
        <v>1061</v>
      </c>
      <c r="CR1046" s="18">
        <f t="shared" si="242"/>
        <v>3</v>
      </c>
      <c r="CS1046" s="18" t="str">
        <f t="shared" si="243"/>
        <v>金币</v>
      </c>
      <c r="CT1046" s="18">
        <f>IF(CR1046=1,1,INT(INDEX($CE$13:$CE$52,CR1046)/$CH$2*INDEX($CI$4:$CI$6,INDEX($BT$4:$BT$33,CN1046))/5)*5)</f>
        <v>1825</v>
      </c>
      <c r="CU1046" s="18" t="str">
        <f t="shared" si="244"/>
        <v>初级神器材料</v>
      </c>
      <c r="CV1046" s="18">
        <f t="shared" si="245"/>
        <v>85</v>
      </c>
      <c r="CW1046" s="18" t="str">
        <f t="shared" si="246"/>
        <v>高级神器3配件3</v>
      </c>
      <c r="CX1046" s="18">
        <f t="shared" si="247"/>
        <v>1</v>
      </c>
      <c r="CY1046" s="44"/>
      <c r="CZ1046" s="44"/>
      <c r="DA1046" s="44"/>
      <c r="DB1046" s="44"/>
    </row>
    <row r="1047" spans="91:106" ht="16.5" x14ac:dyDescent="0.2">
      <c r="CM1047" s="44">
        <v>1044</v>
      </c>
      <c r="CN1047" s="18">
        <f t="shared" si="239"/>
        <v>27</v>
      </c>
      <c r="CO1047" s="18">
        <f t="shared" si="240"/>
        <v>1606029</v>
      </c>
      <c r="CP1047" s="44" t="str">
        <f t="shared" si="241"/>
        <v>高级神器3配件3-4级</v>
      </c>
      <c r="CQ1047" s="43" t="s">
        <v>1061</v>
      </c>
      <c r="CR1047" s="18">
        <f t="shared" si="242"/>
        <v>4</v>
      </c>
      <c r="CS1047" s="18" t="str">
        <f t="shared" si="243"/>
        <v>金币</v>
      </c>
      <c r="CT1047" s="18">
        <f>IF(CR1047=1,1,INT(INDEX($CE$13:$CE$52,CR1047)/$CH$2*INDEX($CI$4:$CI$6,INDEX($BT$4:$BT$33,CN1047))/5)*5)</f>
        <v>2145</v>
      </c>
      <c r="CU1047" s="18" t="str">
        <f t="shared" si="244"/>
        <v>初级神器材料</v>
      </c>
      <c r="CV1047" s="18">
        <f t="shared" si="245"/>
        <v>130</v>
      </c>
      <c r="CW1047" s="18" t="str">
        <f t="shared" si="246"/>
        <v>高级神器3配件3</v>
      </c>
      <c r="CX1047" s="18">
        <f t="shared" si="247"/>
        <v>1</v>
      </c>
      <c r="CY1047" s="44"/>
      <c r="CZ1047" s="44"/>
      <c r="DA1047" s="44"/>
      <c r="DB1047" s="44"/>
    </row>
    <row r="1048" spans="91:106" ht="16.5" x14ac:dyDescent="0.2">
      <c r="CM1048" s="44">
        <v>1045</v>
      </c>
      <c r="CN1048" s="18">
        <f t="shared" si="239"/>
        <v>27</v>
      </c>
      <c r="CO1048" s="18">
        <f t="shared" si="240"/>
        <v>1606029</v>
      </c>
      <c r="CP1048" s="44" t="str">
        <f t="shared" si="241"/>
        <v>高级神器3配件3-5级</v>
      </c>
      <c r="CQ1048" s="43" t="s">
        <v>1061</v>
      </c>
      <c r="CR1048" s="18">
        <f t="shared" si="242"/>
        <v>5</v>
      </c>
      <c r="CS1048" s="18" t="str">
        <f t="shared" si="243"/>
        <v>金币</v>
      </c>
      <c r="CT1048" s="18">
        <f>IF(CR1048=1,1,INT(INDEX($CE$13:$CE$52,CR1048)/$CH$2*INDEX($CI$4:$CI$6,INDEX($BT$4:$BT$33,CN1048))/5)*5)</f>
        <v>2465</v>
      </c>
      <c r="CU1048" s="18" t="str">
        <f t="shared" si="244"/>
        <v>初级神器材料</v>
      </c>
      <c r="CV1048" s="18">
        <f t="shared" si="245"/>
        <v>220</v>
      </c>
      <c r="CW1048" s="18" t="str">
        <f t="shared" si="246"/>
        <v>高级神器3配件3</v>
      </c>
      <c r="CX1048" s="18">
        <f t="shared" si="247"/>
        <v>2</v>
      </c>
      <c r="CY1048" s="44"/>
      <c r="CZ1048" s="44"/>
      <c r="DA1048" s="44"/>
      <c r="DB1048" s="44"/>
    </row>
    <row r="1049" spans="91:106" ht="16.5" x14ac:dyDescent="0.2">
      <c r="CM1049" s="44">
        <v>1046</v>
      </c>
      <c r="CN1049" s="18">
        <f t="shared" si="239"/>
        <v>27</v>
      </c>
      <c r="CO1049" s="18">
        <f t="shared" si="240"/>
        <v>1606029</v>
      </c>
      <c r="CP1049" s="44" t="str">
        <f t="shared" si="241"/>
        <v>高级神器3配件3-6级</v>
      </c>
      <c r="CQ1049" s="43" t="s">
        <v>1061</v>
      </c>
      <c r="CR1049" s="18">
        <f t="shared" si="242"/>
        <v>6</v>
      </c>
      <c r="CS1049" s="18" t="str">
        <f t="shared" si="243"/>
        <v>金币</v>
      </c>
      <c r="CT1049" s="18">
        <f>IF(CR1049=1,1,INT(INDEX($CE$13:$CE$52,CR1049)/$CH$2*INDEX($CI$4:$CI$6,INDEX($BT$4:$BT$33,CN1049))/5)*5)</f>
        <v>3260</v>
      </c>
      <c r="CU1049" s="18" t="str">
        <f t="shared" si="244"/>
        <v>初级神器材料</v>
      </c>
      <c r="CV1049" s="18">
        <f t="shared" si="245"/>
        <v>610</v>
      </c>
      <c r="CW1049" s="18" t="str">
        <f t="shared" si="246"/>
        <v>高级神器3配件3</v>
      </c>
      <c r="CX1049" s="18">
        <f t="shared" si="247"/>
        <v>2</v>
      </c>
      <c r="CY1049" s="44"/>
      <c r="CZ1049" s="44"/>
      <c r="DA1049" s="44"/>
      <c r="DB1049" s="44"/>
    </row>
    <row r="1050" spans="91:106" ht="16.5" x14ac:dyDescent="0.2">
      <c r="CM1050" s="44">
        <v>1047</v>
      </c>
      <c r="CN1050" s="18">
        <f t="shared" si="239"/>
        <v>27</v>
      </c>
      <c r="CO1050" s="18">
        <f t="shared" si="240"/>
        <v>1606029</v>
      </c>
      <c r="CP1050" s="44" t="str">
        <f t="shared" si="241"/>
        <v>高级神器3配件3-7级</v>
      </c>
      <c r="CQ1050" s="43" t="s">
        <v>1061</v>
      </c>
      <c r="CR1050" s="18">
        <f t="shared" si="242"/>
        <v>7</v>
      </c>
      <c r="CS1050" s="18" t="str">
        <f t="shared" si="243"/>
        <v>金币</v>
      </c>
      <c r="CT1050" s="18">
        <f>IF(CR1050=1,1,INT(INDEX($CE$13:$CE$52,CR1050)/$CH$2*INDEX($CI$4:$CI$6,INDEX($BT$4:$BT$33,CN1050))/5)*5)</f>
        <v>4140</v>
      </c>
      <c r="CU1050" s="18" t="str">
        <f t="shared" si="244"/>
        <v>初级神器材料</v>
      </c>
      <c r="CV1050" s="18">
        <f t="shared" si="245"/>
        <v>915</v>
      </c>
      <c r="CW1050" s="18" t="str">
        <f t="shared" si="246"/>
        <v>高级神器3配件3</v>
      </c>
      <c r="CX1050" s="18">
        <f t="shared" si="247"/>
        <v>2</v>
      </c>
      <c r="CY1050" s="44"/>
      <c r="CZ1050" s="44"/>
      <c r="DA1050" s="44"/>
      <c r="DB1050" s="44"/>
    </row>
    <row r="1051" spans="91:106" ht="16.5" x14ac:dyDescent="0.2">
      <c r="CM1051" s="44">
        <v>1048</v>
      </c>
      <c r="CN1051" s="18">
        <f t="shared" si="239"/>
        <v>27</v>
      </c>
      <c r="CO1051" s="18">
        <f t="shared" si="240"/>
        <v>1606029</v>
      </c>
      <c r="CP1051" s="44" t="str">
        <f t="shared" si="241"/>
        <v>高级神器3配件3-8级</v>
      </c>
      <c r="CQ1051" s="43" t="s">
        <v>1061</v>
      </c>
      <c r="CR1051" s="18">
        <f t="shared" si="242"/>
        <v>8</v>
      </c>
      <c r="CS1051" s="18" t="str">
        <f t="shared" si="243"/>
        <v>金币</v>
      </c>
      <c r="CT1051" s="18">
        <f>IF(CR1051=1,1,INT(INDEX($CE$13:$CE$52,CR1051)/$CH$2*INDEX($CI$4:$CI$6,INDEX($BT$4:$BT$33,CN1051))/5)*5)</f>
        <v>5020</v>
      </c>
      <c r="CU1051" s="18" t="str">
        <f t="shared" si="244"/>
        <v>初级神器材料</v>
      </c>
      <c r="CV1051" s="18">
        <f t="shared" si="245"/>
        <v>1180</v>
      </c>
      <c r="CW1051" s="18" t="str">
        <f t="shared" si="246"/>
        <v>高级神器3配件3</v>
      </c>
      <c r="CX1051" s="18">
        <f t="shared" si="247"/>
        <v>2</v>
      </c>
      <c r="CY1051" s="44"/>
      <c r="CZ1051" s="44"/>
      <c r="DA1051" s="44"/>
      <c r="DB1051" s="44"/>
    </row>
    <row r="1052" spans="91:106" ht="16.5" x14ac:dyDescent="0.2">
      <c r="CM1052" s="44">
        <v>1049</v>
      </c>
      <c r="CN1052" s="18">
        <f t="shared" si="239"/>
        <v>27</v>
      </c>
      <c r="CO1052" s="18">
        <f t="shared" si="240"/>
        <v>1606029</v>
      </c>
      <c r="CP1052" s="44" t="str">
        <f t="shared" si="241"/>
        <v>高级神器3配件3-9级</v>
      </c>
      <c r="CQ1052" s="43" t="s">
        <v>1061</v>
      </c>
      <c r="CR1052" s="18">
        <f t="shared" si="242"/>
        <v>9</v>
      </c>
      <c r="CS1052" s="18" t="str">
        <f t="shared" si="243"/>
        <v>金币</v>
      </c>
      <c r="CT1052" s="18">
        <f>IF(CR1052=1,1,INT(INDEX($CE$13:$CE$52,CR1052)/$CH$2*INDEX($CI$4:$CI$6,INDEX($BT$4:$BT$33,CN1052))/5)*5)</f>
        <v>5900</v>
      </c>
      <c r="CU1052" s="18" t="str">
        <f t="shared" si="244"/>
        <v>初级神器材料</v>
      </c>
      <c r="CV1052" s="18">
        <f t="shared" si="245"/>
        <v>1395</v>
      </c>
      <c r="CW1052" s="18" t="str">
        <f t="shared" si="246"/>
        <v>高级神器3配件3</v>
      </c>
      <c r="CX1052" s="18">
        <f t="shared" si="247"/>
        <v>2</v>
      </c>
      <c r="CY1052" s="44"/>
      <c r="CZ1052" s="44"/>
      <c r="DA1052" s="44"/>
      <c r="DB1052" s="44"/>
    </row>
    <row r="1053" spans="91:106" ht="16.5" x14ac:dyDescent="0.2">
      <c r="CM1053" s="44">
        <v>1050</v>
      </c>
      <c r="CN1053" s="18">
        <f t="shared" si="239"/>
        <v>27</v>
      </c>
      <c r="CO1053" s="18">
        <f t="shared" si="240"/>
        <v>1606029</v>
      </c>
      <c r="CP1053" s="44" t="str">
        <f t="shared" si="241"/>
        <v>高级神器3配件3-10级</v>
      </c>
      <c r="CQ1053" s="43" t="s">
        <v>1061</v>
      </c>
      <c r="CR1053" s="18">
        <f t="shared" si="242"/>
        <v>10</v>
      </c>
      <c r="CS1053" s="18" t="str">
        <f t="shared" si="243"/>
        <v>金币</v>
      </c>
      <c r="CT1053" s="18">
        <f>IF(CR1053=1,1,INT(INDEX($CE$13:$CE$52,CR1053)/$CH$2*INDEX($CI$4:$CI$6,INDEX($BT$4:$BT$33,CN1053))/5)*5)</f>
        <v>6780</v>
      </c>
      <c r="CU1053" s="18" t="str">
        <f t="shared" si="244"/>
        <v>初级神器材料</v>
      </c>
      <c r="CV1053" s="18">
        <f t="shared" si="245"/>
        <v>1660</v>
      </c>
      <c r="CW1053" s="18" t="str">
        <f t="shared" si="246"/>
        <v>高级神器3配件3</v>
      </c>
      <c r="CX1053" s="18">
        <f t="shared" si="247"/>
        <v>3</v>
      </c>
      <c r="CY1053" s="44"/>
      <c r="CZ1053" s="44"/>
      <c r="DA1053" s="44"/>
      <c r="DB1053" s="44"/>
    </row>
    <row r="1054" spans="91:106" ht="16.5" x14ac:dyDescent="0.2">
      <c r="CM1054" s="44">
        <v>1051</v>
      </c>
      <c r="CN1054" s="18">
        <f t="shared" si="239"/>
        <v>27</v>
      </c>
      <c r="CO1054" s="18">
        <f t="shared" si="240"/>
        <v>1606029</v>
      </c>
      <c r="CP1054" s="44" t="str">
        <f t="shared" si="241"/>
        <v>高级神器3配件3-11级</v>
      </c>
      <c r="CQ1054" s="43" t="s">
        <v>1061</v>
      </c>
      <c r="CR1054" s="18">
        <f t="shared" si="242"/>
        <v>11</v>
      </c>
      <c r="CS1054" s="18" t="str">
        <f t="shared" si="243"/>
        <v>金币</v>
      </c>
      <c r="CT1054" s="18">
        <f>IF(CR1054=1,1,INT(INDEX($CE$13:$CE$52,CR1054)/$CH$2*INDEX($CI$4:$CI$6,INDEX($BT$4:$BT$33,CN1054))/5)*5)</f>
        <v>8065</v>
      </c>
      <c r="CU1054" s="18" t="str">
        <f t="shared" si="244"/>
        <v>初级神器材料</v>
      </c>
      <c r="CV1054" s="18">
        <f t="shared" si="245"/>
        <v>2880</v>
      </c>
      <c r="CW1054" s="18" t="str">
        <f t="shared" si="246"/>
        <v>高级神器3配件3</v>
      </c>
      <c r="CX1054" s="18">
        <f t="shared" si="247"/>
        <v>3</v>
      </c>
      <c r="CY1054" s="44"/>
      <c r="CZ1054" s="44"/>
      <c r="DA1054" s="44"/>
      <c r="DB1054" s="44"/>
    </row>
    <row r="1055" spans="91:106" ht="16.5" x14ac:dyDescent="0.2">
      <c r="CM1055" s="44">
        <v>1052</v>
      </c>
      <c r="CN1055" s="18">
        <f t="shared" si="239"/>
        <v>27</v>
      </c>
      <c r="CO1055" s="18">
        <f t="shared" si="240"/>
        <v>1606029</v>
      </c>
      <c r="CP1055" s="44" t="str">
        <f t="shared" si="241"/>
        <v>高级神器3配件3-12级</v>
      </c>
      <c r="CQ1055" s="43" t="s">
        <v>1061</v>
      </c>
      <c r="CR1055" s="18">
        <f t="shared" si="242"/>
        <v>12</v>
      </c>
      <c r="CS1055" s="18" t="str">
        <f t="shared" si="243"/>
        <v>金币</v>
      </c>
      <c r="CT1055" s="18">
        <f>IF(CR1055=1,1,INT(INDEX($CE$13:$CE$52,CR1055)/$CH$2*INDEX($CI$4:$CI$6,INDEX($BT$4:$BT$33,CN1055))/5)*5)</f>
        <v>9790</v>
      </c>
      <c r="CU1055" s="18" t="str">
        <f t="shared" si="244"/>
        <v>初级神器材料</v>
      </c>
      <c r="CV1055" s="18">
        <f t="shared" si="245"/>
        <v>3140</v>
      </c>
      <c r="CW1055" s="18" t="str">
        <f t="shared" si="246"/>
        <v>高级神器3配件3</v>
      </c>
      <c r="CX1055" s="18">
        <f t="shared" si="247"/>
        <v>3</v>
      </c>
      <c r="CY1055" s="44"/>
      <c r="CZ1055" s="44"/>
      <c r="DA1055" s="44"/>
      <c r="DB1055" s="44"/>
    </row>
    <row r="1056" spans="91:106" ht="16.5" x14ac:dyDescent="0.2">
      <c r="CM1056" s="44">
        <v>1053</v>
      </c>
      <c r="CN1056" s="18">
        <f t="shared" si="239"/>
        <v>27</v>
      </c>
      <c r="CO1056" s="18">
        <f t="shared" si="240"/>
        <v>1606029</v>
      </c>
      <c r="CP1056" s="44" t="str">
        <f t="shared" si="241"/>
        <v>高级神器3配件3-13级</v>
      </c>
      <c r="CQ1056" s="43" t="s">
        <v>1061</v>
      </c>
      <c r="CR1056" s="18">
        <f t="shared" si="242"/>
        <v>13</v>
      </c>
      <c r="CS1056" s="18" t="str">
        <f t="shared" si="243"/>
        <v>金币</v>
      </c>
      <c r="CT1056" s="18">
        <f>IF(CR1056=1,1,INT(INDEX($CE$13:$CE$52,CR1056)/$CH$2*INDEX($CI$4:$CI$6,INDEX($BT$4:$BT$33,CN1056))/5)*5)</f>
        <v>11520</v>
      </c>
      <c r="CU1056" s="18" t="str">
        <f t="shared" si="244"/>
        <v>初级神器材料</v>
      </c>
      <c r="CV1056" s="18">
        <f t="shared" si="245"/>
        <v>3360</v>
      </c>
      <c r="CW1056" s="18" t="str">
        <f t="shared" si="246"/>
        <v>高级神器3配件3</v>
      </c>
      <c r="CX1056" s="18">
        <f t="shared" si="247"/>
        <v>3</v>
      </c>
      <c r="CY1056" s="44"/>
      <c r="CZ1056" s="44"/>
      <c r="DA1056" s="44"/>
      <c r="DB1056" s="44"/>
    </row>
    <row r="1057" spans="91:106" ht="16.5" x14ac:dyDescent="0.2">
      <c r="CM1057" s="44">
        <v>1054</v>
      </c>
      <c r="CN1057" s="18">
        <f t="shared" si="239"/>
        <v>27</v>
      </c>
      <c r="CO1057" s="18">
        <f t="shared" si="240"/>
        <v>1606029</v>
      </c>
      <c r="CP1057" s="44" t="str">
        <f t="shared" si="241"/>
        <v>高级神器3配件3-14级</v>
      </c>
      <c r="CQ1057" s="43" t="s">
        <v>1061</v>
      </c>
      <c r="CR1057" s="18">
        <f t="shared" si="242"/>
        <v>14</v>
      </c>
      <c r="CS1057" s="18" t="str">
        <f t="shared" si="243"/>
        <v>金币</v>
      </c>
      <c r="CT1057" s="18">
        <f>IF(CR1057=1,1,INT(INDEX($CE$13:$CE$52,CR1057)/$CH$2*INDEX($CI$4:$CI$6,INDEX($BT$4:$BT$33,CN1057))/5)*5)</f>
        <v>13250</v>
      </c>
      <c r="CU1057" s="18" t="str">
        <f t="shared" si="244"/>
        <v>初级神器材料</v>
      </c>
      <c r="CV1057" s="18">
        <f t="shared" si="245"/>
        <v>3580</v>
      </c>
      <c r="CW1057" s="18" t="str">
        <f t="shared" si="246"/>
        <v>高级神器3配件3</v>
      </c>
      <c r="CX1057" s="18">
        <f t="shared" si="247"/>
        <v>3</v>
      </c>
      <c r="CY1057" s="44"/>
      <c r="CZ1057" s="44"/>
      <c r="DA1057" s="44"/>
      <c r="DB1057" s="44"/>
    </row>
    <row r="1058" spans="91:106" ht="16.5" x14ac:dyDescent="0.2">
      <c r="CM1058" s="44">
        <v>1055</v>
      </c>
      <c r="CN1058" s="18">
        <f t="shared" si="239"/>
        <v>27</v>
      </c>
      <c r="CO1058" s="18">
        <f t="shared" si="240"/>
        <v>1606029</v>
      </c>
      <c r="CP1058" s="44" t="str">
        <f t="shared" si="241"/>
        <v>高级神器3配件3-15级</v>
      </c>
      <c r="CQ1058" s="43" t="s">
        <v>1061</v>
      </c>
      <c r="CR1058" s="18">
        <f t="shared" si="242"/>
        <v>15</v>
      </c>
      <c r="CS1058" s="18" t="str">
        <f t="shared" si="243"/>
        <v>金币</v>
      </c>
      <c r="CT1058" s="18">
        <f>IF(CR1058=1,1,INT(INDEX($CE$13:$CE$52,CR1058)/$CH$2*INDEX($CI$4:$CI$6,INDEX($BT$4:$BT$33,CN1058))/5)*5)</f>
        <v>14980</v>
      </c>
      <c r="CU1058" s="18" t="str">
        <f t="shared" si="244"/>
        <v>初级神器材料</v>
      </c>
      <c r="CV1058" s="18">
        <f t="shared" si="245"/>
        <v>3710</v>
      </c>
      <c r="CW1058" s="18" t="str">
        <f t="shared" si="246"/>
        <v>高级神器3配件3</v>
      </c>
      <c r="CX1058" s="18">
        <f t="shared" si="247"/>
        <v>5</v>
      </c>
      <c r="CY1058" s="44"/>
      <c r="CZ1058" s="44"/>
      <c r="DA1058" s="44"/>
      <c r="DB1058" s="44"/>
    </row>
    <row r="1059" spans="91:106" ht="16.5" x14ac:dyDescent="0.2">
      <c r="CM1059" s="44">
        <v>1056</v>
      </c>
      <c r="CN1059" s="18">
        <f t="shared" si="239"/>
        <v>27</v>
      </c>
      <c r="CO1059" s="18">
        <f t="shared" si="240"/>
        <v>1606029</v>
      </c>
      <c r="CP1059" s="44" t="str">
        <f t="shared" si="241"/>
        <v>高级神器3配件3-16级</v>
      </c>
      <c r="CQ1059" s="43" t="s">
        <v>1061</v>
      </c>
      <c r="CR1059" s="18">
        <f t="shared" si="242"/>
        <v>16</v>
      </c>
      <c r="CS1059" s="18" t="str">
        <f t="shared" si="243"/>
        <v>金币</v>
      </c>
      <c r="CT1059" s="18">
        <f>IF(CR1059=1,1,INT(INDEX($CE$13:$CE$52,CR1059)/$CH$2*INDEX($CI$4:$CI$6,INDEX($BT$4:$BT$33,CN1059))/5)*5)</f>
        <v>16165</v>
      </c>
      <c r="CU1059" s="18" t="str">
        <f t="shared" si="244"/>
        <v>初级神器材料</v>
      </c>
      <c r="CV1059" s="18">
        <f t="shared" si="245"/>
        <v>6590</v>
      </c>
      <c r="CW1059" s="18" t="str">
        <f t="shared" si="246"/>
        <v>高级神器3配件3</v>
      </c>
      <c r="CX1059" s="18">
        <f t="shared" si="247"/>
        <v>5</v>
      </c>
      <c r="CY1059" s="44"/>
      <c r="CZ1059" s="44"/>
      <c r="DA1059" s="44"/>
      <c r="DB1059" s="44"/>
    </row>
    <row r="1060" spans="91:106" ht="16.5" x14ac:dyDescent="0.2">
      <c r="CM1060" s="44">
        <v>1057</v>
      </c>
      <c r="CN1060" s="18">
        <f t="shared" si="239"/>
        <v>27</v>
      </c>
      <c r="CO1060" s="18">
        <f t="shared" si="240"/>
        <v>1606029</v>
      </c>
      <c r="CP1060" s="44" t="str">
        <f t="shared" si="241"/>
        <v>高级神器3配件3-17级</v>
      </c>
      <c r="CQ1060" s="43" t="s">
        <v>1061</v>
      </c>
      <c r="CR1060" s="18">
        <f t="shared" si="242"/>
        <v>17</v>
      </c>
      <c r="CS1060" s="18" t="str">
        <f t="shared" si="243"/>
        <v>金币</v>
      </c>
      <c r="CT1060" s="18">
        <f>IF(CR1060=1,1,INT(INDEX($CE$13:$CE$52,CR1060)/$CH$2*INDEX($CI$4:$CI$6,INDEX($BT$4:$BT$33,CN1060))/5)*5)</f>
        <v>19625</v>
      </c>
      <c r="CU1060" s="18" t="str">
        <f t="shared" si="244"/>
        <v>初级神器材料</v>
      </c>
      <c r="CV1060" s="18">
        <f t="shared" si="245"/>
        <v>6980</v>
      </c>
      <c r="CW1060" s="18" t="str">
        <f t="shared" si="246"/>
        <v>高级神器3配件3</v>
      </c>
      <c r="CX1060" s="18">
        <f t="shared" si="247"/>
        <v>5</v>
      </c>
      <c r="CY1060" s="44"/>
      <c r="CZ1060" s="44"/>
      <c r="DA1060" s="44"/>
      <c r="DB1060" s="44"/>
    </row>
    <row r="1061" spans="91:106" ht="16.5" x14ac:dyDescent="0.2">
      <c r="CM1061" s="44">
        <v>1058</v>
      </c>
      <c r="CN1061" s="18">
        <f t="shared" si="239"/>
        <v>27</v>
      </c>
      <c r="CO1061" s="18">
        <f t="shared" si="240"/>
        <v>1606029</v>
      </c>
      <c r="CP1061" s="44" t="str">
        <f t="shared" si="241"/>
        <v>高级神器3配件3-18级</v>
      </c>
      <c r="CQ1061" s="43" t="s">
        <v>1061</v>
      </c>
      <c r="CR1061" s="18">
        <f t="shared" si="242"/>
        <v>18</v>
      </c>
      <c r="CS1061" s="18" t="str">
        <f t="shared" si="243"/>
        <v>金币</v>
      </c>
      <c r="CT1061" s="18">
        <f>IF(CR1061=1,1,INT(INDEX($CE$13:$CE$52,CR1061)/$CH$2*INDEX($CI$4:$CI$6,INDEX($BT$4:$BT$33,CN1061))/5)*5)</f>
        <v>23090</v>
      </c>
      <c r="CU1061" s="18" t="str">
        <f t="shared" si="244"/>
        <v>初级神器材料</v>
      </c>
      <c r="CV1061" s="18">
        <f t="shared" si="245"/>
        <v>7375</v>
      </c>
      <c r="CW1061" s="18" t="str">
        <f t="shared" si="246"/>
        <v>高级神器3配件3</v>
      </c>
      <c r="CX1061" s="18">
        <f t="shared" si="247"/>
        <v>5</v>
      </c>
      <c r="CY1061" s="44"/>
      <c r="CZ1061" s="44"/>
      <c r="DA1061" s="44"/>
      <c r="DB1061" s="44"/>
    </row>
    <row r="1062" spans="91:106" ht="16.5" x14ac:dyDescent="0.2">
      <c r="CM1062" s="44">
        <v>1059</v>
      </c>
      <c r="CN1062" s="18">
        <f t="shared" si="239"/>
        <v>27</v>
      </c>
      <c r="CO1062" s="18">
        <f t="shared" si="240"/>
        <v>1606029</v>
      </c>
      <c r="CP1062" s="44" t="str">
        <f t="shared" si="241"/>
        <v>高级神器3配件3-19级</v>
      </c>
      <c r="CQ1062" s="43" t="s">
        <v>1061</v>
      </c>
      <c r="CR1062" s="18">
        <f t="shared" si="242"/>
        <v>19</v>
      </c>
      <c r="CS1062" s="18" t="str">
        <f t="shared" si="243"/>
        <v>金币</v>
      </c>
      <c r="CT1062" s="18">
        <f>IF(CR1062=1,1,INT(INDEX($CE$13:$CE$52,CR1062)/$CH$2*INDEX($CI$4:$CI$6,INDEX($BT$4:$BT$33,CN1062))/5)*5)</f>
        <v>26555</v>
      </c>
      <c r="CU1062" s="18" t="str">
        <f t="shared" si="244"/>
        <v>初级神器材料</v>
      </c>
      <c r="CV1062" s="18">
        <f t="shared" si="245"/>
        <v>7810</v>
      </c>
      <c r="CW1062" s="18" t="str">
        <f t="shared" si="246"/>
        <v>高级神器3配件3</v>
      </c>
      <c r="CX1062" s="18">
        <f t="shared" si="247"/>
        <v>5</v>
      </c>
      <c r="CY1062" s="44"/>
      <c r="CZ1062" s="44"/>
      <c r="DA1062" s="44"/>
      <c r="DB1062" s="44"/>
    </row>
    <row r="1063" spans="91:106" ht="16.5" x14ac:dyDescent="0.2">
      <c r="CM1063" s="44">
        <v>1060</v>
      </c>
      <c r="CN1063" s="18">
        <f t="shared" si="239"/>
        <v>27</v>
      </c>
      <c r="CO1063" s="18">
        <f t="shared" si="240"/>
        <v>1606029</v>
      </c>
      <c r="CP1063" s="44" t="str">
        <f t="shared" si="241"/>
        <v>高级神器3配件3-20级</v>
      </c>
      <c r="CQ1063" s="43" t="s">
        <v>1061</v>
      </c>
      <c r="CR1063" s="18">
        <f t="shared" si="242"/>
        <v>20</v>
      </c>
      <c r="CS1063" s="18" t="str">
        <f t="shared" si="243"/>
        <v>金币</v>
      </c>
      <c r="CT1063" s="18">
        <f>IF(CR1063=1,1,INT(INDEX($CE$13:$CE$52,CR1063)/$CH$2*INDEX($CI$4:$CI$6,INDEX($BT$4:$BT$33,CN1063))/5)*5)</f>
        <v>30020</v>
      </c>
      <c r="CU1063" s="18" t="str">
        <f t="shared" si="244"/>
        <v>初级神器材料</v>
      </c>
      <c r="CV1063" s="18">
        <f t="shared" si="245"/>
        <v>8245</v>
      </c>
      <c r="CW1063" s="18" t="str">
        <f t="shared" si="246"/>
        <v>高级神器3配件3</v>
      </c>
      <c r="CX1063" s="18">
        <f t="shared" si="247"/>
        <v>10</v>
      </c>
      <c r="CY1063" s="44"/>
      <c r="CZ1063" s="44"/>
      <c r="DA1063" s="44"/>
      <c r="DB1063" s="44"/>
    </row>
    <row r="1064" spans="91:106" ht="16.5" x14ac:dyDescent="0.2">
      <c r="CM1064" s="44">
        <v>1061</v>
      </c>
      <c r="CN1064" s="18">
        <f t="shared" si="239"/>
        <v>27</v>
      </c>
      <c r="CO1064" s="18">
        <f t="shared" si="240"/>
        <v>1606029</v>
      </c>
      <c r="CP1064" s="44" t="str">
        <f t="shared" si="241"/>
        <v>高级神器3配件3-21级</v>
      </c>
      <c r="CQ1064" s="43" t="s">
        <v>1061</v>
      </c>
      <c r="CR1064" s="18">
        <f t="shared" si="242"/>
        <v>21</v>
      </c>
      <c r="CS1064" s="18" t="str">
        <f t="shared" si="243"/>
        <v>金币</v>
      </c>
      <c r="CT1064" s="18">
        <f>IF(CR1064=1,1,INT(INDEX($CE$13:$CE$52,CR1064)/$CH$2*INDEX($CI$4:$CI$6,INDEX($BT$4:$BT$33,CN1064))/5)*5)</f>
        <v>31530</v>
      </c>
      <c r="CU1064" s="18" t="str">
        <f t="shared" si="244"/>
        <v>初级神器材料</v>
      </c>
      <c r="CV1064" s="18">
        <f t="shared" si="245"/>
        <v>9130</v>
      </c>
      <c r="CW1064" s="18" t="str">
        <f t="shared" si="246"/>
        <v>高级神器3配件3</v>
      </c>
      <c r="CX1064" s="18">
        <f t="shared" si="247"/>
        <v>10</v>
      </c>
      <c r="CY1064" s="44"/>
      <c r="CZ1064" s="44"/>
      <c r="DA1064" s="44"/>
      <c r="DB1064" s="44"/>
    </row>
    <row r="1065" spans="91:106" ht="16.5" x14ac:dyDescent="0.2">
      <c r="CM1065" s="44">
        <v>1062</v>
      </c>
      <c r="CN1065" s="18">
        <f t="shared" si="239"/>
        <v>27</v>
      </c>
      <c r="CO1065" s="18">
        <f t="shared" si="240"/>
        <v>1606029</v>
      </c>
      <c r="CP1065" s="44" t="str">
        <f t="shared" si="241"/>
        <v>高级神器3配件3-22级</v>
      </c>
      <c r="CQ1065" s="43" t="s">
        <v>1061</v>
      </c>
      <c r="CR1065" s="18">
        <f t="shared" si="242"/>
        <v>22</v>
      </c>
      <c r="CS1065" s="18" t="str">
        <f t="shared" si="243"/>
        <v>金币</v>
      </c>
      <c r="CT1065" s="18">
        <f>IF(CR1065=1,1,INT(INDEX($CE$13:$CE$52,CR1065)/$CH$2*INDEX($CI$4:$CI$6,INDEX($BT$4:$BT$33,CN1065))/5)*5)</f>
        <v>33285</v>
      </c>
      <c r="CU1065" s="18" t="str">
        <f t="shared" si="244"/>
        <v>初级神器材料</v>
      </c>
      <c r="CV1065" s="18">
        <f t="shared" si="245"/>
        <v>9775</v>
      </c>
      <c r="CW1065" s="18" t="str">
        <f t="shared" si="246"/>
        <v>高级神器3配件3</v>
      </c>
      <c r="CX1065" s="18">
        <f t="shared" si="247"/>
        <v>10</v>
      </c>
      <c r="CY1065" s="44"/>
      <c r="CZ1065" s="44"/>
      <c r="DA1065" s="44"/>
      <c r="DB1065" s="44"/>
    </row>
    <row r="1066" spans="91:106" ht="16.5" x14ac:dyDescent="0.2">
      <c r="CM1066" s="44">
        <v>1063</v>
      </c>
      <c r="CN1066" s="18">
        <f t="shared" si="239"/>
        <v>27</v>
      </c>
      <c r="CO1066" s="18">
        <f t="shared" si="240"/>
        <v>1606029</v>
      </c>
      <c r="CP1066" s="44" t="str">
        <f t="shared" si="241"/>
        <v>高级神器3配件3-23级</v>
      </c>
      <c r="CQ1066" s="43" t="s">
        <v>1061</v>
      </c>
      <c r="CR1066" s="18">
        <f t="shared" si="242"/>
        <v>23</v>
      </c>
      <c r="CS1066" s="18" t="str">
        <f t="shared" si="243"/>
        <v>金币</v>
      </c>
      <c r="CT1066" s="18">
        <f>IF(CR1066=1,1,INT(INDEX($CE$13:$CE$52,CR1066)/$CH$2*INDEX($CI$4:$CI$6,INDEX($BT$4:$BT$33,CN1066))/5)*5)</f>
        <v>35035</v>
      </c>
      <c r="CU1066" s="18" t="str">
        <f t="shared" si="244"/>
        <v>初级神器材料</v>
      </c>
      <c r="CV1066" s="18">
        <f t="shared" si="245"/>
        <v>10385</v>
      </c>
      <c r="CW1066" s="18" t="str">
        <f t="shared" si="246"/>
        <v>高级神器3配件3</v>
      </c>
      <c r="CX1066" s="18">
        <f t="shared" si="247"/>
        <v>10</v>
      </c>
      <c r="CY1066" s="44"/>
      <c r="CZ1066" s="44"/>
      <c r="DA1066" s="44"/>
      <c r="DB1066" s="44"/>
    </row>
    <row r="1067" spans="91:106" ht="16.5" x14ac:dyDescent="0.2">
      <c r="CM1067" s="44">
        <v>1064</v>
      </c>
      <c r="CN1067" s="18">
        <f t="shared" si="239"/>
        <v>27</v>
      </c>
      <c r="CO1067" s="18">
        <f t="shared" si="240"/>
        <v>1606029</v>
      </c>
      <c r="CP1067" s="44" t="str">
        <f t="shared" si="241"/>
        <v>高级神器3配件3-24级</v>
      </c>
      <c r="CQ1067" s="43" t="s">
        <v>1061</v>
      </c>
      <c r="CR1067" s="18">
        <f t="shared" si="242"/>
        <v>24</v>
      </c>
      <c r="CS1067" s="18" t="str">
        <f t="shared" si="243"/>
        <v>金币</v>
      </c>
      <c r="CT1067" s="18">
        <f>IF(CR1067=1,1,INT(INDEX($CE$13:$CE$52,CR1067)/$CH$2*INDEX($CI$4:$CI$6,INDEX($BT$4:$BT$33,CN1067))/5)*5)</f>
        <v>36785</v>
      </c>
      <c r="CU1067" s="18" t="str">
        <f t="shared" si="244"/>
        <v>初级神器材料</v>
      </c>
      <c r="CV1067" s="18">
        <f t="shared" si="245"/>
        <v>10995</v>
      </c>
      <c r="CW1067" s="18" t="str">
        <f t="shared" si="246"/>
        <v>高级神器3配件3</v>
      </c>
      <c r="CX1067" s="18">
        <f t="shared" si="247"/>
        <v>10</v>
      </c>
      <c r="CY1067" s="44"/>
      <c r="CZ1067" s="44"/>
      <c r="DA1067" s="44"/>
      <c r="DB1067" s="44"/>
    </row>
    <row r="1068" spans="91:106" ht="16.5" x14ac:dyDescent="0.2">
      <c r="CM1068" s="44">
        <v>1065</v>
      </c>
      <c r="CN1068" s="18">
        <f t="shared" si="239"/>
        <v>27</v>
      </c>
      <c r="CO1068" s="18">
        <f t="shared" si="240"/>
        <v>1606029</v>
      </c>
      <c r="CP1068" s="44" t="str">
        <f t="shared" si="241"/>
        <v>高级神器3配件3-25级</v>
      </c>
      <c r="CQ1068" s="43" t="s">
        <v>1061</v>
      </c>
      <c r="CR1068" s="18">
        <f t="shared" si="242"/>
        <v>25</v>
      </c>
      <c r="CS1068" s="18" t="str">
        <f t="shared" si="243"/>
        <v>金币</v>
      </c>
      <c r="CT1068" s="18">
        <f>IF(CR1068=1,1,INT(INDEX($CE$13:$CE$52,CR1068)/$CH$2*INDEX($CI$4:$CI$6,INDEX($BT$4:$BT$33,CN1068))/5)*5)</f>
        <v>38540</v>
      </c>
      <c r="CU1068" s="18" t="str">
        <f t="shared" si="244"/>
        <v>初级神器材料</v>
      </c>
      <c r="CV1068" s="18">
        <f t="shared" si="245"/>
        <v>11605</v>
      </c>
      <c r="CW1068" s="18" t="str">
        <f t="shared" si="246"/>
        <v>高级神器3配件3</v>
      </c>
      <c r="CX1068" s="18">
        <f t="shared" si="247"/>
        <v>15</v>
      </c>
      <c r="CY1068" s="44"/>
      <c r="CZ1068" s="44"/>
      <c r="DA1068" s="44"/>
      <c r="DB1068" s="44"/>
    </row>
    <row r="1069" spans="91:106" ht="16.5" x14ac:dyDescent="0.2">
      <c r="CM1069" s="44">
        <v>1066</v>
      </c>
      <c r="CN1069" s="18">
        <f t="shared" si="239"/>
        <v>27</v>
      </c>
      <c r="CO1069" s="18">
        <f t="shared" si="240"/>
        <v>1606029</v>
      </c>
      <c r="CP1069" s="44" t="str">
        <f t="shared" si="241"/>
        <v>高级神器3配件3-26级</v>
      </c>
      <c r="CQ1069" s="43" t="s">
        <v>1061</v>
      </c>
      <c r="CR1069" s="18">
        <f t="shared" si="242"/>
        <v>26</v>
      </c>
      <c r="CS1069" s="18" t="str">
        <f t="shared" si="243"/>
        <v>金币</v>
      </c>
      <c r="CT1069" s="18">
        <f>IF(CR1069=1,1,INT(INDEX($CE$13:$CE$52,CR1069)/$CH$2*INDEX($CI$4:$CI$6,INDEX($BT$4:$BT$33,CN1069))/5)*5)</f>
        <v>48610</v>
      </c>
      <c r="CU1069" s="18" t="str">
        <f t="shared" si="244"/>
        <v>初级神器材料</v>
      </c>
      <c r="CV1069" s="18">
        <f t="shared" si="245"/>
        <v>13960</v>
      </c>
      <c r="CW1069" s="18" t="str">
        <f t="shared" si="246"/>
        <v>高级神器3配件3</v>
      </c>
      <c r="CX1069" s="18">
        <f t="shared" si="247"/>
        <v>15</v>
      </c>
      <c r="CY1069" s="44"/>
      <c r="CZ1069" s="44"/>
      <c r="DA1069" s="44"/>
      <c r="DB1069" s="44"/>
    </row>
    <row r="1070" spans="91:106" ht="16.5" x14ac:dyDescent="0.2">
      <c r="CM1070" s="44">
        <v>1067</v>
      </c>
      <c r="CN1070" s="18">
        <f t="shared" si="239"/>
        <v>27</v>
      </c>
      <c r="CO1070" s="18">
        <f t="shared" si="240"/>
        <v>1606029</v>
      </c>
      <c r="CP1070" s="44" t="str">
        <f t="shared" si="241"/>
        <v>高级神器3配件3-27级</v>
      </c>
      <c r="CQ1070" s="43" t="s">
        <v>1061</v>
      </c>
      <c r="CR1070" s="18">
        <f t="shared" si="242"/>
        <v>27</v>
      </c>
      <c r="CS1070" s="18" t="str">
        <f t="shared" si="243"/>
        <v>金币</v>
      </c>
      <c r="CT1070" s="18">
        <f>IF(CR1070=1,1,INT(INDEX($CE$13:$CE$52,CR1070)/$CH$2*INDEX($CI$4:$CI$6,INDEX($BT$4:$BT$33,CN1070))/5)*5)</f>
        <v>61695</v>
      </c>
      <c r="CU1070" s="18" t="str">
        <f t="shared" si="244"/>
        <v>初级神器材料</v>
      </c>
      <c r="CV1070" s="18">
        <f t="shared" si="245"/>
        <v>14835</v>
      </c>
      <c r="CW1070" s="18" t="str">
        <f t="shared" si="246"/>
        <v>高级神器3配件3</v>
      </c>
      <c r="CX1070" s="18">
        <f t="shared" si="247"/>
        <v>15</v>
      </c>
      <c r="CY1070" s="44"/>
      <c r="CZ1070" s="44"/>
      <c r="DA1070" s="44"/>
      <c r="DB1070" s="44"/>
    </row>
    <row r="1071" spans="91:106" ht="16.5" x14ac:dyDescent="0.2">
      <c r="CM1071" s="44">
        <v>1068</v>
      </c>
      <c r="CN1071" s="18">
        <f t="shared" si="239"/>
        <v>27</v>
      </c>
      <c r="CO1071" s="18">
        <f t="shared" si="240"/>
        <v>1606029</v>
      </c>
      <c r="CP1071" s="44" t="str">
        <f t="shared" si="241"/>
        <v>高级神器3配件3-28级</v>
      </c>
      <c r="CQ1071" s="43" t="s">
        <v>1061</v>
      </c>
      <c r="CR1071" s="18">
        <f t="shared" si="242"/>
        <v>28</v>
      </c>
      <c r="CS1071" s="18" t="str">
        <f t="shared" si="243"/>
        <v>金币</v>
      </c>
      <c r="CT1071" s="18">
        <f>IF(CR1071=1,1,INT(INDEX($CE$13:$CE$52,CR1071)/$CH$2*INDEX($CI$4:$CI$6,INDEX($BT$4:$BT$33,CN1071))/5)*5)</f>
        <v>74785</v>
      </c>
      <c r="CU1071" s="18" t="str">
        <f t="shared" si="244"/>
        <v>初级神器材料</v>
      </c>
      <c r="CV1071" s="18">
        <f t="shared" si="245"/>
        <v>15705</v>
      </c>
      <c r="CW1071" s="18" t="str">
        <f t="shared" si="246"/>
        <v>高级神器3配件3</v>
      </c>
      <c r="CX1071" s="18">
        <f t="shared" si="247"/>
        <v>15</v>
      </c>
      <c r="CY1071" s="44"/>
      <c r="CZ1071" s="44"/>
      <c r="DA1071" s="44"/>
      <c r="DB1071" s="44"/>
    </row>
    <row r="1072" spans="91:106" ht="16.5" x14ac:dyDescent="0.2">
      <c r="CM1072" s="44">
        <v>1069</v>
      </c>
      <c r="CN1072" s="18">
        <f t="shared" si="239"/>
        <v>27</v>
      </c>
      <c r="CO1072" s="18">
        <f t="shared" si="240"/>
        <v>1606029</v>
      </c>
      <c r="CP1072" s="44" t="str">
        <f t="shared" si="241"/>
        <v>高级神器3配件3-29级</v>
      </c>
      <c r="CQ1072" s="43" t="s">
        <v>1061</v>
      </c>
      <c r="CR1072" s="18">
        <f t="shared" si="242"/>
        <v>29</v>
      </c>
      <c r="CS1072" s="18" t="str">
        <f t="shared" si="243"/>
        <v>金币</v>
      </c>
      <c r="CT1072" s="18">
        <f>IF(CR1072=1,1,INT(INDEX($CE$13:$CE$52,CR1072)/$CH$2*INDEX($CI$4:$CI$6,INDEX($BT$4:$BT$33,CN1072))/5)*5)</f>
        <v>87870</v>
      </c>
      <c r="CU1072" s="18" t="str">
        <f t="shared" si="244"/>
        <v>初级神器材料</v>
      </c>
      <c r="CV1072" s="18">
        <f t="shared" si="245"/>
        <v>16580</v>
      </c>
      <c r="CW1072" s="18" t="str">
        <f t="shared" si="246"/>
        <v>高级神器3配件3</v>
      </c>
      <c r="CX1072" s="18">
        <f t="shared" si="247"/>
        <v>15</v>
      </c>
      <c r="CY1072" s="44"/>
      <c r="CZ1072" s="44"/>
      <c r="DA1072" s="44"/>
      <c r="DB1072" s="44"/>
    </row>
    <row r="1073" spans="91:106" ht="16.5" x14ac:dyDescent="0.2">
      <c r="CM1073" s="44">
        <v>1070</v>
      </c>
      <c r="CN1073" s="18">
        <f t="shared" si="239"/>
        <v>27</v>
      </c>
      <c r="CO1073" s="18">
        <f t="shared" si="240"/>
        <v>1606029</v>
      </c>
      <c r="CP1073" s="44" t="str">
        <f t="shared" si="241"/>
        <v>高级神器3配件3-30级</v>
      </c>
      <c r="CQ1073" s="43" t="s">
        <v>1061</v>
      </c>
      <c r="CR1073" s="18">
        <f t="shared" si="242"/>
        <v>30</v>
      </c>
      <c r="CS1073" s="18" t="str">
        <f t="shared" si="243"/>
        <v>金币</v>
      </c>
      <c r="CT1073" s="18">
        <f>IF(CR1073=1,1,INT(INDEX($CE$13:$CE$52,CR1073)/$CH$2*INDEX($CI$4:$CI$6,INDEX($BT$4:$BT$33,CN1073))/5)*5)</f>
        <v>100960</v>
      </c>
      <c r="CU1073" s="18" t="str">
        <f t="shared" si="244"/>
        <v>初级神器材料</v>
      </c>
      <c r="CV1073" s="18">
        <f t="shared" si="245"/>
        <v>17450</v>
      </c>
      <c r="CW1073" s="18" t="str">
        <f t="shared" si="246"/>
        <v>高级神器3配件3</v>
      </c>
      <c r="CX1073" s="18">
        <f t="shared" si="247"/>
        <v>21</v>
      </c>
      <c r="CY1073" s="44"/>
      <c r="CZ1073" s="44"/>
      <c r="DA1073" s="44"/>
      <c r="DB1073" s="44"/>
    </row>
    <row r="1074" spans="91:106" ht="16.5" x14ac:dyDescent="0.2">
      <c r="CM1074" s="44">
        <v>1071</v>
      </c>
      <c r="CN1074" s="18">
        <f t="shared" si="239"/>
        <v>27</v>
      </c>
      <c r="CO1074" s="18">
        <f t="shared" si="240"/>
        <v>1606029</v>
      </c>
      <c r="CP1074" s="44" t="str">
        <f t="shared" si="241"/>
        <v>高级神器3配件3-31级</v>
      </c>
      <c r="CQ1074" s="43" t="s">
        <v>1061</v>
      </c>
      <c r="CR1074" s="18">
        <f t="shared" si="242"/>
        <v>31</v>
      </c>
      <c r="CS1074" s="18" t="str">
        <f t="shared" si="243"/>
        <v>金币</v>
      </c>
      <c r="CT1074" s="18">
        <f>IF(CR1074=1,1,INT(INDEX($CE$13:$CE$52,CR1074)/$CH$2*INDEX($CI$4:$CI$6,INDEX($BT$4:$BT$33,CN1074))/5)*5)</f>
        <v>107340</v>
      </c>
      <c r="CU1074" s="18" t="str">
        <f t="shared" si="244"/>
        <v>初级神器材料</v>
      </c>
      <c r="CV1074" s="18">
        <f t="shared" si="245"/>
        <v>24430</v>
      </c>
      <c r="CW1074" s="18" t="str">
        <f t="shared" si="246"/>
        <v>高级神器3配件3</v>
      </c>
      <c r="CX1074" s="18">
        <f t="shared" si="247"/>
        <v>25</v>
      </c>
      <c r="CY1074" s="44"/>
      <c r="CZ1074" s="44"/>
      <c r="DA1074" s="44"/>
      <c r="DB1074" s="44"/>
    </row>
    <row r="1075" spans="91:106" ht="16.5" x14ac:dyDescent="0.2">
      <c r="CM1075" s="44">
        <v>1072</v>
      </c>
      <c r="CN1075" s="18">
        <f t="shared" si="239"/>
        <v>27</v>
      </c>
      <c r="CO1075" s="18">
        <f t="shared" si="240"/>
        <v>1606029</v>
      </c>
      <c r="CP1075" s="44" t="str">
        <f t="shared" si="241"/>
        <v>高级神器3配件3-32级</v>
      </c>
      <c r="CQ1075" s="43" t="s">
        <v>1061</v>
      </c>
      <c r="CR1075" s="18">
        <f t="shared" si="242"/>
        <v>32</v>
      </c>
      <c r="CS1075" s="18" t="str">
        <f t="shared" si="243"/>
        <v>金币</v>
      </c>
      <c r="CT1075" s="18">
        <f>IF(CR1075=1,1,INT(INDEX($CE$13:$CE$52,CR1075)/$CH$2*INDEX($CI$4:$CI$6,INDEX($BT$4:$BT$33,CN1075))/5)*5)</f>
        <v>161015</v>
      </c>
      <c r="CU1075" s="18" t="str">
        <f t="shared" si="244"/>
        <v>初级神器材料</v>
      </c>
      <c r="CV1075" s="18">
        <f t="shared" si="245"/>
        <v>26175</v>
      </c>
      <c r="CW1075" s="18" t="str">
        <f t="shared" si="246"/>
        <v>高级神器3配件3</v>
      </c>
      <c r="CX1075" s="18">
        <f t="shared" si="247"/>
        <v>25</v>
      </c>
      <c r="CY1075" s="44"/>
      <c r="CZ1075" s="44"/>
      <c r="DA1075" s="44"/>
      <c r="DB1075" s="44"/>
    </row>
    <row r="1076" spans="91:106" ht="16.5" x14ac:dyDescent="0.2">
      <c r="CM1076" s="44">
        <v>1073</v>
      </c>
      <c r="CN1076" s="18">
        <f t="shared" si="239"/>
        <v>27</v>
      </c>
      <c r="CO1076" s="18">
        <f t="shared" si="240"/>
        <v>1606029</v>
      </c>
      <c r="CP1076" s="44" t="str">
        <f t="shared" si="241"/>
        <v>高级神器3配件3-33级</v>
      </c>
      <c r="CQ1076" s="43" t="s">
        <v>1061</v>
      </c>
      <c r="CR1076" s="18">
        <f t="shared" si="242"/>
        <v>33</v>
      </c>
      <c r="CS1076" s="18" t="str">
        <f t="shared" si="243"/>
        <v>金币</v>
      </c>
      <c r="CT1076" s="18">
        <f>IF(CR1076=1,1,INT(INDEX($CE$13:$CE$52,CR1076)/$CH$2*INDEX($CI$4:$CI$6,INDEX($BT$4:$BT$33,CN1076))/5)*5)</f>
        <v>214685</v>
      </c>
      <c r="CU1076" s="18" t="str">
        <f t="shared" si="244"/>
        <v>初级神器材料</v>
      </c>
      <c r="CV1076" s="18">
        <f t="shared" si="245"/>
        <v>27925</v>
      </c>
      <c r="CW1076" s="18" t="str">
        <f t="shared" si="246"/>
        <v>高级神器3配件3</v>
      </c>
      <c r="CX1076" s="18">
        <f t="shared" si="247"/>
        <v>25</v>
      </c>
      <c r="CY1076" s="44"/>
      <c r="CZ1076" s="44"/>
      <c r="DA1076" s="44"/>
      <c r="DB1076" s="44"/>
    </row>
    <row r="1077" spans="91:106" ht="16.5" x14ac:dyDescent="0.2">
      <c r="CM1077" s="44">
        <v>1074</v>
      </c>
      <c r="CN1077" s="18">
        <f t="shared" si="239"/>
        <v>27</v>
      </c>
      <c r="CO1077" s="18">
        <f t="shared" si="240"/>
        <v>1606029</v>
      </c>
      <c r="CP1077" s="44" t="str">
        <f t="shared" si="241"/>
        <v>高级神器3配件3-34级</v>
      </c>
      <c r="CQ1077" s="43" t="s">
        <v>1061</v>
      </c>
      <c r="CR1077" s="18">
        <f t="shared" si="242"/>
        <v>34</v>
      </c>
      <c r="CS1077" s="18" t="str">
        <f t="shared" si="243"/>
        <v>金币</v>
      </c>
      <c r="CT1077" s="18">
        <f>IF(CR1077=1,1,INT(INDEX($CE$13:$CE$52,CR1077)/$CH$2*INDEX($CI$4:$CI$6,INDEX($BT$4:$BT$33,CN1077))/5)*5)</f>
        <v>268360</v>
      </c>
      <c r="CU1077" s="18" t="str">
        <f t="shared" si="244"/>
        <v>初级神器材料</v>
      </c>
      <c r="CV1077" s="18">
        <f t="shared" si="245"/>
        <v>29670</v>
      </c>
      <c r="CW1077" s="18" t="str">
        <f t="shared" si="246"/>
        <v>高级神器3配件3</v>
      </c>
      <c r="CX1077" s="18">
        <f t="shared" si="247"/>
        <v>25</v>
      </c>
      <c r="CY1077" s="44"/>
      <c r="CZ1077" s="44"/>
      <c r="DA1077" s="44"/>
      <c r="DB1077" s="44"/>
    </row>
    <row r="1078" spans="91:106" ht="16.5" x14ac:dyDescent="0.2">
      <c r="CM1078" s="44">
        <v>1075</v>
      </c>
      <c r="CN1078" s="18">
        <f t="shared" si="239"/>
        <v>27</v>
      </c>
      <c r="CO1078" s="18">
        <f t="shared" si="240"/>
        <v>1606029</v>
      </c>
      <c r="CP1078" s="44" t="str">
        <f t="shared" si="241"/>
        <v>高级神器3配件3-35级</v>
      </c>
      <c r="CQ1078" s="43" t="s">
        <v>1061</v>
      </c>
      <c r="CR1078" s="18">
        <f t="shared" si="242"/>
        <v>35</v>
      </c>
      <c r="CS1078" s="18" t="str">
        <f t="shared" si="243"/>
        <v>金币</v>
      </c>
      <c r="CT1078" s="18">
        <f>IF(CR1078=1,1,INT(INDEX($CE$13:$CE$52,CR1078)/$CH$2*INDEX($CI$4:$CI$6,INDEX($BT$4:$BT$33,CN1078))/5)*5)</f>
        <v>322030</v>
      </c>
      <c r="CU1078" s="18" t="str">
        <f t="shared" si="244"/>
        <v>初级神器材料</v>
      </c>
      <c r="CV1078" s="18">
        <f t="shared" si="245"/>
        <v>31415</v>
      </c>
      <c r="CW1078" s="18" t="str">
        <f t="shared" si="246"/>
        <v>高级神器3配件3</v>
      </c>
      <c r="CX1078" s="18">
        <f t="shared" si="247"/>
        <v>25</v>
      </c>
      <c r="CY1078" s="44"/>
      <c r="CZ1078" s="44"/>
      <c r="DA1078" s="44"/>
      <c r="DB1078" s="44"/>
    </row>
    <row r="1079" spans="91:106" ht="16.5" x14ac:dyDescent="0.2">
      <c r="CM1079" s="44">
        <v>1076</v>
      </c>
      <c r="CN1079" s="18">
        <f t="shared" si="239"/>
        <v>27</v>
      </c>
      <c r="CO1079" s="18">
        <f t="shared" si="240"/>
        <v>1606029</v>
      </c>
      <c r="CP1079" s="44" t="str">
        <f t="shared" si="241"/>
        <v>高级神器3配件3-36级</v>
      </c>
      <c r="CQ1079" s="43" t="s">
        <v>1061</v>
      </c>
      <c r="CR1079" s="18">
        <f t="shared" si="242"/>
        <v>36</v>
      </c>
      <c r="CS1079" s="18" t="str">
        <f t="shared" si="243"/>
        <v>金币</v>
      </c>
      <c r="CT1079" s="18">
        <f>IF(CR1079=1,1,INT(INDEX($CE$13:$CE$52,CR1079)/$CH$2*INDEX($CI$4:$CI$6,INDEX($BT$4:$BT$33,CN1079))/5)*5)</f>
        <v>436085</v>
      </c>
      <c r="CU1079" s="18" t="str">
        <f t="shared" si="244"/>
        <v>初级神器材料</v>
      </c>
      <c r="CV1079" s="18">
        <f t="shared" si="245"/>
        <v>49735</v>
      </c>
      <c r="CW1079" s="18" t="str">
        <f t="shared" si="246"/>
        <v>高级神器3配件3</v>
      </c>
      <c r="CX1079" s="18">
        <f t="shared" si="247"/>
        <v>25</v>
      </c>
      <c r="CY1079" s="44"/>
      <c r="CZ1079" s="44"/>
      <c r="DA1079" s="44"/>
      <c r="DB1079" s="44"/>
    </row>
    <row r="1080" spans="91:106" ht="16.5" x14ac:dyDescent="0.2">
      <c r="CM1080" s="44">
        <v>1077</v>
      </c>
      <c r="CN1080" s="18">
        <f t="shared" si="239"/>
        <v>27</v>
      </c>
      <c r="CO1080" s="18">
        <f t="shared" si="240"/>
        <v>1606029</v>
      </c>
      <c r="CP1080" s="44" t="str">
        <f t="shared" si="241"/>
        <v>高级神器3配件3-37级</v>
      </c>
      <c r="CQ1080" s="43" t="s">
        <v>1061</v>
      </c>
      <c r="CR1080" s="18">
        <f t="shared" si="242"/>
        <v>37</v>
      </c>
      <c r="CS1080" s="18" t="str">
        <f t="shared" si="243"/>
        <v>金币</v>
      </c>
      <c r="CT1080" s="18">
        <f>IF(CR1080=1,1,INT(INDEX($CE$13:$CE$52,CR1080)/$CH$2*INDEX($CI$4:$CI$6,INDEX($BT$4:$BT$33,CN1080))/5)*5)</f>
        <v>553490</v>
      </c>
      <c r="CU1080" s="18" t="str">
        <f t="shared" si="244"/>
        <v>初级神器材料</v>
      </c>
      <c r="CV1080" s="18">
        <f t="shared" si="245"/>
        <v>52355</v>
      </c>
      <c r="CW1080" s="18" t="str">
        <f t="shared" si="246"/>
        <v>高级神器3配件3</v>
      </c>
      <c r="CX1080" s="18">
        <f t="shared" si="247"/>
        <v>25</v>
      </c>
      <c r="CY1080" s="44"/>
      <c r="CZ1080" s="44"/>
      <c r="DA1080" s="44"/>
      <c r="DB1080" s="44"/>
    </row>
    <row r="1081" spans="91:106" ht="16.5" x14ac:dyDescent="0.2">
      <c r="CM1081" s="44">
        <v>1078</v>
      </c>
      <c r="CN1081" s="18">
        <f t="shared" si="239"/>
        <v>27</v>
      </c>
      <c r="CO1081" s="18">
        <f t="shared" si="240"/>
        <v>1606029</v>
      </c>
      <c r="CP1081" s="44" t="str">
        <f t="shared" si="241"/>
        <v>高级神器3配件3-38级</v>
      </c>
      <c r="CQ1081" s="43" t="s">
        <v>1061</v>
      </c>
      <c r="CR1081" s="18">
        <f t="shared" si="242"/>
        <v>38</v>
      </c>
      <c r="CS1081" s="18" t="str">
        <f t="shared" si="243"/>
        <v>金币</v>
      </c>
      <c r="CT1081" s="18">
        <f>IF(CR1081=1,1,INT(INDEX($CE$13:$CE$52,CR1081)/$CH$2*INDEX($CI$4:$CI$6,INDEX($BT$4:$BT$33,CN1081))/5)*5)</f>
        <v>670900</v>
      </c>
      <c r="CU1081" s="18" t="str">
        <f t="shared" si="244"/>
        <v>初级神器材料</v>
      </c>
      <c r="CV1081" s="18">
        <f t="shared" si="245"/>
        <v>54975</v>
      </c>
      <c r="CW1081" s="18" t="str">
        <f t="shared" si="246"/>
        <v>高级神器3配件3</v>
      </c>
      <c r="CX1081" s="18">
        <f t="shared" si="247"/>
        <v>25</v>
      </c>
      <c r="CY1081" s="44"/>
      <c r="CZ1081" s="44"/>
      <c r="DA1081" s="44"/>
      <c r="DB1081" s="44"/>
    </row>
    <row r="1082" spans="91:106" ht="16.5" x14ac:dyDescent="0.2">
      <c r="CM1082" s="44">
        <v>1079</v>
      </c>
      <c r="CN1082" s="18">
        <f t="shared" si="239"/>
        <v>27</v>
      </c>
      <c r="CO1082" s="18">
        <f t="shared" si="240"/>
        <v>1606029</v>
      </c>
      <c r="CP1082" s="44" t="str">
        <f t="shared" si="241"/>
        <v>高级神器3配件3-39级</v>
      </c>
      <c r="CQ1082" s="43" t="s">
        <v>1061</v>
      </c>
      <c r="CR1082" s="18">
        <f t="shared" si="242"/>
        <v>39</v>
      </c>
      <c r="CS1082" s="18" t="str">
        <f t="shared" si="243"/>
        <v>金币</v>
      </c>
      <c r="CT1082" s="18">
        <f>IF(CR1082=1,1,INT(INDEX($CE$13:$CE$52,CR1082)/$CH$2*INDEX($CI$4:$CI$6,INDEX($BT$4:$BT$33,CN1082))/5)*5)</f>
        <v>788305</v>
      </c>
      <c r="CU1082" s="18" t="str">
        <f t="shared" si="244"/>
        <v>初级神器材料</v>
      </c>
      <c r="CV1082" s="18">
        <f t="shared" si="245"/>
        <v>57590</v>
      </c>
      <c r="CW1082" s="18" t="str">
        <f t="shared" si="246"/>
        <v>高级神器3配件3</v>
      </c>
      <c r="CX1082" s="18">
        <f t="shared" si="247"/>
        <v>25</v>
      </c>
      <c r="CY1082" s="44"/>
      <c r="CZ1082" s="44"/>
      <c r="DA1082" s="44"/>
      <c r="DB1082" s="44"/>
    </row>
    <row r="1083" spans="91:106" ht="16.5" x14ac:dyDescent="0.2">
      <c r="CM1083" s="44">
        <v>1080</v>
      </c>
      <c r="CN1083" s="18">
        <f t="shared" si="239"/>
        <v>27</v>
      </c>
      <c r="CO1083" s="18">
        <f t="shared" si="240"/>
        <v>1606029</v>
      </c>
      <c r="CP1083" s="44" t="str">
        <f t="shared" si="241"/>
        <v>高级神器3配件3-40级</v>
      </c>
      <c r="CQ1083" s="43" t="s">
        <v>1061</v>
      </c>
      <c r="CR1083" s="18">
        <f t="shared" si="242"/>
        <v>40</v>
      </c>
      <c r="CS1083" s="18" t="str">
        <f t="shared" si="243"/>
        <v>金币</v>
      </c>
      <c r="CT1083" s="18">
        <f>IF(CR1083=1,1,INT(INDEX($CE$13:$CE$52,CR1083)/$CH$2*INDEX($CI$4:$CI$6,INDEX($BT$4:$BT$33,CN1083))/5)*5)</f>
        <v>905715</v>
      </c>
      <c r="CU1083" s="18" t="str">
        <f t="shared" si="244"/>
        <v>初级神器材料</v>
      </c>
      <c r="CV1083" s="18">
        <f t="shared" si="245"/>
        <v>60210</v>
      </c>
      <c r="CW1083" s="18" t="str">
        <f t="shared" si="246"/>
        <v>高级神器3配件3</v>
      </c>
      <c r="CX1083" s="18">
        <f t="shared" si="247"/>
        <v>25</v>
      </c>
      <c r="CY1083" s="44"/>
      <c r="CZ1083" s="44"/>
      <c r="DA1083" s="44"/>
      <c r="DB1083" s="44"/>
    </row>
    <row r="1084" spans="91:106" ht="16.5" x14ac:dyDescent="0.2">
      <c r="CM1084" s="44">
        <v>1081</v>
      </c>
      <c r="CN1084" s="18">
        <f t="shared" si="239"/>
        <v>28</v>
      </c>
      <c r="CO1084" s="18">
        <f t="shared" si="240"/>
        <v>1606030</v>
      </c>
      <c r="CP1084" s="44" t="str">
        <f t="shared" si="241"/>
        <v>高级神器3配件4-1级</v>
      </c>
      <c r="CQ1084" s="43" t="s">
        <v>1061</v>
      </c>
      <c r="CR1084" s="18">
        <f t="shared" si="242"/>
        <v>1</v>
      </c>
      <c r="CS1084" s="18" t="str">
        <f t="shared" si="243"/>
        <v>高级神器3配件4激活</v>
      </c>
      <c r="CT1084" s="18">
        <f>IF(CR1084=1,1,INT(INDEX($CE$13:$CE$52,CR1084)/$CH$2*INDEX($CI$4:$CI$6,INDEX($BT$4:$BT$33,CN1084))/5)*5)</f>
        <v>1</v>
      </c>
      <c r="CU1084" s="18" t="str">
        <f t="shared" si="244"/>
        <v/>
      </c>
      <c r="CV1084" s="18" t="str">
        <f t="shared" si="245"/>
        <v/>
      </c>
      <c r="CW1084" s="18" t="str">
        <f t="shared" si="246"/>
        <v/>
      </c>
      <c r="CX1084" s="18" t="str">
        <f t="shared" si="247"/>
        <v/>
      </c>
      <c r="CY1084" s="44"/>
      <c r="CZ1084" s="44"/>
      <c r="DA1084" s="44"/>
      <c r="DB1084" s="44"/>
    </row>
    <row r="1085" spans="91:106" ht="16.5" x14ac:dyDescent="0.2">
      <c r="CM1085" s="44">
        <v>1082</v>
      </c>
      <c r="CN1085" s="18">
        <f t="shared" si="239"/>
        <v>28</v>
      </c>
      <c r="CO1085" s="18">
        <f t="shared" si="240"/>
        <v>1606030</v>
      </c>
      <c r="CP1085" s="44" t="str">
        <f t="shared" si="241"/>
        <v>高级神器3配件4-2级</v>
      </c>
      <c r="CQ1085" s="43" t="s">
        <v>1061</v>
      </c>
      <c r="CR1085" s="18">
        <f t="shared" si="242"/>
        <v>2</v>
      </c>
      <c r="CS1085" s="18" t="str">
        <f t="shared" si="243"/>
        <v>金币</v>
      </c>
      <c r="CT1085" s="18">
        <f>IF(CR1085=1,1,INT(INDEX($CE$13:$CE$52,CR1085)/$CH$2*INDEX($CI$4:$CI$6,INDEX($BT$4:$BT$33,CN1085))/5)*5)</f>
        <v>1505</v>
      </c>
      <c r="CU1085" s="18" t="str">
        <f t="shared" si="244"/>
        <v>初级神器材料</v>
      </c>
      <c r="CV1085" s="18">
        <f t="shared" si="245"/>
        <v>45</v>
      </c>
      <c r="CW1085" s="18" t="str">
        <f t="shared" si="246"/>
        <v>高级神器3配件4</v>
      </c>
      <c r="CX1085" s="18">
        <f t="shared" si="247"/>
        <v>1</v>
      </c>
      <c r="CY1085" s="44"/>
      <c r="CZ1085" s="44"/>
      <c r="DA1085" s="44"/>
      <c r="DB1085" s="44"/>
    </row>
    <row r="1086" spans="91:106" ht="16.5" x14ac:dyDescent="0.2">
      <c r="CM1086" s="44">
        <v>1083</v>
      </c>
      <c r="CN1086" s="18">
        <f t="shared" si="239"/>
        <v>28</v>
      </c>
      <c r="CO1086" s="18">
        <f t="shared" si="240"/>
        <v>1606030</v>
      </c>
      <c r="CP1086" s="44" t="str">
        <f t="shared" si="241"/>
        <v>高级神器3配件4-3级</v>
      </c>
      <c r="CQ1086" s="43" t="s">
        <v>1061</v>
      </c>
      <c r="CR1086" s="18">
        <f t="shared" si="242"/>
        <v>3</v>
      </c>
      <c r="CS1086" s="18" t="str">
        <f t="shared" si="243"/>
        <v>金币</v>
      </c>
      <c r="CT1086" s="18">
        <f>IF(CR1086=1,1,INT(INDEX($CE$13:$CE$52,CR1086)/$CH$2*INDEX($CI$4:$CI$6,INDEX($BT$4:$BT$33,CN1086))/5)*5)</f>
        <v>1825</v>
      </c>
      <c r="CU1086" s="18" t="str">
        <f t="shared" si="244"/>
        <v>初级神器材料</v>
      </c>
      <c r="CV1086" s="18">
        <f t="shared" si="245"/>
        <v>85</v>
      </c>
      <c r="CW1086" s="18" t="str">
        <f t="shared" si="246"/>
        <v>高级神器3配件4</v>
      </c>
      <c r="CX1086" s="18">
        <f t="shared" si="247"/>
        <v>1</v>
      </c>
      <c r="CY1086" s="44"/>
      <c r="CZ1086" s="44"/>
      <c r="DA1086" s="44"/>
      <c r="DB1086" s="44"/>
    </row>
    <row r="1087" spans="91:106" ht="16.5" x14ac:dyDescent="0.2">
      <c r="CM1087" s="44">
        <v>1084</v>
      </c>
      <c r="CN1087" s="18">
        <f t="shared" si="239"/>
        <v>28</v>
      </c>
      <c r="CO1087" s="18">
        <f t="shared" si="240"/>
        <v>1606030</v>
      </c>
      <c r="CP1087" s="44" t="str">
        <f t="shared" si="241"/>
        <v>高级神器3配件4-4级</v>
      </c>
      <c r="CQ1087" s="43" t="s">
        <v>1061</v>
      </c>
      <c r="CR1087" s="18">
        <f t="shared" si="242"/>
        <v>4</v>
      </c>
      <c r="CS1087" s="18" t="str">
        <f t="shared" si="243"/>
        <v>金币</v>
      </c>
      <c r="CT1087" s="18">
        <f>IF(CR1087=1,1,INT(INDEX($CE$13:$CE$52,CR1087)/$CH$2*INDEX($CI$4:$CI$6,INDEX($BT$4:$BT$33,CN1087))/5)*5)</f>
        <v>2145</v>
      </c>
      <c r="CU1087" s="18" t="str">
        <f t="shared" si="244"/>
        <v>初级神器材料</v>
      </c>
      <c r="CV1087" s="18">
        <f t="shared" si="245"/>
        <v>130</v>
      </c>
      <c r="CW1087" s="18" t="str">
        <f t="shared" si="246"/>
        <v>高级神器3配件4</v>
      </c>
      <c r="CX1087" s="18">
        <f t="shared" si="247"/>
        <v>1</v>
      </c>
      <c r="CY1087" s="44"/>
      <c r="CZ1087" s="44"/>
      <c r="DA1087" s="44"/>
      <c r="DB1087" s="44"/>
    </row>
    <row r="1088" spans="91:106" ht="16.5" x14ac:dyDescent="0.2">
      <c r="CM1088" s="44">
        <v>1085</v>
      </c>
      <c r="CN1088" s="18">
        <f t="shared" si="239"/>
        <v>28</v>
      </c>
      <c r="CO1088" s="18">
        <f t="shared" si="240"/>
        <v>1606030</v>
      </c>
      <c r="CP1088" s="44" t="str">
        <f t="shared" si="241"/>
        <v>高级神器3配件4-5级</v>
      </c>
      <c r="CQ1088" s="43" t="s">
        <v>1061</v>
      </c>
      <c r="CR1088" s="18">
        <f t="shared" si="242"/>
        <v>5</v>
      </c>
      <c r="CS1088" s="18" t="str">
        <f t="shared" si="243"/>
        <v>金币</v>
      </c>
      <c r="CT1088" s="18">
        <f>IF(CR1088=1,1,INT(INDEX($CE$13:$CE$52,CR1088)/$CH$2*INDEX($CI$4:$CI$6,INDEX($BT$4:$BT$33,CN1088))/5)*5)</f>
        <v>2465</v>
      </c>
      <c r="CU1088" s="18" t="str">
        <f t="shared" si="244"/>
        <v>初级神器材料</v>
      </c>
      <c r="CV1088" s="18">
        <f t="shared" si="245"/>
        <v>220</v>
      </c>
      <c r="CW1088" s="18" t="str">
        <f t="shared" si="246"/>
        <v>高级神器3配件4</v>
      </c>
      <c r="CX1088" s="18">
        <f t="shared" si="247"/>
        <v>2</v>
      </c>
      <c r="CY1088" s="44"/>
      <c r="CZ1088" s="44"/>
      <c r="DA1088" s="44"/>
      <c r="DB1088" s="44"/>
    </row>
    <row r="1089" spans="91:106" ht="16.5" x14ac:dyDescent="0.2">
      <c r="CM1089" s="44">
        <v>1086</v>
      </c>
      <c r="CN1089" s="18">
        <f t="shared" si="239"/>
        <v>28</v>
      </c>
      <c r="CO1089" s="18">
        <f t="shared" si="240"/>
        <v>1606030</v>
      </c>
      <c r="CP1089" s="44" t="str">
        <f t="shared" si="241"/>
        <v>高级神器3配件4-6级</v>
      </c>
      <c r="CQ1089" s="43" t="s">
        <v>1061</v>
      </c>
      <c r="CR1089" s="18">
        <f t="shared" si="242"/>
        <v>6</v>
      </c>
      <c r="CS1089" s="18" t="str">
        <f t="shared" si="243"/>
        <v>金币</v>
      </c>
      <c r="CT1089" s="18">
        <f>IF(CR1089=1,1,INT(INDEX($CE$13:$CE$52,CR1089)/$CH$2*INDEX($CI$4:$CI$6,INDEX($BT$4:$BT$33,CN1089))/5)*5)</f>
        <v>3260</v>
      </c>
      <c r="CU1089" s="18" t="str">
        <f t="shared" si="244"/>
        <v>初级神器材料</v>
      </c>
      <c r="CV1089" s="18">
        <f t="shared" si="245"/>
        <v>610</v>
      </c>
      <c r="CW1089" s="18" t="str">
        <f t="shared" si="246"/>
        <v>高级神器3配件4</v>
      </c>
      <c r="CX1089" s="18">
        <f t="shared" si="247"/>
        <v>2</v>
      </c>
      <c r="CY1089" s="44"/>
      <c r="CZ1089" s="44"/>
      <c r="DA1089" s="44"/>
      <c r="DB1089" s="44"/>
    </row>
    <row r="1090" spans="91:106" ht="16.5" x14ac:dyDescent="0.2">
      <c r="CM1090" s="44">
        <v>1087</v>
      </c>
      <c r="CN1090" s="18">
        <f t="shared" si="239"/>
        <v>28</v>
      </c>
      <c r="CO1090" s="18">
        <f t="shared" si="240"/>
        <v>1606030</v>
      </c>
      <c r="CP1090" s="44" t="str">
        <f t="shared" si="241"/>
        <v>高级神器3配件4-7级</v>
      </c>
      <c r="CQ1090" s="43" t="s">
        <v>1061</v>
      </c>
      <c r="CR1090" s="18">
        <f t="shared" si="242"/>
        <v>7</v>
      </c>
      <c r="CS1090" s="18" t="str">
        <f t="shared" si="243"/>
        <v>金币</v>
      </c>
      <c r="CT1090" s="18">
        <f>IF(CR1090=1,1,INT(INDEX($CE$13:$CE$52,CR1090)/$CH$2*INDEX($CI$4:$CI$6,INDEX($BT$4:$BT$33,CN1090))/5)*5)</f>
        <v>4140</v>
      </c>
      <c r="CU1090" s="18" t="str">
        <f t="shared" si="244"/>
        <v>初级神器材料</v>
      </c>
      <c r="CV1090" s="18">
        <f t="shared" si="245"/>
        <v>915</v>
      </c>
      <c r="CW1090" s="18" t="str">
        <f t="shared" si="246"/>
        <v>高级神器3配件4</v>
      </c>
      <c r="CX1090" s="18">
        <f t="shared" si="247"/>
        <v>2</v>
      </c>
      <c r="CY1090" s="44"/>
      <c r="CZ1090" s="44"/>
      <c r="DA1090" s="44"/>
      <c r="DB1090" s="44"/>
    </row>
    <row r="1091" spans="91:106" ht="16.5" x14ac:dyDescent="0.2">
      <c r="CM1091" s="44">
        <v>1088</v>
      </c>
      <c r="CN1091" s="18">
        <f t="shared" si="239"/>
        <v>28</v>
      </c>
      <c r="CO1091" s="18">
        <f t="shared" si="240"/>
        <v>1606030</v>
      </c>
      <c r="CP1091" s="44" t="str">
        <f t="shared" si="241"/>
        <v>高级神器3配件4-8级</v>
      </c>
      <c r="CQ1091" s="43" t="s">
        <v>1061</v>
      </c>
      <c r="CR1091" s="18">
        <f t="shared" si="242"/>
        <v>8</v>
      </c>
      <c r="CS1091" s="18" t="str">
        <f t="shared" si="243"/>
        <v>金币</v>
      </c>
      <c r="CT1091" s="18">
        <f>IF(CR1091=1,1,INT(INDEX($CE$13:$CE$52,CR1091)/$CH$2*INDEX($CI$4:$CI$6,INDEX($BT$4:$BT$33,CN1091))/5)*5)</f>
        <v>5020</v>
      </c>
      <c r="CU1091" s="18" t="str">
        <f t="shared" si="244"/>
        <v>初级神器材料</v>
      </c>
      <c r="CV1091" s="18">
        <f t="shared" si="245"/>
        <v>1180</v>
      </c>
      <c r="CW1091" s="18" t="str">
        <f t="shared" si="246"/>
        <v>高级神器3配件4</v>
      </c>
      <c r="CX1091" s="18">
        <f t="shared" si="247"/>
        <v>2</v>
      </c>
      <c r="CY1091" s="44"/>
      <c r="CZ1091" s="44"/>
      <c r="DA1091" s="44"/>
      <c r="DB1091" s="44"/>
    </row>
    <row r="1092" spans="91:106" ht="16.5" x14ac:dyDescent="0.2">
      <c r="CM1092" s="44">
        <v>1089</v>
      </c>
      <c r="CN1092" s="18">
        <f t="shared" si="239"/>
        <v>28</v>
      </c>
      <c r="CO1092" s="18">
        <f t="shared" si="240"/>
        <v>1606030</v>
      </c>
      <c r="CP1092" s="44" t="str">
        <f t="shared" si="241"/>
        <v>高级神器3配件4-9级</v>
      </c>
      <c r="CQ1092" s="43" t="s">
        <v>1061</v>
      </c>
      <c r="CR1092" s="18">
        <f t="shared" si="242"/>
        <v>9</v>
      </c>
      <c r="CS1092" s="18" t="str">
        <f t="shared" si="243"/>
        <v>金币</v>
      </c>
      <c r="CT1092" s="18">
        <f>IF(CR1092=1,1,INT(INDEX($CE$13:$CE$52,CR1092)/$CH$2*INDEX($CI$4:$CI$6,INDEX($BT$4:$BT$33,CN1092))/5)*5)</f>
        <v>5900</v>
      </c>
      <c r="CU1092" s="18" t="str">
        <f t="shared" si="244"/>
        <v>初级神器材料</v>
      </c>
      <c r="CV1092" s="18">
        <f t="shared" si="245"/>
        <v>1395</v>
      </c>
      <c r="CW1092" s="18" t="str">
        <f t="shared" si="246"/>
        <v>高级神器3配件4</v>
      </c>
      <c r="CX1092" s="18">
        <f t="shared" si="247"/>
        <v>2</v>
      </c>
      <c r="CY1092" s="44"/>
      <c r="CZ1092" s="44"/>
      <c r="DA1092" s="44"/>
      <c r="DB1092" s="44"/>
    </row>
    <row r="1093" spans="91:106" ht="16.5" x14ac:dyDescent="0.2">
      <c r="CM1093" s="44">
        <v>1090</v>
      </c>
      <c r="CN1093" s="18">
        <f t="shared" ref="CN1093:CN1156" si="248">INT((CM1093-1)/40)+1</f>
        <v>28</v>
      </c>
      <c r="CO1093" s="18">
        <f t="shared" ref="CO1093:CO1156" si="249">INDEX($BR$4:$BR$33,CN1093)</f>
        <v>1606030</v>
      </c>
      <c r="CP1093" s="44" t="str">
        <f t="shared" ref="CP1093:CP1156" si="250">INDEX($BS$4:$BS$33,CN1093)&amp;"-"&amp;CR1093&amp;"级"</f>
        <v>高级神器3配件4-10级</v>
      </c>
      <c r="CQ1093" s="43" t="s">
        <v>1061</v>
      </c>
      <c r="CR1093" s="18">
        <f t="shared" ref="CR1093:CR1156" si="251">MOD(CM1093-1,40)+1</f>
        <v>10</v>
      </c>
      <c r="CS1093" s="18" t="str">
        <f t="shared" ref="CS1093:CS1156" si="252">IF(CR1093=1,INDEX($BS$4:$BS$33,CN1093)&amp;"激活","金币")</f>
        <v>金币</v>
      </c>
      <c r="CT1093" s="18">
        <f>IF(CR1093=1,1,INT(INDEX($CE$13:$CE$52,CR1093)/$CH$2*INDEX($CI$4:$CI$6,INDEX($BT$4:$BT$33,CN1093))/5)*5)</f>
        <v>6780</v>
      </c>
      <c r="CU1093" s="18" t="str">
        <f t="shared" ref="CU1093:CU1156" si="253">IF(CR1093=1,"","初级神器材料")</f>
        <v>初级神器材料</v>
      </c>
      <c r="CV1093" s="18">
        <f t="shared" ref="CV1093:CV1156" si="254">IF(CR1093=1,"",INDEX($BK$4:$BM$43,CR1093,INDEX($BT$4:$BT$33,CN1093)))</f>
        <v>1660</v>
      </c>
      <c r="CW1093" s="18" t="str">
        <f t="shared" ref="CW1093:CW1156" si="255">IF(CR1093=1,"",INDEX($BS$4:$BS$33,CN1093))</f>
        <v>高级神器3配件4</v>
      </c>
      <c r="CX1093" s="18">
        <f t="shared" ref="CX1093:CX1156" si="256">IF(CR1093=1,"",INDEX($AW$4:$AW$43,CR1093))</f>
        <v>3</v>
      </c>
      <c r="CY1093" s="44"/>
      <c r="CZ1093" s="44"/>
      <c r="DA1093" s="44"/>
      <c r="DB1093" s="44"/>
    </row>
    <row r="1094" spans="91:106" ht="16.5" x14ac:dyDescent="0.2">
      <c r="CM1094" s="44">
        <v>1091</v>
      </c>
      <c r="CN1094" s="18">
        <f t="shared" si="248"/>
        <v>28</v>
      </c>
      <c r="CO1094" s="18">
        <f t="shared" si="249"/>
        <v>1606030</v>
      </c>
      <c r="CP1094" s="44" t="str">
        <f t="shared" si="250"/>
        <v>高级神器3配件4-11级</v>
      </c>
      <c r="CQ1094" s="43" t="s">
        <v>1061</v>
      </c>
      <c r="CR1094" s="18">
        <f t="shared" si="251"/>
        <v>11</v>
      </c>
      <c r="CS1094" s="18" t="str">
        <f t="shared" si="252"/>
        <v>金币</v>
      </c>
      <c r="CT1094" s="18">
        <f>IF(CR1094=1,1,INT(INDEX($CE$13:$CE$52,CR1094)/$CH$2*INDEX($CI$4:$CI$6,INDEX($BT$4:$BT$33,CN1094))/5)*5)</f>
        <v>8065</v>
      </c>
      <c r="CU1094" s="18" t="str">
        <f t="shared" si="253"/>
        <v>初级神器材料</v>
      </c>
      <c r="CV1094" s="18">
        <f t="shared" si="254"/>
        <v>2880</v>
      </c>
      <c r="CW1094" s="18" t="str">
        <f t="shared" si="255"/>
        <v>高级神器3配件4</v>
      </c>
      <c r="CX1094" s="18">
        <f t="shared" si="256"/>
        <v>3</v>
      </c>
      <c r="CY1094" s="44"/>
      <c r="CZ1094" s="44"/>
      <c r="DA1094" s="44"/>
      <c r="DB1094" s="44"/>
    </row>
    <row r="1095" spans="91:106" ht="16.5" x14ac:dyDescent="0.2">
      <c r="CM1095" s="44">
        <v>1092</v>
      </c>
      <c r="CN1095" s="18">
        <f t="shared" si="248"/>
        <v>28</v>
      </c>
      <c r="CO1095" s="18">
        <f t="shared" si="249"/>
        <v>1606030</v>
      </c>
      <c r="CP1095" s="44" t="str">
        <f t="shared" si="250"/>
        <v>高级神器3配件4-12级</v>
      </c>
      <c r="CQ1095" s="43" t="s">
        <v>1061</v>
      </c>
      <c r="CR1095" s="18">
        <f t="shared" si="251"/>
        <v>12</v>
      </c>
      <c r="CS1095" s="18" t="str">
        <f t="shared" si="252"/>
        <v>金币</v>
      </c>
      <c r="CT1095" s="18">
        <f>IF(CR1095=1,1,INT(INDEX($CE$13:$CE$52,CR1095)/$CH$2*INDEX($CI$4:$CI$6,INDEX($BT$4:$BT$33,CN1095))/5)*5)</f>
        <v>9790</v>
      </c>
      <c r="CU1095" s="18" t="str">
        <f t="shared" si="253"/>
        <v>初级神器材料</v>
      </c>
      <c r="CV1095" s="18">
        <f t="shared" si="254"/>
        <v>3140</v>
      </c>
      <c r="CW1095" s="18" t="str">
        <f t="shared" si="255"/>
        <v>高级神器3配件4</v>
      </c>
      <c r="CX1095" s="18">
        <f t="shared" si="256"/>
        <v>3</v>
      </c>
      <c r="CY1095" s="44"/>
      <c r="CZ1095" s="44"/>
      <c r="DA1095" s="44"/>
      <c r="DB1095" s="44"/>
    </row>
    <row r="1096" spans="91:106" ht="16.5" x14ac:dyDescent="0.2">
      <c r="CM1096" s="44">
        <v>1093</v>
      </c>
      <c r="CN1096" s="18">
        <f t="shared" si="248"/>
        <v>28</v>
      </c>
      <c r="CO1096" s="18">
        <f t="shared" si="249"/>
        <v>1606030</v>
      </c>
      <c r="CP1096" s="44" t="str">
        <f t="shared" si="250"/>
        <v>高级神器3配件4-13级</v>
      </c>
      <c r="CQ1096" s="43" t="s">
        <v>1061</v>
      </c>
      <c r="CR1096" s="18">
        <f t="shared" si="251"/>
        <v>13</v>
      </c>
      <c r="CS1096" s="18" t="str">
        <f t="shared" si="252"/>
        <v>金币</v>
      </c>
      <c r="CT1096" s="18">
        <f>IF(CR1096=1,1,INT(INDEX($CE$13:$CE$52,CR1096)/$CH$2*INDEX($CI$4:$CI$6,INDEX($BT$4:$BT$33,CN1096))/5)*5)</f>
        <v>11520</v>
      </c>
      <c r="CU1096" s="18" t="str">
        <f t="shared" si="253"/>
        <v>初级神器材料</v>
      </c>
      <c r="CV1096" s="18">
        <f t="shared" si="254"/>
        <v>3360</v>
      </c>
      <c r="CW1096" s="18" t="str">
        <f t="shared" si="255"/>
        <v>高级神器3配件4</v>
      </c>
      <c r="CX1096" s="18">
        <f t="shared" si="256"/>
        <v>3</v>
      </c>
      <c r="CY1096" s="44"/>
      <c r="CZ1096" s="44"/>
      <c r="DA1096" s="44"/>
      <c r="DB1096" s="44"/>
    </row>
    <row r="1097" spans="91:106" ht="16.5" x14ac:dyDescent="0.2">
      <c r="CM1097" s="44">
        <v>1094</v>
      </c>
      <c r="CN1097" s="18">
        <f t="shared" si="248"/>
        <v>28</v>
      </c>
      <c r="CO1097" s="18">
        <f t="shared" si="249"/>
        <v>1606030</v>
      </c>
      <c r="CP1097" s="44" t="str">
        <f t="shared" si="250"/>
        <v>高级神器3配件4-14级</v>
      </c>
      <c r="CQ1097" s="43" t="s">
        <v>1061</v>
      </c>
      <c r="CR1097" s="18">
        <f t="shared" si="251"/>
        <v>14</v>
      </c>
      <c r="CS1097" s="18" t="str">
        <f t="shared" si="252"/>
        <v>金币</v>
      </c>
      <c r="CT1097" s="18">
        <f>IF(CR1097=1,1,INT(INDEX($CE$13:$CE$52,CR1097)/$CH$2*INDEX($CI$4:$CI$6,INDEX($BT$4:$BT$33,CN1097))/5)*5)</f>
        <v>13250</v>
      </c>
      <c r="CU1097" s="18" t="str">
        <f t="shared" si="253"/>
        <v>初级神器材料</v>
      </c>
      <c r="CV1097" s="18">
        <f t="shared" si="254"/>
        <v>3580</v>
      </c>
      <c r="CW1097" s="18" t="str">
        <f t="shared" si="255"/>
        <v>高级神器3配件4</v>
      </c>
      <c r="CX1097" s="18">
        <f t="shared" si="256"/>
        <v>3</v>
      </c>
      <c r="CY1097" s="44"/>
      <c r="CZ1097" s="44"/>
      <c r="DA1097" s="44"/>
      <c r="DB1097" s="44"/>
    </row>
    <row r="1098" spans="91:106" ht="16.5" x14ac:dyDescent="0.2">
      <c r="CM1098" s="44">
        <v>1095</v>
      </c>
      <c r="CN1098" s="18">
        <f t="shared" si="248"/>
        <v>28</v>
      </c>
      <c r="CO1098" s="18">
        <f t="shared" si="249"/>
        <v>1606030</v>
      </c>
      <c r="CP1098" s="44" t="str">
        <f t="shared" si="250"/>
        <v>高级神器3配件4-15级</v>
      </c>
      <c r="CQ1098" s="43" t="s">
        <v>1061</v>
      </c>
      <c r="CR1098" s="18">
        <f t="shared" si="251"/>
        <v>15</v>
      </c>
      <c r="CS1098" s="18" t="str">
        <f t="shared" si="252"/>
        <v>金币</v>
      </c>
      <c r="CT1098" s="18">
        <f>IF(CR1098=1,1,INT(INDEX($CE$13:$CE$52,CR1098)/$CH$2*INDEX($CI$4:$CI$6,INDEX($BT$4:$BT$33,CN1098))/5)*5)</f>
        <v>14980</v>
      </c>
      <c r="CU1098" s="18" t="str">
        <f t="shared" si="253"/>
        <v>初级神器材料</v>
      </c>
      <c r="CV1098" s="18">
        <f t="shared" si="254"/>
        <v>3710</v>
      </c>
      <c r="CW1098" s="18" t="str">
        <f t="shared" si="255"/>
        <v>高级神器3配件4</v>
      </c>
      <c r="CX1098" s="18">
        <f t="shared" si="256"/>
        <v>5</v>
      </c>
      <c r="CY1098" s="44"/>
      <c r="CZ1098" s="44"/>
      <c r="DA1098" s="44"/>
      <c r="DB1098" s="44"/>
    </row>
    <row r="1099" spans="91:106" ht="16.5" x14ac:dyDescent="0.2">
      <c r="CM1099" s="44">
        <v>1096</v>
      </c>
      <c r="CN1099" s="18">
        <f t="shared" si="248"/>
        <v>28</v>
      </c>
      <c r="CO1099" s="18">
        <f t="shared" si="249"/>
        <v>1606030</v>
      </c>
      <c r="CP1099" s="44" t="str">
        <f t="shared" si="250"/>
        <v>高级神器3配件4-16级</v>
      </c>
      <c r="CQ1099" s="43" t="s">
        <v>1061</v>
      </c>
      <c r="CR1099" s="18">
        <f t="shared" si="251"/>
        <v>16</v>
      </c>
      <c r="CS1099" s="18" t="str">
        <f t="shared" si="252"/>
        <v>金币</v>
      </c>
      <c r="CT1099" s="18">
        <f>IF(CR1099=1,1,INT(INDEX($CE$13:$CE$52,CR1099)/$CH$2*INDEX($CI$4:$CI$6,INDEX($BT$4:$BT$33,CN1099))/5)*5)</f>
        <v>16165</v>
      </c>
      <c r="CU1099" s="18" t="str">
        <f t="shared" si="253"/>
        <v>初级神器材料</v>
      </c>
      <c r="CV1099" s="18">
        <f t="shared" si="254"/>
        <v>6590</v>
      </c>
      <c r="CW1099" s="18" t="str">
        <f t="shared" si="255"/>
        <v>高级神器3配件4</v>
      </c>
      <c r="CX1099" s="18">
        <f t="shared" si="256"/>
        <v>5</v>
      </c>
      <c r="CY1099" s="44"/>
      <c r="CZ1099" s="44"/>
      <c r="DA1099" s="44"/>
      <c r="DB1099" s="44"/>
    </row>
    <row r="1100" spans="91:106" ht="16.5" x14ac:dyDescent="0.2">
      <c r="CM1100" s="44">
        <v>1097</v>
      </c>
      <c r="CN1100" s="18">
        <f t="shared" si="248"/>
        <v>28</v>
      </c>
      <c r="CO1100" s="18">
        <f t="shared" si="249"/>
        <v>1606030</v>
      </c>
      <c r="CP1100" s="44" t="str">
        <f t="shared" si="250"/>
        <v>高级神器3配件4-17级</v>
      </c>
      <c r="CQ1100" s="43" t="s">
        <v>1061</v>
      </c>
      <c r="CR1100" s="18">
        <f t="shared" si="251"/>
        <v>17</v>
      </c>
      <c r="CS1100" s="18" t="str">
        <f t="shared" si="252"/>
        <v>金币</v>
      </c>
      <c r="CT1100" s="18">
        <f>IF(CR1100=1,1,INT(INDEX($CE$13:$CE$52,CR1100)/$CH$2*INDEX($CI$4:$CI$6,INDEX($BT$4:$BT$33,CN1100))/5)*5)</f>
        <v>19625</v>
      </c>
      <c r="CU1100" s="18" t="str">
        <f t="shared" si="253"/>
        <v>初级神器材料</v>
      </c>
      <c r="CV1100" s="18">
        <f t="shared" si="254"/>
        <v>6980</v>
      </c>
      <c r="CW1100" s="18" t="str">
        <f t="shared" si="255"/>
        <v>高级神器3配件4</v>
      </c>
      <c r="CX1100" s="18">
        <f t="shared" si="256"/>
        <v>5</v>
      </c>
      <c r="CY1100" s="44"/>
      <c r="CZ1100" s="44"/>
      <c r="DA1100" s="44"/>
      <c r="DB1100" s="44"/>
    </row>
    <row r="1101" spans="91:106" ht="16.5" x14ac:dyDescent="0.2">
      <c r="CM1101" s="44">
        <v>1098</v>
      </c>
      <c r="CN1101" s="18">
        <f t="shared" si="248"/>
        <v>28</v>
      </c>
      <c r="CO1101" s="18">
        <f t="shared" si="249"/>
        <v>1606030</v>
      </c>
      <c r="CP1101" s="44" t="str">
        <f t="shared" si="250"/>
        <v>高级神器3配件4-18级</v>
      </c>
      <c r="CQ1101" s="43" t="s">
        <v>1061</v>
      </c>
      <c r="CR1101" s="18">
        <f t="shared" si="251"/>
        <v>18</v>
      </c>
      <c r="CS1101" s="18" t="str">
        <f t="shared" si="252"/>
        <v>金币</v>
      </c>
      <c r="CT1101" s="18">
        <f>IF(CR1101=1,1,INT(INDEX($CE$13:$CE$52,CR1101)/$CH$2*INDEX($CI$4:$CI$6,INDEX($BT$4:$BT$33,CN1101))/5)*5)</f>
        <v>23090</v>
      </c>
      <c r="CU1101" s="18" t="str">
        <f t="shared" si="253"/>
        <v>初级神器材料</v>
      </c>
      <c r="CV1101" s="18">
        <f t="shared" si="254"/>
        <v>7375</v>
      </c>
      <c r="CW1101" s="18" t="str">
        <f t="shared" si="255"/>
        <v>高级神器3配件4</v>
      </c>
      <c r="CX1101" s="18">
        <f t="shared" si="256"/>
        <v>5</v>
      </c>
      <c r="CY1101" s="44"/>
      <c r="CZ1101" s="44"/>
      <c r="DA1101" s="44"/>
      <c r="DB1101" s="44"/>
    </row>
    <row r="1102" spans="91:106" ht="16.5" x14ac:dyDescent="0.2">
      <c r="CM1102" s="44">
        <v>1099</v>
      </c>
      <c r="CN1102" s="18">
        <f t="shared" si="248"/>
        <v>28</v>
      </c>
      <c r="CO1102" s="18">
        <f t="shared" si="249"/>
        <v>1606030</v>
      </c>
      <c r="CP1102" s="44" t="str">
        <f t="shared" si="250"/>
        <v>高级神器3配件4-19级</v>
      </c>
      <c r="CQ1102" s="43" t="s">
        <v>1061</v>
      </c>
      <c r="CR1102" s="18">
        <f t="shared" si="251"/>
        <v>19</v>
      </c>
      <c r="CS1102" s="18" t="str">
        <f t="shared" si="252"/>
        <v>金币</v>
      </c>
      <c r="CT1102" s="18">
        <f>IF(CR1102=1,1,INT(INDEX($CE$13:$CE$52,CR1102)/$CH$2*INDEX($CI$4:$CI$6,INDEX($BT$4:$BT$33,CN1102))/5)*5)</f>
        <v>26555</v>
      </c>
      <c r="CU1102" s="18" t="str">
        <f t="shared" si="253"/>
        <v>初级神器材料</v>
      </c>
      <c r="CV1102" s="18">
        <f t="shared" si="254"/>
        <v>7810</v>
      </c>
      <c r="CW1102" s="18" t="str">
        <f t="shared" si="255"/>
        <v>高级神器3配件4</v>
      </c>
      <c r="CX1102" s="18">
        <f t="shared" si="256"/>
        <v>5</v>
      </c>
      <c r="CY1102" s="44"/>
      <c r="CZ1102" s="44"/>
      <c r="DA1102" s="44"/>
      <c r="DB1102" s="44"/>
    </row>
    <row r="1103" spans="91:106" ht="16.5" x14ac:dyDescent="0.2">
      <c r="CM1103" s="44">
        <v>1100</v>
      </c>
      <c r="CN1103" s="18">
        <f t="shared" si="248"/>
        <v>28</v>
      </c>
      <c r="CO1103" s="18">
        <f t="shared" si="249"/>
        <v>1606030</v>
      </c>
      <c r="CP1103" s="44" t="str">
        <f t="shared" si="250"/>
        <v>高级神器3配件4-20级</v>
      </c>
      <c r="CQ1103" s="43" t="s">
        <v>1061</v>
      </c>
      <c r="CR1103" s="18">
        <f t="shared" si="251"/>
        <v>20</v>
      </c>
      <c r="CS1103" s="18" t="str">
        <f t="shared" si="252"/>
        <v>金币</v>
      </c>
      <c r="CT1103" s="18">
        <f>IF(CR1103=1,1,INT(INDEX($CE$13:$CE$52,CR1103)/$CH$2*INDEX($CI$4:$CI$6,INDEX($BT$4:$BT$33,CN1103))/5)*5)</f>
        <v>30020</v>
      </c>
      <c r="CU1103" s="18" t="str">
        <f t="shared" si="253"/>
        <v>初级神器材料</v>
      </c>
      <c r="CV1103" s="18">
        <f t="shared" si="254"/>
        <v>8245</v>
      </c>
      <c r="CW1103" s="18" t="str">
        <f t="shared" si="255"/>
        <v>高级神器3配件4</v>
      </c>
      <c r="CX1103" s="18">
        <f t="shared" si="256"/>
        <v>10</v>
      </c>
      <c r="CY1103" s="44"/>
      <c r="CZ1103" s="44"/>
      <c r="DA1103" s="44"/>
      <c r="DB1103" s="44"/>
    </row>
    <row r="1104" spans="91:106" ht="16.5" x14ac:dyDescent="0.2">
      <c r="CM1104" s="44">
        <v>1101</v>
      </c>
      <c r="CN1104" s="18">
        <f t="shared" si="248"/>
        <v>28</v>
      </c>
      <c r="CO1104" s="18">
        <f t="shared" si="249"/>
        <v>1606030</v>
      </c>
      <c r="CP1104" s="44" t="str">
        <f t="shared" si="250"/>
        <v>高级神器3配件4-21级</v>
      </c>
      <c r="CQ1104" s="43" t="s">
        <v>1061</v>
      </c>
      <c r="CR1104" s="18">
        <f t="shared" si="251"/>
        <v>21</v>
      </c>
      <c r="CS1104" s="18" t="str">
        <f t="shared" si="252"/>
        <v>金币</v>
      </c>
      <c r="CT1104" s="18">
        <f>IF(CR1104=1,1,INT(INDEX($CE$13:$CE$52,CR1104)/$CH$2*INDEX($CI$4:$CI$6,INDEX($BT$4:$BT$33,CN1104))/5)*5)</f>
        <v>31530</v>
      </c>
      <c r="CU1104" s="18" t="str">
        <f t="shared" si="253"/>
        <v>初级神器材料</v>
      </c>
      <c r="CV1104" s="18">
        <f t="shared" si="254"/>
        <v>9130</v>
      </c>
      <c r="CW1104" s="18" t="str">
        <f t="shared" si="255"/>
        <v>高级神器3配件4</v>
      </c>
      <c r="CX1104" s="18">
        <f t="shared" si="256"/>
        <v>10</v>
      </c>
      <c r="CY1104" s="44"/>
      <c r="CZ1104" s="44"/>
      <c r="DA1104" s="44"/>
      <c r="DB1104" s="44"/>
    </row>
    <row r="1105" spans="91:106" ht="16.5" x14ac:dyDescent="0.2">
      <c r="CM1105" s="44">
        <v>1102</v>
      </c>
      <c r="CN1105" s="18">
        <f t="shared" si="248"/>
        <v>28</v>
      </c>
      <c r="CO1105" s="18">
        <f t="shared" si="249"/>
        <v>1606030</v>
      </c>
      <c r="CP1105" s="44" t="str">
        <f t="shared" si="250"/>
        <v>高级神器3配件4-22级</v>
      </c>
      <c r="CQ1105" s="43" t="s">
        <v>1061</v>
      </c>
      <c r="CR1105" s="18">
        <f t="shared" si="251"/>
        <v>22</v>
      </c>
      <c r="CS1105" s="18" t="str">
        <f t="shared" si="252"/>
        <v>金币</v>
      </c>
      <c r="CT1105" s="18">
        <f>IF(CR1105=1,1,INT(INDEX($CE$13:$CE$52,CR1105)/$CH$2*INDEX($CI$4:$CI$6,INDEX($BT$4:$BT$33,CN1105))/5)*5)</f>
        <v>33285</v>
      </c>
      <c r="CU1105" s="18" t="str">
        <f t="shared" si="253"/>
        <v>初级神器材料</v>
      </c>
      <c r="CV1105" s="18">
        <f t="shared" si="254"/>
        <v>9775</v>
      </c>
      <c r="CW1105" s="18" t="str">
        <f t="shared" si="255"/>
        <v>高级神器3配件4</v>
      </c>
      <c r="CX1105" s="18">
        <f t="shared" si="256"/>
        <v>10</v>
      </c>
      <c r="CY1105" s="44"/>
      <c r="CZ1105" s="44"/>
      <c r="DA1105" s="44"/>
      <c r="DB1105" s="44"/>
    </row>
    <row r="1106" spans="91:106" ht="16.5" x14ac:dyDescent="0.2">
      <c r="CM1106" s="44">
        <v>1103</v>
      </c>
      <c r="CN1106" s="18">
        <f t="shared" si="248"/>
        <v>28</v>
      </c>
      <c r="CO1106" s="18">
        <f t="shared" si="249"/>
        <v>1606030</v>
      </c>
      <c r="CP1106" s="44" t="str">
        <f t="shared" si="250"/>
        <v>高级神器3配件4-23级</v>
      </c>
      <c r="CQ1106" s="43" t="s">
        <v>1061</v>
      </c>
      <c r="CR1106" s="18">
        <f t="shared" si="251"/>
        <v>23</v>
      </c>
      <c r="CS1106" s="18" t="str">
        <f t="shared" si="252"/>
        <v>金币</v>
      </c>
      <c r="CT1106" s="18">
        <f>IF(CR1106=1,1,INT(INDEX($CE$13:$CE$52,CR1106)/$CH$2*INDEX($CI$4:$CI$6,INDEX($BT$4:$BT$33,CN1106))/5)*5)</f>
        <v>35035</v>
      </c>
      <c r="CU1106" s="18" t="str">
        <f t="shared" si="253"/>
        <v>初级神器材料</v>
      </c>
      <c r="CV1106" s="18">
        <f t="shared" si="254"/>
        <v>10385</v>
      </c>
      <c r="CW1106" s="18" t="str">
        <f t="shared" si="255"/>
        <v>高级神器3配件4</v>
      </c>
      <c r="CX1106" s="18">
        <f t="shared" si="256"/>
        <v>10</v>
      </c>
      <c r="CY1106" s="44"/>
      <c r="CZ1106" s="44"/>
      <c r="DA1106" s="44"/>
      <c r="DB1106" s="44"/>
    </row>
    <row r="1107" spans="91:106" ht="16.5" x14ac:dyDescent="0.2">
      <c r="CM1107" s="44">
        <v>1104</v>
      </c>
      <c r="CN1107" s="18">
        <f t="shared" si="248"/>
        <v>28</v>
      </c>
      <c r="CO1107" s="18">
        <f t="shared" si="249"/>
        <v>1606030</v>
      </c>
      <c r="CP1107" s="44" t="str">
        <f t="shared" si="250"/>
        <v>高级神器3配件4-24级</v>
      </c>
      <c r="CQ1107" s="43" t="s">
        <v>1061</v>
      </c>
      <c r="CR1107" s="18">
        <f t="shared" si="251"/>
        <v>24</v>
      </c>
      <c r="CS1107" s="18" t="str">
        <f t="shared" si="252"/>
        <v>金币</v>
      </c>
      <c r="CT1107" s="18">
        <f>IF(CR1107=1,1,INT(INDEX($CE$13:$CE$52,CR1107)/$CH$2*INDEX($CI$4:$CI$6,INDEX($BT$4:$BT$33,CN1107))/5)*5)</f>
        <v>36785</v>
      </c>
      <c r="CU1107" s="18" t="str">
        <f t="shared" si="253"/>
        <v>初级神器材料</v>
      </c>
      <c r="CV1107" s="18">
        <f t="shared" si="254"/>
        <v>10995</v>
      </c>
      <c r="CW1107" s="18" t="str">
        <f t="shared" si="255"/>
        <v>高级神器3配件4</v>
      </c>
      <c r="CX1107" s="18">
        <f t="shared" si="256"/>
        <v>10</v>
      </c>
      <c r="CY1107" s="44"/>
      <c r="CZ1107" s="44"/>
      <c r="DA1107" s="44"/>
      <c r="DB1107" s="44"/>
    </row>
    <row r="1108" spans="91:106" ht="16.5" x14ac:dyDescent="0.2">
      <c r="CM1108" s="44">
        <v>1105</v>
      </c>
      <c r="CN1108" s="18">
        <f t="shared" si="248"/>
        <v>28</v>
      </c>
      <c r="CO1108" s="18">
        <f t="shared" si="249"/>
        <v>1606030</v>
      </c>
      <c r="CP1108" s="44" t="str">
        <f t="shared" si="250"/>
        <v>高级神器3配件4-25级</v>
      </c>
      <c r="CQ1108" s="43" t="s">
        <v>1061</v>
      </c>
      <c r="CR1108" s="18">
        <f t="shared" si="251"/>
        <v>25</v>
      </c>
      <c r="CS1108" s="18" t="str">
        <f t="shared" si="252"/>
        <v>金币</v>
      </c>
      <c r="CT1108" s="18">
        <f>IF(CR1108=1,1,INT(INDEX($CE$13:$CE$52,CR1108)/$CH$2*INDEX($CI$4:$CI$6,INDEX($BT$4:$BT$33,CN1108))/5)*5)</f>
        <v>38540</v>
      </c>
      <c r="CU1108" s="18" t="str">
        <f t="shared" si="253"/>
        <v>初级神器材料</v>
      </c>
      <c r="CV1108" s="18">
        <f t="shared" si="254"/>
        <v>11605</v>
      </c>
      <c r="CW1108" s="18" t="str">
        <f t="shared" si="255"/>
        <v>高级神器3配件4</v>
      </c>
      <c r="CX1108" s="18">
        <f t="shared" si="256"/>
        <v>15</v>
      </c>
      <c r="CY1108" s="44"/>
      <c r="CZ1108" s="44"/>
      <c r="DA1108" s="44"/>
      <c r="DB1108" s="44"/>
    </row>
    <row r="1109" spans="91:106" ht="16.5" x14ac:dyDescent="0.2">
      <c r="CM1109" s="44">
        <v>1106</v>
      </c>
      <c r="CN1109" s="18">
        <f t="shared" si="248"/>
        <v>28</v>
      </c>
      <c r="CO1109" s="18">
        <f t="shared" si="249"/>
        <v>1606030</v>
      </c>
      <c r="CP1109" s="44" t="str">
        <f t="shared" si="250"/>
        <v>高级神器3配件4-26级</v>
      </c>
      <c r="CQ1109" s="43" t="s">
        <v>1061</v>
      </c>
      <c r="CR1109" s="18">
        <f t="shared" si="251"/>
        <v>26</v>
      </c>
      <c r="CS1109" s="18" t="str">
        <f t="shared" si="252"/>
        <v>金币</v>
      </c>
      <c r="CT1109" s="18">
        <f>IF(CR1109=1,1,INT(INDEX($CE$13:$CE$52,CR1109)/$CH$2*INDEX($CI$4:$CI$6,INDEX($BT$4:$BT$33,CN1109))/5)*5)</f>
        <v>48610</v>
      </c>
      <c r="CU1109" s="18" t="str">
        <f t="shared" si="253"/>
        <v>初级神器材料</v>
      </c>
      <c r="CV1109" s="18">
        <f t="shared" si="254"/>
        <v>13960</v>
      </c>
      <c r="CW1109" s="18" t="str">
        <f t="shared" si="255"/>
        <v>高级神器3配件4</v>
      </c>
      <c r="CX1109" s="18">
        <f t="shared" si="256"/>
        <v>15</v>
      </c>
      <c r="CY1109" s="44"/>
      <c r="CZ1109" s="44"/>
      <c r="DA1109" s="44"/>
      <c r="DB1109" s="44"/>
    </row>
    <row r="1110" spans="91:106" ht="16.5" x14ac:dyDescent="0.2">
      <c r="CM1110" s="44">
        <v>1107</v>
      </c>
      <c r="CN1110" s="18">
        <f t="shared" si="248"/>
        <v>28</v>
      </c>
      <c r="CO1110" s="18">
        <f t="shared" si="249"/>
        <v>1606030</v>
      </c>
      <c r="CP1110" s="44" t="str">
        <f t="shared" si="250"/>
        <v>高级神器3配件4-27级</v>
      </c>
      <c r="CQ1110" s="43" t="s">
        <v>1061</v>
      </c>
      <c r="CR1110" s="18">
        <f t="shared" si="251"/>
        <v>27</v>
      </c>
      <c r="CS1110" s="18" t="str">
        <f t="shared" si="252"/>
        <v>金币</v>
      </c>
      <c r="CT1110" s="18">
        <f>IF(CR1110=1,1,INT(INDEX($CE$13:$CE$52,CR1110)/$CH$2*INDEX($CI$4:$CI$6,INDEX($BT$4:$BT$33,CN1110))/5)*5)</f>
        <v>61695</v>
      </c>
      <c r="CU1110" s="18" t="str">
        <f t="shared" si="253"/>
        <v>初级神器材料</v>
      </c>
      <c r="CV1110" s="18">
        <f t="shared" si="254"/>
        <v>14835</v>
      </c>
      <c r="CW1110" s="18" t="str">
        <f t="shared" si="255"/>
        <v>高级神器3配件4</v>
      </c>
      <c r="CX1110" s="18">
        <f t="shared" si="256"/>
        <v>15</v>
      </c>
      <c r="CY1110" s="44"/>
      <c r="CZ1110" s="44"/>
      <c r="DA1110" s="44"/>
      <c r="DB1110" s="44"/>
    </row>
    <row r="1111" spans="91:106" ht="16.5" x14ac:dyDescent="0.2">
      <c r="CM1111" s="44">
        <v>1108</v>
      </c>
      <c r="CN1111" s="18">
        <f t="shared" si="248"/>
        <v>28</v>
      </c>
      <c r="CO1111" s="18">
        <f t="shared" si="249"/>
        <v>1606030</v>
      </c>
      <c r="CP1111" s="44" t="str">
        <f t="shared" si="250"/>
        <v>高级神器3配件4-28级</v>
      </c>
      <c r="CQ1111" s="43" t="s">
        <v>1061</v>
      </c>
      <c r="CR1111" s="18">
        <f t="shared" si="251"/>
        <v>28</v>
      </c>
      <c r="CS1111" s="18" t="str">
        <f t="shared" si="252"/>
        <v>金币</v>
      </c>
      <c r="CT1111" s="18">
        <f>IF(CR1111=1,1,INT(INDEX($CE$13:$CE$52,CR1111)/$CH$2*INDEX($CI$4:$CI$6,INDEX($BT$4:$BT$33,CN1111))/5)*5)</f>
        <v>74785</v>
      </c>
      <c r="CU1111" s="18" t="str">
        <f t="shared" si="253"/>
        <v>初级神器材料</v>
      </c>
      <c r="CV1111" s="18">
        <f t="shared" si="254"/>
        <v>15705</v>
      </c>
      <c r="CW1111" s="18" t="str">
        <f t="shared" si="255"/>
        <v>高级神器3配件4</v>
      </c>
      <c r="CX1111" s="18">
        <f t="shared" si="256"/>
        <v>15</v>
      </c>
      <c r="CY1111" s="44"/>
      <c r="CZ1111" s="44"/>
      <c r="DA1111" s="44"/>
      <c r="DB1111" s="44"/>
    </row>
    <row r="1112" spans="91:106" ht="16.5" x14ac:dyDescent="0.2">
      <c r="CM1112" s="44">
        <v>1109</v>
      </c>
      <c r="CN1112" s="18">
        <f t="shared" si="248"/>
        <v>28</v>
      </c>
      <c r="CO1112" s="18">
        <f t="shared" si="249"/>
        <v>1606030</v>
      </c>
      <c r="CP1112" s="44" t="str">
        <f t="shared" si="250"/>
        <v>高级神器3配件4-29级</v>
      </c>
      <c r="CQ1112" s="43" t="s">
        <v>1061</v>
      </c>
      <c r="CR1112" s="18">
        <f t="shared" si="251"/>
        <v>29</v>
      </c>
      <c r="CS1112" s="18" t="str">
        <f t="shared" si="252"/>
        <v>金币</v>
      </c>
      <c r="CT1112" s="18">
        <f>IF(CR1112=1,1,INT(INDEX($CE$13:$CE$52,CR1112)/$CH$2*INDEX($CI$4:$CI$6,INDEX($BT$4:$BT$33,CN1112))/5)*5)</f>
        <v>87870</v>
      </c>
      <c r="CU1112" s="18" t="str">
        <f t="shared" si="253"/>
        <v>初级神器材料</v>
      </c>
      <c r="CV1112" s="18">
        <f t="shared" si="254"/>
        <v>16580</v>
      </c>
      <c r="CW1112" s="18" t="str">
        <f t="shared" si="255"/>
        <v>高级神器3配件4</v>
      </c>
      <c r="CX1112" s="18">
        <f t="shared" si="256"/>
        <v>15</v>
      </c>
      <c r="CY1112" s="44"/>
      <c r="CZ1112" s="44"/>
      <c r="DA1112" s="44"/>
      <c r="DB1112" s="44"/>
    </row>
    <row r="1113" spans="91:106" ht="16.5" x14ac:dyDescent="0.2">
      <c r="CM1113" s="44">
        <v>1110</v>
      </c>
      <c r="CN1113" s="18">
        <f t="shared" si="248"/>
        <v>28</v>
      </c>
      <c r="CO1113" s="18">
        <f t="shared" si="249"/>
        <v>1606030</v>
      </c>
      <c r="CP1113" s="44" t="str">
        <f t="shared" si="250"/>
        <v>高级神器3配件4-30级</v>
      </c>
      <c r="CQ1113" s="43" t="s">
        <v>1061</v>
      </c>
      <c r="CR1113" s="18">
        <f t="shared" si="251"/>
        <v>30</v>
      </c>
      <c r="CS1113" s="18" t="str">
        <f t="shared" si="252"/>
        <v>金币</v>
      </c>
      <c r="CT1113" s="18">
        <f>IF(CR1113=1,1,INT(INDEX($CE$13:$CE$52,CR1113)/$CH$2*INDEX($CI$4:$CI$6,INDEX($BT$4:$BT$33,CN1113))/5)*5)</f>
        <v>100960</v>
      </c>
      <c r="CU1113" s="18" t="str">
        <f t="shared" si="253"/>
        <v>初级神器材料</v>
      </c>
      <c r="CV1113" s="18">
        <f t="shared" si="254"/>
        <v>17450</v>
      </c>
      <c r="CW1113" s="18" t="str">
        <f t="shared" si="255"/>
        <v>高级神器3配件4</v>
      </c>
      <c r="CX1113" s="18">
        <f t="shared" si="256"/>
        <v>21</v>
      </c>
      <c r="CY1113" s="44"/>
      <c r="CZ1113" s="44"/>
      <c r="DA1113" s="44"/>
      <c r="DB1113" s="44"/>
    </row>
    <row r="1114" spans="91:106" ht="16.5" x14ac:dyDescent="0.2">
      <c r="CM1114" s="44">
        <v>1111</v>
      </c>
      <c r="CN1114" s="18">
        <f t="shared" si="248"/>
        <v>28</v>
      </c>
      <c r="CO1114" s="18">
        <f t="shared" si="249"/>
        <v>1606030</v>
      </c>
      <c r="CP1114" s="44" t="str">
        <f t="shared" si="250"/>
        <v>高级神器3配件4-31级</v>
      </c>
      <c r="CQ1114" s="43" t="s">
        <v>1061</v>
      </c>
      <c r="CR1114" s="18">
        <f t="shared" si="251"/>
        <v>31</v>
      </c>
      <c r="CS1114" s="18" t="str">
        <f t="shared" si="252"/>
        <v>金币</v>
      </c>
      <c r="CT1114" s="18">
        <f>IF(CR1114=1,1,INT(INDEX($CE$13:$CE$52,CR1114)/$CH$2*INDEX($CI$4:$CI$6,INDEX($BT$4:$BT$33,CN1114))/5)*5)</f>
        <v>107340</v>
      </c>
      <c r="CU1114" s="18" t="str">
        <f t="shared" si="253"/>
        <v>初级神器材料</v>
      </c>
      <c r="CV1114" s="18">
        <f t="shared" si="254"/>
        <v>24430</v>
      </c>
      <c r="CW1114" s="18" t="str">
        <f t="shared" si="255"/>
        <v>高级神器3配件4</v>
      </c>
      <c r="CX1114" s="18">
        <f t="shared" si="256"/>
        <v>25</v>
      </c>
      <c r="CY1114" s="44"/>
      <c r="CZ1114" s="44"/>
      <c r="DA1114" s="44"/>
      <c r="DB1114" s="44"/>
    </row>
    <row r="1115" spans="91:106" ht="16.5" x14ac:dyDescent="0.2">
      <c r="CM1115" s="44">
        <v>1112</v>
      </c>
      <c r="CN1115" s="18">
        <f t="shared" si="248"/>
        <v>28</v>
      </c>
      <c r="CO1115" s="18">
        <f t="shared" si="249"/>
        <v>1606030</v>
      </c>
      <c r="CP1115" s="44" t="str">
        <f t="shared" si="250"/>
        <v>高级神器3配件4-32级</v>
      </c>
      <c r="CQ1115" s="43" t="s">
        <v>1061</v>
      </c>
      <c r="CR1115" s="18">
        <f t="shared" si="251"/>
        <v>32</v>
      </c>
      <c r="CS1115" s="18" t="str">
        <f t="shared" si="252"/>
        <v>金币</v>
      </c>
      <c r="CT1115" s="18">
        <f>IF(CR1115=1,1,INT(INDEX($CE$13:$CE$52,CR1115)/$CH$2*INDEX($CI$4:$CI$6,INDEX($BT$4:$BT$33,CN1115))/5)*5)</f>
        <v>161015</v>
      </c>
      <c r="CU1115" s="18" t="str">
        <f t="shared" si="253"/>
        <v>初级神器材料</v>
      </c>
      <c r="CV1115" s="18">
        <f t="shared" si="254"/>
        <v>26175</v>
      </c>
      <c r="CW1115" s="18" t="str">
        <f t="shared" si="255"/>
        <v>高级神器3配件4</v>
      </c>
      <c r="CX1115" s="18">
        <f t="shared" si="256"/>
        <v>25</v>
      </c>
      <c r="CY1115" s="44"/>
      <c r="CZ1115" s="44"/>
      <c r="DA1115" s="44"/>
      <c r="DB1115" s="44"/>
    </row>
    <row r="1116" spans="91:106" ht="16.5" x14ac:dyDescent="0.2">
      <c r="CM1116" s="44">
        <v>1113</v>
      </c>
      <c r="CN1116" s="18">
        <f t="shared" si="248"/>
        <v>28</v>
      </c>
      <c r="CO1116" s="18">
        <f t="shared" si="249"/>
        <v>1606030</v>
      </c>
      <c r="CP1116" s="44" t="str">
        <f t="shared" si="250"/>
        <v>高级神器3配件4-33级</v>
      </c>
      <c r="CQ1116" s="43" t="s">
        <v>1061</v>
      </c>
      <c r="CR1116" s="18">
        <f t="shared" si="251"/>
        <v>33</v>
      </c>
      <c r="CS1116" s="18" t="str">
        <f t="shared" si="252"/>
        <v>金币</v>
      </c>
      <c r="CT1116" s="18">
        <f>IF(CR1116=1,1,INT(INDEX($CE$13:$CE$52,CR1116)/$CH$2*INDEX($CI$4:$CI$6,INDEX($BT$4:$BT$33,CN1116))/5)*5)</f>
        <v>214685</v>
      </c>
      <c r="CU1116" s="18" t="str">
        <f t="shared" si="253"/>
        <v>初级神器材料</v>
      </c>
      <c r="CV1116" s="18">
        <f t="shared" si="254"/>
        <v>27925</v>
      </c>
      <c r="CW1116" s="18" t="str">
        <f t="shared" si="255"/>
        <v>高级神器3配件4</v>
      </c>
      <c r="CX1116" s="18">
        <f t="shared" si="256"/>
        <v>25</v>
      </c>
      <c r="CY1116" s="44"/>
      <c r="CZ1116" s="44"/>
      <c r="DA1116" s="44"/>
      <c r="DB1116" s="44"/>
    </row>
    <row r="1117" spans="91:106" ht="16.5" x14ac:dyDescent="0.2">
      <c r="CM1117" s="44">
        <v>1114</v>
      </c>
      <c r="CN1117" s="18">
        <f t="shared" si="248"/>
        <v>28</v>
      </c>
      <c r="CO1117" s="18">
        <f t="shared" si="249"/>
        <v>1606030</v>
      </c>
      <c r="CP1117" s="44" t="str">
        <f t="shared" si="250"/>
        <v>高级神器3配件4-34级</v>
      </c>
      <c r="CQ1117" s="43" t="s">
        <v>1061</v>
      </c>
      <c r="CR1117" s="18">
        <f t="shared" si="251"/>
        <v>34</v>
      </c>
      <c r="CS1117" s="18" t="str">
        <f t="shared" si="252"/>
        <v>金币</v>
      </c>
      <c r="CT1117" s="18">
        <f>IF(CR1117=1,1,INT(INDEX($CE$13:$CE$52,CR1117)/$CH$2*INDEX($CI$4:$CI$6,INDEX($BT$4:$BT$33,CN1117))/5)*5)</f>
        <v>268360</v>
      </c>
      <c r="CU1117" s="18" t="str">
        <f t="shared" si="253"/>
        <v>初级神器材料</v>
      </c>
      <c r="CV1117" s="18">
        <f t="shared" si="254"/>
        <v>29670</v>
      </c>
      <c r="CW1117" s="18" t="str">
        <f t="shared" si="255"/>
        <v>高级神器3配件4</v>
      </c>
      <c r="CX1117" s="18">
        <f t="shared" si="256"/>
        <v>25</v>
      </c>
      <c r="CY1117" s="44"/>
      <c r="CZ1117" s="44"/>
      <c r="DA1117" s="44"/>
      <c r="DB1117" s="44"/>
    </row>
    <row r="1118" spans="91:106" ht="16.5" x14ac:dyDescent="0.2">
      <c r="CM1118" s="44">
        <v>1115</v>
      </c>
      <c r="CN1118" s="18">
        <f t="shared" si="248"/>
        <v>28</v>
      </c>
      <c r="CO1118" s="18">
        <f t="shared" si="249"/>
        <v>1606030</v>
      </c>
      <c r="CP1118" s="44" t="str">
        <f t="shared" si="250"/>
        <v>高级神器3配件4-35级</v>
      </c>
      <c r="CQ1118" s="43" t="s">
        <v>1061</v>
      </c>
      <c r="CR1118" s="18">
        <f t="shared" si="251"/>
        <v>35</v>
      </c>
      <c r="CS1118" s="18" t="str">
        <f t="shared" si="252"/>
        <v>金币</v>
      </c>
      <c r="CT1118" s="18">
        <f>IF(CR1118=1,1,INT(INDEX($CE$13:$CE$52,CR1118)/$CH$2*INDEX($CI$4:$CI$6,INDEX($BT$4:$BT$33,CN1118))/5)*5)</f>
        <v>322030</v>
      </c>
      <c r="CU1118" s="18" t="str">
        <f t="shared" si="253"/>
        <v>初级神器材料</v>
      </c>
      <c r="CV1118" s="18">
        <f t="shared" si="254"/>
        <v>31415</v>
      </c>
      <c r="CW1118" s="18" t="str">
        <f t="shared" si="255"/>
        <v>高级神器3配件4</v>
      </c>
      <c r="CX1118" s="18">
        <f t="shared" si="256"/>
        <v>25</v>
      </c>
      <c r="CY1118" s="44"/>
      <c r="CZ1118" s="44"/>
      <c r="DA1118" s="44"/>
      <c r="DB1118" s="44"/>
    </row>
    <row r="1119" spans="91:106" ht="16.5" x14ac:dyDescent="0.2">
      <c r="CM1119" s="44">
        <v>1116</v>
      </c>
      <c r="CN1119" s="18">
        <f t="shared" si="248"/>
        <v>28</v>
      </c>
      <c r="CO1119" s="18">
        <f t="shared" si="249"/>
        <v>1606030</v>
      </c>
      <c r="CP1119" s="44" t="str">
        <f t="shared" si="250"/>
        <v>高级神器3配件4-36级</v>
      </c>
      <c r="CQ1119" s="43" t="s">
        <v>1061</v>
      </c>
      <c r="CR1119" s="18">
        <f t="shared" si="251"/>
        <v>36</v>
      </c>
      <c r="CS1119" s="18" t="str">
        <f t="shared" si="252"/>
        <v>金币</v>
      </c>
      <c r="CT1119" s="18">
        <f>IF(CR1119=1,1,INT(INDEX($CE$13:$CE$52,CR1119)/$CH$2*INDEX($CI$4:$CI$6,INDEX($BT$4:$BT$33,CN1119))/5)*5)</f>
        <v>436085</v>
      </c>
      <c r="CU1119" s="18" t="str">
        <f t="shared" si="253"/>
        <v>初级神器材料</v>
      </c>
      <c r="CV1119" s="18">
        <f t="shared" si="254"/>
        <v>49735</v>
      </c>
      <c r="CW1119" s="18" t="str">
        <f t="shared" si="255"/>
        <v>高级神器3配件4</v>
      </c>
      <c r="CX1119" s="18">
        <f t="shared" si="256"/>
        <v>25</v>
      </c>
      <c r="CY1119" s="44"/>
      <c r="CZ1119" s="44"/>
      <c r="DA1119" s="44"/>
      <c r="DB1119" s="44"/>
    </row>
    <row r="1120" spans="91:106" ht="16.5" x14ac:dyDescent="0.2">
      <c r="CM1120" s="44">
        <v>1117</v>
      </c>
      <c r="CN1120" s="18">
        <f t="shared" si="248"/>
        <v>28</v>
      </c>
      <c r="CO1120" s="18">
        <f t="shared" si="249"/>
        <v>1606030</v>
      </c>
      <c r="CP1120" s="44" t="str">
        <f t="shared" si="250"/>
        <v>高级神器3配件4-37级</v>
      </c>
      <c r="CQ1120" s="43" t="s">
        <v>1061</v>
      </c>
      <c r="CR1120" s="18">
        <f t="shared" si="251"/>
        <v>37</v>
      </c>
      <c r="CS1120" s="18" t="str">
        <f t="shared" si="252"/>
        <v>金币</v>
      </c>
      <c r="CT1120" s="18">
        <f>IF(CR1120=1,1,INT(INDEX($CE$13:$CE$52,CR1120)/$CH$2*INDEX($CI$4:$CI$6,INDEX($BT$4:$BT$33,CN1120))/5)*5)</f>
        <v>553490</v>
      </c>
      <c r="CU1120" s="18" t="str">
        <f t="shared" si="253"/>
        <v>初级神器材料</v>
      </c>
      <c r="CV1120" s="18">
        <f t="shared" si="254"/>
        <v>52355</v>
      </c>
      <c r="CW1120" s="18" t="str">
        <f t="shared" si="255"/>
        <v>高级神器3配件4</v>
      </c>
      <c r="CX1120" s="18">
        <f t="shared" si="256"/>
        <v>25</v>
      </c>
      <c r="CY1120" s="44"/>
      <c r="CZ1120" s="44"/>
      <c r="DA1120" s="44"/>
      <c r="DB1120" s="44"/>
    </row>
    <row r="1121" spans="91:106" ht="16.5" x14ac:dyDescent="0.2">
      <c r="CM1121" s="44">
        <v>1118</v>
      </c>
      <c r="CN1121" s="18">
        <f t="shared" si="248"/>
        <v>28</v>
      </c>
      <c r="CO1121" s="18">
        <f t="shared" si="249"/>
        <v>1606030</v>
      </c>
      <c r="CP1121" s="44" t="str">
        <f t="shared" si="250"/>
        <v>高级神器3配件4-38级</v>
      </c>
      <c r="CQ1121" s="43" t="s">
        <v>1061</v>
      </c>
      <c r="CR1121" s="18">
        <f t="shared" si="251"/>
        <v>38</v>
      </c>
      <c r="CS1121" s="18" t="str">
        <f t="shared" si="252"/>
        <v>金币</v>
      </c>
      <c r="CT1121" s="18">
        <f>IF(CR1121=1,1,INT(INDEX($CE$13:$CE$52,CR1121)/$CH$2*INDEX($CI$4:$CI$6,INDEX($BT$4:$BT$33,CN1121))/5)*5)</f>
        <v>670900</v>
      </c>
      <c r="CU1121" s="18" t="str">
        <f t="shared" si="253"/>
        <v>初级神器材料</v>
      </c>
      <c r="CV1121" s="18">
        <f t="shared" si="254"/>
        <v>54975</v>
      </c>
      <c r="CW1121" s="18" t="str">
        <f t="shared" si="255"/>
        <v>高级神器3配件4</v>
      </c>
      <c r="CX1121" s="18">
        <f t="shared" si="256"/>
        <v>25</v>
      </c>
      <c r="CY1121" s="44"/>
      <c r="CZ1121" s="44"/>
      <c r="DA1121" s="44"/>
      <c r="DB1121" s="44"/>
    </row>
    <row r="1122" spans="91:106" ht="16.5" x14ac:dyDescent="0.2">
      <c r="CM1122" s="44">
        <v>1119</v>
      </c>
      <c r="CN1122" s="18">
        <f t="shared" si="248"/>
        <v>28</v>
      </c>
      <c r="CO1122" s="18">
        <f t="shared" si="249"/>
        <v>1606030</v>
      </c>
      <c r="CP1122" s="44" t="str">
        <f t="shared" si="250"/>
        <v>高级神器3配件4-39级</v>
      </c>
      <c r="CQ1122" s="43" t="s">
        <v>1061</v>
      </c>
      <c r="CR1122" s="18">
        <f t="shared" si="251"/>
        <v>39</v>
      </c>
      <c r="CS1122" s="18" t="str">
        <f t="shared" si="252"/>
        <v>金币</v>
      </c>
      <c r="CT1122" s="18">
        <f>IF(CR1122=1,1,INT(INDEX($CE$13:$CE$52,CR1122)/$CH$2*INDEX($CI$4:$CI$6,INDEX($BT$4:$BT$33,CN1122))/5)*5)</f>
        <v>788305</v>
      </c>
      <c r="CU1122" s="18" t="str">
        <f t="shared" si="253"/>
        <v>初级神器材料</v>
      </c>
      <c r="CV1122" s="18">
        <f t="shared" si="254"/>
        <v>57590</v>
      </c>
      <c r="CW1122" s="18" t="str">
        <f t="shared" si="255"/>
        <v>高级神器3配件4</v>
      </c>
      <c r="CX1122" s="18">
        <f t="shared" si="256"/>
        <v>25</v>
      </c>
      <c r="CY1122" s="44"/>
      <c r="CZ1122" s="44"/>
      <c r="DA1122" s="44"/>
      <c r="DB1122" s="44"/>
    </row>
    <row r="1123" spans="91:106" ht="16.5" x14ac:dyDescent="0.2">
      <c r="CM1123" s="44">
        <v>1120</v>
      </c>
      <c r="CN1123" s="18">
        <f t="shared" si="248"/>
        <v>28</v>
      </c>
      <c r="CO1123" s="18">
        <f t="shared" si="249"/>
        <v>1606030</v>
      </c>
      <c r="CP1123" s="44" t="str">
        <f t="shared" si="250"/>
        <v>高级神器3配件4-40级</v>
      </c>
      <c r="CQ1123" s="43" t="s">
        <v>1061</v>
      </c>
      <c r="CR1123" s="18">
        <f t="shared" si="251"/>
        <v>40</v>
      </c>
      <c r="CS1123" s="18" t="str">
        <f t="shared" si="252"/>
        <v>金币</v>
      </c>
      <c r="CT1123" s="18">
        <f>IF(CR1123=1,1,INT(INDEX($CE$13:$CE$52,CR1123)/$CH$2*INDEX($CI$4:$CI$6,INDEX($BT$4:$BT$33,CN1123))/5)*5)</f>
        <v>905715</v>
      </c>
      <c r="CU1123" s="18" t="str">
        <f t="shared" si="253"/>
        <v>初级神器材料</v>
      </c>
      <c r="CV1123" s="18">
        <f t="shared" si="254"/>
        <v>60210</v>
      </c>
      <c r="CW1123" s="18" t="str">
        <f t="shared" si="255"/>
        <v>高级神器3配件4</v>
      </c>
      <c r="CX1123" s="18">
        <f t="shared" si="256"/>
        <v>25</v>
      </c>
      <c r="CY1123" s="44"/>
      <c r="CZ1123" s="44"/>
      <c r="DA1123" s="44"/>
      <c r="DB1123" s="44"/>
    </row>
    <row r="1124" spans="91:106" ht="16.5" x14ac:dyDescent="0.2">
      <c r="CM1124" s="44">
        <v>1121</v>
      </c>
      <c r="CN1124" s="18">
        <f t="shared" si="248"/>
        <v>29</v>
      </c>
      <c r="CO1124" s="18">
        <f t="shared" si="249"/>
        <v>1606031</v>
      </c>
      <c r="CP1124" s="44" t="str">
        <f t="shared" si="250"/>
        <v>高级神器3配件5-1级</v>
      </c>
      <c r="CQ1124" s="43" t="s">
        <v>1061</v>
      </c>
      <c r="CR1124" s="18">
        <f t="shared" si="251"/>
        <v>1</v>
      </c>
      <c r="CS1124" s="18" t="str">
        <f t="shared" si="252"/>
        <v>高级神器3配件5激活</v>
      </c>
      <c r="CT1124" s="18">
        <f>IF(CR1124=1,1,INT(INDEX($CE$13:$CE$52,CR1124)/$CH$2*INDEX($CI$4:$CI$6,INDEX($BT$4:$BT$33,CN1124))/5)*5)</f>
        <v>1</v>
      </c>
      <c r="CU1124" s="18" t="str">
        <f t="shared" si="253"/>
        <v/>
      </c>
      <c r="CV1124" s="18" t="str">
        <f t="shared" si="254"/>
        <v/>
      </c>
      <c r="CW1124" s="18" t="str">
        <f t="shared" si="255"/>
        <v/>
      </c>
      <c r="CX1124" s="18" t="str">
        <f t="shared" si="256"/>
        <v/>
      </c>
      <c r="CY1124" s="44"/>
      <c r="CZ1124" s="44"/>
      <c r="DA1124" s="44"/>
      <c r="DB1124" s="44"/>
    </row>
    <row r="1125" spans="91:106" ht="16.5" x14ac:dyDescent="0.2">
      <c r="CM1125" s="44">
        <v>1122</v>
      </c>
      <c r="CN1125" s="18">
        <f t="shared" si="248"/>
        <v>29</v>
      </c>
      <c r="CO1125" s="18">
        <f t="shared" si="249"/>
        <v>1606031</v>
      </c>
      <c r="CP1125" s="44" t="str">
        <f t="shared" si="250"/>
        <v>高级神器3配件5-2级</v>
      </c>
      <c r="CQ1125" s="43" t="s">
        <v>1061</v>
      </c>
      <c r="CR1125" s="18">
        <f t="shared" si="251"/>
        <v>2</v>
      </c>
      <c r="CS1125" s="18" t="str">
        <f t="shared" si="252"/>
        <v>金币</v>
      </c>
      <c r="CT1125" s="18">
        <f>IF(CR1125=1,1,INT(INDEX($CE$13:$CE$52,CR1125)/$CH$2*INDEX($CI$4:$CI$6,INDEX($BT$4:$BT$33,CN1125))/5)*5)</f>
        <v>1505</v>
      </c>
      <c r="CU1125" s="18" t="str">
        <f t="shared" si="253"/>
        <v>初级神器材料</v>
      </c>
      <c r="CV1125" s="18">
        <f t="shared" si="254"/>
        <v>45</v>
      </c>
      <c r="CW1125" s="18" t="str">
        <f t="shared" si="255"/>
        <v>高级神器3配件5</v>
      </c>
      <c r="CX1125" s="18">
        <f t="shared" si="256"/>
        <v>1</v>
      </c>
      <c r="CY1125" s="44"/>
      <c r="CZ1125" s="44"/>
      <c r="DA1125" s="44"/>
      <c r="DB1125" s="44"/>
    </row>
    <row r="1126" spans="91:106" ht="16.5" x14ac:dyDescent="0.2">
      <c r="CM1126" s="44">
        <v>1123</v>
      </c>
      <c r="CN1126" s="18">
        <f t="shared" si="248"/>
        <v>29</v>
      </c>
      <c r="CO1126" s="18">
        <f t="shared" si="249"/>
        <v>1606031</v>
      </c>
      <c r="CP1126" s="44" t="str">
        <f t="shared" si="250"/>
        <v>高级神器3配件5-3级</v>
      </c>
      <c r="CQ1126" s="43" t="s">
        <v>1061</v>
      </c>
      <c r="CR1126" s="18">
        <f t="shared" si="251"/>
        <v>3</v>
      </c>
      <c r="CS1126" s="18" t="str">
        <f t="shared" si="252"/>
        <v>金币</v>
      </c>
      <c r="CT1126" s="18">
        <f>IF(CR1126=1,1,INT(INDEX($CE$13:$CE$52,CR1126)/$CH$2*INDEX($CI$4:$CI$6,INDEX($BT$4:$BT$33,CN1126))/5)*5)</f>
        <v>1825</v>
      </c>
      <c r="CU1126" s="18" t="str">
        <f t="shared" si="253"/>
        <v>初级神器材料</v>
      </c>
      <c r="CV1126" s="18">
        <f t="shared" si="254"/>
        <v>85</v>
      </c>
      <c r="CW1126" s="18" t="str">
        <f t="shared" si="255"/>
        <v>高级神器3配件5</v>
      </c>
      <c r="CX1126" s="18">
        <f t="shared" si="256"/>
        <v>1</v>
      </c>
      <c r="CY1126" s="44"/>
      <c r="CZ1126" s="44"/>
      <c r="DA1126" s="44"/>
      <c r="DB1126" s="44"/>
    </row>
    <row r="1127" spans="91:106" ht="16.5" x14ac:dyDescent="0.2">
      <c r="CM1127" s="44">
        <v>1124</v>
      </c>
      <c r="CN1127" s="18">
        <f t="shared" si="248"/>
        <v>29</v>
      </c>
      <c r="CO1127" s="18">
        <f t="shared" si="249"/>
        <v>1606031</v>
      </c>
      <c r="CP1127" s="44" t="str">
        <f t="shared" si="250"/>
        <v>高级神器3配件5-4级</v>
      </c>
      <c r="CQ1127" s="43" t="s">
        <v>1061</v>
      </c>
      <c r="CR1127" s="18">
        <f t="shared" si="251"/>
        <v>4</v>
      </c>
      <c r="CS1127" s="18" t="str">
        <f t="shared" si="252"/>
        <v>金币</v>
      </c>
      <c r="CT1127" s="18">
        <f>IF(CR1127=1,1,INT(INDEX($CE$13:$CE$52,CR1127)/$CH$2*INDEX($CI$4:$CI$6,INDEX($BT$4:$BT$33,CN1127))/5)*5)</f>
        <v>2145</v>
      </c>
      <c r="CU1127" s="18" t="str">
        <f t="shared" si="253"/>
        <v>初级神器材料</v>
      </c>
      <c r="CV1127" s="18">
        <f t="shared" si="254"/>
        <v>130</v>
      </c>
      <c r="CW1127" s="18" t="str">
        <f t="shared" si="255"/>
        <v>高级神器3配件5</v>
      </c>
      <c r="CX1127" s="18">
        <f t="shared" si="256"/>
        <v>1</v>
      </c>
      <c r="CY1127" s="44"/>
      <c r="CZ1127" s="44"/>
      <c r="DA1127" s="44"/>
      <c r="DB1127" s="44"/>
    </row>
    <row r="1128" spans="91:106" ht="16.5" x14ac:dyDescent="0.2">
      <c r="CM1128" s="44">
        <v>1125</v>
      </c>
      <c r="CN1128" s="18">
        <f t="shared" si="248"/>
        <v>29</v>
      </c>
      <c r="CO1128" s="18">
        <f t="shared" si="249"/>
        <v>1606031</v>
      </c>
      <c r="CP1128" s="44" t="str">
        <f t="shared" si="250"/>
        <v>高级神器3配件5-5级</v>
      </c>
      <c r="CQ1128" s="43" t="s">
        <v>1061</v>
      </c>
      <c r="CR1128" s="18">
        <f t="shared" si="251"/>
        <v>5</v>
      </c>
      <c r="CS1128" s="18" t="str">
        <f t="shared" si="252"/>
        <v>金币</v>
      </c>
      <c r="CT1128" s="18">
        <f>IF(CR1128=1,1,INT(INDEX($CE$13:$CE$52,CR1128)/$CH$2*INDEX($CI$4:$CI$6,INDEX($BT$4:$BT$33,CN1128))/5)*5)</f>
        <v>2465</v>
      </c>
      <c r="CU1128" s="18" t="str">
        <f t="shared" si="253"/>
        <v>初级神器材料</v>
      </c>
      <c r="CV1128" s="18">
        <f t="shared" si="254"/>
        <v>220</v>
      </c>
      <c r="CW1128" s="18" t="str">
        <f t="shared" si="255"/>
        <v>高级神器3配件5</v>
      </c>
      <c r="CX1128" s="18">
        <f t="shared" si="256"/>
        <v>2</v>
      </c>
      <c r="CY1128" s="44"/>
      <c r="CZ1128" s="44"/>
      <c r="DA1128" s="44"/>
      <c r="DB1128" s="44"/>
    </row>
    <row r="1129" spans="91:106" ht="16.5" x14ac:dyDescent="0.2">
      <c r="CM1129" s="44">
        <v>1126</v>
      </c>
      <c r="CN1129" s="18">
        <f t="shared" si="248"/>
        <v>29</v>
      </c>
      <c r="CO1129" s="18">
        <f t="shared" si="249"/>
        <v>1606031</v>
      </c>
      <c r="CP1129" s="44" t="str">
        <f t="shared" si="250"/>
        <v>高级神器3配件5-6级</v>
      </c>
      <c r="CQ1129" s="43" t="s">
        <v>1061</v>
      </c>
      <c r="CR1129" s="18">
        <f t="shared" si="251"/>
        <v>6</v>
      </c>
      <c r="CS1129" s="18" t="str">
        <f t="shared" si="252"/>
        <v>金币</v>
      </c>
      <c r="CT1129" s="18">
        <f>IF(CR1129=1,1,INT(INDEX($CE$13:$CE$52,CR1129)/$CH$2*INDEX($CI$4:$CI$6,INDEX($BT$4:$BT$33,CN1129))/5)*5)</f>
        <v>3260</v>
      </c>
      <c r="CU1129" s="18" t="str">
        <f t="shared" si="253"/>
        <v>初级神器材料</v>
      </c>
      <c r="CV1129" s="18">
        <f t="shared" si="254"/>
        <v>610</v>
      </c>
      <c r="CW1129" s="18" t="str">
        <f t="shared" si="255"/>
        <v>高级神器3配件5</v>
      </c>
      <c r="CX1129" s="18">
        <f t="shared" si="256"/>
        <v>2</v>
      </c>
      <c r="CY1129" s="44"/>
      <c r="CZ1129" s="44"/>
      <c r="DA1129" s="44"/>
      <c r="DB1129" s="44"/>
    </row>
    <row r="1130" spans="91:106" ht="16.5" x14ac:dyDescent="0.2">
      <c r="CM1130" s="44">
        <v>1127</v>
      </c>
      <c r="CN1130" s="18">
        <f t="shared" si="248"/>
        <v>29</v>
      </c>
      <c r="CO1130" s="18">
        <f t="shared" si="249"/>
        <v>1606031</v>
      </c>
      <c r="CP1130" s="44" t="str">
        <f t="shared" si="250"/>
        <v>高级神器3配件5-7级</v>
      </c>
      <c r="CQ1130" s="43" t="s">
        <v>1061</v>
      </c>
      <c r="CR1130" s="18">
        <f t="shared" si="251"/>
        <v>7</v>
      </c>
      <c r="CS1130" s="18" t="str">
        <f t="shared" si="252"/>
        <v>金币</v>
      </c>
      <c r="CT1130" s="18">
        <f>IF(CR1130=1,1,INT(INDEX($CE$13:$CE$52,CR1130)/$CH$2*INDEX($CI$4:$CI$6,INDEX($BT$4:$BT$33,CN1130))/5)*5)</f>
        <v>4140</v>
      </c>
      <c r="CU1130" s="18" t="str">
        <f t="shared" si="253"/>
        <v>初级神器材料</v>
      </c>
      <c r="CV1130" s="18">
        <f t="shared" si="254"/>
        <v>915</v>
      </c>
      <c r="CW1130" s="18" t="str">
        <f t="shared" si="255"/>
        <v>高级神器3配件5</v>
      </c>
      <c r="CX1130" s="18">
        <f t="shared" si="256"/>
        <v>2</v>
      </c>
      <c r="CY1130" s="44"/>
      <c r="CZ1130" s="44"/>
      <c r="DA1130" s="44"/>
      <c r="DB1130" s="44"/>
    </row>
    <row r="1131" spans="91:106" ht="16.5" x14ac:dyDescent="0.2">
      <c r="CM1131" s="44">
        <v>1128</v>
      </c>
      <c r="CN1131" s="18">
        <f t="shared" si="248"/>
        <v>29</v>
      </c>
      <c r="CO1131" s="18">
        <f t="shared" si="249"/>
        <v>1606031</v>
      </c>
      <c r="CP1131" s="44" t="str">
        <f t="shared" si="250"/>
        <v>高级神器3配件5-8级</v>
      </c>
      <c r="CQ1131" s="43" t="s">
        <v>1061</v>
      </c>
      <c r="CR1131" s="18">
        <f t="shared" si="251"/>
        <v>8</v>
      </c>
      <c r="CS1131" s="18" t="str">
        <f t="shared" si="252"/>
        <v>金币</v>
      </c>
      <c r="CT1131" s="18">
        <f>IF(CR1131=1,1,INT(INDEX($CE$13:$CE$52,CR1131)/$CH$2*INDEX($CI$4:$CI$6,INDEX($BT$4:$BT$33,CN1131))/5)*5)</f>
        <v>5020</v>
      </c>
      <c r="CU1131" s="18" t="str">
        <f t="shared" si="253"/>
        <v>初级神器材料</v>
      </c>
      <c r="CV1131" s="18">
        <f t="shared" si="254"/>
        <v>1180</v>
      </c>
      <c r="CW1131" s="18" t="str">
        <f t="shared" si="255"/>
        <v>高级神器3配件5</v>
      </c>
      <c r="CX1131" s="18">
        <f t="shared" si="256"/>
        <v>2</v>
      </c>
      <c r="CY1131" s="44"/>
      <c r="CZ1131" s="44"/>
      <c r="DA1131" s="44"/>
      <c r="DB1131" s="44"/>
    </row>
    <row r="1132" spans="91:106" ht="16.5" x14ac:dyDescent="0.2">
      <c r="CM1132" s="44">
        <v>1129</v>
      </c>
      <c r="CN1132" s="18">
        <f t="shared" si="248"/>
        <v>29</v>
      </c>
      <c r="CO1132" s="18">
        <f t="shared" si="249"/>
        <v>1606031</v>
      </c>
      <c r="CP1132" s="44" t="str">
        <f t="shared" si="250"/>
        <v>高级神器3配件5-9级</v>
      </c>
      <c r="CQ1132" s="43" t="s">
        <v>1061</v>
      </c>
      <c r="CR1132" s="18">
        <f t="shared" si="251"/>
        <v>9</v>
      </c>
      <c r="CS1132" s="18" t="str">
        <f t="shared" si="252"/>
        <v>金币</v>
      </c>
      <c r="CT1132" s="18">
        <f>IF(CR1132=1,1,INT(INDEX($CE$13:$CE$52,CR1132)/$CH$2*INDEX($CI$4:$CI$6,INDEX($BT$4:$BT$33,CN1132))/5)*5)</f>
        <v>5900</v>
      </c>
      <c r="CU1132" s="18" t="str">
        <f t="shared" si="253"/>
        <v>初级神器材料</v>
      </c>
      <c r="CV1132" s="18">
        <f t="shared" si="254"/>
        <v>1395</v>
      </c>
      <c r="CW1132" s="18" t="str">
        <f t="shared" si="255"/>
        <v>高级神器3配件5</v>
      </c>
      <c r="CX1132" s="18">
        <f t="shared" si="256"/>
        <v>2</v>
      </c>
      <c r="CY1132" s="44"/>
      <c r="CZ1132" s="44"/>
      <c r="DA1132" s="44"/>
      <c r="DB1132" s="44"/>
    </row>
    <row r="1133" spans="91:106" ht="16.5" x14ac:dyDescent="0.2">
      <c r="CM1133" s="44">
        <v>1130</v>
      </c>
      <c r="CN1133" s="18">
        <f t="shared" si="248"/>
        <v>29</v>
      </c>
      <c r="CO1133" s="18">
        <f t="shared" si="249"/>
        <v>1606031</v>
      </c>
      <c r="CP1133" s="44" t="str">
        <f t="shared" si="250"/>
        <v>高级神器3配件5-10级</v>
      </c>
      <c r="CQ1133" s="43" t="s">
        <v>1061</v>
      </c>
      <c r="CR1133" s="18">
        <f t="shared" si="251"/>
        <v>10</v>
      </c>
      <c r="CS1133" s="18" t="str">
        <f t="shared" si="252"/>
        <v>金币</v>
      </c>
      <c r="CT1133" s="18">
        <f>IF(CR1133=1,1,INT(INDEX($CE$13:$CE$52,CR1133)/$CH$2*INDEX($CI$4:$CI$6,INDEX($BT$4:$BT$33,CN1133))/5)*5)</f>
        <v>6780</v>
      </c>
      <c r="CU1133" s="18" t="str">
        <f t="shared" si="253"/>
        <v>初级神器材料</v>
      </c>
      <c r="CV1133" s="18">
        <f t="shared" si="254"/>
        <v>1660</v>
      </c>
      <c r="CW1133" s="18" t="str">
        <f t="shared" si="255"/>
        <v>高级神器3配件5</v>
      </c>
      <c r="CX1133" s="18">
        <f t="shared" si="256"/>
        <v>3</v>
      </c>
      <c r="CY1133" s="44"/>
      <c r="CZ1133" s="44"/>
      <c r="DA1133" s="44"/>
      <c r="DB1133" s="44"/>
    </row>
    <row r="1134" spans="91:106" ht="16.5" x14ac:dyDescent="0.2">
      <c r="CM1134" s="44">
        <v>1131</v>
      </c>
      <c r="CN1134" s="18">
        <f t="shared" si="248"/>
        <v>29</v>
      </c>
      <c r="CO1134" s="18">
        <f t="shared" si="249"/>
        <v>1606031</v>
      </c>
      <c r="CP1134" s="44" t="str">
        <f t="shared" si="250"/>
        <v>高级神器3配件5-11级</v>
      </c>
      <c r="CQ1134" s="43" t="s">
        <v>1061</v>
      </c>
      <c r="CR1134" s="18">
        <f t="shared" si="251"/>
        <v>11</v>
      </c>
      <c r="CS1134" s="18" t="str">
        <f t="shared" si="252"/>
        <v>金币</v>
      </c>
      <c r="CT1134" s="18">
        <f>IF(CR1134=1,1,INT(INDEX($CE$13:$CE$52,CR1134)/$CH$2*INDEX($CI$4:$CI$6,INDEX($BT$4:$BT$33,CN1134))/5)*5)</f>
        <v>8065</v>
      </c>
      <c r="CU1134" s="18" t="str">
        <f t="shared" si="253"/>
        <v>初级神器材料</v>
      </c>
      <c r="CV1134" s="18">
        <f t="shared" si="254"/>
        <v>2880</v>
      </c>
      <c r="CW1134" s="18" t="str">
        <f t="shared" si="255"/>
        <v>高级神器3配件5</v>
      </c>
      <c r="CX1134" s="18">
        <f t="shared" si="256"/>
        <v>3</v>
      </c>
      <c r="CY1134" s="44"/>
      <c r="CZ1134" s="44"/>
      <c r="DA1134" s="44"/>
      <c r="DB1134" s="44"/>
    </row>
    <row r="1135" spans="91:106" ht="16.5" x14ac:dyDescent="0.2">
      <c r="CM1135" s="44">
        <v>1132</v>
      </c>
      <c r="CN1135" s="18">
        <f t="shared" si="248"/>
        <v>29</v>
      </c>
      <c r="CO1135" s="18">
        <f t="shared" si="249"/>
        <v>1606031</v>
      </c>
      <c r="CP1135" s="44" t="str">
        <f t="shared" si="250"/>
        <v>高级神器3配件5-12级</v>
      </c>
      <c r="CQ1135" s="43" t="s">
        <v>1061</v>
      </c>
      <c r="CR1135" s="18">
        <f t="shared" si="251"/>
        <v>12</v>
      </c>
      <c r="CS1135" s="18" t="str">
        <f t="shared" si="252"/>
        <v>金币</v>
      </c>
      <c r="CT1135" s="18">
        <f>IF(CR1135=1,1,INT(INDEX($CE$13:$CE$52,CR1135)/$CH$2*INDEX($CI$4:$CI$6,INDEX($BT$4:$BT$33,CN1135))/5)*5)</f>
        <v>9790</v>
      </c>
      <c r="CU1135" s="18" t="str">
        <f t="shared" si="253"/>
        <v>初级神器材料</v>
      </c>
      <c r="CV1135" s="18">
        <f t="shared" si="254"/>
        <v>3140</v>
      </c>
      <c r="CW1135" s="18" t="str">
        <f t="shared" si="255"/>
        <v>高级神器3配件5</v>
      </c>
      <c r="CX1135" s="18">
        <f t="shared" si="256"/>
        <v>3</v>
      </c>
      <c r="CY1135" s="44"/>
      <c r="CZ1135" s="44"/>
      <c r="DA1135" s="44"/>
      <c r="DB1135" s="44"/>
    </row>
    <row r="1136" spans="91:106" ht="16.5" x14ac:dyDescent="0.2">
      <c r="CM1136" s="44">
        <v>1133</v>
      </c>
      <c r="CN1136" s="18">
        <f t="shared" si="248"/>
        <v>29</v>
      </c>
      <c r="CO1136" s="18">
        <f t="shared" si="249"/>
        <v>1606031</v>
      </c>
      <c r="CP1136" s="44" t="str">
        <f t="shared" si="250"/>
        <v>高级神器3配件5-13级</v>
      </c>
      <c r="CQ1136" s="43" t="s">
        <v>1061</v>
      </c>
      <c r="CR1136" s="18">
        <f t="shared" si="251"/>
        <v>13</v>
      </c>
      <c r="CS1136" s="18" t="str">
        <f t="shared" si="252"/>
        <v>金币</v>
      </c>
      <c r="CT1136" s="18">
        <f>IF(CR1136=1,1,INT(INDEX($CE$13:$CE$52,CR1136)/$CH$2*INDEX($CI$4:$CI$6,INDEX($BT$4:$BT$33,CN1136))/5)*5)</f>
        <v>11520</v>
      </c>
      <c r="CU1136" s="18" t="str">
        <f t="shared" si="253"/>
        <v>初级神器材料</v>
      </c>
      <c r="CV1136" s="18">
        <f t="shared" si="254"/>
        <v>3360</v>
      </c>
      <c r="CW1136" s="18" t="str">
        <f t="shared" si="255"/>
        <v>高级神器3配件5</v>
      </c>
      <c r="CX1136" s="18">
        <f t="shared" si="256"/>
        <v>3</v>
      </c>
      <c r="CY1136" s="44"/>
      <c r="CZ1136" s="44"/>
      <c r="DA1136" s="44"/>
      <c r="DB1136" s="44"/>
    </row>
    <row r="1137" spans="91:106" ht="16.5" x14ac:dyDescent="0.2">
      <c r="CM1137" s="44">
        <v>1134</v>
      </c>
      <c r="CN1137" s="18">
        <f t="shared" si="248"/>
        <v>29</v>
      </c>
      <c r="CO1137" s="18">
        <f t="shared" si="249"/>
        <v>1606031</v>
      </c>
      <c r="CP1137" s="44" t="str">
        <f t="shared" si="250"/>
        <v>高级神器3配件5-14级</v>
      </c>
      <c r="CQ1137" s="43" t="s">
        <v>1061</v>
      </c>
      <c r="CR1137" s="18">
        <f t="shared" si="251"/>
        <v>14</v>
      </c>
      <c r="CS1137" s="18" t="str">
        <f t="shared" si="252"/>
        <v>金币</v>
      </c>
      <c r="CT1137" s="18">
        <f>IF(CR1137=1,1,INT(INDEX($CE$13:$CE$52,CR1137)/$CH$2*INDEX($CI$4:$CI$6,INDEX($BT$4:$BT$33,CN1137))/5)*5)</f>
        <v>13250</v>
      </c>
      <c r="CU1137" s="18" t="str">
        <f t="shared" si="253"/>
        <v>初级神器材料</v>
      </c>
      <c r="CV1137" s="18">
        <f t="shared" si="254"/>
        <v>3580</v>
      </c>
      <c r="CW1137" s="18" t="str">
        <f t="shared" si="255"/>
        <v>高级神器3配件5</v>
      </c>
      <c r="CX1137" s="18">
        <f t="shared" si="256"/>
        <v>3</v>
      </c>
      <c r="CY1137" s="44"/>
      <c r="CZ1137" s="44"/>
      <c r="DA1137" s="44"/>
      <c r="DB1137" s="44"/>
    </row>
    <row r="1138" spans="91:106" ht="16.5" x14ac:dyDescent="0.2">
      <c r="CM1138" s="44">
        <v>1135</v>
      </c>
      <c r="CN1138" s="18">
        <f t="shared" si="248"/>
        <v>29</v>
      </c>
      <c r="CO1138" s="18">
        <f t="shared" si="249"/>
        <v>1606031</v>
      </c>
      <c r="CP1138" s="44" t="str">
        <f t="shared" si="250"/>
        <v>高级神器3配件5-15级</v>
      </c>
      <c r="CQ1138" s="43" t="s">
        <v>1061</v>
      </c>
      <c r="CR1138" s="18">
        <f t="shared" si="251"/>
        <v>15</v>
      </c>
      <c r="CS1138" s="18" t="str">
        <f t="shared" si="252"/>
        <v>金币</v>
      </c>
      <c r="CT1138" s="18">
        <f>IF(CR1138=1,1,INT(INDEX($CE$13:$CE$52,CR1138)/$CH$2*INDEX($CI$4:$CI$6,INDEX($BT$4:$BT$33,CN1138))/5)*5)</f>
        <v>14980</v>
      </c>
      <c r="CU1138" s="18" t="str">
        <f t="shared" si="253"/>
        <v>初级神器材料</v>
      </c>
      <c r="CV1138" s="18">
        <f t="shared" si="254"/>
        <v>3710</v>
      </c>
      <c r="CW1138" s="18" t="str">
        <f t="shared" si="255"/>
        <v>高级神器3配件5</v>
      </c>
      <c r="CX1138" s="18">
        <f t="shared" si="256"/>
        <v>5</v>
      </c>
      <c r="CY1138" s="44"/>
      <c r="CZ1138" s="44"/>
      <c r="DA1138" s="44"/>
      <c r="DB1138" s="44"/>
    </row>
    <row r="1139" spans="91:106" ht="16.5" x14ac:dyDescent="0.2">
      <c r="CM1139" s="44">
        <v>1136</v>
      </c>
      <c r="CN1139" s="18">
        <f t="shared" si="248"/>
        <v>29</v>
      </c>
      <c r="CO1139" s="18">
        <f t="shared" si="249"/>
        <v>1606031</v>
      </c>
      <c r="CP1139" s="44" t="str">
        <f t="shared" si="250"/>
        <v>高级神器3配件5-16级</v>
      </c>
      <c r="CQ1139" s="43" t="s">
        <v>1061</v>
      </c>
      <c r="CR1139" s="18">
        <f t="shared" si="251"/>
        <v>16</v>
      </c>
      <c r="CS1139" s="18" t="str">
        <f t="shared" si="252"/>
        <v>金币</v>
      </c>
      <c r="CT1139" s="18">
        <f>IF(CR1139=1,1,INT(INDEX($CE$13:$CE$52,CR1139)/$CH$2*INDEX($CI$4:$CI$6,INDEX($BT$4:$BT$33,CN1139))/5)*5)</f>
        <v>16165</v>
      </c>
      <c r="CU1139" s="18" t="str">
        <f t="shared" si="253"/>
        <v>初级神器材料</v>
      </c>
      <c r="CV1139" s="18">
        <f t="shared" si="254"/>
        <v>6590</v>
      </c>
      <c r="CW1139" s="18" t="str">
        <f t="shared" si="255"/>
        <v>高级神器3配件5</v>
      </c>
      <c r="CX1139" s="18">
        <f t="shared" si="256"/>
        <v>5</v>
      </c>
      <c r="CY1139" s="44"/>
      <c r="CZ1139" s="44"/>
      <c r="DA1139" s="44"/>
      <c r="DB1139" s="44"/>
    </row>
    <row r="1140" spans="91:106" ht="16.5" x14ac:dyDescent="0.2">
      <c r="CM1140" s="44">
        <v>1137</v>
      </c>
      <c r="CN1140" s="18">
        <f t="shared" si="248"/>
        <v>29</v>
      </c>
      <c r="CO1140" s="18">
        <f t="shared" si="249"/>
        <v>1606031</v>
      </c>
      <c r="CP1140" s="44" t="str">
        <f t="shared" si="250"/>
        <v>高级神器3配件5-17级</v>
      </c>
      <c r="CQ1140" s="43" t="s">
        <v>1061</v>
      </c>
      <c r="CR1140" s="18">
        <f t="shared" si="251"/>
        <v>17</v>
      </c>
      <c r="CS1140" s="18" t="str">
        <f t="shared" si="252"/>
        <v>金币</v>
      </c>
      <c r="CT1140" s="18">
        <f>IF(CR1140=1,1,INT(INDEX($CE$13:$CE$52,CR1140)/$CH$2*INDEX($CI$4:$CI$6,INDEX($BT$4:$BT$33,CN1140))/5)*5)</f>
        <v>19625</v>
      </c>
      <c r="CU1140" s="18" t="str">
        <f t="shared" si="253"/>
        <v>初级神器材料</v>
      </c>
      <c r="CV1140" s="18">
        <f t="shared" si="254"/>
        <v>6980</v>
      </c>
      <c r="CW1140" s="18" t="str">
        <f t="shared" si="255"/>
        <v>高级神器3配件5</v>
      </c>
      <c r="CX1140" s="18">
        <f t="shared" si="256"/>
        <v>5</v>
      </c>
      <c r="CY1140" s="44"/>
      <c r="CZ1140" s="44"/>
      <c r="DA1140" s="44"/>
      <c r="DB1140" s="44"/>
    </row>
    <row r="1141" spans="91:106" ht="16.5" x14ac:dyDescent="0.2">
      <c r="CM1141" s="44">
        <v>1138</v>
      </c>
      <c r="CN1141" s="18">
        <f t="shared" si="248"/>
        <v>29</v>
      </c>
      <c r="CO1141" s="18">
        <f t="shared" si="249"/>
        <v>1606031</v>
      </c>
      <c r="CP1141" s="44" t="str">
        <f t="shared" si="250"/>
        <v>高级神器3配件5-18级</v>
      </c>
      <c r="CQ1141" s="43" t="s">
        <v>1061</v>
      </c>
      <c r="CR1141" s="18">
        <f t="shared" si="251"/>
        <v>18</v>
      </c>
      <c r="CS1141" s="18" t="str">
        <f t="shared" si="252"/>
        <v>金币</v>
      </c>
      <c r="CT1141" s="18">
        <f>IF(CR1141=1,1,INT(INDEX($CE$13:$CE$52,CR1141)/$CH$2*INDEX($CI$4:$CI$6,INDEX($BT$4:$BT$33,CN1141))/5)*5)</f>
        <v>23090</v>
      </c>
      <c r="CU1141" s="18" t="str">
        <f t="shared" si="253"/>
        <v>初级神器材料</v>
      </c>
      <c r="CV1141" s="18">
        <f t="shared" si="254"/>
        <v>7375</v>
      </c>
      <c r="CW1141" s="18" t="str">
        <f t="shared" si="255"/>
        <v>高级神器3配件5</v>
      </c>
      <c r="CX1141" s="18">
        <f t="shared" si="256"/>
        <v>5</v>
      </c>
      <c r="CY1141" s="44"/>
      <c r="CZ1141" s="44"/>
      <c r="DA1141" s="44"/>
      <c r="DB1141" s="44"/>
    </row>
    <row r="1142" spans="91:106" ht="16.5" x14ac:dyDescent="0.2">
      <c r="CM1142" s="44">
        <v>1139</v>
      </c>
      <c r="CN1142" s="18">
        <f t="shared" si="248"/>
        <v>29</v>
      </c>
      <c r="CO1142" s="18">
        <f t="shared" si="249"/>
        <v>1606031</v>
      </c>
      <c r="CP1142" s="44" t="str">
        <f t="shared" si="250"/>
        <v>高级神器3配件5-19级</v>
      </c>
      <c r="CQ1142" s="43" t="s">
        <v>1061</v>
      </c>
      <c r="CR1142" s="18">
        <f t="shared" si="251"/>
        <v>19</v>
      </c>
      <c r="CS1142" s="18" t="str">
        <f t="shared" si="252"/>
        <v>金币</v>
      </c>
      <c r="CT1142" s="18">
        <f>IF(CR1142=1,1,INT(INDEX($CE$13:$CE$52,CR1142)/$CH$2*INDEX($CI$4:$CI$6,INDEX($BT$4:$BT$33,CN1142))/5)*5)</f>
        <v>26555</v>
      </c>
      <c r="CU1142" s="18" t="str">
        <f t="shared" si="253"/>
        <v>初级神器材料</v>
      </c>
      <c r="CV1142" s="18">
        <f t="shared" si="254"/>
        <v>7810</v>
      </c>
      <c r="CW1142" s="18" t="str">
        <f t="shared" si="255"/>
        <v>高级神器3配件5</v>
      </c>
      <c r="CX1142" s="18">
        <f t="shared" si="256"/>
        <v>5</v>
      </c>
      <c r="CY1142" s="44"/>
      <c r="CZ1142" s="44"/>
      <c r="DA1142" s="44"/>
      <c r="DB1142" s="44"/>
    </row>
    <row r="1143" spans="91:106" ht="16.5" x14ac:dyDescent="0.2">
      <c r="CM1143" s="44">
        <v>1140</v>
      </c>
      <c r="CN1143" s="18">
        <f t="shared" si="248"/>
        <v>29</v>
      </c>
      <c r="CO1143" s="18">
        <f t="shared" si="249"/>
        <v>1606031</v>
      </c>
      <c r="CP1143" s="44" t="str">
        <f t="shared" si="250"/>
        <v>高级神器3配件5-20级</v>
      </c>
      <c r="CQ1143" s="43" t="s">
        <v>1061</v>
      </c>
      <c r="CR1143" s="18">
        <f t="shared" si="251"/>
        <v>20</v>
      </c>
      <c r="CS1143" s="18" t="str">
        <f t="shared" si="252"/>
        <v>金币</v>
      </c>
      <c r="CT1143" s="18">
        <f>IF(CR1143=1,1,INT(INDEX($CE$13:$CE$52,CR1143)/$CH$2*INDEX($CI$4:$CI$6,INDEX($BT$4:$BT$33,CN1143))/5)*5)</f>
        <v>30020</v>
      </c>
      <c r="CU1143" s="18" t="str">
        <f t="shared" si="253"/>
        <v>初级神器材料</v>
      </c>
      <c r="CV1143" s="18">
        <f t="shared" si="254"/>
        <v>8245</v>
      </c>
      <c r="CW1143" s="18" t="str">
        <f t="shared" si="255"/>
        <v>高级神器3配件5</v>
      </c>
      <c r="CX1143" s="18">
        <f t="shared" si="256"/>
        <v>10</v>
      </c>
      <c r="CY1143" s="44"/>
      <c r="CZ1143" s="44"/>
      <c r="DA1143" s="44"/>
      <c r="DB1143" s="44"/>
    </row>
    <row r="1144" spans="91:106" ht="16.5" x14ac:dyDescent="0.2">
      <c r="CM1144" s="44">
        <v>1141</v>
      </c>
      <c r="CN1144" s="18">
        <f t="shared" si="248"/>
        <v>29</v>
      </c>
      <c r="CO1144" s="18">
        <f t="shared" si="249"/>
        <v>1606031</v>
      </c>
      <c r="CP1144" s="44" t="str">
        <f t="shared" si="250"/>
        <v>高级神器3配件5-21级</v>
      </c>
      <c r="CQ1144" s="43" t="s">
        <v>1061</v>
      </c>
      <c r="CR1144" s="18">
        <f t="shared" si="251"/>
        <v>21</v>
      </c>
      <c r="CS1144" s="18" t="str">
        <f t="shared" si="252"/>
        <v>金币</v>
      </c>
      <c r="CT1144" s="18">
        <f>IF(CR1144=1,1,INT(INDEX($CE$13:$CE$52,CR1144)/$CH$2*INDEX($CI$4:$CI$6,INDEX($BT$4:$BT$33,CN1144))/5)*5)</f>
        <v>31530</v>
      </c>
      <c r="CU1144" s="18" t="str">
        <f t="shared" si="253"/>
        <v>初级神器材料</v>
      </c>
      <c r="CV1144" s="18">
        <f t="shared" si="254"/>
        <v>9130</v>
      </c>
      <c r="CW1144" s="18" t="str">
        <f t="shared" si="255"/>
        <v>高级神器3配件5</v>
      </c>
      <c r="CX1144" s="18">
        <f t="shared" si="256"/>
        <v>10</v>
      </c>
      <c r="CY1144" s="44"/>
      <c r="CZ1144" s="44"/>
      <c r="DA1144" s="44"/>
      <c r="DB1144" s="44"/>
    </row>
    <row r="1145" spans="91:106" ht="16.5" x14ac:dyDescent="0.2">
      <c r="CM1145" s="44">
        <v>1142</v>
      </c>
      <c r="CN1145" s="18">
        <f t="shared" si="248"/>
        <v>29</v>
      </c>
      <c r="CO1145" s="18">
        <f t="shared" si="249"/>
        <v>1606031</v>
      </c>
      <c r="CP1145" s="44" t="str">
        <f t="shared" si="250"/>
        <v>高级神器3配件5-22级</v>
      </c>
      <c r="CQ1145" s="43" t="s">
        <v>1061</v>
      </c>
      <c r="CR1145" s="18">
        <f t="shared" si="251"/>
        <v>22</v>
      </c>
      <c r="CS1145" s="18" t="str">
        <f t="shared" si="252"/>
        <v>金币</v>
      </c>
      <c r="CT1145" s="18">
        <f>IF(CR1145=1,1,INT(INDEX($CE$13:$CE$52,CR1145)/$CH$2*INDEX($CI$4:$CI$6,INDEX($BT$4:$BT$33,CN1145))/5)*5)</f>
        <v>33285</v>
      </c>
      <c r="CU1145" s="18" t="str">
        <f t="shared" si="253"/>
        <v>初级神器材料</v>
      </c>
      <c r="CV1145" s="18">
        <f t="shared" si="254"/>
        <v>9775</v>
      </c>
      <c r="CW1145" s="18" t="str">
        <f t="shared" si="255"/>
        <v>高级神器3配件5</v>
      </c>
      <c r="CX1145" s="18">
        <f t="shared" si="256"/>
        <v>10</v>
      </c>
      <c r="CY1145" s="44"/>
      <c r="CZ1145" s="44"/>
      <c r="DA1145" s="44"/>
      <c r="DB1145" s="44"/>
    </row>
    <row r="1146" spans="91:106" ht="16.5" x14ac:dyDescent="0.2">
      <c r="CM1146" s="44">
        <v>1143</v>
      </c>
      <c r="CN1146" s="18">
        <f t="shared" si="248"/>
        <v>29</v>
      </c>
      <c r="CO1146" s="18">
        <f t="shared" si="249"/>
        <v>1606031</v>
      </c>
      <c r="CP1146" s="44" t="str">
        <f t="shared" si="250"/>
        <v>高级神器3配件5-23级</v>
      </c>
      <c r="CQ1146" s="43" t="s">
        <v>1061</v>
      </c>
      <c r="CR1146" s="18">
        <f t="shared" si="251"/>
        <v>23</v>
      </c>
      <c r="CS1146" s="18" t="str">
        <f t="shared" si="252"/>
        <v>金币</v>
      </c>
      <c r="CT1146" s="18">
        <f>IF(CR1146=1,1,INT(INDEX($CE$13:$CE$52,CR1146)/$CH$2*INDEX($CI$4:$CI$6,INDEX($BT$4:$BT$33,CN1146))/5)*5)</f>
        <v>35035</v>
      </c>
      <c r="CU1146" s="18" t="str">
        <f t="shared" si="253"/>
        <v>初级神器材料</v>
      </c>
      <c r="CV1146" s="18">
        <f t="shared" si="254"/>
        <v>10385</v>
      </c>
      <c r="CW1146" s="18" t="str">
        <f t="shared" si="255"/>
        <v>高级神器3配件5</v>
      </c>
      <c r="CX1146" s="18">
        <f t="shared" si="256"/>
        <v>10</v>
      </c>
      <c r="CY1146" s="44"/>
      <c r="CZ1146" s="44"/>
      <c r="DA1146" s="44"/>
      <c r="DB1146" s="44"/>
    </row>
    <row r="1147" spans="91:106" ht="16.5" x14ac:dyDescent="0.2">
      <c r="CM1147" s="44">
        <v>1144</v>
      </c>
      <c r="CN1147" s="18">
        <f t="shared" si="248"/>
        <v>29</v>
      </c>
      <c r="CO1147" s="18">
        <f t="shared" si="249"/>
        <v>1606031</v>
      </c>
      <c r="CP1147" s="44" t="str">
        <f t="shared" si="250"/>
        <v>高级神器3配件5-24级</v>
      </c>
      <c r="CQ1147" s="43" t="s">
        <v>1061</v>
      </c>
      <c r="CR1147" s="18">
        <f t="shared" si="251"/>
        <v>24</v>
      </c>
      <c r="CS1147" s="18" t="str">
        <f t="shared" si="252"/>
        <v>金币</v>
      </c>
      <c r="CT1147" s="18">
        <f>IF(CR1147=1,1,INT(INDEX($CE$13:$CE$52,CR1147)/$CH$2*INDEX($CI$4:$CI$6,INDEX($BT$4:$BT$33,CN1147))/5)*5)</f>
        <v>36785</v>
      </c>
      <c r="CU1147" s="18" t="str">
        <f t="shared" si="253"/>
        <v>初级神器材料</v>
      </c>
      <c r="CV1147" s="18">
        <f t="shared" si="254"/>
        <v>10995</v>
      </c>
      <c r="CW1147" s="18" t="str">
        <f t="shared" si="255"/>
        <v>高级神器3配件5</v>
      </c>
      <c r="CX1147" s="18">
        <f t="shared" si="256"/>
        <v>10</v>
      </c>
      <c r="CY1147" s="44"/>
      <c r="CZ1147" s="44"/>
      <c r="DA1147" s="44"/>
      <c r="DB1147" s="44"/>
    </row>
    <row r="1148" spans="91:106" ht="16.5" x14ac:dyDescent="0.2">
      <c r="CM1148" s="44">
        <v>1145</v>
      </c>
      <c r="CN1148" s="18">
        <f t="shared" si="248"/>
        <v>29</v>
      </c>
      <c r="CO1148" s="18">
        <f t="shared" si="249"/>
        <v>1606031</v>
      </c>
      <c r="CP1148" s="44" t="str">
        <f t="shared" si="250"/>
        <v>高级神器3配件5-25级</v>
      </c>
      <c r="CQ1148" s="43" t="s">
        <v>1061</v>
      </c>
      <c r="CR1148" s="18">
        <f t="shared" si="251"/>
        <v>25</v>
      </c>
      <c r="CS1148" s="18" t="str">
        <f t="shared" si="252"/>
        <v>金币</v>
      </c>
      <c r="CT1148" s="18">
        <f>IF(CR1148=1,1,INT(INDEX($CE$13:$CE$52,CR1148)/$CH$2*INDEX($CI$4:$CI$6,INDEX($BT$4:$BT$33,CN1148))/5)*5)</f>
        <v>38540</v>
      </c>
      <c r="CU1148" s="18" t="str">
        <f t="shared" si="253"/>
        <v>初级神器材料</v>
      </c>
      <c r="CV1148" s="18">
        <f t="shared" si="254"/>
        <v>11605</v>
      </c>
      <c r="CW1148" s="18" t="str">
        <f t="shared" si="255"/>
        <v>高级神器3配件5</v>
      </c>
      <c r="CX1148" s="18">
        <f t="shared" si="256"/>
        <v>15</v>
      </c>
      <c r="CY1148" s="44"/>
      <c r="CZ1148" s="44"/>
      <c r="DA1148" s="44"/>
      <c r="DB1148" s="44"/>
    </row>
    <row r="1149" spans="91:106" ht="16.5" x14ac:dyDescent="0.2">
      <c r="CM1149" s="44">
        <v>1146</v>
      </c>
      <c r="CN1149" s="18">
        <f t="shared" si="248"/>
        <v>29</v>
      </c>
      <c r="CO1149" s="18">
        <f t="shared" si="249"/>
        <v>1606031</v>
      </c>
      <c r="CP1149" s="44" t="str">
        <f t="shared" si="250"/>
        <v>高级神器3配件5-26级</v>
      </c>
      <c r="CQ1149" s="43" t="s">
        <v>1061</v>
      </c>
      <c r="CR1149" s="18">
        <f t="shared" si="251"/>
        <v>26</v>
      </c>
      <c r="CS1149" s="18" t="str">
        <f t="shared" si="252"/>
        <v>金币</v>
      </c>
      <c r="CT1149" s="18">
        <f>IF(CR1149=1,1,INT(INDEX($CE$13:$CE$52,CR1149)/$CH$2*INDEX($CI$4:$CI$6,INDEX($BT$4:$BT$33,CN1149))/5)*5)</f>
        <v>48610</v>
      </c>
      <c r="CU1149" s="18" t="str">
        <f t="shared" si="253"/>
        <v>初级神器材料</v>
      </c>
      <c r="CV1149" s="18">
        <f t="shared" si="254"/>
        <v>13960</v>
      </c>
      <c r="CW1149" s="18" t="str">
        <f t="shared" si="255"/>
        <v>高级神器3配件5</v>
      </c>
      <c r="CX1149" s="18">
        <f t="shared" si="256"/>
        <v>15</v>
      </c>
      <c r="CY1149" s="44"/>
      <c r="CZ1149" s="44"/>
      <c r="DA1149" s="44"/>
      <c r="DB1149" s="44"/>
    </row>
    <row r="1150" spans="91:106" ht="16.5" x14ac:dyDescent="0.2">
      <c r="CM1150" s="44">
        <v>1147</v>
      </c>
      <c r="CN1150" s="18">
        <f t="shared" si="248"/>
        <v>29</v>
      </c>
      <c r="CO1150" s="18">
        <f t="shared" si="249"/>
        <v>1606031</v>
      </c>
      <c r="CP1150" s="44" t="str">
        <f t="shared" si="250"/>
        <v>高级神器3配件5-27级</v>
      </c>
      <c r="CQ1150" s="43" t="s">
        <v>1061</v>
      </c>
      <c r="CR1150" s="18">
        <f t="shared" si="251"/>
        <v>27</v>
      </c>
      <c r="CS1150" s="18" t="str">
        <f t="shared" si="252"/>
        <v>金币</v>
      </c>
      <c r="CT1150" s="18">
        <f>IF(CR1150=1,1,INT(INDEX($CE$13:$CE$52,CR1150)/$CH$2*INDEX($CI$4:$CI$6,INDEX($BT$4:$BT$33,CN1150))/5)*5)</f>
        <v>61695</v>
      </c>
      <c r="CU1150" s="18" t="str">
        <f t="shared" si="253"/>
        <v>初级神器材料</v>
      </c>
      <c r="CV1150" s="18">
        <f t="shared" si="254"/>
        <v>14835</v>
      </c>
      <c r="CW1150" s="18" t="str">
        <f t="shared" si="255"/>
        <v>高级神器3配件5</v>
      </c>
      <c r="CX1150" s="18">
        <f t="shared" si="256"/>
        <v>15</v>
      </c>
      <c r="CY1150" s="44"/>
      <c r="CZ1150" s="44"/>
      <c r="DA1150" s="44"/>
      <c r="DB1150" s="44"/>
    </row>
    <row r="1151" spans="91:106" ht="16.5" x14ac:dyDescent="0.2">
      <c r="CM1151" s="44">
        <v>1148</v>
      </c>
      <c r="CN1151" s="18">
        <f t="shared" si="248"/>
        <v>29</v>
      </c>
      <c r="CO1151" s="18">
        <f t="shared" si="249"/>
        <v>1606031</v>
      </c>
      <c r="CP1151" s="44" t="str">
        <f t="shared" si="250"/>
        <v>高级神器3配件5-28级</v>
      </c>
      <c r="CQ1151" s="43" t="s">
        <v>1061</v>
      </c>
      <c r="CR1151" s="18">
        <f t="shared" si="251"/>
        <v>28</v>
      </c>
      <c r="CS1151" s="18" t="str">
        <f t="shared" si="252"/>
        <v>金币</v>
      </c>
      <c r="CT1151" s="18">
        <f>IF(CR1151=1,1,INT(INDEX($CE$13:$CE$52,CR1151)/$CH$2*INDEX($CI$4:$CI$6,INDEX($BT$4:$BT$33,CN1151))/5)*5)</f>
        <v>74785</v>
      </c>
      <c r="CU1151" s="18" t="str">
        <f t="shared" si="253"/>
        <v>初级神器材料</v>
      </c>
      <c r="CV1151" s="18">
        <f t="shared" si="254"/>
        <v>15705</v>
      </c>
      <c r="CW1151" s="18" t="str">
        <f t="shared" si="255"/>
        <v>高级神器3配件5</v>
      </c>
      <c r="CX1151" s="18">
        <f t="shared" si="256"/>
        <v>15</v>
      </c>
      <c r="CY1151" s="44"/>
      <c r="CZ1151" s="44"/>
      <c r="DA1151" s="44"/>
      <c r="DB1151" s="44"/>
    </row>
    <row r="1152" spans="91:106" ht="16.5" x14ac:dyDescent="0.2">
      <c r="CM1152" s="44">
        <v>1149</v>
      </c>
      <c r="CN1152" s="18">
        <f t="shared" si="248"/>
        <v>29</v>
      </c>
      <c r="CO1152" s="18">
        <f t="shared" si="249"/>
        <v>1606031</v>
      </c>
      <c r="CP1152" s="44" t="str">
        <f t="shared" si="250"/>
        <v>高级神器3配件5-29级</v>
      </c>
      <c r="CQ1152" s="43" t="s">
        <v>1061</v>
      </c>
      <c r="CR1152" s="18">
        <f t="shared" si="251"/>
        <v>29</v>
      </c>
      <c r="CS1152" s="18" t="str">
        <f t="shared" si="252"/>
        <v>金币</v>
      </c>
      <c r="CT1152" s="18">
        <f>IF(CR1152=1,1,INT(INDEX($CE$13:$CE$52,CR1152)/$CH$2*INDEX($CI$4:$CI$6,INDEX($BT$4:$BT$33,CN1152))/5)*5)</f>
        <v>87870</v>
      </c>
      <c r="CU1152" s="18" t="str">
        <f t="shared" si="253"/>
        <v>初级神器材料</v>
      </c>
      <c r="CV1152" s="18">
        <f t="shared" si="254"/>
        <v>16580</v>
      </c>
      <c r="CW1152" s="18" t="str">
        <f t="shared" si="255"/>
        <v>高级神器3配件5</v>
      </c>
      <c r="CX1152" s="18">
        <f t="shared" si="256"/>
        <v>15</v>
      </c>
      <c r="CY1152" s="44"/>
      <c r="CZ1152" s="44"/>
      <c r="DA1152" s="44"/>
      <c r="DB1152" s="44"/>
    </row>
    <row r="1153" spans="91:106" ht="16.5" x14ac:dyDescent="0.2">
      <c r="CM1153" s="44">
        <v>1150</v>
      </c>
      <c r="CN1153" s="18">
        <f t="shared" si="248"/>
        <v>29</v>
      </c>
      <c r="CO1153" s="18">
        <f t="shared" si="249"/>
        <v>1606031</v>
      </c>
      <c r="CP1153" s="44" t="str">
        <f t="shared" si="250"/>
        <v>高级神器3配件5-30级</v>
      </c>
      <c r="CQ1153" s="43" t="s">
        <v>1061</v>
      </c>
      <c r="CR1153" s="18">
        <f t="shared" si="251"/>
        <v>30</v>
      </c>
      <c r="CS1153" s="18" t="str">
        <f t="shared" si="252"/>
        <v>金币</v>
      </c>
      <c r="CT1153" s="18">
        <f>IF(CR1153=1,1,INT(INDEX($CE$13:$CE$52,CR1153)/$CH$2*INDEX($CI$4:$CI$6,INDEX($BT$4:$BT$33,CN1153))/5)*5)</f>
        <v>100960</v>
      </c>
      <c r="CU1153" s="18" t="str">
        <f t="shared" si="253"/>
        <v>初级神器材料</v>
      </c>
      <c r="CV1153" s="18">
        <f t="shared" si="254"/>
        <v>17450</v>
      </c>
      <c r="CW1153" s="18" t="str">
        <f t="shared" si="255"/>
        <v>高级神器3配件5</v>
      </c>
      <c r="CX1153" s="18">
        <f t="shared" si="256"/>
        <v>21</v>
      </c>
      <c r="CY1153" s="44"/>
      <c r="CZ1153" s="44"/>
      <c r="DA1153" s="44"/>
      <c r="DB1153" s="44"/>
    </row>
    <row r="1154" spans="91:106" ht="16.5" x14ac:dyDescent="0.2">
      <c r="CM1154" s="44">
        <v>1151</v>
      </c>
      <c r="CN1154" s="18">
        <f t="shared" si="248"/>
        <v>29</v>
      </c>
      <c r="CO1154" s="18">
        <f t="shared" si="249"/>
        <v>1606031</v>
      </c>
      <c r="CP1154" s="44" t="str">
        <f t="shared" si="250"/>
        <v>高级神器3配件5-31级</v>
      </c>
      <c r="CQ1154" s="43" t="s">
        <v>1061</v>
      </c>
      <c r="CR1154" s="18">
        <f t="shared" si="251"/>
        <v>31</v>
      </c>
      <c r="CS1154" s="18" t="str">
        <f t="shared" si="252"/>
        <v>金币</v>
      </c>
      <c r="CT1154" s="18">
        <f>IF(CR1154=1,1,INT(INDEX($CE$13:$CE$52,CR1154)/$CH$2*INDEX($CI$4:$CI$6,INDEX($BT$4:$BT$33,CN1154))/5)*5)</f>
        <v>107340</v>
      </c>
      <c r="CU1154" s="18" t="str">
        <f t="shared" si="253"/>
        <v>初级神器材料</v>
      </c>
      <c r="CV1154" s="18">
        <f t="shared" si="254"/>
        <v>24430</v>
      </c>
      <c r="CW1154" s="18" t="str">
        <f t="shared" si="255"/>
        <v>高级神器3配件5</v>
      </c>
      <c r="CX1154" s="18">
        <f t="shared" si="256"/>
        <v>25</v>
      </c>
      <c r="CY1154" s="44"/>
      <c r="CZ1154" s="44"/>
      <c r="DA1154" s="44"/>
      <c r="DB1154" s="44"/>
    </row>
    <row r="1155" spans="91:106" ht="16.5" x14ac:dyDescent="0.2">
      <c r="CM1155" s="44">
        <v>1152</v>
      </c>
      <c r="CN1155" s="18">
        <f t="shared" si="248"/>
        <v>29</v>
      </c>
      <c r="CO1155" s="18">
        <f t="shared" si="249"/>
        <v>1606031</v>
      </c>
      <c r="CP1155" s="44" t="str">
        <f t="shared" si="250"/>
        <v>高级神器3配件5-32级</v>
      </c>
      <c r="CQ1155" s="43" t="s">
        <v>1061</v>
      </c>
      <c r="CR1155" s="18">
        <f t="shared" si="251"/>
        <v>32</v>
      </c>
      <c r="CS1155" s="18" t="str">
        <f t="shared" si="252"/>
        <v>金币</v>
      </c>
      <c r="CT1155" s="18">
        <f>IF(CR1155=1,1,INT(INDEX($CE$13:$CE$52,CR1155)/$CH$2*INDEX($CI$4:$CI$6,INDEX($BT$4:$BT$33,CN1155))/5)*5)</f>
        <v>161015</v>
      </c>
      <c r="CU1155" s="18" t="str">
        <f t="shared" si="253"/>
        <v>初级神器材料</v>
      </c>
      <c r="CV1155" s="18">
        <f t="shared" si="254"/>
        <v>26175</v>
      </c>
      <c r="CW1155" s="18" t="str">
        <f t="shared" si="255"/>
        <v>高级神器3配件5</v>
      </c>
      <c r="CX1155" s="18">
        <f t="shared" si="256"/>
        <v>25</v>
      </c>
      <c r="CY1155" s="44"/>
      <c r="CZ1155" s="44"/>
      <c r="DA1155" s="44"/>
      <c r="DB1155" s="44"/>
    </row>
    <row r="1156" spans="91:106" ht="16.5" x14ac:dyDescent="0.2">
      <c r="CM1156" s="44">
        <v>1153</v>
      </c>
      <c r="CN1156" s="18">
        <f t="shared" si="248"/>
        <v>29</v>
      </c>
      <c r="CO1156" s="18">
        <f t="shared" si="249"/>
        <v>1606031</v>
      </c>
      <c r="CP1156" s="44" t="str">
        <f t="shared" si="250"/>
        <v>高级神器3配件5-33级</v>
      </c>
      <c r="CQ1156" s="43" t="s">
        <v>1061</v>
      </c>
      <c r="CR1156" s="18">
        <f t="shared" si="251"/>
        <v>33</v>
      </c>
      <c r="CS1156" s="18" t="str">
        <f t="shared" si="252"/>
        <v>金币</v>
      </c>
      <c r="CT1156" s="18">
        <f>IF(CR1156=1,1,INT(INDEX($CE$13:$CE$52,CR1156)/$CH$2*INDEX($CI$4:$CI$6,INDEX($BT$4:$BT$33,CN1156))/5)*5)</f>
        <v>214685</v>
      </c>
      <c r="CU1156" s="18" t="str">
        <f t="shared" si="253"/>
        <v>初级神器材料</v>
      </c>
      <c r="CV1156" s="18">
        <f t="shared" si="254"/>
        <v>27925</v>
      </c>
      <c r="CW1156" s="18" t="str">
        <f t="shared" si="255"/>
        <v>高级神器3配件5</v>
      </c>
      <c r="CX1156" s="18">
        <f t="shared" si="256"/>
        <v>25</v>
      </c>
      <c r="CY1156" s="44"/>
      <c r="CZ1156" s="44"/>
      <c r="DA1156" s="44"/>
      <c r="DB1156" s="44"/>
    </row>
    <row r="1157" spans="91:106" ht="16.5" x14ac:dyDescent="0.2">
      <c r="CM1157" s="44">
        <v>1154</v>
      </c>
      <c r="CN1157" s="18">
        <f t="shared" ref="CN1157:CN1203" si="257">INT((CM1157-1)/40)+1</f>
        <v>29</v>
      </c>
      <c r="CO1157" s="18">
        <f t="shared" ref="CO1157:CO1203" si="258">INDEX($BR$4:$BR$33,CN1157)</f>
        <v>1606031</v>
      </c>
      <c r="CP1157" s="44" t="str">
        <f t="shared" ref="CP1157:CP1203" si="259">INDEX($BS$4:$BS$33,CN1157)&amp;"-"&amp;CR1157&amp;"级"</f>
        <v>高级神器3配件5-34级</v>
      </c>
      <c r="CQ1157" s="43" t="s">
        <v>1061</v>
      </c>
      <c r="CR1157" s="18">
        <f t="shared" ref="CR1157:CR1203" si="260">MOD(CM1157-1,40)+1</f>
        <v>34</v>
      </c>
      <c r="CS1157" s="18" t="str">
        <f t="shared" ref="CS1157:CS1203" si="261">IF(CR1157=1,INDEX($BS$4:$BS$33,CN1157)&amp;"激活","金币")</f>
        <v>金币</v>
      </c>
      <c r="CT1157" s="18">
        <f>IF(CR1157=1,1,INT(INDEX($CE$13:$CE$52,CR1157)/$CH$2*INDEX($CI$4:$CI$6,INDEX($BT$4:$BT$33,CN1157))/5)*5)</f>
        <v>268360</v>
      </c>
      <c r="CU1157" s="18" t="str">
        <f t="shared" ref="CU1157:CU1203" si="262">IF(CR1157=1,"","初级神器材料")</f>
        <v>初级神器材料</v>
      </c>
      <c r="CV1157" s="18">
        <f t="shared" ref="CV1157:CV1203" si="263">IF(CR1157=1,"",INDEX($BK$4:$BM$43,CR1157,INDEX($BT$4:$BT$33,CN1157)))</f>
        <v>29670</v>
      </c>
      <c r="CW1157" s="18" t="str">
        <f t="shared" ref="CW1157:CW1203" si="264">IF(CR1157=1,"",INDEX($BS$4:$BS$33,CN1157))</f>
        <v>高级神器3配件5</v>
      </c>
      <c r="CX1157" s="18">
        <f t="shared" ref="CX1157:CX1203" si="265">IF(CR1157=1,"",INDEX($AW$4:$AW$43,CR1157))</f>
        <v>25</v>
      </c>
      <c r="CY1157" s="44"/>
      <c r="CZ1157" s="44"/>
      <c r="DA1157" s="44"/>
      <c r="DB1157" s="44"/>
    </row>
    <row r="1158" spans="91:106" ht="16.5" x14ac:dyDescent="0.2">
      <c r="CM1158" s="44">
        <v>1155</v>
      </c>
      <c r="CN1158" s="18">
        <f t="shared" si="257"/>
        <v>29</v>
      </c>
      <c r="CO1158" s="18">
        <f t="shared" si="258"/>
        <v>1606031</v>
      </c>
      <c r="CP1158" s="44" t="str">
        <f t="shared" si="259"/>
        <v>高级神器3配件5-35级</v>
      </c>
      <c r="CQ1158" s="43" t="s">
        <v>1061</v>
      </c>
      <c r="CR1158" s="18">
        <f t="shared" si="260"/>
        <v>35</v>
      </c>
      <c r="CS1158" s="18" t="str">
        <f t="shared" si="261"/>
        <v>金币</v>
      </c>
      <c r="CT1158" s="18">
        <f>IF(CR1158=1,1,INT(INDEX($CE$13:$CE$52,CR1158)/$CH$2*INDEX($CI$4:$CI$6,INDEX($BT$4:$BT$33,CN1158))/5)*5)</f>
        <v>322030</v>
      </c>
      <c r="CU1158" s="18" t="str">
        <f t="shared" si="262"/>
        <v>初级神器材料</v>
      </c>
      <c r="CV1158" s="18">
        <f t="shared" si="263"/>
        <v>31415</v>
      </c>
      <c r="CW1158" s="18" t="str">
        <f t="shared" si="264"/>
        <v>高级神器3配件5</v>
      </c>
      <c r="CX1158" s="18">
        <f t="shared" si="265"/>
        <v>25</v>
      </c>
      <c r="CY1158" s="44"/>
      <c r="CZ1158" s="44"/>
      <c r="DA1158" s="44"/>
      <c r="DB1158" s="44"/>
    </row>
    <row r="1159" spans="91:106" ht="16.5" x14ac:dyDescent="0.2">
      <c r="CM1159" s="44">
        <v>1156</v>
      </c>
      <c r="CN1159" s="18">
        <f t="shared" si="257"/>
        <v>29</v>
      </c>
      <c r="CO1159" s="18">
        <f t="shared" si="258"/>
        <v>1606031</v>
      </c>
      <c r="CP1159" s="44" t="str">
        <f t="shared" si="259"/>
        <v>高级神器3配件5-36级</v>
      </c>
      <c r="CQ1159" s="43" t="s">
        <v>1061</v>
      </c>
      <c r="CR1159" s="18">
        <f t="shared" si="260"/>
        <v>36</v>
      </c>
      <c r="CS1159" s="18" t="str">
        <f t="shared" si="261"/>
        <v>金币</v>
      </c>
      <c r="CT1159" s="18">
        <f>IF(CR1159=1,1,INT(INDEX($CE$13:$CE$52,CR1159)/$CH$2*INDEX($CI$4:$CI$6,INDEX($BT$4:$BT$33,CN1159))/5)*5)</f>
        <v>436085</v>
      </c>
      <c r="CU1159" s="18" t="str">
        <f t="shared" si="262"/>
        <v>初级神器材料</v>
      </c>
      <c r="CV1159" s="18">
        <f t="shared" si="263"/>
        <v>49735</v>
      </c>
      <c r="CW1159" s="18" t="str">
        <f t="shared" si="264"/>
        <v>高级神器3配件5</v>
      </c>
      <c r="CX1159" s="18">
        <f t="shared" si="265"/>
        <v>25</v>
      </c>
      <c r="CY1159" s="44"/>
      <c r="CZ1159" s="44"/>
      <c r="DA1159" s="44"/>
      <c r="DB1159" s="44"/>
    </row>
    <row r="1160" spans="91:106" ht="16.5" x14ac:dyDescent="0.2">
      <c r="CM1160" s="44">
        <v>1157</v>
      </c>
      <c r="CN1160" s="18">
        <f t="shared" si="257"/>
        <v>29</v>
      </c>
      <c r="CO1160" s="18">
        <f t="shared" si="258"/>
        <v>1606031</v>
      </c>
      <c r="CP1160" s="44" t="str">
        <f t="shared" si="259"/>
        <v>高级神器3配件5-37级</v>
      </c>
      <c r="CQ1160" s="43" t="s">
        <v>1061</v>
      </c>
      <c r="CR1160" s="18">
        <f t="shared" si="260"/>
        <v>37</v>
      </c>
      <c r="CS1160" s="18" t="str">
        <f t="shared" si="261"/>
        <v>金币</v>
      </c>
      <c r="CT1160" s="18">
        <f>IF(CR1160=1,1,INT(INDEX($CE$13:$CE$52,CR1160)/$CH$2*INDEX($CI$4:$CI$6,INDEX($BT$4:$BT$33,CN1160))/5)*5)</f>
        <v>553490</v>
      </c>
      <c r="CU1160" s="18" t="str">
        <f t="shared" si="262"/>
        <v>初级神器材料</v>
      </c>
      <c r="CV1160" s="18">
        <f t="shared" si="263"/>
        <v>52355</v>
      </c>
      <c r="CW1160" s="18" t="str">
        <f t="shared" si="264"/>
        <v>高级神器3配件5</v>
      </c>
      <c r="CX1160" s="18">
        <f t="shared" si="265"/>
        <v>25</v>
      </c>
      <c r="CY1160" s="44"/>
      <c r="CZ1160" s="44"/>
      <c r="DA1160" s="44"/>
      <c r="DB1160" s="44"/>
    </row>
    <row r="1161" spans="91:106" ht="16.5" x14ac:dyDescent="0.2">
      <c r="CM1161" s="44">
        <v>1158</v>
      </c>
      <c r="CN1161" s="18">
        <f t="shared" si="257"/>
        <v>29</v>
      </c>
      <c r="CO1161" s="18">
        <f t="shared" si="258"/>
        <v>1606031</v>
      </c>
      <c r="CP1161" s="44" t="str">
        <f t="shared" si="259"/>
        <v>高级神器3配件5-38级</v>
      </c>
      <c r="CQ1161" s="43" t="s">
        <v>1061</v>
      </c>
      <c r="CR1161" s="18">
        <f t="shared" si="260"/>
        <v>38</v>
      </c>
      <c r="CS1161" s="18" t="str">
        <f t="shared" si="261"/>
        <v>金币</v>
      </c>
      <c r="CT1161" s="18">
        <f>IF(CR1161=1,1,INT(INDEX($CE$13:$CE$52,CR1161)/$CH$2*INDEX($CI$4:$CI$6,INDEX($BT$4:$BT$33,CN1161))/5)*5)</f>
        <v>670900</v>
      </c>
      <c r="CU1161" s="18" t="str">
        <f t="shared" si="262"/>
        <v>初级神器材料</v>
      </c>
      <c r="CV1161" s="18">
        <f t="shared" si="263"/>
        <v>54975</v>
      </c>
      <c r="CW1161" s="18" t="str">
        <f t="shared" si="264"/>
        <v>高级神器3配件5</v>
      </c>
      <c r="CX1161" s="18">
        <f t="shared" si="265"/>
        <v>25</v>
      </c>
      <c r="CY1161" s="44"/>
      <c r="CZ1161" s="44"/>
      <c r="DA1161" s="44"/>
      <c r="DB1161" s="44"/>
    </row>
    <row r="1162" spans="91:106" ht="16.5" x14ac:dyDescent="0.2">
      <c r="CM1162" s="44">
        <v>1159</v>
      </c>
      <c r="CN1162" s="18">
        <f t="shared" si="257"/>
        <v>29</v>
      </c>
      <c r="CO1162" s="18">
        <f t="shared" si="258"/>
        <v>1606031</v>
      </c>
      <c r="CP1162" s="44" t="str">
        <f t="shared" si="259"/>
        <v>高级神器3配件5-39级</v>
      </c>
      <c r="CQ1162" s="43" t="s">
        <v>1061</v>
      </c>
      <c r="CR1162" s="18">
        <f t="shared" si="260"/>
        <v>39</v>
      </c>
      <c r="CS1162" s="18" t="str">
        <f t="shared" si="261"/>
        <v>金币</v>
      </c>
      <c r="CT1162" s="18">
        <f>IF(CR1162=1,1,INT(INDEX($CE$13:$CE$52,CR1162)/$CH$2*INDEX($CI$4:$CI$6,INDEX($BT$4:$BT$33,CN1162))/5)*5)</f>
        <v>788305</v>
      </c>
      <c r="CU1162" s="18" t="str">
        <f t="shared" si="262"/>
        <v>初级神器材料</v>
      </c>
      <c r="CV1162" s="18">
        <f t="shared" si="263"/>
        <v>57590</v>
      </c>
      <c r="CW1162" s="18" t="str">
        <f t="shared" si="264"/>
        <v>高级神器3配件5</v>
      </c>
      <c r="CX1162" s="18">
        <f t="shared" si="265"/>
        <v>25</v>
      </c>
      <c r="CY1162" s="44"/>
      <c r="CZ1162" s="44"/>
      <c r="DA1162" s="44"/>
      <c r="DB1162" s="44"/>
    </row>
    <row r="1163" spans="91:106" ht="16.5" x14ac:dyDescent="0.2">
      <c r="CM1163" s="44">
        <v>1160</v>
      </c>
      <c r="CN1163" s="18">
        <f t="shared" si="257"/>
        <v>29</v>
      </c>
      <c r="CO1163" s="18">
        <f t="shared" si="258"/>
        <v>1606031</v>
      </c>
      <c r="CP1163" s="44" t="str">
        <f t="shared" si="259"/>
        <v>高级神器3配件5-40级</v>
      </c>
      <c r="CQ1163" s="43" t="s">
        <v>1061</v>
      </c>
      <c r="CR1163" s="18">
        <f t="shared" si="260"/>
        <v>40</v>
      </c>
      <c r="CS1163" s="18" t="str">
        <f t="shared" si="261"/>
        <v>金币</v>
      </c>
      <c r="CT1163" s="18">
        <f>IF(CR1163=1,1,INT(INDEX($CE$13:$CE$52,CR1163)/$CH$2*INDEX($CI$4:$CI$6,INDEX($BT$4:$BT$33,CN1163))/5)*5)</f>
        <v>905715</v>
      </c>
      <c r="CU1163" s="18" t="str">
        <f t="shared" si="262"/>
        <v>初级神器材料</v>
      </c>
      <c r="CV1163" s="18">
        <f t="shared" si="263"/>
        <v>60210</v>
      </c>
      <c r="CW1163" s="18" t="str">
        <f t="shared" si="264"/>
        <v>高级神器3配件5</v>
      </c>
      <c r="CX1163" s="18">
        <f t="shared" si="265"/>
        <v>25</v>
      </c>
      <c r="CY1163" s="44"/>
      <c r="CZ1163" s="44"/>
      <c r="DA1163" s="44"/>
      <c r="DB1163" s="44"/>
    </row>
    <row r="1164" spans="91:106" ht="16.5" x14ac:dyDescent="0.2">
      <c r="CM1164" s="44">
        <v>1161</v>
      </c>
      <c r="CN1164" s="18">
        <f t="shared" si="257"/>
        <v>30</v>
      </c>
      <c r="CO1164" s="18">
        <f t="shared" si="258"/>
        <v>1606032</v>
      </c>
      <c r="CP1164" s="44" t="str">
        <f t="shared" si="259"/>
        <v>高级神器3配件6-1级</v>
      </c>
      <c r="CQ1164" s="43" t="s">
        <v>1061</v>
      </c>
      <c r="CR1164" s="18">
        <f t="shared" si="260"/>
        <v>1</v>
      </c>
      <c r="CS1164" s="18" t="str">
        <f t="shared" si="261"/>
        <v>高级神器3配件6激活</v>
      </c>
      <c r="CT1164" s="18">
        <f>IF(CR1164=1,1,INT(INDEX($CE$13:$CE$52,CR1164)/$CH$2*INDEX($CI$4:$CI$6,INDEX($BT$4:$BT$33,CN1164))/5)*5)</f>
        <v>1</v>
      </c>
      <c r="CU1164" s="18" t="str">
        <f t="shared" si="262"/>
        <v/>
      </c>
      <c r="CV1164" s="18" t="str">
        <f t="shared" si="263"/>
        <v/>
      </c>
      <c r="CW1164" s="18" t="str">
        <f t="shared" si="264"/>
        <v/>
      </c>
      <c r="CX1164" s="18" t="str">
        <f t="shared" si="265"/>
        <v/>
      </c>
      <c r="CY1164" s="44"/>
      <c r="CZ1164" s="44"/>
      <c r="DA1164" s="44"/>
      <c r="DB1164" s="44"/>
    </row>
    <row r="1165" spans="91:106" ht="16.5" x14ac:dyDescent="0.2">
      <c r="CM1165" s="44">
        <v>1162</v>
      </c>
      <c r="CN1165" s="18">
        <f t="shared" si="257"/>
        <v>30</v>
      </c>
      <c r="CO1165" s="18">
        <f t="shared" si="258"/>
        <v>1606032</v>
      </c>
      <c r="CP1165" s="44" t="str">
        <f t="shared" si="259"/>
        <v>高级神器3配件6-2级</v>
      </c>
      <c r="CQ1165" s="43" t="s">
        <v>1061</v>
      </c>
      <c r="CR1165" s="18">
        <f t="shared" si="260"/>
        <v>2</v>
      </c>
      <c r="CS1165" s="18" t="str">
        <f t="shared" si="261"/>
        <v>金币</v>
      </c>
      <c r="CT1165" s="18">
        <f>IF(CR1165=1,1,INT(INDEX($CE$13:$CE$52,CR1165)/$CH$2*INDEX($CI$4:$CI$6,INDEX($BT$4:$BT$33,CN1165))/5)*5)</f>
        <v>1505</v>
      </c>
      <c r="CU1165" s="18" t="str">
        <f t="shared" si="262"/>
        <v>初级神器材料</v>
      </c>
      <c r="CV1165" s="18">
        <f t="shared" si="263"/>
        <v>45</v>
      </c>
      <c r="CW1165" s="18" t="str">
        <f t="shared" si="264"/>
        <v>高级神器3配件6</v>
      </c>
      <c r="CX1165" s="18">
        <f t="shared" si="265"/>
        <v>1</v>
      </c>
      <c r="CY1165" s="44"/>
      <c r="CZ1165" s="44"/>
      <c r="DA1165" s="44"/>
      <c r="DB1165" s="44"/>
    </row>
    <row r="1166" spans="91:106" ht="16.5" x14ac:dyDescent="0.2">
      <c r="CM1166" s="44">
        <v>1163</v>
      </c>
      <c r="CN1166" s="18">
        <f t="shared" si="257"/>
        <v>30</v>
      </c>
      <c r="CO1166" s="18">
        <f t="shared" si="258"/>
        <v>1606032</v>
      </c>
      <c r="CP1166" s="44" t="str">
        <f t="shared" si="259"/>
        <v>高级神器3配件6-3级</v>
      </c>
      <c r="CQ1166" s="43" t="s">
        <v>1061</v>
      </c>
      <c r="CR1166" s="18">
        <f t="shared" si="260"/>
        <v>3</v>
      </c>
      <c r="CS1166" s="18" t="str">
        <f t="shared" si="261"/>
        <v>金币</v>
      </c>
      <c r="CT1166" s="18">
        <f>IF(CR1166=1,1,INT(INDEX($CE$13:$CE$52,CR1166)/$CH$2*INDEX($CI$4:$CI$6,INDEX($BT$4:$BT$33,CN1166))/5)*5)</f>
        <v>1825</v>
      </c>
      <c r="CU1166" s="18" t="str">
        <f t="shared" si="262"/>
        <v>初级神器材料</v>
      </c>
      <c r="CV1166" s="18">
        <f t="shared" si="263"/>
        <v>85</v>
      </c>
      <c r="CW1166" s="18" t="str">
        <f t="shared" si="264"/>
        <v>高级神器3配件6</v>
      </c>
      <c r="CX1166" s="18">
        <f t="shared" si="265"/>
        <v>1</v>
      </c>
      <c r="CY1166" s="44"/>
      <c r="CZ1166" s="44"/>
      <c r="DA1166" s="44"/>
      <c r="DB1166" s="44"/>
    </row>
    <row r="1167" spans="91:106" ht="16.5" x14ac:dyDescent="0.2">
      <c r="CM1167" s="44">
        <v>1164</v>
      </c>
      <c r="CN1167" s="18">
        <f t="shared" si="257"/>
        <v>30</v>
      </c>
      <c r="CO1167" s="18">
        <f t="shared" si="258"/>
        <v>1606032</v>
      </c>
      <c r="CP1167" s="44" t="str">
        <f t="shared" si="259"/>
        <v>高级神器3配件6-4级</v>
      </c>
      <c r="CQ1167" s="43" t="s">
        <v>1061</v>
      </c>
      <c r="CR1167" s="18">
        <f t="shared" si="260"/>
        <v>4</v>
      </c>
      <c r="CS1167" s="18" t="str">
        <f t="shared" si="261"/>
        <v>金币</v>
      </c>
      <c r="CT1167" s="18">
        <f>IF(CR1167=1,1,INT(INDEX($CE$13:$CE$52,CR1167)/$CH$2*INDEX($CI$4:$CI$6,INDEX($BT$4:$BT$33,CN1167))/5)*5)</f>
        <v>2145</v>
      </c>
      <c r="CU1167" s="18" t="str">
        <f t="shared" si="262"/>
        <v>初级神器材料</v>
      </c>
      <c r="CV1167" s="18">
        <f t="shared" si="263"/>
        <v>130</v>
      </c>
      <c r="CW1167" s="18" t="str">
        <f t="shared" si="264"/>
        <v>高级神器3配件6</v>
      </c>
      <c r="CX1167" s="18">
        <f t="shared" si="265"/>
        <v>1</v>
      </c>
      <c r="CY1167" s="44"/>
      <c r="CZ1167" s="44"/>
      <c r="DA1167" s="44"/>
      <c r="DB1167" s="44"/>
    </row>
    <row r="1168" spans="91:106" ht="16.5" x14ac:dyDescent="0.2">
      <c r="CM1168" s="44">
        <v>1165</v>
      </c>
      <c r="CN1168" s="18">
        <f t="shared" si="257"/>
        <v>30</v>
      </c>
      <c r="CO1168" s="18">
        <f t="shared" si="258"/>
        <v>1606032</v>
      </c>
      <c r="CP1168" s="44" t="str">
        <f t="shared" si="259"/>
        <v>高级神器3配件6-5级</v>
      </c>
      <c r="CQ1168" s="43" t="s">
        <v>1061</v>
      </c>
      <c r="CR1168" s="18">
        <f t="shared" si="260"/>
        <v>5</v>
      </c>
      <c r="CS1168" s="18" t="str">
        <f t="shared" si="261"/>
        <v>金币</v>
      </c>
      <c r="CT1168" s="18">
        <f>IF(CR1168=1,1,INT(INDEX($CE$13:$CE$52,CR1168)/$CH$2*INDEX($CI$4:$CI$6,INDEX($BT$4:$BT$33,CN1168))/5)*5)</f>
        <v>2465</v>
      </c>
      <c r="CU1168" s="18" t="str">
        <f t="shared" si="262"/>
        <v>初级神器材料</v>
      </c>
      <c r="CV1168" s="18">
        <f t="shared" si="263"/>
        <v>220</v>
      </c>
      <c r="CW1168" s="18" t="str">
        <f t="shared" si="264"/>
        <v>高级神器3配件6</v>
      </c>
      <c r="CX1168" s="18">
        <f t="shared" si="265"/>
        <v>2</v>
      </c>
      <c r="CY1168" s="44"/>
      <c r="CZ1168" s="44"/>
      <c r="DA1168" s="44"/>
      <c r="DB1168" s="44"/>
    </row>
    <row r="1169" spans="91:106" ht="16.5" x14ac:dyDescent="0.2">
      <c r="CM1169" s="44">
        <v>1166</v>
      </c>
      <c r="CN1169" s="18">
        <f t="shared" si="257"/>
        <v>30</v>
      </c>
      <c r="CO1169" s="18">
        <f t="shared" si="258"/>
        <v>1606032</v>
      </c>
      <c r="CP1169" s="44" t="str">
        <f t="shared" si="259"/>
        <v>高级神器3配件6-6级</v>
      </c>
      <c r="CQ1169" s="43" t="s">
        <v>1061</v>
      </c>
      <c r="CR1169" s="18">
        <f t="shared" si="260"/>
        <v>6</v>
      </c>
      <c r="CS1169" s="18" t="str">
        <f t="shared" si="261"/>
        <v>金币</v>
      </c>
      <c r="CT1169" s="18">
        <f>IF(CR1169=1,1,INT(INDEX($CE$13:$CE$52,CR1169)/$CH$2*INDEX($CI$4:$CI$6,INDEX($BT$4:$BT$33,CN1169))/5)*5)</f>
        <v>3260</v>
      </c>
      <c r="CU1169" s="18" t="str">
        <f t="shared" si="262"/>
        <v>初级神器材料</v>
      </c>
      <c r="CV1169" s="18">
        <f t="shared" si="263"/>
        <v>610</v>
      </c>
      <c r="CW1169" s="18" t="str">
        <f t="shared" si="264"/>
        <v>高级神器3配件6</v>
      </c>
      <c r="CX1169" s="18">
        <f t="shared" si="265"/>
        <v>2</v>
      </c>
      <c r="CY1169" s="44"/>
      <c r="CZ1169" s="44"/>
      <c r="DA1169" s="44"/>
      <c r="DB1169" s="44"/>
    </row>
    <row r="1170" spans="91:106" ht="16.5" x14ac:dyDescent="0.2">
      <c r="CM1170" s="44">
        <v>1167</v>
      </c>
      <c r="CN1170" s="18">
        <f t="shared" si="257"/>
        <v>30</v>
      </c>
      <c r="CO1170" s="18">
        <f t="shared" si="258"/>
        <v>1606032</v>
      </c>
      <c r="CP1170" s="44" t="str">
        <f t="shared" si="259"/>
        <v>高级神器3配件6-7级</v>
      </c>
      <c r="CQ1170" s="43" t="s">
        <v>1061</v>
      </c>
      <c r="CR1170" s="18">
        <f t="shared" si="260"/>
        <v>7</v>
      </c>
      <c r="CS1170" s="18" t="str">
        <f t="shared" si="261"/>
        <v>金币</v>
      </c>
      <c r="CT1170" s="18">
        <f>IF(CR1170=1,1,INT(INDEX($CE$13:$CE$52,CR1170)/$CH$2*INDEX($CI$4:$CI$6,INDEX($BT$4:$BT$33,CN1170))/5)*5)</f>
        <v>4140</v>
      </c>
      <c r="CU1170" s="18" t="str">
        <f t="shared" si="262"/>
        <v>初级神器材料</v>
      </c>
      <c r="CV1170" s="18">
        <f t="shared" si="263"/>
        <v>915</v>
      </c>
      <c r="CW1170" s="18" t="str">
        <f t="shared" si="264"/>
        <v>高级神器3配件6</v>
      </c>
      <c r="CX1170" s="18">
        <f t="shared" si="265"/>
        <v>2</v>
      </c>
      <c r="CY1170" s="44"/>
      <c r="CZ1170" s="44"/>
      <c r="DA1170" s="44"/>
      <c r="DB1170" s="44"/>
    </row>
    <row r="1171" spans="91:106" ht="16.5" x14ac:dyDescent="0.2">
      <c r="CM1171" s="44">
        <v>1168</v>
      </c>
      <c r="CN1171" s="18">
        <f t="shared" si="257"/>
        <v>30</v>
      </c>
      <c r="CO1171" s="18">
        <f t="shared" si="258"/>
        <v>1606032</v>
      </c>
      <c r="CP1171" s="44" t="str">
        <f t="shared" si="259"/>
        <v>高级神器3配件6-8级</v>
      </c>
      <c r="CQ1171" s="43" t="s">
        <v>1061</v>
      </c>
      <c r="CR1171" s="18">
        <f t="shared" si="260"/>
        <v>8</v>
      </c>
      <c r="CS1171" s="18" t="str">
        <f t="shared" si="261"/>
        <v>金币</v>
      </c>
      <c r="CT1171" s="18">
        <f>IF(CR1171=1,1,INT(INDEX($CE$13:$CE$52,CR1171)/$CH$2*INDEX($CI$4:$CI$6,INDEX($BT$4:$BT$33,CN1171))/5)*5)</f>
        <v>5020</v>
      </c>
      <c r="CU1171" s="18" t="str">
        <f t="shared" si="262"/>
        <v>初级神器材料</v>
      </c>
      <c r="CV1171" s="18">
        <f t="shared" si="263"/>
        <v>1180</v>
      </c>
      <c r="CW1171" s="18" t="str">
        <f t="shared" si="264"/>
        <v>高级神器3配件6</v>
      </c>
      <c r="CX1171" s="18">
        <f t="shared" si="265"/>
        <v>2</v>
      </c>
      <c r="CY1171" s="44"/>
      <c r="CZ1171" s="44"/>
      <c r="DA1171" s="44"/>
      <c r="DB1171" s="44"/>
    </row>
    <row r="1172" spans="91:106" ht="16.5" x14ac:dyDescent="0.2">
      <c r="CM1172" s="44">
        <v>1169</v>
      </c>
      <c r="CN1172" s="18">
        <f t="shared" si="257"/>
        <v>30</v>
      </c>
      <c r="CO1172" s="18">
        <f t="shared" si="258"/>
        <v>1606032</v>
      </c>
      <c r="CP1172" s="44" t="str">
        <f t="shared" si="259"/>
        <v>高级神器3配件6-9级</v>
      </c>
      <c r="CQ1172" s="43" t="s">
        <v>1061</v>
      </c>
      <c r="CR1172" s="18">
        <f t="shared" si="260"/>
        <v>9</v>
      </c>
      <c r="CS1172" s="18" t="str">
        <f t="shared" si="261"/>
        <v>金币</v>
      </c>
      <c r="CT1172" s="18">
        <f>IF(CR1172=1,1,INT(INDEX($CE$13:$CE$52,CR1172)/$CH$2*INDEX($CI$4:$CI$6,INDEX($BT$4:$BT$33,CN1172))/5)*5)</f>
        <v>5900</v>
      </c>
      <c r="CU1172" s="18" t="str">
        <f t="shared" si="262"/>
        <v>初级神器材料</v>
      </c>
      <c r="CV1172" s="18">
        <f t="shared" si="263"/>
        <v>1395</v>
      </c>
      <c r="CW1172" s="18" t="str">
        <f t="shared" si="264"/>
        <v>高级神器3配件6</v>
      </c>
      <c r="CX1172" s="18">
        <f t="shared" si="265"/>
        <v>2</v>
      </c>
      <c r="CY1172" s="44"/>
      <c r="CZ1172" s="44"/>
      <c r="DA1172" s="44"/>
      <c r="DB1172" s="44"/>
    </row>
    <row r="1173" spans="91:106" ht="16.5" x14ac:dyDescent="0.2">
      <c r="CM1173" s="44">
        <v>1170</v>
      </c>
      <c r="CN1173" s="18">
        <f t="shared" si="257"/>
        <v>30</v>
      </c>
      <c r="CO1173" s="18">
        <f t="shared" si="258"/>
        <v>1606032</v>
      </c>
      <c r="CP1173" s="44" t="str">
        <f t="shared" si="259"/>
        <v>高级神器3配件6-10级</v>
      </c>
      <c r="CQ1173" s="43" t="s">
        <v>1061</v>
      </c>
      <c r="CR1173" s="18">
        <f t="shared" si="260"/>
        <v>10</v>
      </c>
      <c r="CS1173" s="18" t="str">
        <f t="shared" si="261"/>
        <v>金币</v>
      </c>
      <c r="CT1173" s="18">
        <f>IF(CR1173=1,1,INT(INDEX($CE$13:$CE$52,CR1173)/$CH$2*INDEX($CI$4:$CI$6,INDEX($BT$4:$BT$33,CN1173))/5)*5)</f>
        <v>6780</v>
      </c>
      <c r="CU1173" s="18" t="str">
        <f t="shared" si="262"/>
        <v>初级神器材料</v>
      </c>
      <c r="CV1173" s="18">
        <f t="shared" si="263"/>
        <v>1660</v>
      </c>
      <c r="CW1173" s="18" t="str">
        <f t="shared" si="264"/>
        <v>高级神器3配件6</v>
      </c>
      <c r="CX1173" s="18">
        <f t="shared" si="265"/>
        <v>3</v>
      </c>
      <c r="CY1173" s="44"/>
      <c r="CZ1173" s="44"/>
      <c r="DA1173" s="44"/>
      <c r="DB1173" s="44"/>
    </row>
    <row r="1174" spans="91:106" ht="16.5" x14ac:dyDescent="0.2">
      <c r="CM1174" s="44">
        <v>1171</v>
      </c>
      <c r="CN1174" s="18">
        <f t="shared" si="257"/>
        <v>30</v>
      </c>
      <c r="CO1174" s="18">
        <f t="shared" si="258"/>
        <v>1606032</v>
      </c>
      <c r="CP1174" s="44" t="str">
        <f t="shared" si="259"/>
        <v>高级神器3配件6-11级</v>
      </c>
      <c r="CQ1174" s="43" t="s">
        <v>1061</v>
      </c>
      <c r="CR1174" s="18">
        <f t="shared" si="260"/>
        <v>11</v>
      </c>
      <c r="CS1174" s="18" t="str">
        <f t="shared" si="261"/>
        <v>金币</v>
      </c>
      <c r="CT1174" s="18">
        <f>IF(CR1174=1,1,INT(INDEX($CE$13:$CE$52,CR1174)/$CH$2*INDEX($CI$4:$CI$6,INDEX($BT$4:$BT$33,CN1174))/5)*5)</f>
        <v>8065</v>
      </c>
      <c r="CU1174" s="18" t="str">
        <f t="shared" si="262"/>
        <v>初级神器材料</v>
      </c>
      <c r="CV1174" s="18">
        <f t="shared" si="263"/>
        <v>2880</v>
      </c>
      <c r="CW1174" s="18" t="str">
        <f t="shared" si="264"/>
        <v>高级神器3配件6</v>
      </c>
      <c r="CX1174" s="18">
        <f t="shared" si="265"/>
        <v>3</v>
      </c>
      <c r="CY1174" s="44"/>
      <c r="CZ1174" s="44"/>
      <c r="DA1174" s="44"/>
      <c r="DB1174" s="44"/>
    </row>
    <row r="1175" spans="91:106" ht="16.5" x14ac:dyDescent="0.2">
      <c r="CM1175" s="44">
        <v>1172</v>
      </c>
      <c r="CN1175" s="18">
        <f t="shared" si="257"/>
        <v>30</v>
      </c>
      <c r="CO1175" s="18">
        <f t="shared" si="258"/>
        <v>1606032</v>
      </c>
      <c r="CP1175" s="44" t="str">
        <f t="shared" si="259"/>
        <v>高级神器3配件6-12级</v>
      </c>
      <c r="CQ1175" s="43" t="s">
        <v>1061</v>
      </c>
      <c r="CR1175" s="18">
        <f t="shared" si="260"/>
        <v>12</v>
      </c>
      <c r="CS1175" s="18" t="str">
        <f t="shared" si="261"/>
        <v>金币</v>
      </c>
      <c r="CT1175" s="18">
        <f>IF(CR1175=1,1,INT(INDEX($CE$13:$CE$52,CR1175)/$CH$2*INDEX($CI$4:$CI$6,INDEX($BT$4:$BT$33,CN1175))/5)*5)</f>
        <v>9790</v>
      </c>
      <c r="CU1175" s="18" t="str">
        <f t="shared" si="262"/>
        <v>初级神器材料</v>
      </c>
      <c r="CV1175" s="18">
        <f t="shared" si="263"/>
        <v>3140</v>
      </c>
      <c r="CW1175" s="18" t="str">
        <f t="shared" si="264"/>
        <v>高级神器3配件6</v>
      </c>
      <c r="CX1175" s="18">
        <f t="shared" si="265"/>
        <v>3</v>
      </c>
      <c r="CY1175" s="44"/>
      <c r="CZ1175" s="44"/>
      <c r="DA1175" s="44"/>
      <c r="DB1175" s="44"/>
    </row>
    <row r="1176" spans="91:106" ht="16.5" x14ac:dyDescent="0.2">
      <c r="CM1176" s="44">
        <v>1173</v>
      </c>
      <c r="CN1176" s="18">
        <f t="shared" si="257"/>
        <v>30</v>
      </c>
      <c r="CO1176" s="18">
        <f t="shared" si="258"/>
        <v>1606032</v>
      </c>
      <c r="CP1176" s="44" t="str">
        <f t="shared" si="259"/>
        <v>高级神器3配件6-13级</v>
      </c>
      <c r="CQ1176" s="43" t="s">
        <v>1061</v>
      </c>
      <c r="CR1176" s="18">
        <f t="shared" si="260"/>
        <v>13</v>
      </c>
      <c r="CS1176" s="18" t="str">
        <f t="shared" si="261"/>
        <v>金币</v>
      </c>
      <c r="CT1176" s="18">
        <f>IF(CR1176=1,1,INT(INDEX($CE$13:$CE$52,CR1176)/$CH$2*INDEX($CI$4:$CI$6,INDEX($BT$4:$BT$33,CN1176))/5)*5)</f>
        <v>11520</v>
      </c>
      <c r="CU1176" s="18" t="str">
        <f t="shared" si="262"/>
        <v>初级神器材料</v>
      </c>
      <c r="CV1176" s="18">
        <f t="shared" si="263"/>
        <v>3360</v>
      </c>
      <c r="CW1176" s="18" t="str">
        <f t="shared" si="264"/>
        <v>高级神器3配件6</v>
      </c>
      <c r="CX1176" s="18">
        <f t="shared" si="265"/>
        <v>3</v>
      </c>
      <c r="CY1176" s="44"/>
      <c r="CZ1176" s="44"/>
      <c r="DA1176" s="44"/>
      <c r="DB1176" s="44"/>
    </row>
    <row r="1177" spans="91:106" ht="16.5" x14ac:dyDescent="0.2">
      <c r="CM1177" s="44">
        <v>1174</v>
      </c>
      <c r="CN1177" s="18">
        <f t="shared" si="257"/>
        <v>30</v>
      </c>
      <c r="CO1177" s="18">
        <f t="shared" si="258"/>
        <v>1606032</v>
      </c>
      <c r="CP1177" s="44" t="str">
        <f t="shared" si="259"/>
        <v>高级神器3配件6-14级</v>
      </c>
      <c r="CQ1177" s="43" t="s">
        <v>1061</v>
      </c>
      <c r="CR1177" s="18">
        <f t="shared" si="260"/>
        <v>14</v>
      </c>
      <c r="CS1177" s="18" t="str">
        <f t="shared" si="261"/>
        <v>金币</v>
      </c>
      <c r="CT1177" s="18">
        <f>IF(CR1177=1,1,INT(INDEX($CE$13:$CE$52,CR1177)/$CH$2*INDEX($CI$4:$CI$6,INDEX($BT$4:$BT$33,CN1177))/5)*5)</f>
        <v>13250</v>
      </c>
      <c r="CU1177" s="18" t="str">
        <f t="shared" si="262"/>
        <v>初级神器材料</v>
      </c>
      <c r="CV1177" s="18">
        <f t="shared" si="263"/>
        <v>3580</v>
      </c>
      <c r="CW1177" s="18" t="str">
        <f t="shared" si="264"/>
        <v>高级神器3配件6</v>
      </c>
      <c r="CX1177" s="18">
        <f t="shared" si="265"/>
        <v>3</v>
      </c>
      <c r="CY1177" s="44"/>
      <c r="CZ1177" s="44"/>
      <c r="DA1177" s="44"/>
      <c r="DB1177" s="44"/>
    </row>
    <row r="1178" spans="91:106" ht="16.5" x14ac:dyDescent="0.2">
      <c r="CM1178" s="44">
        <v>1175</v>
      </c>
      <c r="CN1178" s="18">
        <f t="shared" si="257"/>
        <v>30</v>
      </c>
      <c r="CO1178" s="18">
        <f t="shared" si="258"/>
        <v>1606032</v>
      </c>
      <c r="CP1178" s="44" t="str">
        <f t="shared" si="259"/>
        <v>高级神器3配件6-15级</v>
      </c>
      <c r="CQ1178" s="43" t="s">
        <v>1061</v>
      </c>
      <c r="CR1178" s="18">
        <f t="shared" si="260"/>
        <v>15</v>
      </c>
      <c r="CS1178" s="18" t="str">
        <f t="shared" si="261"/>
        <v>金币</v>
      </c>
      <c r="CT1178" s="18">
        <f>IF(CR1178=1,1,INT(INDEX($CE$13:$CE$52,CR1178)/$CH$2*INDEX($CI$4:$CI$6,INDEX($BT$4:$BT$33,CN1178))/5)*5)</f>
        <v>14980</v>
      </c>
      <c r="CU1178" s="18" t="str">
        <f t="shared" si="262"/>
        <v>初级神器材料</v>
      </c>
      <c r="CV1178" s="18">
        <f t="shared" si="263"/>
        <v>3710</v>
      </c>
      <c r="CW1178" s="18" t="str">
        <f t="shared" si="264"/>
        <v>高级神器3配件6</v>
      </c>
      <c r="CX1178" s="18">
        <f t="shared" si="265"/>
        <v>5</v>
      </c>
      <c r="CY1178" s="44"/>
      <c r="CZ1178" s="44"/>
      <c r="DA1178" s="44"/>
      <c r="DB1178" s="44"/>
    </row>
    <row r="1179" spans="91:106" ht="16.5" x14ac:dyDescent="0.2">
      <c r="CM1179" s="44">
        <v>1176</v>
      </c>
      <c r="CN1179" s="18">
        <f t="shared" si="257"/>
        <v>30</v>
      </c>
      <c r="CO1179" s="18">
        <f t="shared" si="258"/>
        <v>1606032</v>
      </c>
      <c r="CP1179" s="44" t="str">
        <f t="shared" si="259"/>
        <v>高级神器3配件6-16级</v>
      </c>
      <c r="CQ1179" s="43" t="s">
        <v>1061</v>
      </c>
      <c r="CR1179" s="18">
        <f t="shared" si="260"/>
        <v>16</v>
      </c>
      <c r="CS1179" s="18" t="str">
        <f t="shared" si="261"/>
        <v>金币</v>
      </c>
      <c r="CT1179" s="18">
        <f>IF(CR1179=1,1,INT(INDEX($CE$13:$CE$52,CR1179)/$CH$2*INDEX($CI$4:$CI$6,INDEX($BT$4:$BT$33,CN1179))/5)*5)</f>
        <v>16165</v>
      </c>
      <c r="CU1179" s="18" t="str">
        <f t="shared" si="262"/>
        <v>初级神器材料</v>
      </c>
      <c r="CV1179" s="18">
        <f t="shared" si="263"/>
        <v>6590</v>
      </c>
      <c r="CW1179" s="18" t="str">
        <f t="shared" si="264"/>
        <v>高级神器3配件6</v>
      </c>
      <c r="CX1179" s="18">
        <f t="shared" si="265"/>
        <v>5</v>
      </c>
      <c r="CY1179" s="44"/>
      <c r="CZ1179" s="44"/>
      <c r="DA1179" s="44"/>
      <c r="DB1179" s="44"/>
    </row>
    <row r="1180" spans="91:106" ht="16.5" x14ac:dyDescent="0.2">
      <c r="CM1180" s="44">
        <v>1177</v>
      </c>
      <c r="CN1180" s="18">
        <f t="shared" si="257"/>
        <v>30</v>
      </c>
      <c r="CO1180" s="18">
        <f t="shared" si="258"/>
        <v>1606032</v>
      </c>
      <c r="CP1180" s="44" t="str">
        <f t="shared" si="259"/>
        <v>高级神器3配件6-17级</v>
      </c>
      <c r="CQ1180" s="43" t="s">
        <v>1061</v>
      </c>
      <c r="CR1180" s="18">
        <f t="shared" si="260"/>
        <v>17</v>
      </c>
      <c r="CS1180" s="18" t="str">
        <f t="shared" si="261"/>
        <v>金币</v>
      </c>
      <c r="CT1180" s="18">
        <f>IF(CR1180=1,1,INT(INDEX($CE$13:$CE$52,CR1180)/$CH$2*INDEX($CI$4:$CI$6,INDEX($BT$4:$BT$33,CN1180))/5)*5)</f>
        <v>19625</v>
      </c>
      <c r="CU1180" s="18" t="str">
        <f t="shared" si="262"/>
        <v>初级神器材料</v>
      </c>
      <c r="CV1180" s="18">
        <f t="shared" si="263"/>
        <v>6980</v>
      </c>
      <c r="CW1180" s="18" t="str">
        <f t="shared" si="264"/>
        <v>高级神器3配件6</v>
      </c>
      <c r="CX1180" s="18">
        <f t="shared" si="265"/>
        <v>5</v>
      </c>
      <c r="CY1180" s="44"/>
      <c r="CZ1180" s="44"/>
      <c r="DA1180" s="44"/>
      <c r="DB1180" s="44"/>
    </row>
    <row r="1181" spans="91:106" ht="16.5" x14ac:dyDescent="0.2">
      <c r="CM1181" s="44">
        <v>1178</v>
      </c>
      <c r="CN1181" s="18">
        <f t="shared" si="257"/>
        <v>30</v>
      </c>
      <c r="CO1181" s="18">
        <f t="shared" si="258"/>
        <v>1606032</v>
      </c>
      <c r="CP1181" s="44" t="str">
        <f t="shared" si="259"/>
        <v>高级神器3配件6-18级</v>
      </c>
      <c r="CQ1181" s="43" t="s">
        <v>1061</v>
      </c>
      <c r="CR1181" s="18">
        <f t="shared" si="260"/>
        <v>18</v>
      </c>
      <c r="CS1181" s="18" t="str">
        <f t="shared" si="261"/>
        <v>金币</v>
      </c>
      <c r="CT1181" s="18">
        <f>IF(CR1181=1,1,INT(INDEX($CE$13:$CE$52,CR1181)/$CH$2*INDEX($CI$4:$CI$6,INDEX($BT$4:$BT$33,CN1181))/5)*5)</f>
        <v>23090</v>
      </c>
      <c r="CU1181" s="18" t="str">
        <f t="shared" si="262"/>
        <v>初级神器材料</v>
      </c>
      <c r="CV1181" s="18">
        <f t="shared" si="263"/>
        <v>7375</v>
      </c>
      <c r="CW1181" s="18" t="str">
        <f t="shared" si="264"/>
        <v>高级神器3配件6</v>
      </c>
      <c r="CX1181" s="18">
        <f t="shared" si="265"/>
        <v>5</v>
      </c>
      <c r="CY1181" s="44"/>
      <c r="CZ1181" s="44"/>
      <c r="DA1181" s="44"/>
      <c r="DB1181" s="44"/>
    </row>
    <row r="1182" spans="91:106" ht="16.5" x14ac:dyDescent="0.2">
      <c r="CM1182" s="44">
        <v>1179</v>
      </c>
      <c r="CN1182" s="18">
        <f t="shared" si="257"/>
        <v>30</v>
      </c>
      <c r="CO1182" s="18">
        <f t="shared" si="258"/>
        <v>1606032</v>
      </c>
      <c r="CP1182" s="44" t="str">
        <f t="shared" si="259"/>
        <v>高级神器3配件6-19级</v>
      </c>
      <c r="CQ1182" s="43" t="s">
        <v>1061</v>
      </c>
      <c r="CR1182" s="18">
        <f t="shared" si="260"/>
        <v>19</v>
      </c>
      <c r="CS1182" s="18" t="str">
        <f t="shared" si="261"/>
        <v>金币</v>
      </c>
      <c r="CT1182" s="18">
        <f>IF(CR1182=1,1,INT(INDEX($CE$13:$CE$52,CR1182)/$CH$2*INDEX($CI$4:$CI$6,INDEX($BT$4:$BT$33,CN1182))/5)*5)</f>
        <v>26555</v>
      </c>
      <c r="CU1182" s="18" t="str">
        <f t="shared" si="262"/>
        <v>初级神器材料</v>
      </c>
      <c r="CV1182" s="18">
        <f t="shared" si="263"/>
        <v>7810</v>
      </c>
      <c r="CW1182" s="18" t="str">
        <f t="shared" si="264"/>
        <v>高级神器3配件6</v>
      </c>
      <c r="CX1182" s="18">
        <f t="shared" si="265"/>
        <v>5</v>
      </c>
      <c r="CY1182" s="44"/>
      <c r="CZ1182" s="44"/>
      <c r="DA1182" s="44"/>
      <c r="DB1182" s="44"/>
    </row>
    <row r="1183" spans="91:106" ht="16.5" x14ac:dyDescent="0.2">
      <c r="CM1183" s="44">
        <v>1180</v>
      </c>
      <c r="CN1183" s="18">
        <f t="shared" si="257"/>
        <v>30</v>
      </c>
      <c r="CO1183" s="18">
        <f t="shared" si="258"/>
        <v>1606032</v>
      </c>
      <c r="CP1183" s="44" t="str">
        <f t="shared" si="259"/>
        <v>高级神器3配件6-20级</v>
      </c>
      <c r="CQ1183" s="43" t="s">
        <v>1061</v>
      </c>
      <c r="CR1183" s="18">
        <f t="shared" si="260"/>
        <v>20</v>
      </c>
      <c r="CS1183" s="18" t="str">
        <f t="shared" si="261"/>
        <v>金币</v>
      </c>
      <c r="CT1183" s="18">
        <f>IF(CR1183=1,1,INT(INDEX($CE$13:$CE$52,CR1183)/$CH$2*INDEX($CI$4:$CI$6,INDEX($BT$4:$BT$33,CN1183))/5)*5)</f>
        <v>30020</v>
      </c>
      <c r="CU1183" s="18" t="str">
        <f t="shared" si="262"/>
        <v>初级神器材料</v>
      </c>
      <c r="CV1183" s="18">
        <f t="shared" si="263"/>
        <v>8245</v>
      </c>
      <c r="CW1183" s="18" t="str">
        <f t="shared" si="264"/>
        <v>高级神器3配件6</v>
      </c>
      <c r="CX1183" s="18">
        <f t="shared" si="265"/>
        <v>10</v>
      </c>
      <c r="CY1183" s="44"/>
      <c r="CZ1183" s="44"/>
      <c r="DA1183" s="44"/>
      <c r="DB1183" s="44"/>
    </row>
    <row r="1184" spans="91:106" ht="16.5" x14ac:dyDescent="0.2">
      <c r="CM1184" s="44">
        <v>1181</v>
      </c>
      <c r="CN1184" s="18">
        <f t="shared" si="257"/>
        <v>30</v>
      </c>
      <c r="CO1184" s="18">
        <f t="shared" si="258"/>
        <v>1606032</v>
      </c>
      <c r="CP1184" s="44" t="str">
        <f t="shared" si="259"/>
        <v>高级神器3配件6-21级</v>
      </c>
      <c r="CQ1184" s="43" t="s">
        <v>1061</v>
      </c>
      <c r="CR1184" s="18">
        <f t="shared" si="260"/>
        <v>21</v>
      </c>
      <c r="CS1184" s="18" t="str">
        <f t="shared" si="261"/>
        <v>金币</v>
      </c>
      <c r="CT1184" s="18">
        <f>IF(CR1184=1,1,INT(INDEX($CE$13:$CE$52,CR1184)/$CH$2*INDEX($CI$4:$CI$6,INDEX($BT$4:$BT$33,CN1184))/5)*5)</f>
        <v>31530</v>
      </c>
      <c r="CU1184" s="18" t="str">
        <f t="shared" si="262"/>
        <v>初级神器材料</v>
      </c>
      <c r="CV1184" s="18">
        <f t="shared" si="263"/>
        <v>9130</v>
      </c>
      <c r="CW1184" s="18" t="str">
        <f t="shared" si="264"/>
        <v>高级神器3配件6</v>
      </c>
      <c r="CX1184" s="18">
        <f t="shared" si="265"/>
        <v>10</v>
      </c>
      <c r="CY1184" s="44"/>
      <c r="CZ1184" s="44"/>
      <c r="DA1184" s="44"/>
      <c r="DB1184" s="44"/>
    </row>
    <row r="1185" spans="91:106" ht="16.5" x14ac:dyDescent="0.2">
      <c r="CM1185" s="44">
        <v>1182</v>
      </c>
      <c r="CN1185" s="18">
        <f t="shared" si="257"/>
        <v>30</v>
      </c>
      <c r="CO1185" s="18">
        <f t="shared" si="258"/>
        <v>1606032</v>
      </c>
      <c r="CP1185" s="44" t="str">
        <f t="shared" si="259"/>
        <v>高级神器3配件6-22级</v>
      </c>
      <c r="CQ1185" s="43" t="s">
        <v>1061</v>
      </c>
      <c r="CR1185" s="18">
        <f t="shared" si="260"/>
        <v>22</v>
      </c>
      <c r="CS1185" s="18" t="str">
        <f t="shared" si="261"/>
        <v>金币</v>
      </c>
      <c r="CT1185" s="18">
        <f>IF(CR1185=1,1,INT(INDEX($CE$13:$CE$52,CR1185)/$CH$2*INDEX($CI$4:$CI$6,INDEX($BT$4:$BT$33,CN1185))/5)*5)</f>
        <v>33285</v>
      </c>
      <c r="CU1185" s="18" t="str">
        <f t="shared" si="262"/>
        <v>初级神器材料</v>
      </c>
      <c r="CV1185" s="18">
        <f t="shared" si="263"/>
        <v>9775</v>
      </c>
      <c r="CW1185" s="18" t="str">
        <f t="shared" si="264"/>
        <v>高级神器3配件6</v>
      </c>
      <c r="CX1185" s="18">
        <f t="shared" si="265"/>
        <v>10</v>
      </c>
      <c r="CY1185" s="44"/>
      <c r="CZ1185" s="44"/>
      <c r="DA1185" s="44"/>
      <c r="DB1185" s="44"/>
    </row>
    <row r="1186" spans="91:106" ht="16.5" x14ac:dyDescent="0.2">
      <c r="CM1186" s="44">
        <v>1183</v>
      </c>
      <c r="CN1186" s="18">
        <f t="shared" si="257"/>
        <v>30</v>
      </c>
      <c r="CO1186" s="18">
        <f t="shared" si="258"/>
        <v>1606032</v>
      </c>
      <c r="CP1186" s="44" t="str">
        <f t="shared" si="259"/>
        <v>高级神器3配件6-23级</v>
      </c>
      <c r="CQ1186" s="43" t="s">
        <v>1061</v>
      </c>
      <c r="CR1186" s="18">
        <f t="shared" si="260"/>
        <v>23</v>
      </c>
      <c r="CS1186" s="18" t="str">
        <f t="shared" si="261"/>
        <v>金币</v>
      </c>
      <c r="CT1186" s="18">
        <f>IF(CR1186=1,1,INT(INDEX($CE$13:$CE$52,CR1186)/$CH$2*INDEX($CI$4:$CI$6,INDEX($BT$4:$BT$33,CN1186))/5)*5)</f>
        <v>35035</v>
      </c>
      <c r="CU1186" s="18" t="str">
        <f t="shared" si="262"/>
        <v>初级神器材料</v>
      </c>
      <c r="CV1186" s="18">
        <f t="shared" si="263"/>
        <v>10385</v>
      </c>
      <c r="CW1186" s="18" t="str">
        <f t="shared" si="264"/>
        <v>高级神器3配件6</v>
      </c>
      <c r="CX1186" s="18">
        <f t="shared" si="265"/>
        <v>10</v>
      </c>
      <c r="CY1186" s="44"/>
      <c r="CZ1186" s="44"/>
      <c r="DA1186" s="44"/>
      <c r="DB1186" s="44"/>
    </row>
    <row r="1187" spans="91:106" ht="16.5" x14ac:dyDescent="0.2">
      <c r="CM1187" s="44">
        <v>1184</v>
      </c>
      <c r="CN1187" s="18">
        <f t="shared" si="257"/>
        <v>30</v>
      </c>
      <c r="CO1187" s="18">
        <f t="shared" si="258"/>
        <v>1606032</v>
      </c>
      <c r="CP1187" s="44" t="str">
        <f t="shared" si="259"/>
        <v>高级神器3配件6-24级</v>
      </c>
      <c r="CQ1187" s="43" t="s">
        <v>1061</v>
      </c>
      <c r="CR1187" s="18">
        <f t="shared" si="260"/>
        <v>24</v>
      </c>
      <c r="CS1187" s="18" t="str">
        <f t="shared" si="261"/>
        <v>金币</v>
      </c>
      <c r="CT1187" s="18">
        <f>IF(CR1187=1,1,INT(INDEX($CE$13:$CE$52,CR1187)/$CH$2*INDEX($CI$4:$CI$6,INDEX($BT$4:$BT$33,CN1187))/5)*5)</f>
        <v>36785</v>
      </c>
      <c r="CU1187" s="18" t="str">
        <f t="shared" si="262"/>
        <v>初级神器材料</v>
      </c>
      <c r="CV1187" s="18">
        <f t="shared" si="263"/>
        <v>10995</v>
      </c>
      <c r="CW1187" s="18" t="str">
        <f t="shared" si="264"/>
        <v>高级神器3配件6</v>
      </c>
      <c r="CX1187" s="18">
        <f t="shared" si="265"/>
        <v>10</v>
      </c>
      <c r="CY1187" s="44"/>
      <c r="CZ1187" s="44"/>
      <c r="DA1187" s="44"/>
      <c r="DB1187" s="44"/>
    </row>
    <row r="1188" spans="91:106" ht="16.5" x14ac:dyDescent="0.2">
      <c r="CM1188" s="44">
        <v>1185</v>
      </c>
      <c r="CN1188" s="18">
        <f t="shared" si="257"/>
        <v>30</v>
      </c>
      <c r="CO1188" s="18">
        <f t="shared" si="258"/>
        <v>1606032</v>
      </c>
      <c r="CP1188" s="44" t="str">
        <f t="shared" si="259"/>
        <v>高级神器3配件6-25级</v>
      </c>
      <c r="CQ1188" s="43" t="s">
        <v>1061</v>
      </c>
      <c r="CR1188" s="18">
        <f t="shared" si="260"/>
        <v>25</v>
      </c>
      <c r="CS1188" s="18" t="str">
        <f t="shared" si="261"/>
        <v>金币</v>
      </c>
      <c r="CT1188" s="18">
        <f>IF(CR1188=1,1,INT(INDEX($CE$13:$CE$52,CR1188)/$CH$2*INDEX($CI$4:$CI$6,INDEX($BT$4:$BT$33,CN1188))/5)*5)</f>
        <v>38540</v>
      </c>
      <c r="CU1188" s="18" t="str">
        <f t="shared" si="262"/>
        <v>初级神器材料</v>
      </c>
      <c r="CV1188" s="18">
        <f t="shared" si="263"/>
        <v>11605</v>
      </c>
      <c r="CW1188" s="18" t="str">
        <f t="shared" si="264"/>
        <v>高级神器3配件6</v>
      </c>
      <c r="CX1188" s="18">
        <f t="shared" si="265"/>
        <v>15</v>
      </c>
      <c r="CY1188" s="44"/>
      <c r="CZ1188" s="44"/>
      <c r="DA1188" s="44"/>
      <c r="DB1188" s="44"/>
    </row>
    <row r="1189" spans="91:106" ht="16.5" x14ac:dyDescent="0.2">
      <c r="CM1189" s="44">
        <v>1186</v>
      </c>
      <c r="CN1189" s="18">
        <f t="shared" si="257"/>
        <v>30</v>
      </c>
      <c r="CO1189" s="18">
        <f t="shared" si="258"/>
        <v>1606032</v>
      </c>
      <c r="CP1189" s="44" t="str">
        <f t="shared" si="259"/>
        <v>高级神器3配件6-26级</v>
      </c>
      <c r="CQ1189" s="43" t="s">
        <v>1061</v>
      </c>
      <c r="CR1189" s="18">
        <f t="shared" si="260"/>
        <v>26</v>
      </c>
      <c r="CS1189" s="18" t="str">
        <f t="shared" si="261"/>
        <v>金币</v>
      </c>
      <c r="CT1189" s="18">
        <f>IF(CR1189=1,1,INT(INDEX($CE$13:$CE$52,CR1189)/$CH$2*INDEX($CI$4:$CI$6,INDEX($BT$4:$BT$33,CN1189))/5)*5)</f>
        <v>48610</v>
      </c>
      <c r="CU1189" s="18" t="str">
        <f t="shared" si="262"/>
        <v>初级神器材料</v>
      </c>
      <c r="CV1189" s="18">
        <f t="shared" si="263"/>
        <v>13960</v>
      </c>
      <c r="CW1189" s="18" t="str">
        <f t="shared" si="264"/>
        <v>高级神器3配件6</v>
      </c>
      <c r="CX1189" s="18">
        <f t="shared" si="265"/>
        <v>15</v>
      </c>
      <c r="CY1189" s="44"/>
      <c r="CZ1189" s="44"/>
      <c r="DA1189" s="44"/>
      <c r="DB1189" s="44"/>
    </row>
    <row r="1190" spans="91:106" ht="16.5" x14ac:dyDescent="0.2">
      <c r="CM1190" s="44">
        <v>1187</v>
      </c>
      <c r="CN1190" s="18">
        <f t="shared" si="257"/>
        <v>30</v>
      </c>
      <c r="CO1190" s="18">
        <f t="shared" si="258"/>
        <v>1606032</v>
      </c>
      <c r="CP1190" s="44" t="str">
        <f t="shared" si="259"/>
        <v>高级神器3配件6-27级</v>
      </c>
      <c r="CQ1190" s="43" t="s">
        <v>1061</v>
      </c>
      <c r="CR1190" s="18">
        <f t="shared" si="260"/>
        <v>27</v>
      </c>
      <c r="CS1190" s="18" t="str">
        <f t="shared" si="261"/>
        <v>金币</v>
      </c>
      <c r="CT1190" s="18">
        <f>IF(CR1190=1,1,INT(INDEX($CE$13:$CE$52,CR1190)/$CH$2*INDEX($CI$4:$CI$6,INDEX($BT$4:$BT$33,CN1190))/5)*5)</f>
        <v>61695</v>
      </c>
      <c r="CU1190" s="18" t="str">
        <f t="shared" si="262"/>
        <v>初级神器材料</v>
      </c>
      <c r="CV1190" s="18">
        <f t="shared" si="263"/>
        <v>14835</v>
      </c>
      <c r="CW1190" s="18" t="str">
        <f t="shared" si="264"/>
        <v>高级神器3配件6</v>
      </c>
      <c r="CX1190" s="18">
        <f t="shared" si="265"/>
        <v>15</v>
      </c>
      <c r="CY1190" s="44"/>
      <c r="CZ1190" s="44"/>
      <c r="DA1190" s="44"/>
      <c r="DB1190" s="44"/>
    </row>
    <row r="1191" spans="91:106" ht="16.5" x14ac:dyDescent="0.2">
      <c r="CM1191" s="44">
        <v>1188</v>
      </c>
      <c r="CN1191" s="18">
        <f t="shared" si="257"/>
        <v>30</v>
      </c>
      <c r="CO1191" s="18">
        <f t="shared" si="258"/>
        <v>1606032</v>
      </c>
      <c r="CP1191" s="44" t="str">
        <f t="shared" si="259"/>
        <v>高级神器3配件6-28级</v>
      </c>
      <c r="CQ1191" s="43" t="s">
        <v>1061</v>
      </c>
      <c r="CR1191" s="18">
        <f t="shared" si="260"/>
        <v>28</v>
      </c>
      <c r="CS1191" s="18" t="str">
        <f t="shared" si="261"/>
        <v>金币</v>
      </c>
      <c r="CT1191" s="18">
        <f>IF(CR1191=1,1,INT(INDEX($CE$13:$CE$52,CR1191)/$CH$2*INDEX($CI$4:$CI$6,INDEX($BT$4:$BT$33,CN1191))/5)*5)</f>
        <v>74785</v>
      </c>
      <c r="CU1191" s="18" t="str">
        <f t="shared" si="262"/>
        <v>初级神器材料</v>
      </c>
      <c r="CV1191" s="18">
        <f t="shared" si="263"/>
        <v>15705</v>
      </c>
      <c r="CW1191" s="18" t="str">
        <f t="shared" si="264"/>
        <v>高级神器3配件6</v>
      </c>
      <c r="CX1191" s="18">
        <f t="shared" si="265"/>
        <v>15</v>
      </c>
      <c r="CY1191" s="44"/>
      <c r="CZ1191" s="44"/>
      <c r="DA1191" s="44"/>
      <c r="DB1191" s="44"/>
    </row>
    <row r="1192" spans="91:106" ht="16.5" x14ac:dyDescent="0.2">
      <c r="CM1192" s="44">
        <v>1189</v>
      </c>
      <c r="CN1192" s="18">
        <f t="shared" si="257"/>
        <v>30</v>
      </c>
      <c r="CO1192" s="18">
        <f t="shared" si="258"/>
        <v>1606032</v>
      </c>
      <c r="CP1192" s="44" t="str">
        <f t="shared" si="259"/>
        <v>高级神器3配件6-29级</v>
      </c>
      <c r="CQ1192" s="43" t="s">
        <v>1061</v>
      </c>
      <c r="CR1192" s="18">
        <f t="shared" si="260"/>
        <v>29</v>
      </c>
      <c r="CS1192" s="18" t="str">
        <f t="shared" si="261"/>
        <v>金币</v>
      </c>
      <c r="CT1192" s="18">
        <f>IF(CR1192=1,1,INT(INDEX($CE$13:$CE$52,CR1192)/$CH$2*INDEX($CI$4:$CI$6,INDEX($BT$4:$BT$33,CN1192))/5)*5)</f>
        <v>87870</v>
      </c>
      <c r="CU1192" s="18" t="str">
        <f t="shared" si="262"/>
        <v>初级神器材料</v>
      </c>
      <c r="CV1192" s="18">
        <f t="shared" si="263"/>
        <v>16580</v>
      </c>
      <c r="CW1192" s="18" t="str">
        <f t="shared" si="264"/>
        <v>高级神器3配件6</v>
      </c>
      <c r="CX1192" s="18">
        <f t="shared" si="265"/>
        <v>15</v>
      </c>
      <c r="CY1192" s="44"/>
      <c r="CZ1192" s="44"/>
      <c r="DA1192" s="44"/>
      <c r="DB1192" s="44"/>
    </row>
    <row r="1193" spans="91:106" ht="16.5" x14ac:dyDescent="0.2">
      <c r="CM1193" s="44">
        <v>1190</v>
      </c>
      <c r="CN1193" s="18">
        <f t="shared" si="257"/>
        <v>30</v>
      </c>
      <c r="CO1193" s="18">
        <f t="shared" si="258"/>
        <v>1606032</v>
      </c>
      <c r="CP1193" s="44" t="str">
        <f t="shared" si="259"/>
        <v>高级神器3配件6-30级</v>
      </c>
      <c r="CQ1193" s="43" t="s">
        <v>1061</v>
      </c>
      <c r="CR1193" s="18">
        <f t="shared" si="260"/>
        <v>30</v>
      </c>
      <c r="CS1193" s="18" t="str">
        <f t="shared" si="261"/>
        <v>金币</v>
      </c>
      <c r="CT1193" s="18">
        <f>IF(CR1193=1,1,INT(INDEX($CE$13:$CE$52,CR1193)/$CH$2*INDEX($CI$4:$CI$6,INDEX($BT$4:$BT$33,CN1193))/5)*5)</f>
        <v>100960</v>
      </c>
      <c r="CU1193" s="18" t="str">
        <f t="shared" si="262"/>
        <v>初级神器材料</v>
      </c>
      <c r="CV1193" s="18">
        <f t="shared" si="263"/>
        <v>17450</v>
      </c>
      <c r="CW1193" s="18" t="str">
        <f t="shared" si="264"/>
        <v>高级神器3配件6</v>
      </c>
      <c r="CX1193" s="18">
        <f t="shared" si="265"/>
        <v>21</v>
      </c>
      <c r="CY1193" s="44"/>
      <c r="CZ1193" s="44"/>
      <c r="DA1193" s="44"/>
      <c r="DB1193" s="44"/>
    </row>
    <row r="1194" spans="91:106" ht="16.5" x14ac:dyDescent="0.2">
      <c r="CM1194" s="44">
        <v>1191</v>
      </c>
      <c r="CN1194" s="18">
        <f t="shared" si="257"/>
        <v>30</v>
      </c>
      <c r="CO1194" s="18">
        <f t="shared" si="258"/>
        <v>1606032</v>
      </c>
      <c r="CP1194" s="44" t="str">
        <f t="shared" si="259"/>
        <v>高级神器3配件6-31级</v>
      </c>
      <c r="CQ1194" s="43" t="s">
        <v>1061</v>
      </c>
      <c r="CR1194" s="18">
        <f t="shared" si="260"/>
        <v>31</v>
      </c>
      <c r="CS1194" s="18" t="str">
        <f t="shared" si="261"/>
        <v>金币</v>
      </c>
      <c r="CT1194" s="18">
        <f>IF(CR1194=1,1,INT(INDEX($CE$13:$CE$52,CR1194)/$CH$2*INDEX($CI$4:$CI$6,INDEX($BT$4:$BT$33,CN1194))/5)*5)</f>
        <v>107340</v>
      </c>
      <c r="CU1194" s="18" t="str">
        <f t="shared" si="262"/>
        <v>初级神器材料</v>
      </c>
      <c r="CV1194" s="18">
        <f t="shared" si="263"/>
        <v>24430</v>
      </c>
      <c r="CW1194" s="18" t="str">
        <f t="shared" si="264"/>
        <v>高级神器3配件6</v>
      </c>
      <c r="CX1194" s="18">
        <f t="shared" si="265"/>
        <v>25</v>
      </c>
      <c r="CY1194" s="44"/>
      <c r="CZ1194" s="44"/>
      <c r="DA1194" s="44"/>
      <c r="DB1194" s="44"/>
    </row>
    <row r="1195" spans="91:106" ht="16.5" x14ac:dyDescent="0.2">
      <c r="CM1195" s="44">
        <v>1192</v>
      </c>
      <c r="CN1195" s="18">
        <f t="shared" si="257"/>
        <v>30</v>
      </c>
      <c r="CO1195" s="18">
        <f t="shared" si="258"/>
        <v>1606032</v>
      </c>
      <c r="CP1195" s="44" t="str">
        <f t="shared" si="259"/>
        <v>高级神器3配件6-32级</v>
      </c>
      <c r="CQ1195" s="43" t="s">
        <v>1061</v>
      </c>
      <c r="CR1195" s="18">
        <f t="shared" si="260"/>
        <v>32</v>
      </c>
      <c r="CS1195" s="18" t="str">
        <f t="shared" si="261"/>
        <v>金币</v>
      </c>
      <c r="CT1195" s="18">
        <f>IF(CR1195=1,1,INT(INDEX($CE$13:$CE$52,CR1195)/$CH$2*INDEX($CI$4:$CI$6,INDEX($BT$4:$BT$33,CN1195))/5)*5)</f>
        <v>161015</v>
      </c>
      <c r="CU1195" s="18" t="str">
        <f t="shared" si="262"/>
        <v>初级神器材料</v>
      </c>
      <c r="CV1195" s="18">
        <f t="shared" si="263"/>
        <v>26175</v>
      </c>
      <c r="CW1195" s="18" t="str">
        <f t="shared" si="264"/>
        <v>高级神器3配件6</v>
      </c>
      <c r="CX1195" s="18">
        <f t="shared" si="265"/>
        <v>25</v>
      </c>
      <c r="CY1195" s="44"/>
      <c r="CZ1195" s="44"/>
      <c r="DA1195" s="44"/>
      <c r="DB1195" s="44"/>
    </row>
    <row r="1196" spans="91:106" ht="16.5" x14ac:dyDescent="0.2">
      <c r="CM1196" s="44">
        <v>1193</v>
      </c>
      <c r="CN1196" s="18">
        <f t="shared" si="257"/>
        <v>30</v>
      </c>
      <c r="CO1196" s="18">
        <f t="shared" si="258"/>
        <v>1606032</v>
      </c>
      <c r="CP1196" s="44" t="str">
        <f t="shared" si="259"/>
        <v>高级神器3配件6-33级</v>
      </c>
      <c r="CQ1196" s="43" t="s">
        <v>1061</v>
      </c>
      <c r="CR1196" s="18">
        <f t="shared" si="260"/>
        <v>33</v>
      </c>
      <c r="CS1196" s="18" t="str">
        <f t="shared" si="261"/>
        <v>金币</v>
      </c>
      <c r="CT1196" s="18">
        <f>IF(CR1196=1,1,INT(INDEX($CE$13:$CE$52,CR1196)/$CH$2*INDEX($CI$4:$CI$6,INDEX($BT$4:$BT$33,CN1196))/5)*5)</f>
        <v>214685</v>
      </c>
      <c r="CU1196" s="18" t="str">
        <f t="shared" si="262"/>
        <v>初级神器材料</v>
      </c>
      <c r="CV1196" s="18">
        <f t="shared" si="263"/>
        <v>27925</v>
      </c>
      <c r="CW1196" s="18" t="str">
        <f t="shared" si="264"/>
        <v>高级神器3配件6</v>
      </c>
      <c r="CX1196" s="18">
        <f t="shared" si="265"/>
        <v>25</v>
      </c>
      <c r="CY1196" s="44"/>
      <c r="CZ1196" s="44"/>
      <c r="DA1196" s="44"/>
      <c r="DB1196" s="44"/>
    </row>
    <row r="1197" spans="91:106" ht="16.5" x14ac:dyDescent="0.2">
      <c r="CM1197" s="44">
        <v>1194</v>
      </c>
      <c r="CN1197" s="18">
        <f t="shared" si="257"/>
        <v>30</v>
      </c>
      <c r="CO1197" s="18">
        <f t="shared" si="258"/>
        <v>1606032</v>
      </c>
      <c r="CP1197" s="44" t="str">
        <f t="shared" si="259"/>
        <v>高级神器3配件6-34级</v>
      </c>
      <c r="CQ1197" s="43" t="s">
        <v>1061</v>
      </c>
      <c r="CR1197" s="18">
        <f t="shared" si="260"/>
        <v>34</v>
      </c>
      <c r="CS1197" s="18" t="str">
        <f t="shared" si="261"/>
        <v>金币</v>
      </c>
      <c r="CT1197" s="18">
        <f>IF(CR1197=1,1,INT(INDEX($CE$13:$CE$52,CR1197)/$CH$2*INDEX($CI$4:$CI$6,INDEX($BT$4:$BT$33,CN1197))/5)*5)</f>
        <v>268360</v>
      </c>
      <c r="CU1197" s="18" t="str">
        <f t="shared" si="262"/>
        <v>初级神器材料</v>
      </c>
      <c r="CV1197" s="18">
        <f t="shared" si="263"/>
        <v>29670</v>
      </c>
      <c r="CW1197" s="18" t="str">
        <f t="shared" si="264"/>
        <v>高级神器3配件6</v>
      </c>
      <c r="CX1197" s="18">
        <f t="shared" si="265"/>
        <v>25</v>
      </c>
      <c r="CY1197" s="44"/>
      <c r="CZ1197" s="44"/>
      <c r="DA1197" s="44"/>
      <c r="DB1197" s="44"/>
    </row>
    <row r="1198" spans="91:106" ht="16.5" x14ac:dyDescent="0.2">
      <c r="CM1198" s="44">
        <v>1195</v>
      </c>
      <c r="CN1198" s="18">
        <f t="shared" si="257"/>
        <v>30</v>
      </c>
      <c r="CO1198" s="18">
        <f t="shared" si="258"/>
        <v>1606032</v>
      </c>
      <c r="CP1198" s="44" t="str">
        <f t="shared" si="259"/>
        <v>高级神器3配件6-35级</v>
      </c>
      <c r="CQ1198" s="43" t="s">
        <v>1061</v>
      </c>
      <c r="CR1198" s="18">
        <f t="shared" si="260"/>
        <v>35</v>
      </c>
      <c r="CS1198" s="18" t="str">
        <f t="shared" si="261"/>
        <v>金币</v>
      </c>
      <c r="CT1198" s="18">
        <f>IF(CR1198=1,1,INT(INDEX($CE$13:$CE$52,CR1198)/$CH$2*INDEX($CI$4:$CI$6,INDEX($BT$4:$BT$33,CN1198))/5)*5)</f>
        <v>322030</v>
      </c>
      <c r="CU1198" s="18" t="str">
        <f t="shared" si="262"/>
        <v>初级神器材料</v>
      </c>
      <c r="CV1198" s="18">
        <f t="shared" si="263"/>
        <v>31415</v>
      </c>
      <c r="CW1198" s="18" t="str">
        <f t="shared" si="264"/>
        <v>高级神器3配件6</v>
      </c>
      <c r="CX1198" s="18">
        <f t="shared" si="265"/>
        <v>25</v>
      </c>
      <c r="CY1198" s="44"/>
      <c r="CZ1198" s="44"/>
      <c r="DA1198" s="44"/>
      <c r="DB1198" s="44"/>
    </row>
    <row r="1199" spans="91:106" ht="16.5" x14ac:dyDescent="0.2">
      <c r="CM1199" s="44">
        <v>1196</v>
      </c>
      <c r="CN1199" s="18">
        <f t="shared" si="257"/>
        <v>30</v>
      </c>
      <c r="CO1199" s="18">
        <f t="shared" si="258"/>
        <v>1606032</v>
      </c>
      <c r="CP1199" s="44" t="str">
        <f t="shared" si="259"/>
        <v>高级神器3配件6-36级</v>
      </c>
      <c r="CQ1199" s="43" t="s">
        <v>1061</v>
      </c>
      <c r="CR1199" s="18">
        <f t="shared" si="260"/>
        <v>36</v>
      </c>
      <c r="CS1199" s="18" t="str">
        <f t="shared" si="261"/>
        <v>金币</v>
      </c>
      <c r="CT1199" s="18">
        <f>IF(CR1199=1,1,INT(INDEX($CE$13:$CE$52,CR1199)/$CH$2*INDEX($CI$4:$CI$6,INDEX($BT$4:$BT$33,CN1199))/5)*5)</f>
        <v>436085</v>
      </c>
      <c r="CU1199" s="18" t="str">
        <f t="shared" si="262"/>
        <v>初级神器材料</v>
      </c>
      <c r="CV1199" s="18">
        <f t="shared" si="263"/>
        <v>49735</v>
      </c>
      <c r="CW1199" s="18" t="str">
        <f t="shared" si="264"/>
        <v>高级神器3配件6</v>
      </c>
      <c r="CX1199" s="18">
        <f t="shared" si="265"/>
        <v>25</v>
      </c>
      <c r="CY1199" s="44"/>
      <c r="CZ1199" s="44"/>
      <c r="DA1199" s="44"/>
      <c r="DB1199" s="44"/>
    </row>
    <row r="1200" spans="91:106" ht="16.5" x14ac:dyDescent="0.2">
      <c r="CM1200" s="44">
        <v>1197</v>
      </c>
      <c r="CN1200" s="18">
        <f t="shared" si="257"/>
        <v>30</v>
      </c>
      <c r="CO1200" s="18">
        <f t="shared" si="258"/>
        <v>1606032</v>
      </c>
      <c r="CP1200" s="44" t="str">
        <f t="shared" si="259"/>
        <v>高级神器3配件6-37级</v>
      </c>
      <c r="CQ1200" s="43" t="s">
        <v>1061</v>
      </c>
      <c r="CR1200" s="18">
        <f t="shared" si="260"/>
        <v>37</v>
      </c>
      <c r="CS1200" s="18" t="str">
        <f t="shared" si="261"/>
        <v>金币</v>
      </c>
      <c r="CT1200" s="18">
        <f>IF(CR1200=1,1,INT(INDEX($CE$13:$CE$52,CR1200)/$CH$2*INDEX($CI$4:$CI$6,INDEX($BT$4:$BT$33,CN1200))/5)*5)</f>
        <v>553490</v>
      </c>
      <c r="CU1200" s="18" t="str">
        <f t="shared" si="262"/>
        <v>初级神器材料</v>
      </c>
      <c r="CV1200" s="18">
        <f t="shared" si="263"/>
        <v>52355</v>
      </c>
      <c r="CW1200" s="18" t="str">
        <f t="shared" si="264"/>
        <v>高级神器3配件6</v>
      </c>
      <c r="CX1200" s="18">
        <f t="shared" si="265"/>
        <v>25</v>
      </c>
      <c r="CY1200" s="44"/>
      <c r="CZ1200" s="44"/>
      <c r="DA1200" s="44"/>
      <c r="DB1200" s="44"/>
    </row>
    <row r="1201" spans="91:106" ht="16.5" x14ac:dyDescent="0.2">
      <c r="CM1201" s="44">
        <v>1198</v>
      </c>
      <c r="CN1201" s="18">
        <f t="shared" si="257"/>
        <v>30</v>
      </c>
      <c r="CO1201" s="18">
        <f t="shared" si="258"/>
        <v>1606032</v>
      </c>
      <c r="CP1201" s="44" t="str">
        <f t="shared" si="259"/>
        <v>高级神器3配件6-38级</v>
      </c>
      <c r="CQ1201" s="43" t="s">
        <v>1061</v>
      </c>
      <c r="CR1201" s="18">
        <f t="shared" si="260"/>
        <v>38</v>
      </c>
      <c r="CS1201" s="18" t="str">
        <f t="shared" si="261"/>
        <v>金币</v>
      </c>
      <c r="CT1201" s="18">
        <f>IF(CR1201=1,1,INT(INDEX($CE$13:$CE$52,CR1201)/$CH$2*INDEX($CI$4:$CI$6,INDEX($BT$4:$BT$33,CN1201))/5)*5)</f>
        <v>670900</v>
      </c>
      <c r="CU1201" s="18" t="str">
        <f t="shared" si="262"/>
        <v>初级神器材料</v>
      </c>
      <c r="CV1201" s="18">
        <f t="shared" si="263"/>
        <v>54975</v>
      </c>
      <c r="CW1201" s="18" t="str">
        <f t="shared" si="264"/>
        <v>高级神器3配件6</v>
      </c>
      <c r="CX1201" s="18">
        <f t="shared" si="265"/>
        <v>25</v>
      </c>
      <c r="CY1201" s="44"/>
      <c r="CZ1201" s="44"/>
      <c r="DA1201" s="44"/>
      <c r="DB1201" s="44"/>
    </row>
    <row r="1202" spans="91:106" ht="16.5" x14ac:dyDescent="0.2">
      <c r="CM1202" s="44">
        <v>1199</v>
      </c>
      <c r="CN1202" s="18">
        <f t="shared" si="257"/>
        <v>30</v>
      </c>
      <c r="CO1202" s="18">
        <f t="shared" si="258"/>
        <v>1606032</v>
      </c>
      <c r="CP1202" s="44" t="str">
        <f t="shared" si="259"/>
        <v>高级神器3配件6-39级</v>
      </c>
      <c r="CQ1202" s="43" t="s">
        <v>1061</v>
      </c>
      <c r="CR1202" s="18">
        <f t="shared" si="260"/>
        <v>39</v>
      </c>
      <c r="CS1202" s="18" t="str">
        <f t="shared" si="261"/>
        <v>金币</v>
      </c>
      <c r="CT1202" s="18">
        <f>IF(CR1202=1,1,INT(INDEX($CE$13:$CE$52,CR1202)/$CH$2*INDEX($CI$4:$CI$6,INDEX($BT$4:$BT$33,CN1202))/5)*5)</f>
        <v>788305</v>
      </c>
      <c r="CU1202" s="18" t="str">
        <f t="shared" si="262"/>
        <v>初级神器材料</v>
      </c>
      <c r="CV1202" s="18">
        <f t="shared" si="263"/>
        <v>57590</v>
      </c>
      <c r="CW1202" s="18" t="str">
        <f t="shared" si="264"/>
        <v>高级神器3配件6</v>
      </c>
      <c r="CX1202" s="18">
        <f t="shared" si="265"/>
        <v>25</v>
      </c>
      <c r="CY1202" s="44"/>
      <c r="CZ1202" s="44"/>
      <c r="DA1202" s="44"/>
      <c r="DB1202" s="44"/>
    </row>
    <row r="1203" spans="91:106" ht="16.5" x14ac:dyDescent="0.2">
      <c r="CM1203" s="44">
        <v>1200</v>
      </c>
      <c r="CN1203" s="18">
        <f t="shared" si="257"/>
        <v>30</v>
      </c>
      <c r="CO1203" s="18">
        <f t="shared" si="258"/>
        <v>1606032</v>
      </c>
      <c r="CP1203" s="44" t="str">
        <f t="shared" si="259"/>
        <v>高级神器3配件6-40级</v>
      </c>
      <c r="CQ1203" s="43" t="s">
        <v>1061</v>
      </c>
      <c r="CR1203" s="18">
        <f t="shared" si="260"/>
        <v>40</v>
      </c>
      <c r="CS1203" s="18" t="str">
        <f t="shared" si="261"/>
        <v>金币</v>
      </c>
      <c r="CT1203" s="18">
        <f>IF(CR1203=1,1,INT(INDEX($CE$13:$CE$52,CR1203)/$CH$2*INDEX($CI$4:$CI$6,INDEX($BT$4:$BT$33,CN1203))/5)*5)</f>
        <v>905715</v>
      </c>
      <c r="CU1203" s="18" t="str">
        <f t="shared" si="262"/>
        <v>初级神器材料</v>
      </c>
      <c r="CV1203" s="18">
        <f t="shared" si="263"/>
        <v>60210</v>
      </c>
      <c r="CW1203" s="18" t="str">
        <f t="shared" si="264"/>
        <v>高级神器3配件6</v>
      </c>
      <c r="CX1203" s="18">
        <f t="shared" si="265"/>
        <v>25</v>
      </c>
      <c r="CY1203" s="44"/>
      <c r="CZ1203" s="44"/>
      <c r="DA1203" s="44"/>
      <c r="DB1203" s="44"/>
    </row>
    <row r="1204" spans="91:106" ht="16.5" x14ac:dyDescent="0.2">
      <c r="CO1204" s="44"/>
      <c r="CP1204" s="44"/>
      <c r="CQ1204" s="44"/>
      <c r="CR1204" s="44"/>
      <c r="CS1204" s="44"/>
      <c r="CT1204" s="44"/>
      <c r="CU1204" s="44"/>
      <c r="CV1204" s="44"/>
      <c r="CW1204" s="44"/>
      <c r="CX1204" s="44"/>
      <c r="CY1204" s="44"/>
      <c r="CZ1204" s="44"/>
      <c r="DA1204" s="44"/>
      <c r="DB1204" s="44"/>
    </row>
    <row r="1205" spans="91:106" ht="16.5" x14ac:dyDescent="0.2">
      <c r="CO1205" s="44"/>
      <c r="CP1205" s="44"/>
      <c r="CQ1205" s="44"/>
      <c r="CR1205" s="44"/>
      <c r="CS1205" s="44"/>
      <c r="CT1205" s="44"/>
      <c r="CU1205" s="44"/>
      <c r="CV1205" s="44"/>
      <c r="CW1205" s="44"/>
      <c r="CX1205" s="44"/>
      <c r="CY1205" s="44"/>
      <c r="CZ1205" s="44"/>
      <c r="DA1205" s="44"/>
      <c r="DB1205" s="44"/>
    </row>
    <row r="1206" spans="91:106" ht="16.5" x14ac:dyDescent="0.2">
      <c r="CO1206" s="44"/>
      <c r="CP1206" s="44"/>
      <c r="CQ1206" s="44"/>
      <c r="CR1206" s="44"/>
      <c r="CS1206" s="44"/>
      <c r="CT1206" s="44"/>
      <c r="CU1206" s="44"/>
      <c r="CV1206" s="44"/>
      <c r="CW1206" s="44"/>
      <c r="CX1206" s="44"/>
      <c r="CY1206" s="44"/>
      <c r="CZ1206" s="44"/>
      <c r="DA1206" s="44"/>
      <c r="DB1206" s="44"/>
    </row>
    <row r="1207" spans="91:106" ht="16.5" x14ac:dyDescent="0.2">
      <c r="CO1207" s="44"/>
      <c r="CP1207" s="44"/>
      <c r="CQ1207" s="44"/>
      <c r="CR1207" s="44"/>
      <c r="CS1207" s="44"/>
      <c r="CT1207" s="44"/>
      <c r="CU1207" s="44"/>
      <c r="CV1207" s="44"/>
      <c r="CW1207" s="44"/>
      <c r="CX1207" s="44"/>
      <c r="CY1207" s="44"/>
      <c r="CZ1207" s="44"/>
      <c r="DA1207" s="44"/>
      <c r="DB1207" s="44"/>
    </row>
    <row r="1208" spans="91:106" ht="16.5" x14ac:dyDescent="0.2">
      <c r="CO1208" s="44"/>
      <c r="CP1208" s="44"/>
      <c r="CQ1208" s="44"/>
      <c r="CR1208" s="44"/>
      <c r="CS1208" s="44"/>
      <c r="CT1208" s="44"/>
      <c r="CU1208" s="44"/>
      <c r="CV1208" s="44"/>
      <c r="CW1208" s="44"/>
      <c r="CX1208" s="44"/>
      <c r="CY1208" s="44"/>
      <c r="CZ1208" s="44"/>
      <c r="DA1208" s="44"/>
      <c r="DB1208" s="44"/>
    </row>
    <row r="1209" spans="91:106" ht="16.5" x14ac:dyDescent="0.2">
      <c r="CO1209" s="44"/>
      <c r="CP1209" s="44"/>
      <c r="CQ1209" s="44"/>
      <c r="CR1209" s="44"/>
      <c r="CS1209" s="44"/>
      <c r="CT1209" s="44"/>
      <c r="CU1209" s="44"/>
      <c r="CV1209" s="44"/>
      <c r="CW1209" s="44"/>
      <c r="CX1209" s="44"/>
      <c r="CY1209" s="44"/>
      <c r="CZ1209" s="44"/>
      <c r="DA1209" s="44"/>
      <c r="DB1209" s="44"/>
    </row>
    <row r="1210" spans="91:106" ht="16.5" x14ac:dyDescent="0.2">
      <c r="CO1210" s="44"/>
      <c r="CP1210" s="44"/>
      <c r="CQ1210" s="44"/>
      <c r="CR1210" s="44"/>
      <c r="CS1210" s="44"/>
      <c r="CT1210" s="44"/>
      <c r="CU1210" s="44"/>
      <c r="CV1210" s="44"/>
      <c r="CW1210" s="44"/>
      <c r="CX1210" s="44"/>
      <c r="CY1210" s="44"/>
      <c r="CZ1210" s="44"/>
      <c r="DA1210" s="44"/>
      <c r="DB1210" s="44"/>
    </row>
    <row r="1211" spans="91:106" ht="16.5" x14ac:dyDescent="0.2">
      <c r="CO1211" s="44"/>
      <c r="CP1211" s="44"/>
      <c r="CQ1211" s="44"/>
      <c r="CR1211" s="44"/>
      <c r="CS1211" s="44"/>
      <c r="CT1211" s="44"/>
      <c r="CU1211" s="44"/>
      <c r="CV1211" s="44"/>
      <c r="CW1211" s="44"/>
      <c r="CX1211" s="44"/>
      <c r="CY1211" s="44"/>
      <c r="CZ1211" s="44"/>
      <c r="DA1211" s="44"/>
      <c r="DB1211" s="44"/>
    </row>
    <row r="1212" spans="91:106" ht="16.5" x14ac:dyDescent="0.2">
      <c r="CO1212" s="44"/>
      <c r="CP1212" s="44"/>
      <c r="CQ1212" s="44"/>
      <c r="CR1212" s="44"/>
      <c r="CS1212" s="44"/>
      <c r="CT1212" s="44"/>
      <c r="CU1212" s="44"/>
      <c r="CV1212" s="44"/>
      <c r="CW1212" s="44"/>
      <c r="CX1212" s="44"/>
      <c r="CY1212" s="44"/>
      <c r="CZ1212" s="44"/>
      <c r="DA1212" s="44"/>
      <c r="DB1212" s="44"/>
    </row>
    <row r="1213" spans="91:106" ht="16.5" x14ac:dyDescent="0.2">
      <c r="CO1213" s="44"/>
      <c r="CP1213" s="44"/>
      <c r="CQ1213" s="44"/>
      <c r="CR1213" s="44"/>
      <c r="CS1213" s="44"/>
      <c r="CT1213" s="44"/>
      <c r="CU1213" s="44"/>
      <c r="CV1213" s="44"/>
      <c r="CW1213" s="44"/>
      <c r="CX1213" s="44"/>
      <c r="CY1213" s="44"/>
      <c r="CZ1213" s="44"/>
      <c r="DA1213" s="44"/>
      <c r="DB1213" s="44"/>
    </row>
    <row r="1214" spans="91:106" ht="16.5" x14ac:dyDescent="0.2">
      <c r="CO1214" s="44"/>
      <c r="CP1214" s="44"/>
      <c r="CQ1214" s="44"/>
      <c r="CR1214" s="44"/>
      <c r="CS1214" s="44"/>
      <c r="CT1214" s="44"/>
      <c r="CU1214" s="44"/>
      <c r="CV1214" s="44"/>
      <c r="CW1214" s="44"/>
      <c r="CX1214" s="44"/>
      <c r="CY1214" s="44"/>
      <c r="CZ1214" s="44"/>
      <c r="DA1214" s="44"/>
      <c r="DB1214" s="44"/>
    </row>
    <row r="1215" spans="91:106" ht="16.5" x14ac:dyDescent="0.2">
      <c r="CO1215" s="44"/>
      <c r="CP1215" s="44"/>
      <c r="CQ1215" s="44"/>
      <c r="CR1215" s="44"/>
      <c r="CS1215" s="44"/>
      <c r="CT1215" s="44"/>
      <c r="CU1215" s="44"/>
      <c r="CV1215" s="44"/>
      <c r="CW1215" s="44"/>
      <c r="CX1215" s="44"/>
      <c r="CY1215" s="44"/>
      <c r="CZ1215" s="44"/>
      <c r="DA1215" s="44"/>
      <c r="DB1215" s="44"/>
    </row>
    <row r="1216" spans="91:106" ht="16.5" x14ac:dyDescent="0.2">
      <c r="CO1216" s="44"/>
      <c r="CP1216" s="44"/>
      <c r="CQ1216" s="44"/>
      <c r="CR1216" s="44"/>
      <c r="CS1216" s="44"/>
      <c r="CT1216" s="44"/>
      <c r="CU1216" s="44"/>
      <c r="CV1216" s="44"/>
      <c r="CW1216" s="44"/>
      <c r="CX1216" s="44"/>
      <c r="CY1216" s="44"/>
      <c r="CZ1216" s="44"/>
      <c r="DA1216" s="44"/>
      <c r="DB1216" s="44"/>
    </row>
    <row r="1217" spans="93:106" ht="16.5" x14ac:dyDescent="0.2">
      <c r="CO1217" s="44"/>
      <c r="CP1217" s="44"/>
      <c r="CQ1217" s="44"/>
      <c r="CR1217" s="44"/>
      <c r="CS1217" s="44"/>
      <c r="CT1217" s="44"/>
      <c r="CU1217" s="44"/>
      <c r="CV1217" s="44"/>
      <c r="CW1217" s="44"/>
      <c r="CX1217" s="44"/>
      <c r="CY1217" s="44"/>
      <c r="CZ1217" s="44"/>
      <c r="DA1217" s="44"/>
      <c r="DB1217" s="44"/>
    </row>
    <row r="1218" spans="93:106" ht="16.5" x14ac:dyDescent="0.2">
      <c r="CO1218" s="44"/>
      <c r="CP1218" s="44"/>
      <c r="CQ1218" s="44"/>
      <c r="CR1218" s="44"/>
      <c r="CS1218" s="44"/>
      <c r="CT1218" s="44"/>
      <c r="CU1218" s="44"/>
      <c r="CV1218" s="44"/>
      <c r="CW1218" s="44"/>
      <c r="CX1218" s="44"/>
      <c r="CY1218" s="44"/>
      <c r="CZ1218" s="44"/>
      <c r="DA1218" s="44"/>
      <c r="DB1218" s="44"/>
    </row>
    <row r="1219" spans="93:106" ht="16.5" x14ac:dyDescent="0.2">
      <c r="CO1219" s="44"/>
      <c r="CP1219" s="44"/>
      <c r="CQ1219" s="44"/>
      <c r="CR1219" s="44"/>
      <c r="CS1219" s="44"/>
      <c r="CT1219" s="44"/>
      <c r="CU1219" s="44"/>
      <c r="CV1219" s="44"/>
      <c r="CW1219" s="44"/>
      <c r="CX1219" s="44"/>
      <c r="CY1219" s="44"/>
      <c r="CZ1219" s="44"/>
      <c r="DA1219" s="44"/>
      <c r="DB1219" s="44"/>
    </row>
    <row r="1220" spans="93:106" ht="16.5" x14ac:dyDescent="0.2">
      <c r="CO1220" s="44"/>
      <c r="CP1220" s="44"/>
      <c r="CQ1220" s="44"/>
      <c r="CR1220" s="44"/>
      <c r="CS1220" s="44"/>
      <c r="CT1220" s="44"/>
      <c r="CU1220" s="44"/>
      <c r="CV1220" s="44"/>
      <c r="CW1220" s="44"/>
      <c r="CX1220" s="44"/>
      <c r="CY1220" s="44"/>
      <c r="CZ1220" s="44"/>
      <c r="DA1220" s="44"/>
      <c r="DB1220" s="44"/>
    </row>
    <row r="1221" spans="93:106" ht="16.5" x14ac:dyDescent="0.2">
      <c r="CO1221" s="44"/>
      <c r="CP1221" s="44"/>
      <c r="CQ1221" s="44"/>
      <c r="CR1221" s="44"/>
      <c r="CS1221" s="44"/>
      <c r="CT1221" s="44"/>
      <c r="CU1221" s="44"/>
      <c r="CV1221" s="44"/>
      <c r="CW1221" s="44"/>
      <c r="CX1221" s="44"/>
      <c r="CY1221" s="44"/>
      <c r="CZ1221" s="44"/>
      <c r="DA1221" s="44"/>
      <c r="DB1221" s="44"/>
    </row>
    <row r="1222" spans="93:106" ht="16.5" x14ac:dyDescent="0.2">
      <c r="CO1222" s="44"/>
      <c r="CP1222" s="44"/>
      <c r="CQ1222" s="44"/>
      <c r="CR1222" s="44"/>
      <c r="CS1222" s="44"/>
      <c r="CT1222" s="44"/>
      <c r="CU1222" s="44"/>
      <c r="CV1222" s="44"/>
      <c r="CW1222" s="44"/>
      <c r="CX1222" s="44"/>
      <c r="CY1222" s="44"/>
      <c r="CZ1222" s="44"/>
      <c r="DA1222" s="44"/>
      <c r="DB1222" s="44"/>
    </row>
    <row r="1223" spans="93:106" ht="16.5" x14ac:dyDescent="0.2">
      <c r="CO1223" s="44"/>
      <c r="CP1223" s="44"/>
      <c r="CQ1223" s="44"/>
      <c r="CR1223" s="44"/>
      <c r="CS1223" s="44"/>
      <c r="CT1223" s="44"/>
      <c r="CU1223" s="44"/>
      <c r="CV1223" s="44"/>
      <c r="CW1223" s="44"/>
      <c r="CX1223" s="44"/>
      <c r="CY1223" s="44"/>
      <c r="CZ1223" s="44"/>
      <c r="DA1223" s="44"/>
      <c r="DB1223" s="44"/>
    </row>
    <row r="1224" spans="93:106" ht="16.5" x14ac:dyDescent="0.2">
      <c r="CO1224" s="44"/>
      <c r="CP1224" s="44"/>
      <c r="CQ1224" s="44"/>
      <c r="CR1224" s="44"/>
      <c r="CS1224" s="44"/>
      <c r="CT1224" s="44"/>
      <c r="CU1224" s="44"/>
      <c r="CV1224" s="44"/>
      <c r="CW1224" s="44"/>
      <c r="CX1224" s="44"/>
      <c r="CY1224" s="44"/>
      <c r="CZ1224" s="44"/>
      <c r="DA1224" s="44"/>
      <c r="DB1224" s="44"/>
    </row>
    <row r="1225" spans="93:106" ht="16.5" x14ac:dyDescent="0.2">
      <c r="CO1225" s="44"/>
      <c r="CP1225" s="44"/>
      <c r="CQ1225" s="44"/>
      <c r="CR1225" s="44"/>
      <c r="CS1225" s="44"/>
      <c r="CT1225" s="44"/>
      <c r="CU1225" s="44"/>
      <c r="CV1225" s="44"/>
      <c r="CW1225" s="44"/>
      <c r="CX1225" s="44"/>
      <c r="CY1225" s="44"/>
      <c r="CZ1225" s="44"/>
      <c r="DA1225" s="44"/>
      <c r="DB1225" s="44"/>
    </row>
    <row r="1226" spans="93:106" ht="16.5" x14ac:dyDescent="0.2">
      <c r="CO1226" s="44"/>
      <c r="CP1226" s="44"/>
      <c r="CQ1226" s="44"/>
      <c r="CR1226" s="44"/>
      <c r="CS1226" s="44"/>
      <c r="CT1226" s="44"/>
      <c r="CU1226" s="44"/>
      <c r="CV1226" s="44"/>
      <c r="CW1226" s="44"/>
      <c r="CX1226" s="44"/>
      <c r="CY1226" s="44"/>
      <c r="CZ1226" s="44"/>
      <c r="DA1226" s="44"/>
      <c r="DB1226" s="44"/>
    </row>
    <row r="1227" spans="93:106" ht="16.5" x14ac:dyDescent="0.2">
      <c r="CO1227" s="44"/>
      <c r="CP1227" s="44"/>
      <c r="CQ1227" s="44"/>
      <c r="CR1227" s="44"/>
      <c r="CS1227" s="44"/>
      <c r="CT1227" s="44"/>
      <c r="CU1227" s="44"/>
      <c r="CV1227" s="44"/>
      <c r="CW1227" s="44"/>
      <c r="CX1227" s="44"/>
      <c r="CY1227" s="44"/>
      <c r="CZ1227" s="44"/>
      <c r="DA1227" s="44"/>
      <c r="DB1227" s="44"/>
    </row>
    <row r="1228" spans="93:106" ht="16.5" x14ac:dyDescent="0.2">
      <c r="CO1228" s="44"/>
      <c r="CP1228" s="44"/>
      <c r="CQ1228" s="44"/>
      <c r="CR1228" s="44"/>
      <c r="CS1228" s="44"/>
      <c r="CT1228" s="44"/>
      <c r="CU1228" s="44"/>
      <c r="CV1228" s="44"/>
      <c r="CW1228" s="44"/>
      <c r="CX1228" s="44"/>
      <c r="CY1228" s="44"/>
      <c r="CZ1228" s="44"/>
      <c r="DA1228" s="44"/>
      <c r="DB1228" s="44"/>
    </row>
    <row r="1229" spans="93:106" ht="16.5" x14ac:dyDescent="0.2">
      <c r="CO1229" s="44"/>
      <c r="CP1229" s="44"/>
      <c r="CQ1229" s="44"/>
      <c r="CR1229" s="44"/>
      <c r="CS1229" s="44"/>
      <c r="CT1229" s="44"/>
      <c r="CU1229" s="44"/>
      <c r="CV1229" s="44"/>
      <c r="CW1229" s="44"/>
      <c r="CX1229" s="44"/>
      <c r="CY1229" s="44"/>
      <c r="CZ1229" s="44"/>
      <c r="DA1229" s="44"/>
      <c r="DB1229" s="44"/>
    </row>
    <row r="1230" spans="93:106" ht="16.5" x14ac:dyDescent="0.2">
      <c r="CO1230" s="44"/>
      <c r="CP1230" s="44"/>
      <c r="CQ1230" s="44"/>
      <c r="CR1230" s="44"/>
      <c r="CS1230" s="44"/>
      <c r="CT1230" s="44"/>
      <c r="CU1230" s="44"/>
      <c r="CV1230" s="44"/>
      <c r="CW1230" s="44"/>
      <c r="CX1230" s="44"/>
      <c r="CY1230" s="44"/>
      <c r="CZ1230" s="44"/>
      <c r="DA1230" s="44"/>
      <c r="DB1230" s="44"/>
    </row>
    <row r="1231" spans="93:106" ht="16.5" x14ac:dyDescent="0.2">
      <c r="CO1231" s="44"/>
      <c r="CP1231" s="44"/>
      <c r="CQ1231" s="44"/>
      <c r="CR1231" s="44"/>
      <c r="CS1231" s="44"/>
      <c r="CT1231" s="44"/>
      <c r="CU1231" s="44"/>
      <c r="CV1231" s="44"/>
      <c r="CW1231" s="44"/>
      <c r="CX1231" s="44"/>
      <c r="CY1231" s="44"/>
      <c r="CZ1231" s="44"/>
      <c r="DA1231" s="44"/>
      <c r="DB1231" s="44"/>
    </row>
    <row r="1232" spans="93:106" ht="16.5" x14ac:dyDescent="0.2">
      <c r="CO1232" s="44"/>
      <c r="CP1232" s="44"/>
      <c r="CQ1232" s="44"/>
      <c r="CR1232" s="44"/>
      <c r="CS1232" s="44"/>
      <c r="CT1232" s="44"/>
      <c r="CU1232" s="44"/>
      <c r="CV1232" s="44"/>
      <c r="CW1232" s="44"/>
      <c r="CX1232" s="44"/>
      <c r="CY1232" s="44"/>
      <c r="CZ1232" s="44"/>
      <c r="DA1232" s="44"/>
      <c r="DB1232" s="44"/>
    </row>
    <row r="1233" spans="93:106" ht="16.5" x14ac:dyDescent="0.2">
      <c r="CO1233" s="44"/>
      <c r="CP1233" s="44"/>
      <c r="CQ1233" s="44"/>
      <c r="CR1233" s="44"/>
      <c r="CS1233" s="44"/>
      <c r="CT1233" s="44"/>
      <c r="CU1233" s="44"/>
      <c r="CV1233" s="44"/>
      <c r="CW1233" s="44"/>
      <c r="CX1233" s="44"/>
      <c r="CY1233" s="44"/>
      <c r="CZ1233" s="44"/>
      <c r="DA1233" s="44"/>
      <c r="DB1233" s="44"/>
    </row>
    <row r="1234" spans="93:106" ht="16.5" x14ac:dyDescent="0.2">
      <c r="CO1234" s="44"/>
      <c r="CP1234" s="44"/>
      <c r="CQ1234" s="44"/>
      <c r="CR1234" s="44"/>
      <c r="CS1234" s="44"/>
      <c r="CT1234" s="44"/>
      <c r="CU1234" s="44"/>
      <c r="CV1234" s="44"/>
      <c r="CW1234" s="44"/>
      <c r="CX1234" s="44"/>
      <c r="CY1234" s="44"/>
      <c r="CZ1234" s="44"/>
      <c r="DA1234" s="44"/>
      <c r="DB1234" s="44"/>
    </row>
    <row r="1235" spans="93:106" ht="16.5" x14ac:dyDescent="0.2">
      <c r="CO1235" s="44"/>
      <c r="CP1235" s="44"/>
      <c r="CQ1235" s="44"/>
      <c r="CR1235" s="44"/>
      <c r="CS1235" s="44"/>
      <c r="CT1235" s="44"/>
      <c r="CU1235" s="44"/>
      <c r="CV1235" s="44"/>
      <c r="CW1235" s="44"/>
      <c r="CX1235" s="44"/>
      <c r="CY1235" s="44"/>
      <c r="CZ1235" s="44"/>
      <c r="DA1235" s="44"/>
      <c r="DB1235" s="44"/>
    </row>
    <row r="1236" spans="93:106" ht="16.5" x14ac:dyDescent="0.2">
      <c r="CO1236" s="44"/>
      <c r="CP1236" s="44"/>
      <c r="CQ1236" s="44"/>
      <c r="CR1236" s="44"/>
      <c r="CS1236" s="44"/>
      <c r="CT1236" s="44"/>
      <c r="CU1236" s="44"/>
      <c r="CV1236" s="44"/>
      <c r="CW1236" s="44"/>
      <c r="CX1236" s="44"/>
      <c r="CY1236" s="44"/>
      <c r="CZ1236" s="44"/>
      <c r="DA1236" s="44"/>
      <c r="DB1236" s="44"/>
    </row>
    <row r="1237" spans="93:106" ht="16.5" x14ac:dyDescent="0.2">
      <c r="CO1237" s="44"/>
      <c r="CP1237" s="44"/>
      <c r="CQ1237" s="44"/>
      <c r="CR1237" s="44"/>
      <c r="CS1237" s="44"/>
      <c r="CT1237" s="44"/>
      <c r="CU1237" s="44"/>
      <c r="CV1237" s="44"/>
      <c r="CW1237" s="44"/>
      <c r="CX1237" s="44"/>
      <c r="CY1237" s="44"/>
      <c r="CZ1237" s="44"/>
      <c r="DA1237" s="44"/>
      <c r="DB1237" s="44"/>
    </row>
    <row r="1238" spans="93:106" ht="16.5" x14ac:dyDescent="0.2">
      <c r="CO1238" s="44"/>
      <c r="CP1238" s="44"/>
      <c r="CQ1238" s="44"/>
      <c r="CR1238" s="44"/>
      <c r="CS1238" s="44"/>
      <c r="CT1238" s="44"/>
      <c r="CU1238" s="44"/>
      <c r="CV1238" s="44"/>
      <c r="CW1238" s="44"/>
      <c r="CX1238" s="44"/>
      <c r="CY1238" s="44"/>
      <c r="CZ1238" s="44"/>
      <c r="DA1238" s="44"/>
      <c r="DB1238" s="44"/>
    </row>
    <row r="1239" spans="93:106" ht="16.5" x14ac:dyDescent="0.2">
      <c r="CO1239" s="44"/>
      <c r="CP1239" s="44"/>
      <c r="CQ1239" s="44"/>
      <c r="CR1239" s="44"/>
      <c r="CS1239" s="44"/>
      <c r="CT1239" s="44"/>
      <c r="CU1239" s="44"/>
      <c r="CV1239" s="44"/>
      <c r="CW1239" s="44"/>
      <c r="CX1239" s="44"/>
      <c r="CY1239" s="44"/>
      <c r="CZ1239" s="44"/>
      <c r="DA1239" s="44"/>
      <c r="DB1239" s="44"/>
    </row>
    <row r="1240" spans="93:106" ht="16.5" x14ac:dyDescent="0.2">
      <c r="CO1240" s="44"/>
      <c r="CP1240" s="44"/>
      <c r="CQ1240" s="44"/>
      <c r="CR1240" s="44"/>
      <c r="CS1240" s="44"/>
      <c r="CT1240" s="44"/>
      <c r="CU1240" s="44"/>
      <c r="CV1240" s="44"/>
      <c r="CW1240" s="44"/>
      <c r="CX1240" s="44"/>
      <c r="CY1240" s="44"/>
      <c r="CZ1240" s="44"/>
      <c r="DA1240" s="44"/>
      <c r="DB1240" s="44"/>
    </row>
    <row r="1241" spans="93:106" ht="16.5" x14ac:dyDescent="0.2">
      <c r="CO1241" s="44"/>
      <c r="CP1241" s="44"/>
      <c r="CQ1241" s="44"/>
      <c r="CR1241" s="44"/>
      <c r="CS1241" s="44"/>
      <c r="CT1241" s="44"/>
      <c r="CU1241" s="44"/>
      <c r="CV1241" s="44"/>
      <c r="CW1241" s="44"/>
      <c r="CX1241" s="44"/>
      <c r="CY1241" s="44"/>
      <c r="CZ1241" s="44"/>
      <c r="DA1241" s="44"/>
      <c r="DB1241" s="44"/>
    </row>
    <row r="1242" spans="93:106" ht="16.5" x14ac:dyDescent="0.2">
      <c r="CO1242" s="44"/>
      <c r="CP1242" s="44"/>
      <c r="CQ1242" s="44"/>
      <c r="CR1242" s="44"/>
      <c r="CS1242" s="44"/>
      <c r="CT1242" s="44"/>
      <c r="CU1242" s="44"/>
      <c r="CV1242" s="44"/>
      <c r="CW1242" s="44"/>
      <c r="CX1242" s="44"/>
      <c r="CY1242" s="44"/>
      <c r="CZ1242" s="44"/>
      <c r="DA1242" s="44"/>
      <c r="DB1242" s="44"/>
    </row>
    <row r="1243" spans="93:106" ht="16.5" x14ac:dyDescent="0.2">
      <c r="CO1243" s="44"/>
      <c r="CP1243" s="44"/>
      <c r="CQ1243" s="44"/>
      <c r="CR1243" s="44"/>
      <c r="CS1243" s="44"/>
      <c r="CT1243" s="44"/>
      <c r="CU1243" s="44"/>
      <c r="CV1243" s="44"/>
      <c r="CW1243" s="44"/>
      <c r="CX1243" s="44"/>
      <c r="CY1243" s="44"/>
      <c r="CZ1243" s="44"/>
      <c r="DA1243" s="44"/>
      <c r="DB1243" s="44"/>
    </row>
    <row r="1244" spans="93:106" ht="16.5" x14ac:dyDescent="0.2">
      <c r="CO1244" s="44"/>
      <c r="CP1244" s="44"/>
      <c r="CQ1244" s="44"/>
      <c r="CR1244" s="44"/>
      <c r="CS1244" s="44"/>
      <c r="CT1244" s="44"/>
      <c r="CU1244" s="44"/>
      <c r="CV1244" s="44"/>
      <c r="CW1244" s="44"/>
      <c r="CX1244" s="44"/>
      <c r="CY1244" s="44"/>
      <c r="CZ1244" s="44"/>
      <c r="DA1244" s="44"/>
      <c r="DB1244" s="44"/>
    </row>
    <row r="1245" spans="93:106" ht="16.5" x14ac:dyDescent="0.2">
      <c r="CO1245" s="44"/>
      <c r="CP1245" s="44"/>
      <c r="CQ1245" s="44"/>
      <c r="CR1245" s="44"/>
      <c r="CS1245" s="44"/>
      <c r="CT1245" s="44"/>
      <c r="CU1245" s="44"/>
      <c r="CV1245" s="44"/>
      <c r="CW1245" s="44"/>
      <c r="CX1245" s="44"/>
      <c r="CY1245" s="44"/>
      <c r="CZ1245" s="44"/>
      <c r="DA1245" s="44"/>
      <c r="DB1245" s="44"/>
    </row>
    <row r="1246" spans="93:106" ht="16.5" x14ac:dyDescent="0.2">
      <c r="CO1246" s="44"/>
      <c r="CP1246" s="44"/>
      <c r="CQ1246" s="44"/>
      <c r="CR1246" s="44"/>
      <c r="CS1246" s="44"/>
      <c r="CT1246" s="44"/>
      <c r="CU1246" s="44"/>
      <c r="CV1246" s="44"/>
      <c r="CW1246" s="44"/>
      <c r="CX1246" s="44"/>
      <c r="CY1246" s="44"/>
      <c r="CZ1246" s="44"/>
      <c r="DA1246" s="44"/>
      <c r="DB1246" s="44"/>
    </row>
    <row r="1247" spans="93:106" ht="16.5" x14ac:dyDescent="0.2">
      <c r="CO1247" s="44"/>
      <c r="CP1247" s="44"/>
      <c r="CQ1247" s="44"/>
      <c r="CR1247" s="44"/>
      <c r="CS1247" s="44"/>
      <c r="CT1247" s="44"/>
      <c r="CU1247" s="44"/>
      <c r="CV1247" s="44"/>
      <c r="CW1247" s="44"/>
      <c r="CX1247" s="44"/>
      <c r="CY1247" s="44"/>
      <c r="CZ1247" s="44"/>
      <c r="DA1247" s="44"/>
      <c r="DB1247" s="44"/>
    </row>
    <row r="1248" spans="93:106" ht="16.5" x14ac:dyDescent="0.2">
      <c r="CO1248" s="44"/>
      <c r="CP1248" s="44"/>
      <c r="CQ1248" s="44"/>
      <c r="CR1248" s="44"/>
      <c r="CS1248" s="44"/>
      <c r="CT1248" s="44"/>
      <c r="CU1248" s="44"/>
      <c r="CV1248" s="44"/>
      <c r="CW1248" s="44"/>
      <c r="CX1248" s="44"/>
      <c r="CY1248" s="44"/>
      <c r="CZ1248" s="44"/>
      <c r="DA1248" s="44"/>
      <c r="DB1248" s="44"/>
    </row>
    <row r="1249" spans="93:106" ht="16.5" x14ac:dyDescent="0.2">
      <c r="CO1249" s="44"/>
      <c r="CP1249" s="44"/>
      <c r="CQ1249" s="44"/>
      <c r="CR1249" s="44"/>
      <c r="CS1249" s="44"/>
      <c r="CT1249" s="44"/>
      <c r="CU1249" s="44"/>
      <c r="CV1249" s="44"/>
      <c r="CW1249" s="44"/>
      <c r="CX1249" s="44"/>
      <c r="CY1249" s="44"/>
      <c r="CZ1249" s="44"/>
      <c r="DA1249" s="44"/>
      <c r="DB1249" s="44"/>
    </row>
    <row r="1250" spans="93:106" ht="16.5" x14ac:dyDescent="0.2">
      <c r="CO1250" s="44"/>
      <c r="CP1250" s="44"/>
      <c r="CQ1250" s="44"/>
      <c r="CR1250" s="44"/>
      <c r="CS1250" s="44"/>
      <c r="CT1250" s="44"/>
      <c r="CU1250" s="44"/>
      <c r="CV1250" s="44"/>
      <c r="CW1250" s="44"/>
      <c r="CX1250" s="44"/>
      <c r="CY1250" s="44"/>
      <c r="CZ1250" s="44"/>
      <c r="DA1250" s="44"/>
      <c r="DB1250" s="44"/>
    </row>
    <row r="1251" spans="93:106" ht="16.5" x14ac:dyDescent="0.2">
      <c r="CO1251" s="44"/>
      <c r="CP1251" s="44"/>
      <c r="CQ1251" s="44"/>
      <c r="CR1251" s="44"/>
      <c r="CS1251" s="44"/>
      <c r="CT1251" s="44"/>
      <c r="CU1251" s="44"/>
      <c r="CV1251" s="44"/>
      <c r="CW1251" s="44"/>
      <c r="CX1251" s="44"/>
      <c r="CY1251" s="44"/>
      <c r="CZ1251" s="44"/>
      <c r="DA1251" s="44"/>
      <c r="DB1251" s="44"/>
    </row>
    <row r="1252" spans="93:106" ht="16.5" x14ac:dyDescent="0.2">
      <c r="CO1252" s="44"/>
      <c r="CP1252" s="44"/>
      <c r="CQ1252" s="44"/>
      <c r="CR1252" s="44"/>
      <c r="CS1252" s="44"/>
      <c r="CT1252" s="44"/>
      <c r="CU1252" s="44"/>
      <c r="CV1252" s="44"/>
      <c r="CW1252" s="44"/>
      <c r="CX1252" s="44"/>
      <c r="CY1252" s="44"/>
      <c r="CZ1252" s="44"/>
      <c r="DA1252" s="44"/>
      <c r="DB1252" s="44"/>
    </row>
    <row r="1253" spans="93:106" ht="16.5" x14ac:dyDescent="0.2">
      <c r="CO1253" s="44"/>
      <c r="CP1253" s="44"/>
      <c r="CQ1253" s="44"/>
      <c r="CR1253" s="44"/>
      <c r="CS1253" s="44"/>
      <c r="CT1253" s="44"/>
      <c r="CU1253" s="44"/>
      <c r="CV1253" s="44"/>
      <c r="CW1253" s="44"/>
      <c r="CX1253" s="44"/>
      <c r="CY1253" s="44"/>
      <c r="CZ1253" s="44"/>
      <c r="DA1253" s="44"/>
      <c r="DB1253" s="44"/>
    </row>
    <row r="1254" spans="93:106" ht="16.5" x14ac:dyDescent="0.2">
      <c r="CO1254" s="44"/>
      <c r="CP1254" s="44"/>
      <c r="CQ1254" s="44"/>
      <c r="CR1254" s="44"/>
      <c r="CS1254" s="44"/>
      <c r="CT1254" s="44"/>
      <c r="CU1254" s="44"/>
      <c r="CV1254" s="44"/>
      <c r="CW1254" s="44"/>
      <c r="CX1254" s="44"/>
      <c r="CY1254" s="44"/>
      <c r="CZ1254" s="44"/>
      <c r="DA1254" s="44"/>
      <c r="DB1254" s="44"/>
    </row>
    <row r="1255" spans="93:106" ht="16.5" x14ac:dyDescent="0.2">
      <c r="CO1255" s="44"/>
      <c r="CP1255" s="44"/>
      <c r="CQ1255" s="44"/>
      <c r="CR1255" s="44"/>
      <c r="CS1255" s="44"/>
      <c r="CT1255" s="44"/>
      <c r="CU1255" s="44"/>
      <c r="CV1255" s="44"/>
      <c r="CW1255" s="44"/>
      <c r="CX1255" s="44"/>
      <c r="CY1255" s="44"/>
      <c r="CZ1255" s="44"/>
      <c r="DA1255" s="44"/>
      <c r="DB1255" s="44"/>
    </row>
    <row r="1256" spans="93:106" ht="16.5" x14ac:dyDescent="0.2">
      <c r="CO1256" s="44"/>
      <c r="CP1256" s="44"/>
      <c r="CQ1256" s="44"/>
      <c r="CR1256" s="44"/>
      <c r="CS1256" s="44"/>
      <c r="CT1256" s="44"/>
      <c r="CU1256" s="44"/>
      <c r="CV1256" s="44"/>
      <c r="CW1256" s="44"/>
      <c r="CX1256" s="44"/>
      <c r="CY1256" s="44"/>
      <c r="CZ1256" s="44"/>
      <c r="DA1256" s="44"/>
      <c r="DB1256" s="44"/>
    </row>
    <row r="1257" spans="93:106" ht="16.5" x14ac:dyDescent="0.2">
      <c r="CO1257" s="44"/>
      <c r="CP1257" s="44"/>
      <c r="CQ1257" s="44"/>
      <c r="CR1257" s="44"/>
      <c r="CS1257" s="44"/>
      <c r="CT1257" s="44"/>
      <c r="CU1257" s="44"/>
      <c r="CV1257" s="44"/>
      <c r="CW1257" s="44"/>
      <c r="CX1257" s="44"/>
      <c r="CY1257" s="44"/>
      <c r="CZ1257" s="44"/>
      <c r="DA1257" s="44"/>
      <c r="DB1257" s="44"/>
    </row>
    <row r="1258" spans="93:106" ht="16.5" x14ac:dyDescent="0.2">
      <c r="CO1258" s="44"/>
      <c r="CP1258" s="44"/>
      <c r="CQ1258" s="44"/>
      <c r="CR1258" s="44"/>
      <c r="CS1258" s="44"/>
      <c r="CT1258" s="44"/>
      <c r="CU1258" s="44"/>
      <c r="CV1258" s="44"/>
      <c r="CW1258" s="44"/>
      <c r="CX1258" s="44"/>
      <c r="CY1258" s="44"/>
      <c r="CZ1258" s="44"/>
      <c r="DA1258" s="44"/>
      <c r="DB1258" s="44"/>
    </row>
    <row r="1259" spans="93:106" ht="16.5" x14ac:dyDescent="0.2">
      <c r="CO1259" s="44"/>
      <c r="CP1259" s="44"/>
      <c r="CQ1259" s="44"/>
      <c r="CR1259" s="44"/>
      <c r="CS1259" s="44"/>
      <c r="CT1259" s="44"/>
      <c r="CU1259" s="44"/>
      <c r="CV1259" s="44"/>
      <c r="CW1259" s="44"/>
      <c r="CX1259" s="44"/>
      <c r="CY1259" s="44"/>
      <c r="CZ1259" s="44"/>
      <c r="DA1259" s="44"/>
      <c r="DB1259" s="44"/>
    </row>
    <row r="1260" spans="93:106" ht="16.5" x14ac:dyDescent="0.2">
      <c r="CO1260" s="44"/>
      <c r="CP1260" s="44"/>
      <c r="CQ1260" s="44"/>
      <c r="CR1260" s="44"/>
      <c r="CS1260" s="44"/>
      <c r="CT1260" s="44"/>
      <c r="CU1260" s="44"/>
      <c r="CV1260" s="44"/>
      <c r="CW1260" s="44"/>
      <c r="CX1260" s="44"/>
      <c r="CY1260" s="44"/>
      <c r="CZ1260" s="44"/>
      <c r="DA1260" s="44"/>
      <c r="DB1260" s="44"/>
    </row>
    <row r="1261" spans="93:106" ht="16.5" x14ac:dyDescent="0.2">
      <c r="CO1261" s="44"/>
      <c r="CP1261" s="44"/>
      <c r="CQ1261" s="44"/>
      <c r="CR1261" s="44"/>
      <c r="CS1261" s="44"/>
      <c r="CT1261" s="44"/>
      <c r="CU1261" s="44"/>
      <c r="CV1261" s="44"/>
      <c r="CW1261" s="44"/>
      <c r="CX1261" s="44"/>
      <c r="CY1261" s="44"/>
      <c r="CZ1261" s="44"/>
      <c r="DA1261" s="44"/>
      <c r="DB1261" s="44"/>
    </row>
    <row r="1262" spans="93:106" ht="16.5" x14ac:dyDescent="0.2">
      <c r="CO1262" s="44"/>
      <c r="CP1262" s="44"/>
      <c r="CQ1262" s="44"/>
      <c r="CR1262" s="44"/>
      <c r="CS1262" s="44"/>
      <c r="CT1262" s="44"/>
      <c r="CU1262" s="44"/>
      <c r="CV1262" s="44"/>
      <c r="CW1262" s="44"/>
      <c r="CX1262" s="44"/>
      <c r="CY1262" s="44"/>
      <c r="CZ1262" s="44"/>
      <c r="DA1262" s="44"/>
      <c r="DB1262" s="44"/>
    </row>
    <row r="1263" spans="93:106" ht="16.5" x14ac:dyDescent="0.2">
      <c r="CO1263" s="44"/>
      <c r="CP1263" s="44"/>
      <c r="CQ1263" s="44"/>
      <c r="CR1263" s="44"/>
      <c r="CS1263" s="44"/>
      <c r="CT1263" s="44"/>
      <c r="CU1263" s="44"/>
      <c r="CV1263" s="44"/>
      <c r="CW1263" s="44"/>
      <c r="CX1263" s="44"/>
      <c r="CY1263" s="44"/>
      <c r="CZ1263" s="44"/>
      <c r="DA1263" s="44"/>
      <c r="DB1263" s="44"/>
    </row>
    <row r="1264" spans="93:106" ht="16.5" x14ac:dyDescent="0.2">
      <c r="CO1264" s="44"/>
      <c r="CP1264" s="44"/>
      <c r="CQ1264" s="44"/>
      <c r="CR1264" s="44"/>
      <c r="CS1264" s="44"/>
      <c r="CT1264" s="44"/>
      <c r="CU1264" s="44"/>
      <c r="CV1264" s="44"/>
      <c r="CW1264" s="44"/>
      <c r="CX1264" s="44"/>
      <c r="CY1264" s="44"/>
      <c r="CZ1264" s="44"/>
      <c r="DA1264" s="44"/>
      <c r="DB1264" s="44"/>
    </row>
    <row r="1265" spans="93:106" ht="16.5" x14ac:dyDescent="0.2">
      <c r="CO1265" s="44"/>
      <c r="CP1265" s="44"/>
      <c r="CQ1265" s="44"/>
      <c r="CR1265" s="44"/>
      <c r="CS1265" s="44"/>
      <c r="CT1265" s="44"/>
      <c r="CU1265" s="44"/>
      <c r="CV1265" s="44"/>
      <c r="CW1265" s="44"/>
      <c r="CX1265" s="44"/>
      <c r="CY1265" s="44"/>
      <c r="CZ1265" s="44"/>
      <c r="DA1265" s="44"/>
      <c r="DB1265" s="44"/>
    </row>
    <row r="1266" spans="93:106" ht="16.5" x14ac:dyDescent="0.2">
      <c r="CO1266" s="44"/>
      <c r="CP1266" s="44"/>
      <c r="CQ1266" s="44"/>
      <c r="CR1266" s="44"/>
      <c r="CS1266" s="44"/>
      <c r="CT1266" s="44"/>
      <c r="CU1266" s="44"/>
      <c r="CV1266" s="44"/>
      <c r="CW1266" s="44"/>
      <c r="CX1266" s="44"/>
      <c r="CY1266" s="44"/>
      <c r="CZ1266" s="44"/>
      <c r="DA1266" s="44"/>
      <c r="DB1266" s="44"/>
    </row>
    <row r="1267" spans="93:106" ht="16.5" x14ac:dyDescent="0.2">
      <c r="CO1267" s="44"/>
      <c r="CP1267" s="44"/>
      <c r="CQ1267" s="44"/>
      <c r="CR1267" s="44"/>
      <c r="CS1267" s="44"/>
      <c r="CT1267" s="44"/>
      <c r="CU1267" s="44"/>
      <c r="CV1267" s="44"/>
      <c r="CW1267" s="44"/>
      <c r="CX1267" s="44"/>
      <c r="CY1267" s="44"/>
      <c r="CZ1267" s="44"/>
      <c r="DA1267" s="44"/>
      <c r="DB1267" s="44"/>
    </row>
    <row r="1268" spans="93:106" ht="16.5" x14ac:dyDescent="0.2">
      <c r="CO1268" s="44"/>
      <c r="CP1268" s="44"/>
      <c r="CQ1268" s="44"/>
      <c r="CR1268" s="44"/>
      <c r="CS1268" s="44"/>
      <c r="CT1268" s="44"/>
      <c r="CU1268" s="44"/>
      <c r="CV1268" s="44"/>
      <c r="CW1268" s="44"/>
      <c r="CX1268" s="44"/>
      <c r="CY1268" s="44"/>
      <c r="CZ1268" s="44"/>
      <c r="DA1268" s="44"/>
      <c r="DB1268" s="44"/>
    </row>
    <row r="1269" spans="93:106" ht="16.5" x14ac:dyDescent="0.2">
      <c r="CO1269" s="44"/>
      <c r="CP1269" s="44"/>
      <c r="CQ1269" s="44"/>
      <c r="CR1269" s="44"/>
      <c r="CS1269" s="44"/>
      <c r="CT1269" s="44"/>
      <c r="CU1269" s="44"/>
      <c r="CV1269" s="44"/>
      <c r="CW1269" s="44"/>
      <c r="CX1269" s="44"/>
      <c r="CY1269" s="44"/>
      <c r="CZ1269" s="44"/>
      <c r="DA1269" s="44"/>
      <c r="DB1269" s="44"/>
    </row>
    <row r="1270" spans="93:106" ht="16.5" x14ac:dyDescent="0.2">
      <c r="CO1270" s="44"/>
      <c r="CP1270" s="44"/>
      <c r="CQ1270" s="44"/>
      <c r="CR1270" s="44"/>
      <c r="CS1270" s="44"/>
      <c r="CT1270" s="44"/>
      <c r="CU1270" s="44"/>
      <c r="CV1270" s="44"/>
      <c r="CW1270" s="44"/>
      <c r="CX1270" s="44"/>
      <c r="CY1270" s="44"/>
      <c r="CZ1270" s="44"/>
      <c r="DA1270" s="44"/>
      <c r="DB1270" s="44"/>
    </row>
    <row r="1271" spans="93:106" ht="16.5" x14ac:dyDescent="0.2">
      <c r="CO1271" s="44"/>
      <c r="CP1271" s="44"/>
      <c r="CQ1271" s="44"/>
      <c r="CR1271" s="44"/>
      <c r="CS1271" s="44"/>
      <c r="CT1271" s="44"/>
      <c r="CU1271" s="44"/>
      <c r="CV1271" s="44"/>
      <c r="CW1271" s="44"/>
      <c r="CX1271" s="44"/>
      <c r="CY1271" s="44"/>
      <c r="CZ1271" s="44"/>
      <c r="DA1271" s="44"/>
      <c r="DB1271" s="44"/>
    </row>
    <row r="1272" spans="93:106" ht="16.5" x14ac:dyDescent="0.2">
      <c r="CO1272" s="44"/>
      <c r="CP1272" s="44"/>
      <c r="CQ1272" s="44"/>
      <c r="CR1272" s="44"/>
      <c r="CS1272" s="44"/>
      <c r="CT1272" s="44"/>
      <c r="CU1272" s="44"/>
      <c r="CV1272" s="44"/>
      <c r="CW1272" s="44"/>
      <c r="CX1272" s="44"/>
      <c r="CY1272" s="44"/>
      <c r="CZ1272" s="44"/>
      <c r="DA1272" s="44"/>
      <c r="DB1272" s="44"/>
    </row>
    <row r="1273" spans="93:106" ht="16.5" x14ac:dyDescent="0.2">
      <c r="CO1273" s="44"/>
      <c r="CP1273" s="44"/>
      <c r="CQ1273" s="44"/>
      <c r="CR1273" s="44"/>
      <c r="CS1273" s="44"/>
      <c r="CT1273" s="44"/>
      <c r="CU1273" s="44"/>
      <c r="CV1273" s="44"/>
      <c r="CW1273" s="44"/>
      <c r="CX1273" s="44"/>
      <c r="CY1273" s="44"/>
      <c r="CZ1273" s="44"/>
      <c r="DA1273" s="44"/>
      <c r="DB1273" s="44"/>
    </row>
    <row r="1274" spans="93:106" ht="16.5" x14ac:dyDescent="0.2">
      <c r="CO1274" s="44"/>
      <c r="CP1274" s="44"/>
      <c r="CQ1274" s="44"/>
      <c r="CR1274" s="44"/>
      <c r="CS1274" s="44"/>
      <c r="CT1274" s="44"/>
      <c r="CU1274" s="44"/>
      <c r="CV1274" s="44"/>
      <c r="CW1274" s="44"/>
      <c r="CX1274" s="44"/>
      <c r="CY1274" s="44"/>
      <c r="CZ1274" s="44"/>
      <c r="DA1274" s="44"/>
      <c r="DB1274" s="44"/>
    </row>
    <row r="1275" spans="93:106" ht="16.5" x14ac:dyDescent="0.2">
      <c r="CO1275" s="44"/>
      <c r="CP1275" s="44"/>
      <c r="CQ1275" s="44"/>
      <c r="CR1275" s="44"/>
      <c r="CS1275" s="44"/>
      <c r="CT1275" s="44"/>
      <c r="CU1275" s="44"/>
      <c r="CV1275" s="44"/>
      <c r="CW1275" s="44"/>
      <c r="CX1275" s="44"/>
      <c r="CY1275" s="44"/>
      <c r="CZ1275" s="44"/>
      <c r="DA1275" s="44"/>
      <c r="DB1275" s="44"/>
    </row>
    <row r="1276" spans="93:106" ht="16.5" x14ac:dyDescent="0.2">
      <c r="CO1276" s="44"/>
      <c r="CP1276" s="44"/>
      <c r="CQ1276" s="44"/>
      <c r="CR1276" s="44"/>
      <c r="CS1276" s="44"/>
      <c r="CT1276" s="44"/>
      <c r="CU1276" s="44"/>
      <c r="CV1276" s="44"/>
      <c r="CW1276" s="44"/>
      <c r="CX1276" s="44"/>
      <c r="CY1276" s="44"/>
      <c r="CZ1276" s="44"/>
      <c r="DA1276" s="44"/>
      <c r="DB1276" s="44"/>
    </row>
    <row r="1277" spans="93:106" ht="16.5" x14ac:dyDescent="0.2">
      <c r="CO1277" s="44"/>
      <c r="CP1277" s="44"/>
      <c r="CQ1277" s="44"/>
      <c r="CR1277" s="44"/>
      <c r="CS1277" s="44"/>
      <c r="CT1277" s="44"/>
      <c r="CU1277" s="44"/>
      <c r="CV1277" s="44"/>
      <c r="CW1277" s="44"/>
      <c r="CX1277" s="44"/>
      <c r="CY1277" s="44"/>
      <c r="CZ1277" s="44"/>
      <c r="DA1277" s="44"/>
      <c r="DB1277" s="44"/>
    </row>
    <row r="1278" spans="93:106" ht="16.5" x14ac:dyDescent="0.2">
      <c r="CO1278" s="44"/>
      <c r="CP1278" s="44"/>
      <c r="CQ1278" s="44"/>
      <c r="CR1278" s="44"/>
      <c r="CS1278" s="44"/>
      <c r="CT1278" s="44"/>
      <c r="CU1278" s="44"/>
      <c r="CV1278" s="44"/>
      <c r="CW1278" s="44"/>
      <c r="CX1278" s="44"/>
      <c r="CY1278" s="44"/>
      <c r="CZ1278" s="44"/>
      <c r="DA1278" s="44"/>
      <c r="DB1278" s="44"/>
    </row>
    <row r="1279" spans="93:106" ht="16.5" x14ac:dyDescent="0.2">
      <c r="CO1279" s="44"/>
      <c r="CP1279" s="44"/>
      <c r="CQ1279" s="44"/>
      <c r="CR1279" s="44"/>
      <c r="CS1279" s="44"/>
      <c r="CT1279" s="44"/>
      <c r="CU1279" s="44"/>
      <c r="CV1279" s="44"/>
      <c r="CW1279" s="44"/>
      <c r="CX1279" s="44"/>
      <c r="CY1279" s="44"/>
      <c r="CZ1279" s="44"/>
      <c r="DA1279" s="44"/>
      <c r="DB1279" s="44"/>
    </row>
    <row r="1280" spans="93:106" ht="16.5" x14ac:dyDescent="0.2">
      <c r="CO1280" s="44"/>
      <c r="CP1280" s="44"/>
      <c r="CQ1280" s="44"/>
      <c r="CR1280" s="44"/>
      <c r="CS1280" s="44"/>
      <c r="CT1280" s="44"/>
      <c r="CU1280" s="44"/>
      <c r="CV1280" s="44"/>
      <c r="CW1280" s="44"/>
      <c r="CX1280" s="44"/>
      <c r="CY1280" s="44"/>
      <c r="CZ1280" s="44"/>
      <c r="DA1280" s="44"/>
      <c r="DB1280" s="44"/>
    </row>
    <row r="1281" spans="93:106" ht="16.5" x14ac:dyDescent="0.2">
      <c r="CO1281" s="44"/>
      <c r="CP1281" s="44"/>
      <c r="CQ1281" s="44"/>
      <c r="CR1281" s="44"/>
      <c r="CS1281" s="44"/>
      <c r="CT1281" s="44"/>
      <c r="CU1281" s="44"/>
      <c r="CV1281" s="44"/>
      <c r="CW1281" s="44"/>
      <c r="CX1281" s="44"/>
      <c r="CY1281" s="44"/>
      <c r="CZ1281" s="44"/>
      <c r="DA1281" s="44"/>
      <c r="DB1281" s="44"/>
    </row>
    <row r="1282" spans="93:106" ht="16.5" x14ac:dyDescent="0.2">
      <c r="CO1282" s="44"/>
      <c r="CP1282" s="44"/>
      <c r="CQ1282" s="44"/>
      <c r="CR1282" s="44"/>
      <c r="CS1282" s="44"/>
      <c r="CT1282" s="44"/>
      <c r="CU1282" s="44"/>
      <c r="CV1282" s="44"/>
      <c r="CW1282" s="44"/>
      <c r="CX1282" s="44"/>
      <c r="CY1282" s="44"/>
      <c r="CZ1282" s="44"/>
      <c r="DA1282" s="44"/>
      <c r="DB1282" s="44"/>
    </row>
    <row r="1283" spans="93:106" ht="16.5" x14ac:dyDescent="0.2">
      <c r="CO1283" s="44"/>
      <c r="CP1283" s="44"/>
      <c r="CQ1283" s="44"/>
      <c r="CR1283" s="44"/>
      <c r="CS1283" s="44"/>
      <c r="CT1283" s="44"/>
      <c r="CU1283" s="44"/>
      <c r="CV1283" s="44"/>
      <c r="CW1283" s="44"/>
      <c r="CX1283" s="44"/>
      <c r="CY1283" s="44"/>
      <c r="CZ1283" s="44"/>
      <c r="DA1283" s="44"/>
      <c r="DB1283" s="44"/>
    </row>
    <row r="1284" spans="93:106" ht="16.5" x14ac:dyDescent="0.2">
      <c r="CO1284" s="44"/>
      <c r="CP1284" s="44"/>
      <c r="CQ1284" s="44"/>
      <c r="CR1284" s="44"/>
      <c r="CS1284" s="44"/>
      <c r="CT1284" s="44"/>
      <c r="CU1284" s="44"/>
      <c r="CV1284" s="44"/>
      <c r="CW1284" s="44"/>
      <c r="CX1284" s="44"/>
      <c r="CY1284" s="44"/>
      <c r="CZ1284" s="44"/>
      <c r="DA1284" s="44"/>
      <c r="DB1284" s="44"/>
    </row>
    <row r="1285" spans="93:106" ht="16.5" x14ac:dyDescent="0.2">
      <c r="CO1285" s="44"/>
      <c r="CP1285" s="44"/>
      <c r="CQ1285" s="44"/>
      <c r="CR1285" s="44"/>
      <c r="CS1285" s="44"/>
      <c r="CT1285" s="44"/>
      <c r="CU1285" s="44"/>
      <c r="CV1285" s="44"/>
      <c r="CW1285" s="44"/>
      <c r="CX1285" s="44"/>
      <c r="CY1285" s="44"/>
      <c r="CZ1285" s="44"/>
      <c r="DA1285" s="44"/>
      <c r="DB1285" s="44"/>
    </row>
    <row r="1286" spans="93:106" ht="16.5" x14ac:dyDescent="0.2">
      <c r="CO1286" s="44"/>
      <c r="CP1286" s="44"/>
      <c r="CQ1286" s="44"/>
      <c r="CR1286" s="44"/>
      <c r="CS1286" s="44"/>
      <c r="CT1286" s="44"/>
      <c r="CU1286" s="44"/>
      <c r="CV1286" s="44"/>
      <c r="CW1286" s="44"/>
      <c r="CX1286" s="44"/>
      <c r="CY1286" s="44"/>
      <c r="CZ1286" s="44"/>
      <c r="DA1286" s="44"/>
      <c r="DB1286" s="44"/>
    </row>
    <row r="1287" spans="93:106" ht="16.5" x14ac:dyDescent="0.2">
      <c r="CO1287" s="44"/>
      <c r="CP1287" s="44"/>
      <c r="CQ1287" s="44"/>
      <c r="CR1287" s="44"/>
      <c r="CS1287" s="44"/>
      <c r="CT1287" s="44"/>
      <c r="CU1287" s="44"/>
      <c r="CV1287" s="44"/>
      <c r="CW1287" s="44"/>
      <c r="CX1287" s="44"/>
      <c r="CY1287" s="44"/>
      <c r="CZ1287" s="44"/>
      <c r="DA1287" s="44"/>
      <c r="DB1287" s="44"/>
    </row>
    <row r="1288" spans="93:106" ht="16.5" x14ac:dyDescent="0.2">
      <c r="CO1288" s="44"/>
      <c r="CP1288" s="44"/>
      <c r="CQ1288" s="44"/>
      <c r="CR1288" s="44"/>
      <c r="CS1288" s="44"/>
      <c r="CT1288" s="44"/>
      <c r="CU1288" s="44"/>
      <c r="CV1288" s="44"/>
      <c r="CW1288" s="44"/>
      <c r="CX1288" s="44"/>
      <c r="CY1288" s="44"/>
      <c r="CZ1288" s="44"/>
      <c r="DA1288" s="44"/>
      <c r="DB1288" s="44"/>
    </row>
    <row r="1289" spans="93:106" ht="16.5" x14ac:dyDescent="0.2">
      <c r="CO1289" s="44"/>
      <c r="CP1289" s="44"/>
      <c r="CQ1289" s="44"/>
      <c r="CR1289" s="44"/>
      <c r="CS1289" s="44"/>
      <c r="CT1289" s="44"/>
      <c r="CU1289" s="44"/>
      <c r="CV1289" s="44"/>
      <c r="CW1289" s="44"/>
      <c r="CX1289" s="44"/>
      <c r="CY1289" s="44"/>
      <c r="CZ1289" s="44"/>
      <c r="DA1289" s="44"/>
      <c r="DB1289" s="44"/>
    </row>
    <row r="1290" spans="93:106" ht="16.5" x14ac:dyDescent="0.2">
      <c r="CO1290" s="44"/>
      <c r="CP1290" s="44"/>
      <c r="CQ1290" s="44"/>
      <c r="CR1290" s="44"/>
      <c r="CS1290" s="44"/>
      <c r="CT1290" s="44"/>
      <c r="CU1290" s="44"/>
      <c r="CV1290" s="44"/>
      <c r="CW1290" s="44"/>
      <c r="CX1290" s="44"/>
      <c r="CY1290" s="44"/>
      <c r="CZ1290" s="44"/>
      <c r="DA1290" s="44"/>
      <c r="DB1290" s="44"/>
    </row>
    <row r="1291" spans="93:106" ht="16.5" x14ac:dyDescent="0.2">
      <c r="CO1291" s="44"/>
      <c r="CP1291" s="44"/>
      <c r="CQ1291" s="44"/>
      <c r="CR1291" s="44"/>
      <c r="CS1291" s="44"/>
      <c r="CT1291" s="44"/>
      <c r="CU1291" s="44"/>
      <c r="CV1291" s="44"/>
      <c r="CW1291" s="44"/>
      <c r="CX1291" s="44"/>
      <c r="CY1291" s="44"/>
      <c r="CZ1291" s="44"/>
      <c r="DA1291" s="44"/>
      <c r="DB1291" s="44"/>
    </row>
    <row r="1292" spans="93:106" ht="16.5" x14ac:dyDescent="0.2">
      <c r="CO1292" s="44"/>
      <c r="CP1292" s="44"/>
      <c r="CQ1292" s="44"/>
      <c r="CR1292" s="44"/>
      <c r="CS1292" s="44"/>
      <c r="CT1292" s="44"/>
      <c r="CU1292" s="44"/>
      <c r="CV1292" s="44"/>
      <c r="CW1292" s="44"/>
      <c r="CX1292" s="44"/>
      <c r="CY1292" s="44"/>
      <c r="CZ1292" s="44"/>
      <c r="DA1292" s="44"/>
      <c r="DB1292" s="44"/>
    </row>
    <row r="1293" spans="93:106" ht="16.5" x14ac:dyDescent="0.2">
      <c r="CO1293" s="44"/>
      <c r="CP1293" s="44"/>
      <c r="CQ1293" s="44"/>
      <c r="CR1293" s="44"/>
      <c r="CS1293" s="44"/>
      <c r="CT1293" s="44"/>
      <c r="CU1293" s="44"/>
      <c r="CV1293" s="44"/>
      <c r="CW1293" s="44"/>
      <c r="CX1293" s="44"/>
      <c r="CY1293" s="44"/>
      <c r="CZ1293" s="44"/>
      <c r="DA1293" s="44"/>
      <c r="DB1293" s="44"/>
    </row>
    <row r="1294" spans="93:106" ht="16.5" x14ac:dyDescent="0.2">
      <c r="CO1294" s="44"/>
      <c r="CP1294" s="44"/>
      <c r="CQ1294" s="44"/>
      <c r="CR1294" s="44"/>
      <c r="CS1294" s="44"/>
      <c r="CT1294" s="44"/>
      <c r="CU1294" s="44"/>
      <c r="CV1294" s="44"/>
      <c r="CW1294" s="44"/>
      <c r="CX1294" s="44"/>
      <c r="CY1294" s="44"/>
      <c r="CZ1294" s="44"/>
      <c r="DA1294" s="44"/>
      <c r="DB1294" s="44"/>
    </row>
    <row r="1295" spans="93:106" ht="16.5" x14ac:dyDescent="0.2">
      <c r="CO1295" s="44"/>
      <c r="CP1295" s="44"/>
      <c r="CQ1295" s="44"/>
      <c r="CR1295" s="44"/>
      <c r="CS1295" s="44"/>
      <c r="CT1295" s="44"/>
      <c r="CU1295" s="44"/>
      <c r="CV1295" s="44"/>
      <c r="CW1295" s="44"/>
      <c r="CX1295" s="44"/>
      <c r="CY1295" s="44"/>
      <c r="CZ1295" s="44"/>
      <c r="DA1295" s="44"/>
      <c r="DB1295" s="44"/>
    </row>
    <row r="1296" spans="93:106" ht="16.5" x14ac:dyDescent="0.2">
      <c r="CO1296" s="44"/>
      <c r="CP1296" s="44"/>
      <c r="CQ1296" s="44"/>
      <c r="CR1296" s="44"/>
      <c r="CS1296" s="44"/>
      <c r="CT1296" s="44"/>
      <c r="CU1296" s="44"/>
      <c r="CV1296" s="44"/>
      <c r="CW1296" s="44"/>
      <c r="CX1296" s="44"/>
      <c r="CY1296" s="44"/>
      <c r="CZ1296" s="44"/>
      <c r="DA1296" s="44"/>
      <c r="DB1296" s="44"/>
    </row>
    <row r="1297" spans="93:106" ht="16.5" x14ac:dyDescent="0.2">
      <c r="CO1297" s="44"/>
      <c r="CP1297" s="44"/>
      <c r="CQ1297" s="44"/>
      <c r="CR1297" s="44"/>
      <c r="CS1297" s="44"/>
      <c r="CT1297" s="44"/>
      <c r="CU1297" s="44"/>
      <c r="CV1297" s="44"/>
      <c r="CW1297" s="44"/>
      <c r="CX1297" s="44"/>
      <c r="CY1297" s="44"/>
      <c r="CZ1297" s="44"/>
      <c r="DA1297" s="44"/>
      <c r="DB1297" s="44"/>
    </row>
    <row r="1298" spans="93:106" ht="16.5" x14ac:dyDescent="0.2">
      <c r="CO1298" s="44"/>
      <c r="CP1298" s="44"/>
      <c r="CQ1298" s="44"/>
      <c r="CR1298" s="44"/>
      <c r="CS1298" s="44"/>
      <c r="CT1298" s="44"/>
      <c r="CU1298" s="44"/>
      <c r="CV1298" s="44"/>
      <c r="CW1298" s="44"/>
      <c r="CX1298" s="44"/>
      <c r="CY1298" s="44"/>
      <c r="CZ1298" s="44"/>
      <c r="DA1298" s="44"/>
      <c r="DB1298" s="44"/>
    </row>
    <row r="1299" spans="93:106" ht="16.5" x14ac:dyDescent="0.2">
      <c r="CO1299" s="44"/>
      <c r="CP1299" s="44"/>
      <c r="CQ1299" s="44"/>
      <c r="CR1299" s="44"/>
      <c r="CS1299" s="44"/>
      <c r="CT1299" s="44"/>
      <c r="CU1299" s="44"/>
      <c r="CV1299" s="44"/>
      <c r="CW1299" s="44"/>
      <c r="CX1299" s="44"/>
      <c r="CY1299" s="44"/>
      <c r="CZ1299" s="44"/>
      <c r="DA1299" s="44"/>
      <c r="DB1299" s="44"/>
    </row>
    <row r="1300" spans="93:106" ht="16.5" x14ac:dyDescent="0.2">
      <c r="CO1300" s="44"/>
      <c r="CP1300" s="44"/>
      <c r="CQ1300" s="44"/>
      <c r="CR1300" s="44"/>
      <c r="CS1300" s="44"/>
      <c r="CT1300" s="44"/>
      <c r="CU1300" s="44"/>
      <c r="CV1300" s="44"/>
      <c r="CW1300" s="44"/>
      <c r="CX1300" s="44"/>
      <c r="CY1300" s="44"/>
      <c r="CZ1300" s="44"/>
      <c r="DA1300" s="44"/>
      <c r="DB1300" s="44"/>
    </row>
    <row r="1301" spans="93:106" ht="16.5" x14ac:dyDescent="0.2">
      <c r="CO1301" s="44"/>
      <c r="CP1301" s="44"/>
      <c r="CQ1301" s="44"/>
      <c r="CR1301" s="44"/>
      <c r="CS1301" s="44"/>
      <c r="CT1301" s="44"/>
      <c r="CU1301" s="44"/>
      <c r="CV1301" s="44"/>
      <c r="CW1301" s="44"/>
      <c r="CX1301" s="44"/>
      <c r="CY1301" s="44"/>
      <c r="CZ1301" s="44"/>
      <c r="DA1301" s="44"/>
      <c r="DB1301" s="44"/>
    </row>
    <row r="1302" spans="93:106" ht="16.5" x14ac:dyDescent="0.2">
      <c r="CO1302" s="44"/>
      <c r="CP1302" s="44"/>
      <c r="CQ1302" s="44"/>
      <c r="CR1302" s="44"/>
      <c r="CS1302" s="44"/>
      <c r="CT1302" s="44"/>
      <c r="CU1302" s="44"/>
      <c r="CV1302" s="44"/>
      <c r="CW1302" s="44"/>
      <c r="CX1302" s="44"/>
      <c r="CY1302" s="44"/>
      <c r="CZ1302" s="44"/>
      <c r="DA1302" s="44"/>
      <c r="DB1302" s="44"/>
    </row>
    <row r="1303" spans="93:106" ht="16.5" x14ac:dyDescent="0.2">
      <c r="CO1303" s="44"/>
      <c r="CP1303" s="44"/>
      <c r="CQ1303" s="44"/>
      <c r="CR1303" s="44"/>
      <c r="CS1303" s="44"/>
      <c r="CT1303" s="44"/>
      <c r="CU1303" s="44"/>
      <c r="CV1303" s="44"/>
      <c r="CW1303" s="44"/>
      <c r="CX1303" s="44"/>
      <c r="CY1303" s="44"/>
      <c r="CZ1303" s="44"/>
      <c r="DA1303" s="44"/>
      <c r="DB1303" s="44"/>
    </row>
    <row r="1304" spans="93:106" ht="16.5" x14ac:dyDescent="0.2">
      <c r="CO1304" s="44"/>
      <c r="CP1304" s="44"/>
      <c r="CQ1304" s="44"/>
      <c r="CR1304" s="44"/>
      <c r="CS1304" s="44"/>
      <c r="CT1304" s="44"/>
      <c r="CU1304" s="44"/>
      <c r="CV1304" s="44"/>
      <c r="CW1304" s="44"/>
      <c r="CX1304" s="44"/>
      <c r="CY1304" s="44"/>
      <c r="CZ1304" s="44"/>
      <c r="DA1304" s="44"/>
      <c r="DB1304" s="44"/>
    </row>
    <row r="1305" spans="93:106" ht="16.5" x14ac:dyDescent="0.2">
      <c r="CO1305" s="44"/>
      <c r="CP1305" s="44"/>
      <c r="CQ1305" s="44"/>
      <c r="CR1305" s="44"/>
      <c r="CS1305" s="44"/>
      <c r="CT1305" s="44"/>
      <c r="CU1305" s="44"/>
      <c r="CV1305" s="44"/>
      <c r="CW1305" s="44"/>
      <c r="CX1305" s="44"/>
      <c r="CY1305" s="44"/>
      <c r="CZ1305" s="44"/>
      <c r="DA1305" s="44"/>
      <c r="DB1305" s="44"/>
    </row>
    <row r="1306" spans="93:106" ht="16.5" x14ac:dyDescent="0.2">
      <c r="CO1306" s="44"/>
      <c r="CP1306" s="44"/>
      <c r="CQ1306" s="44"/>
      <c r="CR1306" s="44"/>
      <c r="CS1306" s="44"/>
      <c r="CT1306" s="44"/>
      <c r="CU1306" s="44"/>
      <c r="CV1306" s="44"/>
      <c r="CW1306" s="44"/>
      <c r="CX1306" s="44"/>
      <c r="CY1306" s="44"/>
      <c r="CZ1306" s="44"/>
      <c r="DA1306" s="44"/>
      <c r="DB1306" s="44"/>
    </row>
    <row r="1307" spans="93:106" ht="16.5" x14ac:dyDescent="0.2">
      <c r="CO1307" s="44"/>
      <c r="CP1307" s="44"/>
      <c r="CQ1307" s="44"/>
      <c r="CR1307" s="44"/>
      <c r="CS1307" s="44"/>
      <c r="CT1307" s="44"/>
      <c r="CU1307" s="44"/>
      <c r="CV1307" s="44"/>
      <c r="CW1307" s="44"/>
      <c r="CX1307" s="44"/>
      <c r="CY1307" s="44"/>
      <c r="CZ1307" s="44"/>
      <c r="DA1307" s="44"/>
      <c r="DB1307" s="44"/>
    </row>
    <row r="1308" spans="93:106" ht="16.5" x14ac:dyDescent="0.2">
      <c r="CO1308" s="44"/>
      <c r="CP1308" s="44"/>
      <c r="CQ1308" s="44"/>
      <c r="CR1308" s="44"/>
      <c r="CS1308" s="44"/>
      <c r="CT1308" s="44"/>
      <c r="CU1308" s="44"/>
      <c r="CV1308" s="44"/>
      <c r="CW1308" s="44"/>
      <c r="CX1308" s="44"/>
      <c r="CY1308" s="44"/>
      <c r="CZ1308" s="44"/>
      <c r="DA1308" s="44"/>
      <c r="DB1308" s="44"/>
    </row>
    <row r="1309" spans="93:106" ht="16.5" x14ac:dyDescent="0.2">
      <c r="CO1309" s="44"/>
      <c r="CP1309" s="44"/>
      <c r="CQ1309" s="44"/>
      <c r="CR1309" s="44"/>
      <c r="CS1309" s="44"/>
      <c r="CT1309" s="44"/>
      <c r="CU1309" s="44"/>
      <c r="CV1309" s="44"/>
      <c r="CW1309" s="44"/>
      <c r="CX1309" s="44"/>
      <c r="CY1309" s="44"/>
      <c r="CZ1309" s="44"/>
      <c r="DA1309" s="44"/>
      <c r="DB1309" s="44"/>
    </row>
    <row r="1310" spans="93:106" ht="16.5" x14ac:dyDescent="0.2">
      <c r="CO1310" s="44"/>
      <c r="CP1310" s="44"/>
      <c r="CQ1310" s="44"/>
      <c r="CR1310" s="44"/>
      <c r="CS1310" s="44"/>
      <c r="CT1310" s="44"/>
      <c r="CU1310" s="44"/>
      <c r="CV1310" s="44"/>
      <c r="CW1310" s="44"/>
      <c r="CX1310" s="44"/>
      <c r="CY1310" s="44"/>
      <c r="CZ1310" s="44"/>
      <c r="DA1310" s="44"/>
      <c r="DB1310" s="44"/>
    </row>
    <row r="1311" spans="93:106" ht="16.5" x14ac:dyDescent="0.2">
      <c r="CO1311" s="44"/>
      <c r="CP1311" s="44"/>
      <c r="CQ1311" s="44"/>
      <c r="CR1311" s="44"/>
      <c r="CS1311" s="44"/>
      <c r="CT1311" s="44"/>
      <c r="CU1311" s="44"/>
      <c r="CV1311" s="44"/>
      <c r="CW1311" s="44"/>
      <c r="CX1311" s="44"/>
      <c r="CY1311" s="44"/>
      <c r="CZ1311" s="44"/>
      <c r="DA1311" s="44"/>
      <c r="DB1311" s="44"/>
    </row>
    <row r="1312" spans="93:106" ht="16.5" x14ac:dyDescent="0.2">
      <c r="CO1312" s="44"/>
      <c r="CP1312" s="44"/>
      <c r="CQ1312" s="44"/>
      <c r="CR1312" s="44"/>
      <c r="CS1312" s="44"/>
      <c r="CT1312" s="44"/>
      <c r="CU1312" s="44"/>
      <c r="CV1312" s="44"/>
      <c r="CW1312" s="44"/>
      <c r="CX1312" s="44"/>
      <c r="CY1312" s="44"/>
      <c r="CZ1312" s="44"/>
      <c r="DA1312" s="44"/>
      <c r="DB1312" s="44"/>
    </row>
    <row r="1313" spans="93:106" ht="16.5" x14ac:dyDescent="0.2">
      <c r="CO1313" s="44"/>
      <c r="CP1313" s="44"/>
      <c r="CQ1313" s="44"/>
      <c r="CR1313" s="44"/>
      <c r="CS1313" s="44"/>
      <c r="CT1313" s="44"/>
      <c r="CU1313" s="44"/>
      <c r="CV1313" s="44"/>
      <c r="CW1313" s="44"/>
      <c r="CX1313" s="44"/>
      <c r="CY1313" s="44"/>
      <c r="CZ1313" s="44"/>
      <c r="DA1313" s="44"/>
      <c r="DB1313" s="44"/>
    </row>
    <row r="1314" spans="93:106" ht="16.5" x14ac:dyDescent="0.2">
      <c r="CO1314" s="44"/>
      <c r="CP1314" s="44"/>
      <c r="CQ1314" s="44"/>
      <c r="CR1314" s="44"/>
      <c r="CS1314" s="44"/>
      <c r="CT1314" s="44"/>
      <c r="CU1314" s="44"/>
      <c r="CV1314" s="44"/>
      <c r="CW1314" s="44"/>
      <c r="CX1314" s="44"/>
      <c r="CY1314" s="44"/>
      <c r="CZ1314" s="44"/>
      <c r="DA1314" s="44"/>
      <c r="DB1314" s="44"/>
    </row>
    <row r="1315" spans="93:106" ht="16.5" x14ac:dyDescent="0.2">
      <c r="CO1315" s="44"/>
      <c r="CP1315" s="44"/>
      <c r="CQ1315" s="44"/>
      <c r="CR1315" s="44"/>
      <c r="CS1315" s="44"/>
      <c r="CT1315" s="44"/>
      <c r="CU1315" s="44"/>
      <c r="CV1315" s="44"/>
      <c r="CW1315" s="44"/>
      <c r="CX1315" s="44"/>
      <c r="CY1315" s="44"/>
      <c r="CZ1315" s="44"/>
      <c r="DA1315" s="44"/>
      <c r="DB1315" s="44"/>
    </row>
    <row r="1316" spans="93:106" ht="16.5" x14ac:dyDescent="0.2">
      <c r="CO1316" s="44"/>
      <c r="CP1316" s="44"/>
      <c r="CQ1316" s="44"/>
      <c r="CR1316" s="44"/>
      <c r="CS1316" s="44"/>
      <c r="CT1316" s="44"/>
      <c r="CU1316" s="44"/>
      <c r="CV1316" s="44"/>
      <c r="CW1316" s="44"/>
      <c r="CX1316" s="44"/>
      <c r="CY1316" s="44"/>
      <c r="CZ1316" s="44"/>
      <c r="DA1316" s="44"/>
      <c r="DB1316" s="44"/>
    </row>
    <row r="1317" spans="93:106" ht="16.5" x14ac:dyDescent="0.2">
      <c r="CO1317" s="44"/>
      <c r="CP1317" s="44"/>
      <c r="CQ1317" s="44"/>
      <c r="CR1317" s="44"/>
      <c r="CS1317" s="44"/>
      <c r="CT1317" s="44"/>
      <c r="CU1317" s="44"/>
      <c r="CV1317" s="44"/>
      <c r="CW1317" s="44"/>
      <c r="CX1317" s="44"/>
      <c r="CY1317" s="44"/>
      <c r="CZ1317" s="44"/>
      <c r="DA1317" s="44"/>
      <c r="DB1317" s="44"/>
    </row>
    <row r="1318" spans="93:106" ht="16.5" x14ac:dyDescent="0.2">
      <c r="CO1318" s="44"/>
      <c r="CP1318" s="44"/>
      <c r="CQ1318" s="44"/>
      <c r="CR1318" s="44"/>
      <c r="CS1318" s="44"/>
      <c r="CT1318" s="44"/>
      <c r="CU1318" s="44"/>
      <c r="CV1318" s="44"/>
      <c r="CW1318" s="44"/>
      <c r="CX1318" s="44"/>
      <c r="CY1318" s="44"/>
      <c r="CZ1318" s="44"/>
      <c r="DA1318" s="44"/>
      <c r="DB1318" s="44"/>
    </row>
    <row r="1319" spans="93:106" ht="16.5" x14ac:dyDescent="0.2">
      <c r="CO1319" s="44"/>
      <c r="CP1319" s="44"/>
      <c r="CQ1319" s="44"/>
      <c r="CR1319" s="44"/>
      <c r="CS1319" s="44"/>
      <c r="CT1319" s="44"/>
      <c r="CU1319" s="44"/>
      <c r="CV1319" s="44"/>
      <c r="CW1319" s="44"/>
      <c r="CX1319" s="44"/>
      <c r="CY1319" s="44"/>
      <c r="CZ1319" s="44"/>
      <c r="DA1319" s="44"/>
      <c r="DB1319" s="44"/>
    </row>
    <row r="1320" spans="93:106" ht="16.5" x14ac:dyDescent="0.2">
      <c r="CO1320" s="44"/>
      <c r="CP1320" s="44"/>
      <c r="CQ1320" s="44"/>
      <c r="CR1320" s="44"/>
      <c r="CS1320" s="44"/>
      <c r="CT1320" s="44"/>
      <c r="CU1320" s="44"/>
      <c r="CV1320" s="44"/>
      <c r="CW1320" s="44"/>
      <c r="CX1320" s="44"/>
      <c r="CY1320" s="44"/>
      <c r="CZ1320" s="44"/>
      <c r="DA1320" s="44"/>
      <c r="DB1320" s="44"/>
    </row>
    <row r="1321" spans="93:106" ht="16.5" x14ac:dyDescent="0.2">
      <c r="CO1321" s="44"/>
      <c r="CP1321" s="44"/>
      <c r="CQ1321" s="44"/>
      <c r="CR1321" s="44"/>
      <c r="CS1321" s="44"/>
      <c r="CT1321" s="44"/>
      <c r="CU1321" s="44"/>
      <c r="CV1321" s="44"/>
      <c r="CW1321" s="44"/>
      <c r="CX1321" s="44"/>
      <c r="CY1321" s="44"/>
      <c r="CZ1321" s="44"/>
      <c r="DA1321" s="44"/>
      <c r="DB1321" s="44"/>
    </row>
    <row r="1322" spans="93:106" ht="16.5" x14ac:dyDescent="0.2">
      <c r="CO1322" s="44"/>
      <c r="CP1322" s="44"/>
      <c r="CQ1322" s="44"/>
      <c r="CR1322" s="44"/>
      <c r="CS1322" s="44"/>
      <c r="CT1322" s="44"/>
      <c r="CU1322" s="44"/>
      <c r="CV1322" s="44"/>
      <c r="CW1322" s="44"/>
      <c r="CX1322" s="44"/>
      <c r="CY1322" s="44"/>
      <c r="CZ1322" s="44"/>
      <c r="DA1322" s="44"/>
      <c r="DB1322" s="44"/>
    </row>
    <row r="1323" spans="93:106" ht="16.5" x14ac:dyDescent="0.2">
      <c r="CO1323" s="44"/>
      <c r="CP1323" s="44"/>
      <c r="CQ1323" s="44"/>
      <c r="CR1323" s="44"/>
      <c r="CS1323" s="44"/>
      <c r="CT1323" s="44"/>
      <c r="CU1323" s="44"/>
      <c r="CV1323" s="44"/>
      <c r="CW1323" s="44"/>
      <c r="CX1323" s="44"/>
      <c r="CY1323" s="44"/>
      <c r="CZ1323" s="44"/>
      <c r="DA1323" s="44"/>
      <c r="DB1323" s="44"/>
    </row>
    <row r="1324" spans="93:106" ht="16.5" x14ac:dyDescent="0.2">
      <c r="CO1324" s="44"/>
      <c r="CP1324" s="44"/>
      <c r="CQ1324" s="44"/>
      <c r="CR1324" s="44"/>
      <c r="CS1324" s="44"/>
      <c r="CT1324" s="44"/>
      <c r="CU1324" s="44"/>
      <c r="CV1324" s="44"/>
      <c r="CW1324" s="44"/>
      <c r="CX1324" s="44"/>
      <c r="CY1324" s="44"/>
      <c r="CZ1324" s="44"/>
      <c r="DA1324" s="44"/>
      <c r="DB1324" s="44"/>
    </row>
    <row r="1325" spans="93:106" ht="16.5" x14ac:dyDescent="0.2">
      <c r="CO1325" s="44"/>
      <c r="CP1325" s="44"/>
      <c r="CQ1325" s="44"/>
      <c r="CR1325" s="44"/>
      <c r="CS1325" s="44"/>
      <c r="CT1325" s="44"/>
      <c r="CU1325" s="44"/>
      <c r="CV1325" s="44"/>
      <c r="CW1325" s="44"/>
      <c r="CX1325" s="44"/>
      <c r="CY1325" s="44"/>
      <c r="CZ1325" s="44"/>
      <c r="DA1325" s="44"/>
      <c r="DB1325" s="44"/>
    </row>
    <row r="1326" spans="93:106" ht="16.5" x14ac:dyDescent="0.2">
      <c r="CO1326" s="44"/>
      <c r="CP1326" s="44"/>
      <c r="CQ1326" s="44"/>
      <c r="CR1326" s="44"/>
      <c r="CS1326" s="44"/>
      <c r="CT1326" s="44"/>
      <c r="CU1326" s="44"/>
      <c r="CV1326" s="44"/>
      <c r="CW1326" s="44"/>
      <c r="CX1326" s="44"/>
      <c r="CY1326" s="44"/>
      <c r="CZ1326" s="44"/>
      <c r="DA1326" s="44"/>
      <c r="DB1326" s="44"/>
    </row>
    <row r="1327" spans="93:106" ht="16.5" x14ac:dyDescent="0.2">
      <c r="CO1327" s="44"/>
      <c r="CP1327" s="44"/>
      <c r="CQ1327" s="44"/>
      <c r="CR1327" s="44"/>
      <c r="CS1327" s="44"/>
      <c r="CT1327" s="44"/>
      <c r="CU1327" s="44"/>
      <c r="CV1327" s="44"/>
      <c r="CW1327" s="44"/>
      <c r="CX1327" s="44"/>
      <c r="CY1327" s="44"/>
      <c r="CZ1327" s="44"/>
      <c r="DA1327" s="44"/>
      <c r="DB1327" s="44"/>
    </row>
    <row r="1328" spans="93:106" ht="16.5" x14ac:dyDescent="0.2">
      <c r="CO1328" s="44"/>
      <c r="CP1328" s="44"/>
      <c r="CQ1328" s="44"/>
      <c r="CR1328" s="44"/>
      <c r="CS1328" s="44"/>
      <c r="CT1328" s="44"/>
      <c r="CU1328" s="44"/>
      <c r="CV1328" s="44"/>
      <c r="CW1328" s="44"/>
      <c r="CX1328" s="44"/>
      <c r="CY1328" s="44"/>
      <c r="CZ1328" s="44"/>
      <c r="DA1328" s="44"/>
      <c r="DB1328" s="44"/>
    </row>
    <row r="1329" spans="93:106" ht="16.5" x14ac:dyDescent="0.2">
      <c r="CO1329" s="44"/>
      <c r="CP1329" s="44"/>
      <c r="CQ1329" s="44"/>
      <c r="CR1329" s="44"/>
      <c r="CS1329" s="44"/>
      <c r="CT1329" s="44"/>
      <c r="CU1329" s="44"/>
      <c r="CV1329" s="44"/>
      <c r="CW1329" s="44"/>
      <c r="CX1329" s="44"/>
      <c r="CY1329" s="44"/>
      <c r="CZ1329" s="44"/>
      <c r="DA1329" s="44"/>
      <c r="DB1329" s="44"/>
    </row>
    <row r="1330" spans="93:106" ht="16.5" x14ac:dyDescent="0.2">
      <c r="CO1330" s="44"/>
      <c r="CP1330" s="44"/>
      <c r="CQ1330" s="44"/>
      <c r="CR1330" s="44"/>
      <c r="CS1330" s="44"/>
      <c r="CT1330" s="44"/>
      <c r="CU1330" s="44"/>
      <c r="CV1330" s="44"/>
      <c r="CW1330" s="44"/>
      <c r="CX1330" s="44"/>
      <c r="CY1330" s="44"/>
      <c r="CZ1330" s="44"/>
      <c r="DA1330" s="44"/>
      <c r="DB1330" s="44"/>
    </row>
    <row r="1331" spans="93:106" ht="16.5" x14ac:dyDescent="0.2">
      <c r="CO1331" s="44"/>
      <c r="CP1331" s="44"/>
      <c r="CQ1331" s="44"/>
      <c r="CR1331" s="44"/>
      <c r="CS1331" s="44"/>
      <c r="CT1331" s="44"/>
      <c r="CU1331" s="44"/>
      <c r="CV1331" s="44"/>
      <c r="CW1331" s="44"/>
      <c r="CX1331" s="44"/>
      <c r="CY1331" s="44"/>
      <c r="CZ1331" s="44"/>
      <c r="DA1331" s="44"/>
      <c r="DB1331" s="44"/>
    </row>
    <row r="1332" spans="93:106" ht="16.5" x14ac:dyDescent="0.2">
      <c r="CO1332" s="44"/>
      <c r="CP1332" s="44"/>
      <c r="CQ1332" s="44"/>
      <c r="CR1332" s="44"/>
      <c r="CS1332" s="44"/>
      <c r="CT1332" s="44"/>
      <c r="CU1332" s="44"/>
      <c r="CV1332" s="44"/>
      <c r="CW1332" s="44"/>
      <c r="CX1332" s="44"/>
      <c r="CY1332" s="44"/>
      <c r="CZ1332" s="44"/>
      <c r="DA1332" s="44"/>
      <c r="DB1332" s="44"/>
    </row>
    <row r="1333" spans="93:106" ht="16.5" x14ac:dyDescent="0.2">
      <c r="CO1333" s="44"/>
      <c r="CP1333" s="44"/>
      <c r="CQ1333" s="44"/>
      <c r="CR1333" s="44"/>
      <c r="CS1333" s="44"/>
      <c r="CT1333" s="44"/>
      <c r="CU1333" s="44"/>
      <c r="CV1333" s="44"/>
      <c r="CW1333" s="44"/>
      <c r="CX1333" s="44"/>
      <c r="CY1333" s="44"/>
      <c r="CZ1333" s="44"/>
      <c r="DA1333" s="44"/>
      <c r="DB1333" s="44"/>
    </row>
    <row r="1334" spans="93:106" ht="16.5" x14ac:dyDescent="0.2">
      <c r="CO1334" s="44"/>
      <c r="CP1334" s="44"/>
      <c r="CQ1334" s="44"/>
      <c r="CR1334" s="44"/>
      <c r="CS1334" s="44"/>
      <c r="CT1334" s="44"/>
      <c r="CU1334" s="44"/>
      <c r="CV1334" s="44"/>
      <c r="CW1334" s="44"/>
      <c r="CX1334" s="44"/>
      <c r="CY1334" s="44"/>
      <c r="CZ1334" s="44"/>
      <c r="DA1334" s="44"/>
      <c r="DB1334" s="44"/>
    </row>
    <row r="1335" spans="93:106" ht="16.5" x14ac:dyDescent="0.2">
      <c r="CO1335" s="44"/>
      <c r="CP1335" s="44"/>
      <c r="CQ1335" s="44"/>
      <c r="CR1335" s="44"/>
      <c r="CS1335" s="44"/>
      <c r="CT1335" s="44"/>
      <c r="CU1335" s="44"/>
      <c r="CV1335" s="44"/>
      <c r="CW1335" s="44"/>
      <c r="CX1335" s="44"/>
      <c r="CY1335" s="44"/>
      <c r="CZ1335" s="44"/>
      <c r="DA1335" s="44"/>
      <c r="DB1335" s="44"/>
    </row>
    <row r="1336" spans="93:106" ht="16.5" x14ac:dyDescent="0.2">
      <c r="CO1336" s="44"/>
      <c r="CP1336" s="44"/>
      <c r="CQ1336" s="44"/>
      <c r="CR1336" s="44"/>
      <c r="CS1336" s="44"/>
      <c r="CT1336" s="44"/>
      <c r="CU1336" s="44"/>
      <c r="CV1336" s="44"/>
      <c r="CW1336" s="44"/>
      <c r="CX1336" s="44"/>
      <c r="CY1336" s="44"/>
      <c r="CZ1336" s="44"/>
      <c r="DA1336" s="44"/>
      <c r="DB1336" s="44"/>
    </row>
    <row r="1337" spans="93:106" ht="16.5" x14ac:dyDescent="0.2">
      <c r="CO1337" s="44"/>
      <c r="CP1337" s="44"/>
      <c r="CQ1337" s="44"/>
      <c r="CR1337" s="44"/>
      <c r="CS1337" s="44"/>
      <c r="CT1337" s="44"/>
      <c r="CU1337" s="44"/>
      <c r="CV1337" s="44"/>
      <c r="CW1337" s="44"/>
      <c r="CX1337" s="44"/>
      <c r="CY1337" s="44"/>
      <c r="CZ1337" s="44"/>
      <c r="DA1337" s="44"/>
      <c r="DB1337" s="44"/>
    </row>
    <row r="1338" spans="93:106" ht="16.5" x14ac:dyDescent="0.2">
      <c r="CO1338" s="44"/>
      <c r="CP1338" s="44"/>
      <c r="CQ1338" s="44"/>
      <c r="CR1338" s="44"/>
      <c r="CS1338" s="44"/>
      <c r="CT1338" s="44"/>
      <c r="CU1338" s="44"/>
      <c r="CV1338" s="44"/>
      <c r="CW1338" s="44"/>
      <c r="CX1338" s="44"/>
      <c r="CY1338" s="44"/>
      <c r="CZ1338" s="44"/>
      <c r="DA1338" s="44"/>
      <c r="DB1338" s="44"/>
    </row>
    <row r="1339" spans="93:106" ht="16.5" x14ac:dyDescent="0.2">
      <c r="CO1339" s="44"/>
      <c r="CP1339" s="44"/>
      <c r="CQ1339" s="44"/>
      <c r="CR1339" s="44"/>
      <c r="CS1339" s="44"/>
      <c r="CT1339" s="44"/>
      <c r="CU1339" s="44"/>
      <c r="CV1339" s="44"/>
      <c r="CW1339" s="44"/>
      <c r="CX1339" s="44"/>
      <c r="CY1339" s="44"/>
      <c r="CZ1339" s="44"/>
      <c r="DA1339" s="44"/>
      <c r="DB1339" s="44"/>
    </row>
    <row r="1340" spans="93:106" ht="16.5" x14ac:dyDescent="0.2">
      <c r="CO1340" s="44"/>
      <c r="CP1340" s="44"/>
      <c r="CQ1340" s="44"/>
      <c r="CR1340" s="44"/>
      <c r="CS1340" s="44"/>
      <c r="CT1340" s="44"/>
      <c r="CU1340" s="44"/>
      <c r="CV1340" s="44"/>
      <c r="CW1340" s="44"/>
      <c r="CX1340" s="44"/>
      <c r="CY1340" s="44"/>
      <c r="CZ1340" s="44"/>
      <c r="DA1340" s="44"/>
      <c r="DB1340" s="44"/>
    </row>
    <row r="1341" spans="93:106" ht="16.5" x14ac:dyDescent="0.2">
      <c r="CO1341" s="44"/>
      <c r="CP1341" s="44"/>
      <c r="CQ1341" s="44"/>
      <c r="CR1341" s="44"/>
      <c r="CS1341" s="44"/>
      <c r="CT1341" s="44"/>
      <c r="CU1341" s="44"/>
      <c r="CV1341" s="44"/>
      <c r="CW1341" s="44"/>
      <c r="CX1341" s="44"/>
      <c r="CY1341" s="44"/>
      <c r="CZ1341" s="44"/>
      <c r="DA1341" s="44"/>
      <c r="DB1341" s="44"/>
    </row>
    <row r="1342" spans="93:106" ht="16.5" x14ac:dyDescent="0.2">
      <c r="CO1342" s="44"/>
      <c r="CP1342" s="44"/>
      <c r="CQ1342" s="44"/>
      <c r="CR1342" s="44"/>
      <c r="CS1342" s="44"/>
      <c r="CT1342" s="44"/>
      <c r="CU1342" s="44"/>
      <c r="CV1342" s="44"/>
      <c r="CW1342" s="44"/>
      <c r="CX1342" s="44"/>
      <c r="CY1342" s="44"/>
      <c r="CZ1342" s="44"/>
      <c r="DA1342" s="44"/>
      <c r="DB1342" s="44"/>
    </row>
    <row r="1343" spans="93:106" ht="16.5" x14ac:dyDescent="0.2">
      <c r="CO1343" s="44"/>
      <c r="CP1343" s="44"/>
      <c r="CQ1343" s="44"/>
      <c r="CR1343" s="44"/>
      <c r="CS1343" s="44"/>
      <c r="CT1343" s="44"/>
      <c r="CU1343" s="44"/>
      <c r="CV1343" s="44"/>
      <c r="CW1343" s="44"/>
      <c r="CX1343" s="44"/>
      <c r="CY1343" s="44"/>
      <c r="CZ1343" s="44"/>
      <c r="DA1343" s="44"/>
      <c r="DB1343" s="44"/>
    </row>
    <row r="1344" spans="93:106" ht="16.5" x14ac:dyDescent="0.2">
      <c r="CO1344" s="44"/>
      <c r="CP1344" s="44"/>
      <c r="CQ1344" s="44"/>
      <c r="CR1344" s="44"/>
      <c r="CS1344" s="44"/>
      <c r="CT1344" s="44"/>
      <c r="CU1344" s="44"/>
      <c r="CV1344" s="44"/>
      <c r="CW1344" s="44"/>
      <c r="CX1344" s="44"/>
      <c r="CY1344" s="44"/>
      <c r="CZ1344" s="44"/>
      <c r="DA1344" s="44"/>
      <c r="DB1344" s="44"/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385</v>
      </c>
      <c r="B3" s="13" t="s">
        <v>412</v>
      </c>
      <c r="C3" s="13" t="s">
        <v>413</v>
      </c>
      <c r="D3" s="13" t="s">
        <v>414</v>
      </c>
      <c r="E3" s="13" t="s">
        <v>419</v>
      </c>
      <c r="F3" s="13" t="s">
        <v>421</v>
      </c>
      <c r="G3" s="13" t="s">
        <v>420</v>
      </c>
      <c r="H3" s="13" t="s">
        <v>425</v>
      </c>
      <c r="I3" s="13" t="s">
        <v>427</v>
      </c>
      <c r="J3" s="13" t="s">
        <v>428</v>
      </c>
      <c r="K3" s="13" t="s">
        <v>429</v>
      </c>
      <c r="L3" s="13" t="s">
        <v>430</v>
      </c>
      <c r="M3" s="13" t="s">
        <v>747</v>
      </c>
      <c r="N3" s="13" t="s">
        <v>748</v>
      </c>
      <c r="O3" s="13" t="s">
        <v>750</v>
      </c>
      <c r="P3" s="13" t="s">
        <v>751</v>
      </c>
      <c r="Q3" s="13" t="s">
        <v>752</v>
      </c>
      <c r="R3" s="13" t="s">
        <v>753</v>
      </c>
      <c r="S3" s="13" t="s">
        <v>760</v>
      </c>
      <c r="T3" s="13" t="s">
        <v>761</v>
      </c>
      <c r="W3" s="13" t="s">
        <v>385</v>
      </c>
      <c r="X3" s="13" t="s">
        <v>415</v>
      </c>
      <c r="Y3" s="13" t="s">
        <v>417</v>
      </c>
      <c r="Z3" s="13" t="s">
        <v>418</v>
      </c>
      <c r="AA3" s="13" t="s">
        <v>426</v>
      </c>
      <c r="AB3" s="13" t="s">
        <v>754</v>
      </c>
      <c r="AC3" s="13" t="s">
        <v>755</v>
      </c>
      <c r="AD3" s="13" t="s">
        <v>756</v>
      </c>
      <c r="AE3" s="13" t="s">
        <v>757</v>
      </c>
      <c r="AG3" s="13" t="s">
        <v>385</v>
      </c>
      <c r="AH3" s="13" t="s">
        <v>412</v>
      </c>
      <c r="AI3" s="13" t="s">
        <v>413</v>
      </c>
      <c r="AJ3" s="13" t="s">
        <v>414</v>
      </c>
      <c r="AK3" s="13" t="s">
        <v>419</v>
      </c>
      <c r="AL3" s="13" t="s">
        <v>421</v>
      </c>
      <c r="AM3" s="13" t="s">
        <v>420</v>
      </c>
      <c r="AN3" s="13" t="s">
        <v>425</v>
      </c>
      <c r="AO3" s="13" t="s">
        <v>427</v>
      </c>
      <c r="AP3" s="13" t="s">
        <v>428</v>
      </c>
      <c r="AQ3" s="13" t="s">
        <v>431</v>
      </c>
      <c r="AR3" s="13" t="s">
        <v>432</v>
      </c>
      <c r="AS3" s="13" t="s">
        <v>433</v>
      </c>
      <c r="AT3" s="13" t="s">
        <v>434</v>
      </c>
      <c r="AW3" s="13" t="s">
        <v>385</v>
      </c>
      <c r="AX3" s="13" t="s">
        <v>415</v>
      </c>
      <c r="AY3" s="13" t="s">
        <v>417</v>
      </c>
      <c r="AZ3" s="13" t="s">
        <v>418</v>
      </c>
      <c r="BA3" s="13" t="s">
        <v>422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383</v>
      </c>
      <c r="F4" s="18">
        <f t="shared" ref="F4:F35" si="1">INDEX($Z$4:$Z$13,$A4)</f>
        <v>300</v>
      </c>
      <c r="G4" s="14" t="s">
        <v>423</v>
      </c>
      <c r="H4" s="18">
        <f t="shared" ref="H4:H35" si="2">INDEX($AA$4:$AA$13,$A4)</f>
        <v>300</v>
      </c>
      <c r="I4" s="39" t="s">
        <v>919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游戏节奏!V4*Z$2</f>
        <v>300</v>
      </c>
      <c r="AA4" s="18">
        <f>游戏节奏!U4*AA$2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383</v>
      </c>
      <c r="AL4" s="18">
        <f t="shared" ref="AL4:AL35" si="4">INDEX($AZ$4:$AZ$13,$AG4)</f>
        <v>600</v>
      </c>
      <c r="AM4" s="14" t="s">
        <v>423</v>
      </c>
      <c r="AN4" s="18">
        <f t="shared" ref="AN4:AN35" si="5">INDEX($BA$4:$BA$13,$AG4)</f>
        <v>450</v>
      </c>
      <c r="AO4" s="14" t="s">
        <v>919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游戏节奏!V4*AZ$2</f>
        <v>600</v>
      </c>
      <c r="BA4" s="18">
        <f>游戏节奏!U4*$BA$2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383</v>
      </c>
      <c r="F5" s="18">
        <f t="shared" si="1"/>
        <v>300</v>
      </c>
      <c r="G5" s="14" t="s">
        <v>424</v>
      </c>
      <c r="H5" s="18">
        <f t="shared" si="2"/>
        <v>300</v>
      </c>
      <c r="I5" s="39" t="s">
        <v>919</v>
      </c>
      <c r="J5" s="18">
        <f>挂机派遣!$C$2*章节!$J$2*INDEX(挂机派遣!$C$5:$C$14,章节!A5)</f>
        <v>6</v>
      </c>
      <c r="K5" s="39" t="s">
        <v>925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游戏节奏!V5*Z$2</f>
        <v>360</v>
      </c>
      <c r="AA5" s="18">
        <f>游戏节奏!U5*AA$2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383</v>
      </c>
      <c r="AL5" s="18">
        <f t="shared" si="4"/>
        <v>600</v>
      </c>
      <c r="AM5" s="14" t="s">
        <v>424</v>
      </c>
      <c r="AN5" s="18">
        <f t="shared" si="5"/>
        <v>450</v>
      </c>
      <c r="AO5" s="39" t="s">
        <v>919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游戏节奏!V5*AZ$2</f>
        <v>720</v>
      </c>
      <c r="BA5" s="18">
        <f>游戏节奏!U5*$BA$2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383</v>
      </c>
      <c r="F6" s="18">
        <f t="shared" si="1"/>
        <v>300</v>
      </c>
      <c r="G6" s="14" t="s">
        <v>423</v>
      </c>
      <c r="H6" s="18">
        <f t="shared" si="2"/>
        <v>300</v>
      </c>
      <c r="I6" s="39" t="s">
        <v>919</v>
      </c>
      <c r="J6" s="18">
        <f>挂机派遣!$C$2*章节!$J$2*INDEX(挂机派遣!$C$5:$C$14,章节!A6)</f>
        <v>6</v>
      </c>
      <c r="K6" s="39" t="s">
        <v>926</v>
      </c>
      <c r="L6" s="39">
        <v>1</v>
      </c>
      <c r="M6" s="14" t="s">
        <v>749</v>
      </c>
      <c r="N6" s="18">
        <f>INDEX($Z$20:$AE$29,章节!$A6,MATCH(M6,$Z$19:$AE$19,0))</f>
        <v>150</v>
      </c>
      <c r="O6" s="14" t="s">
        <v>759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游戏节奏!V6*Z$2</f>
        <v>480</v>
      </c>
      <c r="AA6" s="18">
        <f>游戏节奏!U6*AA$2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383</v>
      </c>
      <c r="AL6" s="18">
        <f t="shared" si="4"/>
        <v>600</v>
      </c>
      <c r="AM6" s="14" t="s">
        <v>423</v>
      </c>
      <c r="AN6" s="18">
        <f t="shared" si="5"/>
        <v>450</v>
      </c>
      <c r="AO6" s="39" t="s">
        <v>919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游戏节奏!V6*AZ$2</f>
        <v>960</v>
      </c>
      <c r="BA6" s="18">
        <f>游戏节奏!U6*$BA$2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383</v>
      </c>
      <c r="F7" s="18">
        <f t="shared" si="1"/>
        <v>300</v>
      </c>
      <c r="G7" s="14" t="s">
        <v>424</v>
      </c>
      <c r="H7" s="18">
        <f t="shared" si="2"/>
        <v>300</v>
      </c>
      <c r="I7" s="39" t="s">
        <v>919</v>
      </c>
      <c r="J7" s="18">
        <f>挂机派遣!$C$2*章节!$J$2*INDEX(挂机派遣!$C$5:$C$14,章节!A7)</f>
        <v>6</v>
      </c>
      <c r="K7" s="39" t="s">
        <v>925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游戏节奏!V7*Z$2</f>
        <v>540</v>
      </c>
      <c r="AA7" s="18">
        <f>游戏节奏!U7*AA$2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383</v>
      </c>
      <c r="AL7" s="18">
        <f t="shared" si="4"/>
        <v>600</v>
      </c>
      <c r="AM7" s="14" t="s">
        <v>424</v>
      </c>
      <c r="AN7" s="18">
        <f t="shared" si="5"/>
        <v>450</v>
      </c>
      <c r="AO7" s="39" t="s">
        <v>919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游戏节奏!V7*AZ$2</f>
        <v>1080</v>
      </c>
      <c r="BA7" s="18">
        <f>游戏节奏!U7*$BA$2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383</v>
      </c>
      <c r="F8" s="18">
        <f t="shared" si="1"/>
        <v>300</v>
      </c>
      <c r="G8" s="14" t="s">
        <v>423</v>
      </c>
      <c r="H8" s="18">
        <f t="shared" si="2"/>
        <v>300</v>
      </c>
      <c r="I8" s="39" t="s">
        <v>919</v>
      </c>
      <c r="J8" s="18">
        <f>挂机派遣!$C$2*章节!$J$2*INDEX(挂机派遣!$C$5:$C$14,章节!A8)</f>
        <v>6</v>
      </c>
      <c r="K8" s="39" t="s">
        <v>926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游戏节奏!V8*Z$2</f>
        <v>600</v>
      </c>
      <c r="AA8" s="18">
        <f>游戏节奏!U8*AA$2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383</v>
      </c>
      <c r="AL8" s="18">
        <f t="shared" si="4"/>
        <v>600</v>
      </c>
      <c r="AM8" s="14" t="s">
        <v>423</v>
      </c>
      <c r="AN8" s="18">
        <f t="shared" si="5"/>
        <v>450</v>
      </c>
      <c r="AO8" s="39" t="s">
        <v>919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游戏节奏!V8*AZ$2</f>
        <v>1200</v>
      </c>
      <c r="BA8" s="18">
        <f>游戏节奏!U8*$BA$2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383</v>
      </c>
      <c r="F9" s="18">
        <f t="shared" si="1"/>
        <v>300</v>
      </c>
      <c r="G9" s="14" t="s">
        <v>424</v>
      </c>
      <c r="H9" s="18">
        <f t="shared" si="2"/>
        <v>300</v>
      </c>
      <c r="I9" s="39" t="s">
        <v>919</v>
      </c>
      <c r="J9" s="18">
        <f>挂机派遣!$C$2*章节!$J$2*INDEX(挂机派遣!$C$5:$C$14,章节!A9)</f>
        <v>6</v>
      </c>
      <c r="K9" s="39"/>
      <c r="L9" s="39"/>
      <c r="M9" s="14" t="s">
        <v>749</v>
      </c>
      <c r="N9" s="18">
        <f>INDEX($Z$20:$AE$29,章节!$A9,MATCH(M9,$Z$19:$AE$19,0))</f>
        <v>150</v>
      </c>
      <c r="O9" s="14" t="s">
        <v>759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游戏节奏!V9*Z$2</f>
        <v>720</v>
      </c>
      <c r="AA9" s="18">
        <f>游戏节奏!U9*AA$2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383</v>
      </c>
      <c r="AL9" s="18">
        <f t="shared" si="4"/>
        <v>600</v>
      </c>
      <c r="AM9" s="14" t="s">
        <v>424</v>
      </c>
      <c r="AN9" s="18">
        <f t="shared" si="5"/>
        <v>450</v>
      </c>
      <c r="AO9" s="39" t="s">
        <v>919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388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游戏节奏!V9*AZ$2</f>
        <v>1440</v>
      </c>
      <c r="BA9" s="18">
        <f>游戏节奏!U9*$BA$2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383</v>
      </c>
      <c r="F10" s="18">
        <f t="shared" si="1"/>
        <v>300</v>
      </c>
      <c r="G10" s="39" t="s">
        <v>424</v>
      </c>
      <c r="H10" s="18">
        <f t="shared" si="2"/>
        <v>300</v>
      </c>
      <c r="I10" s="39" t="s">
        <v>919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游戏节奏!V10*Z$2</f>
        <v>840</v>
      </c>
      <c r="AA10" s="18">
        <f>游戏节奏!U10*AA$2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383</v>
      </c>
      <c r="AL10" s="18">
        <f t="shared" si="4"/>
        <v>600</v>
      </c>
      <c r="AM10" s="39" t="s">
        <v>424</v>
      </c>
      <c r="AN10" s="18">
        <f t="shared" si="5"/>
        <v>450</v>
      </c>
      <c r="AO10" s="39" t="s">
        <v>919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388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游戏节奏!V10*AZ$2</f>
        <v>1680</v>
      </c>
      <c r="BA10" s="18">
        <f>游戏节奏!U10*$BA$2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383</v>
      </c>
      <c r="F11" s="18">
        <f t="shared" si="1"/>
        <v>300</v>
      </c>
      <c r="G11" s="39" t="s">
        <v>424</v>
      </c>
      <c r="H11" s="18">
        <f t="shared" si="2"/>
        <v>300</v>
      </c>
      <c r="I11" s="39" t="s">
        <v>919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游戏节奏!V11*Z$2</f>
        <v>960</v>
      </c>
      <c r="AA11" s="18">
        <f>游戏节奏!U11*AA$2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383</v>
      </c>
      <c r="AL11" s="18">
        <f t="shared" si="4"/>
        <v>600</v>
      </c>
      <c r="AM11" s="39" t="s">
        <v>424</v>
      </c>
      <c r="AN11" s="18">
        <f t="shared" si="5"/>
        <v>450</v>
      </c>
      <c r="AO11" s="39" t="s">
        <v>919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388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游戏节奏!V11*AZ$2</f>
        <v>1920</v>
      </c>
      <c r="BA11" s="18">
        <f>游戏节奏!U11*$BA$2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383</v>
      </c>
      <c r="F12" s="18">
        <f t="shared" si="1"/>
        <v>300</v>
      </c>
      <c r="G12" s="39" t="s">
        <v>424</v>
      </c>
      <c r="H12" s="18">
        <f t="shared" si="2"/>
        <v>300</v>
      </c>
      <c r="I12" s="39" t="s">
        <v>919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游戏节奏!V12*Z$2</f>
        <v>1080</v>
      </c>
      <c r="AA12" s="18">
        <f>游戏节奏!U12*AA$2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383</v>
      </c>
      <c r="AL12" s="18">
        <f t="shared" si="4"/>
        <v>600</v>
      </c>
      <c r="AM12" s="39" t="s">
        <v>424</v>
      </c>
      <c r="AN12" s="18">
        <f t="shared" si="5"/>
        <v>450</v>
      </c>
      <c r="AO12" s="39" t="s">
        <v>919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389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游戏节奏!V12*AZ$2</f>
        <v>2160</v>
      </c>
      <c r="BA12" s="18">
        <f>游戏节奏!U12*$BA$2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383</v>
      </c>
      <c r="F13" s="18">
        <f t="shared" si="1"/>
        <v>360</v>
      </c>
      <c r="G13" s="14" t="s">
        <v>423</v>
      </c>
      <c r="H13" s="18">
        <f t="shared" si="2"/>
        <v>360</v>
      </c>
      <c r="I13" s="39" t="s">
        <v>919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游戏节奏!V13*Z$2</f>
        <v>1200</v>
      </c>
      <c r="AA13" s="18">
        <f>游戏节奏!U13*AA$2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383</v>
      </c>
      <c r="AL13" s="18">
        <f t="shared" si="4"/>
        <v>720</v>
      </c>
      <c r="AM13" s="14" t="s">
        <v>423</v>
      </c>
      <c r="AN13" s="18">
        <f t="shared" si="5"/>
        <v>540</v>
      </c>
      <c r="AO13" s="39" t="s">
        <v>919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389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游戏节奏!V13*AZ$2</f>
        <v>2400</v>
      </c>
      <c r="BA13" s="18">
        <f>游戏节奏!U13*$BA$2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383</v>
      </c>
      <c r="F14" s="18">
        <f t="shared" si="1"/>
        <v>360</v>
      </c>
      <c r="G14" s="14" t="s">
        <v>424</v>
      </c>
      <c r="H14" s="18">
        <f t="shared" si="2"/>
        <v>360</v>
      </c>
      <c r="I14" s="39" t="s">
        <v>919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383</v>
      </c>
      <c r="AL14" s="18">
        <f t="shared" si="4"/>
        <v>720</v>
      </c>
      <c r="AM14" s="14" t="s">
        <v>424</v>
      </c>
      <c r="AN14" s="18">
        <f t="shared" si="5"/>
        <v>540</v>
      </c>
      <c r="AO14" s="39" t="s">
        <v>919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390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383</v>
      </c>
      <c r="F15" s="18">
        <f t="shared" si="1"/>
        <v>360</v>
      </c>
      <c r="G15" s="14" t="s">
        <v>423</v>
      </c>
      <c r="H15" s="18">
        <f t="shared" si="2"/>
        <v>360</v>
      </c>
      <c r="I15" s="39" t="s">
        <v>919</v>
      </c>
      <c r="J15" s="18">
        <f>挂机派遣!$C$2*章节!$J$2*INDEX(挂机派遣!$C$5:$C$14,章节!A15)</f>
        <v>10</v>
      </c>
      <c r="K15" s="39"/>
      <c r="L15" s="39"/>
      <c r="M15" s="14" t="s">
        <v>749</v>
      </c>
      <c r="N15" s="18">
        <f>INDEX($Z$20:$AE$29,章节!$A15,MATCH(M15,$Z$19:$AE$19,0))</f>
        <v>180</v>
      </c>
      <c r="O15" s="14" t="s">
        <v>759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383</v>
      </c>
      <c r="AL15" s="18">
        <f t="shared" si="4"/>
        <v>720</v>
      </c>
      <c r="AM15" s="14" t="s">
        <v>423</v>
      </c>
      <c r="AN15" s="18">
        <f t="shared" si="5"/>
        <v>540</v>
      </c>
      <c r="AO15" s="39" t="s">
        <v>919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390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383</v>
      </c>
      <c r="F16" s="18">
        <f t="shared" si="1"/>
        <v>360</v>
      </c>
      <c r="G16" s="14" t="s">
        <v>424</v>
      </c>
      <c r="H16" s="18">
        <f t="shared" si="2"/>
        <v>360</v>
      </c>
      <c r="I16" s="39" t="s">
        <v>919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383</v>
      </c>
      <c r="AL16" s="18">
        <f t="shared" si="4"/>
        <v>720</v>
      </c>
      <c r="AM16" s="14" t="s">
        <v>424</v>
      </c>
      <c r="AN16" s="18">
        <f t="shared" si="5"/>
        <v>540</v>
      </c>
      <c r="AO16" s="39" t="s">
        <v>919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918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383</v>
      </c>
      <c r="F17" s="18">
        <f t="shared" si="1"/>
        <v>360</v>
      </c>
      <c r="G17" s="14" t="s">
        <v>423</v>
      </c>
      <c r="H17" s="18">
        <f t="shared" si="2"/>
        <v>360</v>
      </c>
      <c r="I17" s="39" t="s">
        <v>919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383</v>
      </c>
      <c r="AL17" s="18">
        <f t="shared" si="4"/>
        <v>720</v>
      </c>
      <c r="AM17" s="14" t="s">
        <v>423</v>
      </c>
      <c r="AN17" s="18">
        <f t="shared" si="5"/>
        <v>540</v>
      </c>
      <c r="AO17" s="39" t="s">
        <v>919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918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383</v>
      </c>
      <c r="F18" s="18">
        <f t="shared" si="1"/>
        <v>360</v>
      </c>
      <c r="G18" s="14" t="s">
        <v>424</v>
      </c>
      <c r="H18" s="18">
        <f t="shared" si="2"/>
        <v>360</v>
      </c>
      <c r="I18" s="39" t="s">
        <v>919</v>
      </c>
      <c r="J18" s="18">
        <f>挂机派遣!$C$2*章节!$J$2*INDEX(挂机派遣!$C$5:$C$14,章节!A18)</f>
        <v>10</v>
      </c>
      <c r="K18" s="39"/>
      <c r="L18" s="39"/>
      <c r="M18" s="14" t="s">
        <v>749</v>
      </c>
      <c r="N18" s="18">
        <f>INDEX($Z$20:$AE$29,章节!$A18,MATCH(M18,$Z$19:$AE$19,0))</f>
        <v>180</v>
      </c>
      <c r="O18" s="14" t="s">
        <v>759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383</v>
      </c>
      <c r="AL18" s="18">
        <f t="shared" si="4"/>
        <v>720</v>
      </c>
      <c r="AM18" s="14" t="s">
        <v>424</v>
      </c>
      <c r="AN18" s="18">
        <f t="shared" si="5"/>
        <v>540</v>
      </c>
      <c r="AO18" s="39" t="s">
        <v>919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383</v>
      </c>
      <c r="F19" s="18">
        <f t="shared" si="1"/>
        <v>360</v>
      </c>
      <c r="G19" s="14" t="s">
        <v>423</v>
      </c>
      <c r="H19" s="18">
        <f t="shared" si="2"/>
        <v>360</v>
      </c>
      <c r="I19" s="39" t="s">
        <v>919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385</v>
      </c>
      <c r="X19" s="13" t="s">
        <v>415</v>
      </c>
      <c r="Y19" s="13" t="s">
        <v>417</v>
      </c>
      <c r="Z19" s="13" t="s">
        <v>383</v>
      </c>
      <c r="AA19" s="13" t="s">
        <v>426</v>
      </c>
      <c r="AB19" s="13" t="s">
        <v>754</v>
      </c>
      <c r="AC19" s="13" t="s">
        <v>755</v>
      </c>
      <c r="AD19" s="13" t="s">
        <v>756</v>
      </c>
      <c r="AE19" s="13" t="s">
        <v>757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383</v>
      </c>
      <c r="AL19" s="18">
        <f t="shared" si="4"/>
        <v>720</v>
      </c>
      <c r="AM19" s="14" t="s">
        <v>423</v>
      </c>
      <c r="AN19" s="18">
        <f t="shared" si="5"/>
        <v>540</v>
      </c>
      <c r="AO19" s="39" t="s">
        <v>919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385</v>
      </c>
      <c r="AX19" s="13" t="s">
        <v>415</v>
      </c>
      <c r="AY19" s="13" t="s">
        <v>417</v>
      </c>
      <c r="AZ19" s="13" t="s">
        <v>383</v>
      </c>
      <c r="BA19" s="13" t="s">
        <v>426</v>
      </c>
      <c r="BB19" s="13" t="s">
        <v>762</v>
      </c>
      <c r="BC19" s="13" t="s">
        <v>763</v>
      </c>
      <c r="BD19" s="13" t="s">
        <v>764</v>
      </c>
      <c r="BE19" s="13" t="s">
        <v>765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383</v>
      </c>
      <c r="F20" s="18">
        <f t="shared" si="1"/>
        <v>360</v>
      </c>
      <c r="G20" s="14" t="s">
        <v>424</v>
      </c>
      <c r="H20" s="18">
        <f t="shared" si="2"/>
        <v>360</v>
      </c>
      <c r="I20" s="39" t="s">
        <v>919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游戏节奏!U4*Z$18</f>
        <v>150</v>
      </c>
      <c r="AA20" s="18">
        <f>游戏节奏!V4*AA$18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383</v>
      </c>
      <c r="AL20" s="18">
        <f t="shared" si="4"/>
        <v>720</v>
      </c>
      <c r="AM20" s="14" t="s">
        <v>424</v>
      </c>
      <c r="AN20" s="18">
        <f t="shared" si="5"/>
        <v>540</v>
      </c>
      <c r="AO20" s="39" t="s">
        <v>919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游戏节奏!V4*AZ$18</f>
        <v>300</v>
      </c>
      <c r="BA20" s="18">
        <f>游戏节奏!U4*BA$18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383</v>
      </c>
      <c r="F21" s="18">
        <f t="shared" si="1"/>
        <v>360</v>
      </c>
      <c r="G21" s="14" t="s">
        <v>424</v>
      </c>
      <c r="H21" s="18">
        <f t="shared" si="2"/>
        <v>360</v>
      </c>
      <c r="I21" s="39" t="s">
        <v>919</v>
      </c>
      <c r="J21" s="18">
        <f>挂机派遣!$C$2*章节!$J$2*INDEX(挂机派遣!$C$5:$C$14,章节!A21)</f>
        <v>10</v>
      </c>
      <c r="K21" s="39"/>
      <c r="L21" s="39"/>
      <c r="M21" s="14" t="s">
        <v>749</v>
      </c>
      <c r="N21" s="18">
        <f>INDEX($Z$20:$AE$29,章节!$A21,MATCH(M21,$Z$19:$AE$19,0))</f>
        <v>180</v>
      </c>
      <c r="O21" s="14" t="s">
        <v>759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游戏节奏!U5*Z$18</f>
        <v>180</v>
      </c>
      <c r="AA21" s="18">
        <f>游戏节奏!V5*AA$18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383</v>
      </c>
      <c r="AL21" s="18">
        <f t="shared" si="4"/>
        <v>720</v>
      </c>
      <c r="AM21" s="14" t="s">
        <v>424</v>
      </c>
      <c r="AN21" s="18">
        <f t="shared" si="5"/>
        <v>540</v>
      </c>
      <c r="AO21" s="39" t="s">
        <v>919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游戏节奏!V5*AZ$18</f>
        <v>360</v>
      </c>
      <c r="BA21" s="18">
        <f>游戏节奏!U5*BA$18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383</v>
      </c>
      <c r="F22" s="18">
        <f t="shared" si="1"/>
        <v>480</v>
      </c>
      <c r="G22" s="14" t="s">
        <v>423</v>
      </c>
      <c r="H22" s="18">
        <f t="shared" si="2"/>
        <v>420</v>
      </c>
      <c r="I22" s="39" t="s">
        <v>919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游戏节奏!U6*Z$18</f>
        <v>210</v>
      </c>
      <c r="AA22" s="18">
        <f>游戏节奏!V6*AA$18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383</v>
      </c>
      <c r="AL22" s="18">
        <f t="shared" si="4"/>
        <v>960</v>
      </c>
      <c r="AM22" s="14" t="s">
        <v>423</v>
      </c>
      <c r="AN22" s="18">
        <f t="shared" si="5"/>
        <v>630</v>
      </c>
      <c r="AO22" s="39" t="s">
        <v>919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游戏节奏!V6*AZ$18</f>
        <v>480</v>
      </c>
      <c r="BA22" s="18">
        <f>游戏节奏!U6*BA$18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383</v>
      </c>
      <c r="F23" s="18">
        <f t="shared" si="1"/>
        <v>480</v>
      </c>
      <c r="G23" s="14" t="s">
        <v>424</v>
      </c>
      <c r="H23" s="18">
        <f t="shared" si="2"/>
        <v>420</v>
      </c>
      <c r="I23" s="39" t="s">
        <v>919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游戏节奏!U7*Z$18</f>
        <v>270</v>
      </c>
      <c r="AA23" s="18">
        <f>游戏节奏!V7*AA$18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383</v>
      </c>
      <c r="AL23" s="18">
        <f t="shared" si="4"/>
        <v>960</v>
      </c>
      <c r="AM23" s="14" t="s">
        <v>424</v>
      </c>
      <c r="AN23" s="18">
        <f t="shared" si="5"/>
        <v>630</v>
      </c>
      <c r="AO23" s="39" t="s">
        <v>919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游戏节奏!V7*AZ$18</f>
        <v>540</v>
      </c>
      <c r="BA23" s="18">
        <f>游戏节奏!U7*BA$18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383</v>
      </c>
      <c r="F24" s="18">
        <f t="shared" si="1"/>
        <v>480</v>
      </c>
      <c r="G24" s="14" t="s">
        <v>423</v>
      </c>
      <c r="H24" s="18">
        <f t="shared" si="2"/>
        <v>420</v>
      </c>
      <c r="I24" s="39" t="s">
        <v>919</v>
      </c>
      <c r="J24" s="18">
        <f>挂机派遣!$C$2*章节!$J$2*INDEX(挂机派遣!$C$5:$C$14,章节!A24)</f>
        <v>20</v>
      </c>
      <c r="K24" s="39"/>
      <c r="L24" s="39"/>
      <c r="M24" s="14" t="s">
        <v>749</v>
      </c>
      <c r="N24" s="18">
        <f>INDEX($Z$20:$AE$29,章节!$A24,MATCH(M24,$Z$19:$AE$19,0))</f>
        <v>210</v>
      </c>
      <c r="O24" s="14" t="s">
        <v>759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游戏节奏!U8*Z$18</f>
        <v>330</v>
      </c>
      <c r="AA24" s="18">
        <f>游戏节奏!V8*AA$18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383</v>
      </c>
      <c r="AL24" s="18">
        <f t="shared" si="4"/>
        <v>960</v>
      </c>
      <c r="AM24" s="14" t="s">
        <v>423</v>
      </c>
      <c r="AN24" s="18">
        <f t="shared" si="5"/>
        <v>630</v>
      </c>
      <c r="AO24" s="39" t="s">
        <v>919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游戏节奏!V8*AZ$18</f>
        <v>600</v>
      </c>
      <c r="BA24" s="18">
        <f>游戏节奏!U8*BA$18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383</v>
      </c>
      <c r="F25" s="18">
        <f t="shared" si="1"/>
        <v>480</v>
      </c>
      <c r="G25" s="14" t="s">
        <v>424</v>
      </c>
      <c r="H25" s="18">
        <f t="shared" si="2"/>
        <v>420</v>
      </c>
      <c r="I25" s="39" t="s">
        <v>919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游戏节奏!U9*Z$18</f>
        <v>390</v>
      </c>
      <c r="AA25" s="18">
        <f>游戏节奏!V9*AA$18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383</v>
      </c>
      <c r="AL25" s="18">
        <f t="shared" si="4"/>
        <v>960</v>
      </c>
      <c r="AM25" s="14" t="s">
        <v>424</v>
      </c>
      <c r="AN25" s="18">
        <f t="shared" si="5"/>
        <v>630</v>
      </c>
      <c r="AO25" s="39" t="s">
        <v>919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游戏节奏!V9*AZ$18</f>
        <v>720</v>
      </c>
      <c r="BA25" s="18">
        <f>游戏节奏!U9*BA$18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383</v>
      </c>
      <c r="F26" s="18">
        <f t="shared" si="1"/>
        <v>480</v>
      </c>
      <c r="G26" s="14" t="s">
        <v>423</v>
      </c>
      <c r="H26" s="18">
        <f t="shared" si="2"/>
        <v>420</v>
      </c>
      <c r="I26" s="39" t="s">
        <v>919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游戏节奏!U10*Z$18</f>
        <v>450</v>
      </c>
      <c r="AA26" s="18">
        <f>游戏节奏!V10*AA$18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383</v>
      </c>
      <c r="AL26" s="18">
        <f t="shared" si="4"/>
        <v>960</v>
      </c>
      <c r="AM26" s="14" t="s">
        <v>423</v>
      </c>
      <c r="AN26" s="18">
        <f t="shared" si="5"/>
        <v>630</v>
      </c>
      <c r="AO26" s="39" t="s">
        <v>919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游戏节奏!V10*AZ$18</f>
        <v>840</v>
      </c>
      <c r="BA26" s="18">
        <f>游戏节奏!U10*BA$18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383</v>
      </c>
      <c r="F27" s="18">
        <f t="shared" si="1"/>
        <v>480</v>
      </c>
      <c r="G27" s="14" t="s">
        <v>424</v>
      </c>
      <c r="H27" s="18">
        <f t="shared" si="2"/>
        <v>420</v>
      </c>
      <c r="I27" s="39" t="s">
        <v>919</v>
      </c>
      <c r="J27" s="18">
        <f>挂机派遣!$C$2*章节!$J$2*INDEX(挂机派遣!$C$5:$C$14,章节!A27)</f>
        <v>20</v>
      </c>
      <c r="K27" s="39"/>
      <c r="L27" s="39"/>
      <c r="M27" s="14" t="s">
        <v>749</v>
      </c>
      <c r="N27" s="18">
        <f>INDEX($Z$20:$AE$29,章节!$A27,MATCH(M27,$Z$19:$AE$19,0))</f>
        <v>210</v>
      </c>
      <c r="O27" s="14" t="s">
        <v>759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游戏节奏!U11*Z$18</f>
        <v>510</v>
      </c>
      <c r="AA27" s="18">
        <f>游戏节奏!V11*AA$18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383</v>
      </c>
      <c r="AL27" s="18">
        <f t="shared" si="4"/>
        <v>960</v>
      </c>
      <c r="AM27" s="14" t="s">
        <v>424</v>
      </c>
      <c r="AN27" s="18">
        <f t="shared" si="5"/>
        <v>630</v>
      </c>
      <c r="AO27" s="39" t="s">
        <v>919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游戏节奏!V11*AZ$18</f>
        <v>960</v>
      </c>
      <c r="BA27" s="18">
        <f>游戏节奏!U11*BA$18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383</v>
      </c>
      <c r="F28" s="18">
        <f t="shared" si="1"/>
        <v>480</v>
      </c>
      <c r="G28" s="14" t="s">
        <v>423</v>
      </c>
      <c r="H28" s="18">
        <f t="shared" si="2"/>
        <v>420</v>
      </c>
      <c r="I28" s="39" t="s">
        <v>919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游戏节奏!U12*Z$18</f>
        <v>570</v>
      </c>
      <c r="AA28" s="18">
        <f>游戏节奏!V12*AA$18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383</v>
      </c>
      <c r="AL28" s="18">
        <f t="shared" si="4"/>
        <v>960</v>
      </c>
      <c r="AM28" s="14" t="s">
        <v>423</v>
      </c>
      <c r="AN28" s="18">
        <f t="shared" si="5"/>
        <v>630</v>
      </c>
      <c r="AO28" s="39" t="s">
        <v>919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游戏节奏!V12*AZ$18</f>
        <v>1080</v>
      </c>
      <c r="BA28" s="18">
        <f>游戏节奏!U12*BA$18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383</v>
      </c>
      <c r="F29" s="18">
        <f t="shared" si="1"/>
        <v>480</v>
      </c>
      <c r="G29" s="14" t="s">
        <v>424</v>
      </c>
      <c r="H29" s="18">
        <f t="shared" si="2"/>
        <v>420</v>
      </c>
      <c r="I29" s="39" t="s">
        <v>919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游戏节奏!U13*Z$18</f>
        <v>660</v>
      </c>
      <c r="AA29" s="18">
        <f>游戏节奏!V13*AA$18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383</v>
      </c>
      <c r="AL29" s="18">
        <f t="shared" si="4"/>
        <v>960</v>
      </c>
      <c r="AM29" s="14" t="s">
        <v>424</v>
      </c>
      <c r="AN29" s="18">
        <f t="shared" si="5"/>
        <v>630</v>
      </c>
      <c r="AO29" s="39" t="s">
        <v>919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游戏节奏!V13*AZ$18</f>
        <v>1200</v>
      </c>
      <c r="BA29" s="18">
        <f>游戏节奏!U13*BA$18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383</v>
      </c>
      <c r="F30" s="18">
        <f t="shared" si="1"/>
        <v>480</v>
      </c>
      <c r="G30" s="14" t="s">
        <v>423</v>
      </c>
      <c r="H30" s="18">
        <f t="shared" si="2"/>
        <v>420</v>
      </c>
      <c r="I30" s="39" t="s">
        <v>919</v>
      </c>
      <c r="J30" s="18">
        <f>挂机派遣!$C$2*章节!$J$2*INDEX(挂机派遣!$C$5:$C$14,章节!A30)</f>
        <v>20</v>
      </c>
      <c r="K30" s="39"/>
      <c r="L30" s="39"/>
      <c r="M30" s="14" t="s">
        <v>749</v>
      </c>
      <c r="N30" s="18">
        <f>INDEX($Z$20:$AE$29,章节!$A30,MATCH(M30,$Z$19:$AE$19,0))</f>
        <v>210</v>
      </c>
      <c r="O30" s="14" t="s">
        <v>759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383</v>
      </c>
      <c r="AL30" s="18">
        <f t="shared" si="4"/>
        <v>960</v>
      </c>
      <c r="AM30" s="14" t="s">
        <v>423</v>
      </c>
      <c r="AN30" s="18">
        <f t="shared" si="5"/>
        <v>630</v>
      </c>
      <c r="AO30" s="39" t="s">
        <v>919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383</v>
      </c>
      <c r="F31" s="18">
        <f t="shared" si="1"/>
        <v>480</v>
      </c>
      <c r="G31" s="14" t="s">
        <v>424</v>
      </c>
      <c r="H31" s="18">
        <f t="shared" si="2"/>
        <v>420</v>
      </c>
      <c r="I31" s="39" t="s">
        <v>919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383</v>
      </c>
      <c r="AL31" s="18">
        <f t="shared" si="4"/>
        <v>960</v>
      </c>
      <c r="AM31" s="14" t="s">
        <v>424</v>
      </c>
      <c r="AN31" s="18">
        <f t="shared" si="5"/>
        <v>630</v>
      </c>
      <c r="AO31" s="39" t="s">
        <v>919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383</v>
      </c>
      <c r="F32" s="18">
        <f t="shared" si="1"/>
        <v>480</v>
      </c>
      <c r="G32" s="14" t="s">
        <v>423</v>
      </c>
      <c r="H32" s="18">
        <f t="shared" si="2"/>
        <v>420</v>
      </c>
      <c r="I32" s="39" t="s">
        <v>919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383</v>
      </c>
      <c r="AL32" s="18">
        <f t="shared" si="4"/>
        <v>960</v>
      </c>
      <c r="AM32" s="14" t="s">
        <v>423</v>
      </c>
      <c r="AN32" s="18">
        <f t="shared" si="5"/>
        <v>630</v>
      </c>
      <c r="AO32" s="39" t="s">
        <v>919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383</v>
      </c>
      <c r="F33" s="18">
        <f t="shared" si="1"/>
        <v>480</v>
      </c>
      <c r="G33" s="14" t="s">
        <v>424</v>
      </c>
      <c r="H33" s="18">
        <f t="shared" si="2"/>
        <v>420</v>
      </c>
      <c r="I33" s="39" t="s">
        <v>919</v>
      </c>
      <c r="J33" s="18">
        <f>挂机派遣!$C$2*章节!$J$2*INDEX(挂机派遣!$C$5:$C$14,章节!A33)</f>
        <v>20</v>
      </c>
      <c r="K33" s="39"/>
      <c r="L33" s="39"/>
      <c r="M33" s="14" t="s">
        <v>749</v>
      </c>
      <c r="N33" s="18">
        <f>INDEX($Z$20:$AE$29,章节!$A33,MATCH(M33,$Z$19:$AE$19,0))</f>
        <v>210</v>
      </c>
      <c r="O33" s="14" t="s">
        <v>759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383</v>
      </c>
      <c r="AL33" s="18">
        <f t="shared" si="4"/>
        <v>960</v>
      </c>
      <c r="AM33" s="14" t="s">
        <v>424</v>
      </c>
      <c r="AN33" s="18">
        <f t="shared" si="5"/>
        <v>630</v>
      </c>
      <c r="AO33" s="39" t="s">
        <v>919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383</v>
      </c>
      <c r="F34" s="18">
        <f t="shared" si="1"/>
        <v>480</v>
      </c>
      <c r="G34" s="14" t="s">
        <v>423</v>
      </c>
      <c r="H34" s="18">
        <f t="shared" si="2"/>
        <v>420</v>
      </c>
      <c r="I34" s="39" t="s">
        <v>919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383</v>
      </c>
      <c r="AL34" s="18">
        <f t="shared" si="4"/>
        <v>960</v>
      </c>
      <c r="AM34" s="14" t="s">
        <v>423</v>
      </c>
      <c r="AN34" s="18">
        <f t="shared" si="5"/>
        <v>630</v>
      </c>
      <c r="AO34" s="39" t="s">
        <v>919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383</v>
      </c>
      <c r="F35" s="18">
        <f t="shared" si="1"/>
        <v>480</v>
      </c>
      <c r="G35" s="14" t="s">
        <v>424</v>
      </c>
      <c r="H35" s="18">
        <f t="shared" si="2"/>
        <v>420</v>
      </c>
      <c r="I35" s="39" t="s">
        <v>919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383</v>
      </c>
      <c r="AL35" s="18">
        <f t="shared" si="4"/>
        <v>960</v>
      </c>
      <c r="AM35" s="14" t="s">
        <v>424</v>
      </c>
      <c r="AN35" s="18">
        <f t="shared" si="5"/>
        <v>630</v>
      </c>
      <c r="AO35" s="39" t="s">
        <v>919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383</v>
      </c>
      <c r="F36" s="18">
        <f t="shared" ref="F36:F67" si="9">INDEX($Z$4:$Z$13,$A36)</f>
        <v>480</v>
      </c>
      <c r="G36" s="14" t="s">
        <v>424</v>
      </c>
      <c r="H36" s="18">
        <f t="shared" ref="H36:H67" si="10">INDEX($AA$4:$AA$13,$A36)</f>
        <v>420</v>
      </c>
      <c r="I36" s="39" t="s">
        <v>919</v>
      </c>
      <c r="J36" s="18">
        <f>挂机派遣!$C$2*章节!$J$2*INDEX(挂机派遣!$C$5:$C$14,章节!A36)</f>
        <v>20</v>
      </c>
      <c r="K36" s="39"/>
      <c r="L36" s="39"/>
      <c r="M36" s="14" t="s">
        <v>749</v>
      </c>
      <c r="N36" s="18">
        <f>INDEX($Z$20:$AE$29,章节!$A36,MATCH(M36,$Z$19:$AE$19,0))</f>
        <v>210</v>
      </c>
      <c r="O36" s="14" t="s">
        <v>759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383</v>
      </c>
      <c r="AL36" s="18">
        <f t="shared" ref="AL36:AL67" si="12">INDEX($AZ$4:$AZ$13,$AG36)</f>
        <v>960</v>
      </c>
      <c r="AM36" s="14" t="s">
        <v>424</v>
      </c>
      <c r="AN36" s="18">
        <f t="shared" ref="AN36:AN67" si="13">INDEX($BA$4:$BA$13,$AG36)</f>
        <v>630</v>
      </c>
      <c r="AO36" s="39" t="s">
        <v>919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383</v>
      </c>
      <c r="F37" s="18">
        <f t="shared" si="9"/>
        <v>540</v>
      </c>
      <c r="G37" s="14" t="s">
        <v>423</v>
      </c>
      <c r="H37" s="18">
        <f t="shared" si="10"/>
        <v>540</v>
      </c>
      <c r="I37" s="39" t="s">
        <v>919</v>
      </c>
      <c r="J37" s="18">
        <f>挂机派遣!$C$2*章节!$J$2*INDEX(挂机派遣!$C$5:$C$14,章节!A37)</f>
        <v>20</v>
      </c>
      <c r="K37" s="39" t="s">
        <v>922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383</v>
      </c>
      <c r="AL37" s="18">
        <f t="shared" si="12"/>
        <v>1080</v>
      </c>
      <c r="AM37" s="14" t="s">
        <v>423</v>
      </c>
      <c r="AN37" s="18">
        <f t="shared" si="13"/>
        <v>810</v>
      </c>
      <c r="AO37" s="39" t="s">
        <v>919</v>
      </c>
      <c r="AP37" s="18">
        <f>挂机派遣!$C$2*章节!$AP$2*INDEX(挂机派遣!$C$5:$C$14,章节!A37)</f>
        <v>60</v>
      </c>
      <c r="AQ37" s="39" t="s">
        <v>922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383</v>
      </c>
      <c r="F38" s="18">
        <f t="shared" si="9"/>
        <v>540</v>
      </c>
      <c r="G38" s="14" t="s">
        <v>424</v>
      </c>
      <c r="H38" s="18">
        <f t="shared" si="10"/>
        <v>540</v>
      </c>
      <c r="I38" s="39" t="s">
        <v>919</v>
      </c>
      <c r="J38" s="18">
        <f>挂机派遣!$C$2*章节!$J$2*INDEX(挂机派遣!$C$5:$C$14,章节!A38)</f>
        <v>20</v>
      </c>
      <c r="K38" s="39" t="s">
        <v>922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383</v>
      </c>
      <c r="AL38" s="18">
        <f t="shared" si="12"/>
        <v>1080</v>
      </c>
      <c r="AM38" s="14" t="s">
        <v>424</v>
      </c>
      <c r="AN38" s="18">
        <f t="shared" si="13"/>
        <v>810</v>
      </c>
      <c r="AO38" s="39" t="s">
        <v>919</v>
      </c>
      <c r="AP38" s="18">
        <f>挂机派遣!$C$2*章节!$AP$2*INDEX(挂机派遣!$C$5:$C$14,章节!A38)</f>
        <v>60</v>
      </c>
      <c r="AQ38" s="39" t="s">
        <v>922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383</v>
      </c>
      <c r="F39" s="18">
        <f t="shared" si="9"/>
        <v>540</v>
      </c>
      <c r="G39" s="14" t="s">
        <v>423</v>
      </c>
      <c r="H39" s="18">
        <f t="shared" si="10"/>
        <v>540</v>
      </c>
      <c r="I39" s="39" t="s">
        <v>919</v>
      </c>
      <c r="J39" s="18">
        <f>挂机派遣!$C$2*章节!$J$2*INDEX(挂机派遣!$C$5:$C$14,章节!A39)</f>
        <v>20</v>
      </c>
      <c r="K39" s="39" t="s">
        <v>922</v>
      </c>
      <c r="L39" s="18">
        <f>挂机派遣!$C$2*章节!$J$2*INDEX(挂机派遣!$D$5:$D$14,章节!A39)</f>
        <v>10</v>
      </c>
      <c r="M39" s="14" t="s">
        <v>749</v>
      </c>
      <c r="N39" s="18">
        <f>INDEX($Z$20:$AE$29,章节!$A39,MATCH(M39,$Z$19:$AE$19,0))</f>
        <v>270</v>
      </c>
      <c r="O39" s="14" t="s">
        <v>759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383</v>
      </c>
      <c r="AL39" s="18">
        <f t="shared" si="12"/>
        <v>1080</v>
      </c>
      <c r="AM39" s="14" t="s">
        <v>423</v>
      </c>
      <c r="AN39" s="18">
        <f t="shared" si="13"/>
        <v>810</v>
      </c>
      <c r="AO39" s="39" t="s">
        <v>919</v>
      </c>
      <c r="AP39" s="18">
        <f>挂机派遣!$C$2*章节!$AP$2*INDEX(挂机派遣!$C$5:$C$14,章节!A39)</f>
        <v>60</v>
      </c>
      <c r="AQ39" s="39" t="s">
        <v>922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383</v>
      </c>
      <c r="F40" s="18">
        <f t="shared" si="9"/>
        <v>540</v>
      </c>
      <c r="G40" s="14" t="s">
        <v>424</v>
      </c>
      <c r="H40" s="18">
        <f t="shared" si="10"/>
        <v>540</v>
      </c>
      <c r="I40" s="39" t="s">
        <v>919</v>
      </c>
      <c r="J40" s="18">
        <f>挂机派遣!$C$2*章节!$J$2*INDEX(挂机派遣!$C$5:$C$14,章节!A40)</f>
        <v>20</v>
      </c>
      <c r="K40" s="39" t="s">
        <v>922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383</v>
      </c>
      <c r="AL40" s="18">
        <f t="shared" si="12"/>
        <v>1080</v>
      </c>
      <c r="AM40" s="14" t="s">
        <v>424</v>
      </c>
      <c r="AN40" s="18">
        <f t="shared" si="13"/>
        <v>810</v>
      </c>
      <c r="AO40" s="39" t="s">
        <v>919</v>
      </c>
      <c r="AP40" s="18">
        <f>挂机派遣!$C$2*章节!$AP$2*INDEX(挂机派遣!$C$5:$C$14,章节!A40)</f>
        <v>60</v>
      </c>
      <c r="AQ40" s="39" t="s">
        <v>922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383</v>
      </c>
      <c r="F41" s="18">
        <f t="shared" si="9"/>
        <v>540</v>
      </c>
      <c r="G41" s="14" t="s">
        <v>423</v>
      </c>
      <c r="H41" s="18">
        <f t="shared" si="10"/>
        <v>540</v>
      </c>
      <c r="I41" s="39" t="s">
        <v>919</v>
      </c>
      <c r="J41" s="18">
        <f>挂机派遣!$C$2*章节!$J$2*INDEX(挂机派遣!$C$5:$C$14,章节!A41)</f>
        <v>20</v>
      </c>
      <c r="K41" s="39" t="s">
        <v>922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383</v>
      </c>
      <c r="AL41" s="18">
        <f t="shared" si="12"/>
        <v>1080</v>
      </c>
      <c r="AM41" s="14" t="s">
        <v>423</v>
      </c>
      <c r="AN41" s="18">
        <f t="shared" si="13"/>
        <v>810</v>
      </c>
      <c r="AO41" s="39" t="s">
        <v>919</v>
      </c>
      <c r="AP41" s="18">
        <f>挂机派遣!$C$2*章节!$AP$2*INDEX(挂机派遣!$C$5:$C$14,章节!A41)</f>
        <v>60</v>
      </c>
      <c r="AQ41" s="39" t="s">
        <v>922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383</v>
      </c>
      <c r="F42" s="18">
        <f t="shared" si="9"/>
        <v>540</v>
      </c>
      <c r="G42" s="14" t="s">
        <v>424</v>
      </c>
      <c r="H42" s="18">
        <f t="shared" si="10"/>
        <v>540</v>
      </c>
      <c r="I42" s="39" t="s">
        <v>919</v>
      </c>
      <c r="J42" s="18">
        <f>挂机派遣!$C$2*章节!$J$2*INDEX(挂机派遣!$C$5:$C$14,章节!A42)</f>
        <v>20</v>
      </c>
      <c r="K42" s="39" t="s">
        <v>922</v>
      </c>
      <c r="L42" s="18">
        <f>挂机派遣!$C$2*章节!$J$2*INDEX(挂机派遣!$D$5:$D$14,章节!A42)</f>
        <v>10</v>
      </c>
      <c r="M42" s="14" t="s">
        <v>749</v>
      </c>
      <c r="N42" s="18">
        <f>INDEX($Z$20:$AE$29,章节!$A42,MATCH(M42,$Z$19:$AE$19,0))</f>
        <v>270</v>
      </c>
      <c r="O42" s="14" t="s">
        <v>759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383</v>
      </c>
      <c r="AL42" s="18">
        <f t="shared" si="12"/>
        <v>1080</v>
      </c>
      <c r="AM42" s="14" t="s">
        <v>424</v>
      </c>
      <c r="AN42" s="18">
        <f t="shared" si="13"/>
        <v>810</v>
      </c>
      <c r="AO42" s="39" t="s">
        <v>919</v>
      </c>
      <c r="AP42" s="18">
        <f>挂机派遣!$C$2*章节!$AP$2*INDEX(挂机派遣!$C$5:$C$14,章节!A42)</f>
        <v>60</v>
      </c>
      <c r="AQ42" s="39" t="s">
        <v>922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383</v>
      </c>
      <c r="F43" s="18">
        <f t="shared" si="9"/>
        <v>540</v>
      </c>
      <c r="G43" s="14" t="s">
        <v>423</v>
      </c>
      <c r="H43" s="18">
        <f t="shared" si="10"/>
        <v>540</v>
      </c>
      <c r="I43" s="39" t="s">
        <v>919</v>
      </c>
      <c r="J43" s="18">
        <f>挂机派遣!$C$2*章节!$J$2*INDEX(挂机派遣!$C$5:$C$14,章节!A43)</f>
        <v>20</v>
      </c>
      <c r="K43" s="39" t="s">
        <v>922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383</v>
      </c>
      <c r="AL43" s="18">
        <f t="shared" si="12"/>
        <v>1080</v>
      </c>
      <c r="AM43" s="14" t="s">
        <v>423</v>
      </c>
      <c r="AN43" s="18">
        <f t="shared" si="13"/>
        <v>810</v>
      </c>
      <c r="AO43" s="39" t="s">
        <v>919</v>
      </c>
      <c r="AP43" s="18">
        <f>挂机派遣!$C$2*章节!$AP$2*INDEX(挂机派遣!$C$5:$C$14,章节!A43)</f>
        <v>60</v>
      </c>
      <c r="AQ43" s="39" t="s">
        <v>922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383</v>
      </c>
      <c r="F44" s="18">
        <f t="shared" si="9"/>
        <v>540</v>
      </c>
      <c r="G44" s="14" t="s">
        <v>424</v>
      </c>
      <c r="H44" s="18">
        <f t="shared" si="10"/>
        <v>540</v>
      </c>
      <c r="I44" s="39" t="s">
        <v>919</v>
      </c>
      <c r="J44" s="18">
        <f>挂机派遣!$C$2*章节!$J$2*INDEX(挂机派遣!$C$5:$C$14,章节!A44)</f>
        <v>20</v>
      </c>
      <c r="K44" s="39" t="s">
        <v>922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383</v>
      </c>
      <c r="AL44" s="18">
        <f t="shared" si="12"/>
        <v>1080</v>
      </c>
      <c r="AM44" s="14" t="s">
        <v>424</v>
      </c>
      <c r="AN44" s="18">
        <f t="shared" si="13"/>
        <v>810</v>
      </c>
      <c r="AO44" s="39" t="s">
        <v>919</v>
      </c>
      <c r="AP44" s="18">
        <f>挂机派遣!$C$2*章节!$AP$2*INDEX(挂机派遣!$C$5:$C$14,章节!A44)</f>
        <v>60</v>
      </c>
      <c r="AQ44" s="39" t="s">
        <v>922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383</v>
      </c>
      <c r="F45" s="18">
        <f t="shared" si="9"/>
        <v>540</v>
      </c>
      <c r="G45" s="14" t="s">
        <v>423</v>
      </c>
      <c r="H45" s="18">
        <f t="shared" si="10"/>
        <v>540</v>
      </c>
      <c r="I45" s="39" t="s">
        <v>919</v>
      </c>
      <c r="J45" s="18">
        <f>挂机派遣!$C$2*章节!$J$2*INDEX(挂机派遣!$C$5:$C$14,章节!A45)</f>
        <v>20</v>
      </c>
      <c r="K45" s="39" t="s">
        <v>922</v>
      </c>
      <c r="L45" s="18">
        <f>挂机派遣!$C$2*章节!$J$2*INDEX(挂机派遣!$D$5:$D$14,章节!A45)</f>
        <v>10</v>
      </c>
      <c r="M45" s="14" t="s">
        <v>749</v>
      </c>
      <c r="N45" s="18">
        <f>INDEX($Z$20:$AE$29,章节!$A45,MATCH(M45,$Z$19:$AE$19,0))</f>
        <v>270</v>
      </c>
      <c r="O45" s="14" t="s">
        <v>759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383</v>
      </c>
      <c r="AL45" s="18">
        <f t="shared" si="12"/>
        <v>1080</v>
      </c>
      <c r="AM45" s="14" t="s">
        <v>423</v>
      </c>
      <c r="AN45" s="18">
        <f t="shared" si="13"/>
        <v>810</v>
      </c>
      <c r="AO45" s="39" t="s">
        <v>919</v>
      </c>
      <c r="AP45" s="18">
        <f>挂机派遣!$C$2*章节!$AP$2*INDEX(挂机派遣!$C$5:$C$14,章节!A45)</f>
        <v>60</v>
      </c>
      <c r="AQ45" s="39" t="s">
        <v>922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383</v>
      </c>
      <c r="F46" s="18">
        <f t="shared" si="9"/>
        <v>540</v>
      </c>
      <c r="G46" s="14" t="s">
        <v>424</v>
      </c>
      <c r="H46" s="18">
        <f t="shared" si="10"/>
        <v>540</v>
      </c>
      <c r="I46" s="39" t="s">
        <v>919</v>
      </c>
      <c r="J46" s="18">
        <f>挂机派遣!$C$2*章节!$J$2*INDEX(挂机派遣!$C$5:$C$14,章节!A46)</f>
        <v>20</v>
      </c>
      <c r="K46" s="39" t="s">
        <v>922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383</v>
      </c>
      <c r="AL46" s="18">
        <f t="shared" si="12"/>
        <v>1080</v>
      </c>
      <c r="AM46" s="14" t="s">
        <v>424</v>
      </c>
      <c r="AN46" s="18">
        <f t="shared" si="13"/>
        <v>810</v>
      </c>
      <c r="AO46" s="39" t="s">
        <v>919</v>
      </c>
      <c r="AP46" s="18">
        <f>挂机派遣!$C$2*章节!$AP$2*INDEX(挂机派遣!$C$5:$C$14,章节!A46)</f>
        <v>60</v>
      </c>
      <c r="AQ46" s="39" t="s">
        <v>922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383</v>
      </c>
      <c r="F47" s="18">
        <f t="shared" si="9"/>
        <v>540</v>
      </c>
      <c r="G47" s="14" t="s">
        <v>423</v>
      </c>
      <c r="H47" s="18">
        <f t="shared" si="10"/>
        <v>540</v>
      </c>
      <c r="I47" s="39" t="s">
        <v>919</v>
      </c>
      <c r="J47" s="18">
        <f>挂机派遣!$C$2*章节!$J$2*INDEX(挂机派遣!$C$5:$C$14,章节!A47)</f>
        <v>20</v>
      </c>
      <c r="K47" s="39" t="s">
        <v>922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383</v>
      </c>
      <c r="AL47" s="18">
        <f t="shared" si="12"/>
        <v>1080</v>
      </c>
      <c r="AM47" s="14" t="s">
        <v>423</v>
      </c>
      <c r="AN47" s="18">
        <f t="shared" si="13"/>
        <v>810</v>
      </c>
      <c r="AO47" s="39" t="s">
        <v>919</v>
      </c>
      <c r="AP47" s="18">
        <f>挂机派遣!$C$2*章节!$AP$2*INDEX(挂机派遣!$C$5:$C$14,章节!A47)</f>
        <v>60</v>
      </c>
      <c r="AQ47" s="39" t="s">
        <v>922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383</v>
      </c>
      <c r="F48" s="18">
        <f t="shared" si="9"/>
        <v>540</v>
      </c>
      <c r="G48" s="14" t="s">
        <v>424</v>
      </c>
      <c r="H48" s="18">
        <f t="shared" si="10"/>
        <v>540</v>
      </c>
      <c r="I48" s="39" t="s">
        <v>919</v>
      </c>
      <c r="J48" s="18">
        <f>挂机派遣!$C$2*章节!$J$2*INDEX(挂机派遣!$C$5:$C$14,章节!A48)</f>
        <v>20</v>
      </c>
      <c r="K48" s="39" t="s">
        <v>922</v>
      </c>
      <c r="L48" s="18">
        <f>挂机派遣!$C$2*章节!$J$2*INDEX(挂机派遣!$D$5:$D$14,章节!A48)</f>
        <v>10</v>
      </c>
      <c r="M48" s="14" t="s">
        <v>749</v>
      </c>
      <c r="N48" s="18">
        <f>INDEX($Z$20:$AE$29,章节!$A48,MATCH(M48,$Z$19:$AE$19,0))</f>
        <v>270</v>
      </c>
      <c r="O48" s="14" t="s">
        <v>759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383</v>
      </c>
      <c r="AL48" s="18">
        <f t="shared" si="12"/>
        <v>1080</v>
      </c>
      <c r="AM48" s="14" t="s">
        <v>424</v>
      </c>
      <c r="AN48" s="18">
        <f t="shared" si="13"/>
        <v>810</v>
      </c>
      <c r="AO48" s="39" t="s">
        <v>919</v>
      </c>
      <c r="AP48" s="18">
        <f>挂机派遣!$C$2*章节!$AP$2*INDEX(挂机派遣!$C$5:$C$14,章节!A48)</f>
        <v>60</v>
      </c>
      <c r="AQ48" s="39" t="s">
        <v>922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383</v>
      </c>
      <c r="F49" s="18">
        <f t="shared" si="9"/>
        <v>540</v>
      </c>
      <c r="G49" s="14" t="s">
        <v>423</v>
      </c>
      <c r="H49" s="18">
        <f t="shared" si="10"/>
        <v>540</v>
      </c>
      <c r="I49" s="39" t="s">
        <v>919</v>
      </c>
      <c r="J49" s="18">
        <f>挂机派遣!$C$2*章节!$J$2*INDEX(挂机派遣!$C$5:$C$14,章节!A49)</f>
        <v>20</v>
      </c>
      <c r="K49" s="39" t="s">
        <v>922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383</v>
      </c>
      <c r="AL49" s="18">
        <f t="shared" si="12"/>
        <v>1080</v>
      </c>
      <c r="AM49" s="14" t="s">
        <v>423</v>
      </c>
      <c r="AN49" s="18">
        <f t="shared" si="13"/>
        <v>810</v>
      </c>
      <c r="AO49" s="39" t="s">
        <v>919</v>
      </c>
      <c r="AP49" s="18">
        <f>挂机派遣!$C$2*章节!$AP$2*INDEX(挂机派遣!$C$5:$C$14,章节!A49)</f>
        <v>60</v>
      </c>
      <c r="AQ49" s="39" t="s">
        <v>922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383</v>
      </c>
      <c r="F50" s="18">
        <f t="shared" si="9"/>
        <v>540</v>
      </c>
      <c r="G50" s="14" t="s">
        <v>424</v>
      </c>
      <c r="H50" s="18">
        <f t="shared" si="10"/>
        <v>540</v>
      </c>
      <c r="I50" s="39" t="s">
        <v>919</v>
      </c>
      <c r="J50" s="18">
        <f>挂机派遣!$C$2*章节!$J$2*INDEX(挂机派遣!$C$5:$C$14,章节!A50)</f>
        <v>20</v>
      </c>
      <c r="K50" s="39" t="s">
        <v>922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383</v>
      </c>
      <c r="AL50" s="18">
        <f t="shared" si="12"/>
        <v>1080</v>
      </c>
      <c r="AM50" s="14" t="s">
        <v>424</v>
      </c>
      <c r="AN50" s="18">
        <f t="shared" si="13"/>
        <v>810</v>
      </c>
      <c r="AO50" s="39" t="s">
        <v>919</v>
      </c>
      <c r="AP50" s="18">
        <f>挂机派遣!$C$2*章节!$AP$2*INDEX(挂机派遣!$C$5:$C$14,章节!A50)</f>
        <v>60</v>
      </c>
      <c r="AQ50" s="39" t="s">
        <v>922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383</v>
      </c>
      <c r="F51" s="18">
        <f t="shared" si="9"/>
        <v>540</v>
      </c>
      <c r="G51" s="14" t="s">
        <v>424</v>
      </c>
      <c r="H51" s="18">
        <f t="shared" si="10"/>
        <v>540</v>
      </c>
      <c r="I51" s="39" t="s">
        <v>919</v>
      </c>
      <c r="J51" s="18">
        <f>挂机派遣!$C$2*章节!$J$2*INDEX(挂机派遣!$C$5:$C$14,章节!A51)</f>
        <v>20</v>
      </c>
      <c r="K51" s="39" t="s">
        <v>922</v>
      </c>
      <c r="L51" s="18">
        <f>挂机派遣!$C$2*章节!$J$2*INDEX(挂机派遣!$D$5:$D$14,章节!A51)</f>
        <v>10</v>
      </c>
      <c r="M51" s="14" t="s">
        <v>749</v>
      </c>
      <c r="N51" s="18">
        <f>INDEX($Z$20:$AE$29,章节!$A51,MATCH(M51,$Z$19:$AE$19,0))</f>
        <v>270</v>
      </c>
      <c r="O51" s="14" t="s">
        <v>759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383</v>
      </c>
      <c r="AL51" s="18">
        <f t="shared" si="12"/>
        <v>1080</v>
      </c>
      <c r="AM51" s="14" t="s">
        <v>424</v>
      </c>
      <c r="AN51" s="18">
        <f t="shared" si="13"/>
        <v>810</v>
      </c>
      <c r="AO51" s="39" t="s">
        <v>919</v>
      </c>
      <c r="AP51" s="18">
        <f>挂机派遣!$C$2*章节!$AP$2*INDEX(挂机派遣!$C$5:$C$14,章节!A51)</f>
        <v>60</v>
      </c>
      <c r="AQ51" s="39" t="s">
        <v>922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383</v>
      </c>
      <c r="F52" s="18">
        <f t="shared" si="9"/>
        <v>600</v>
      </c>
      <c r="G52" s="14" t="s">
        <v>423</v>
      </c>
      <c r="H52" s="18">
        <f t="shared" si="10"/>
        <v>660</v>
      </c>
      <c r="I52" s="39" t="s">
        <v>919</v>
      </c>
      <c r="J52" s="18">
        <f>挂机派遣!$C$2*章节!$J$2*INDEX(挂机派遣!$C$5:$C$14,章节!A52)</f>
        <v>10</v>
      </c>
      <c r="K52" s="39" t="s">
        <v>922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383</v>
      </c>
      <c r="AL52" s="18">
        <f t="shared" si="12"/>
        <v>1200</v>
      </c>
      <c r="AM52" s="14" t="s">
        <v>423</v>
      </c>
      <c r="AN52" s="18">
        <f t="shared" si="13"/>
        <v>990</v>
      </c>
      <c r="AO52" s="39" t="s">
        <v>919</v>
      </c>
      <c r="AP52" s="18">
        <f>挂机派遣!$C$2*章节!$AP$2*INDEX(挂机派遣!$C$5:$C$14,章节!A52)</f>
        <v>30</v>
      </c>
      <c r="AQ52" s="39" t="s">
        <v>922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383</v>
      </c>
      <c r="F53" s="18">
        <f t="shared" si="9"/>
        <v>600</v>
      </c>
      <c r="G53" s="14" t="s">
        <v>424</v>
      </c>
      <c r="H53" s="18">
        <f t="shared" si="10"/>
        <v>660</v>
      </c>
      <c r="I53" s="39" t="s">
        <v>919</v>
      </c>
      <c r="J53" s="18">
        <f>挂机派遣!$C$2*章节!$J$2*INDEX(挂机派遣!$C$5:$C$14,章节!A53)</f>
        <v>10</v>
      </c>
      <c r="K53" s="39" t="s">
        <v>922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383</v>
      </c>
      <c r="AL53" s="18">
        <f t="shared" si="12"/>
        <v>1200</v>
      </c>
      <c r="AM53" s="14" t="s">
        <v>424</v>
      </c>
      <c r="AN53" s="18">
        <f t="shared" si="13"/>
        <v>990</v>
      </c>
      <c r="AO53" s="39" t="s">
        <v>919</v>
      </c>
      <c r="AP53" s="18">
        <f>挂机派遣!$C$2*章节!$AP$2*INDEX(挂机派遣!$C$5:$C$14,章节!A53)</f>
        <v>30</v>
      </c>
      <c r="AQ53" s="39" t="s">
        <v>922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383</v>
      </c>
      <c r="F54" s="18">
        <f t="shared" si="9"/>
        <v>600</v>
      </c>
      <c r="G54" s="14" t="s">
        <v>423</v>
      </c>
      <c r="H54" s="18">
        <f t="shared" si="10"/>
        <v>660</v>
      </c>
      <c r="I54" s="39" t="s">
        <v>919</v>
      </c>
      <c r="J54" s="18">
        <f>挂机派遣!$C$2*章节!$J$2*INDEX(挂机派遣!$C$5:$C$14,章节!A54)</f>
        <v>10</v>
      </c>
      <c r="K54" s="39" t="s">
        <v>922</v>
      </c>
      <c r="L54" s="18">
        <f>挂机派遣!$C$2*章节!$J$2*INDEX(挂机派遣!$D$5:$D$14,章节!A54)</f>
        <v>20</v>
      </c>
      <c r="M54" s="14" t="s">
        <v>749</v>
      </c>
      <c r="N54" s="18">
        <f>INDEX($Z$20:$AE$29,章节!$A54,MATCH(M54,$Z$19:$AE$19,0))</f>
        <v>330</v>
      </c>
      <c r="O54" s="14" t="s">
        <v>759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383</v>
      </c>
      <c r="AL54" s="18">
        <f t="shared" si="12"/>
        <v>1200</v>
      </c>
      <c r="AM54" s="14" t="s">
        <v>423</v>
      </c>
      <c r="AN54" s="18">
        <f t="shared" si="13"/>
        <v>990</v>
      </c>
      <c r="AO54" s="39" t="s">
        <v>919</v>
      </c>
      <c r="AP54" s="18">
        <f>挂机派遣!$C$2*章节!$AP$2*INDEX(挂机派遣!$C$5:$C$14,章节!A54)</f>
        <v>30</v>
      </c>
      <c r="AQ54" s="39" t="s">
        <v>922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383</v>
      </c>
      <c r="F55" s="18">
        <f t="shared" si="9"/>
        <v>600</v>
      </c>
      <c r="G55" s="14" t="s">
        <v>424</v>
      </c>
      <c r="H55" s="18">
        <f t="shared" si="10"/>
        <v>660</v>
      </c>
      <c r="I55" s="39" t="s">
        <v>919</v>
      </c>
      <c r="J55" s="18">
        <f>挂机派遣!$C$2*章节!$J$2*INDEX(挂机派遣!$C$5:$C$14,章节!A55)</f>
        <v>10</v>
      </c>
      <c r="K55" s="39" t="s">
        <v>922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383</v>
      </c>
      <c r="AL55" s="18">
        <f t="shared" si="12"/>
        <v>1200</v>
      </c>
      <c r="AM55" s="14" t="s">
        <v>424</v>
      </c>
      <c r="AN55" s="18">
        <f t="shared" si="13"/>
        <v>990</v>
      </c>
      <c r="AO55" s="39" t="s">
        <v>919</v>
      </c>
      <c r="AP55" s="18">
        <f>挂机派遣!$C$2*章节!$AP$2*INDEX(挂机派遣!$C$5:$C$14,章节!A55)</f>
        <v>30</v>
      </c>
      <c r="AQ55" s="39" t="s">
        <v>922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383</v>
      </c>
      <c r="F56" s="18">
        <f t="shared" si="9"/>
        <v>600</v>
      </c>
      <c r="G56" s="14" t="s">
        <v>423</v>
      </c>
      <c r="H56" s="18">
        <f t="shared" si="10"/>
        <v>660</v>
      </c>
      <c r="I56" s="39" t="s">
        <v>919</v>
      </c>
      <c r="J56" s="18">
        <f>挂机派遣!$C$2*章节!$J$2*INDEX(挂机派遣!$C$5:$C$14,章节!A56)</f>
        <v>10</v>
      </c>
      <c r="K56" s="39" t="s">
        <v>922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383</v>
      </c>
      <c r="AL56" s="18">
        <f t="shared" si="12"/>
        <v>1200</v>
      </c>
      <c r="AM56" s="14" t="s">
        <v>423</v>
      </c>
      <c r="AN56" s="18">
        <f t="shared" si="13"/>
        <v>990</v>
      </c>
      <c r="AO56" s="39" t="s">
        <v>919</v>
      </c>
      <c r="AP56" s="18">
        <f>挂机派遣!$C$2*章节!$AP$2*INDEX(挂机派遣!$C$5:$C$14,章节!A56)</f>
        <v>30</v>
      </c>
      <c r="AQ56" s="39" t="s">
        <v>922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383</v>
      </c>
      <c r="F57" s="18">
        <f t="shared" si="9"/>
        <v>600</v>
      </c>
      <c r="G57" s="14" t="s">
        <v>424</v>
      </c>
      <c r="H57" s="18">
        <f t="shared" si="10"/>
        <v>660</v>
      </c>
      <c r="I57" s="39" t="s">
        <v>919</v>
      </c>
      <c r="J57" s="18">
        <f>挂机派遣!$C$2*章节!$J$2*INDEX(挂机派遣!$C$5:$C$14,章节!A57)</f>
        <v>10</v>
      </c>
      <c r="K57" s="39" t="s">
        <v>922</v>
      </c>
      <c r="L57" s="18">
        <f>挂机派遣!$C$2*章节!$J$2*INDEX(挂机派遣!$D$5:$D$14,章节!A57)</f>
        <v>20</v>
      </c>
      <c r="M57" s="14" t="s">
        <v>749</v>
      </c>
      <c r="N57" s="18">
        <f>INDEX($Z$20:$AE$29,章节!$A57,MATCH(M57,$Z$19:$AE$19,0))</f>
        <v>330</v>
      </c>
      <c r="O57" s="14" t="s">
        <v>759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383</v>
      </c>
      <c r="AL57" s="18">
        <f t="shared" si="12"/>
        <v>1200</v>
      </c>
      <c r="AM57" s="14" t="s">
        <v>424</v>
      </c>
      <c r="AN57" s="18">
        <f t="shared" si="13"/>
        <v>990</v>
      </c>
      <c r="AO57" s="39" t="s">
        <v>919</v>
      </c>
      <c r="AP57" s="18">
        <f>挂机派遣!$C$2*章节!$AP$2*INDEX(挂机派遣!$C$5:$C$14,章节!A57)</f>
        <v>30</v>
      </c>
      <c r="AQ57" s="39" t="s">
        <v>922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383</v>
      </c>
      <c r="F58" s="18">
        <f t="shared" si="9"/>
        <v>600</v>
      </c>
      <c r="G58" s="14" t="s">
        <v>423</v>
      </c>
      <c r="H58" s="18">
        <f t="shared" si="10"/>
        <v>660</v>
      </c>
      <c r="I58" s="39" t="s">
        <v>919</v>
      </c>
      <c r="J58" s="18">
        <f>挂机派遣!$C$2*章节!$J$2*INDEX(挂机派遣!$C$5:$C$14,章节!A58)</f>
        <v>10</v>
      </c>
      <c r="K58" s="39" t="s">
        <v>922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383</v>
      </c>
      <c r="AL58" s="18">
        <f t="shared" si="12"/>
        <v>1200</v>
      </c>
      <c r="AM58" s="14" t="s">
        <v>423</v>
      </c>
      <c r="AN58" s="18">
        <f t="shared" si="13"/>
        <v>990</v>
      </c>
      <c r="AO58" s="39" t="s">
        <v>919</v>
      </c>
      <c r="AP58" s="18">
        <f>挂机派遣!$C$2*章节!$AP$2*INDEX(挂机派遣!$C$5:$C$14,章节!A58)</f>
        <v>30</v>
      </c>
      <c r="AQ58" s="39" t="s">
        <v>922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383</v>
      </c>
      <c r="F59" s="18">
        <f t="shared" si="9"/>
        <v>600</v>
      </c>
      <c r="G59" s="14" t="s">
        <v>424</v>
      </c>
      <c r="H59" s="18">
        <f t="shared" si="10"/>
        <v>660</v>
      </c>
      <c r="I59" s="39" t="s">
        <v>919</v>
      </c>
      <c r="J59" s="18">
        <f>挂机派遣!$C$2*章节!$J$2*INDEX(挂机派遣!$C$5:$C$14,章节!A59)</f>
        <v>10</v>
      </c>
      <c r="K59" s="39" t="s">
        <v>922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383</v>
      </c>
      <c r="AL59" s="18">
        <f t="shared" si="12"/>
        <v>1200</v>
      </c>
      <c r="AM59" s="14" t="s">
        <v>424</v>
      </c>
      <c r="AN59" s="18">
        <f t="shared" si="13"/>
        <v>990</v>
      </c>
      <c r="AO59" s="39" t="s">
        <v>919</v>
      </c>
      <c r="AP59" s="18">
        <f>挂机派遣!$C$2*章节!$AP$2*INDEX(挂机派遣!$C$5:$C$14,章节!A59)</f>
        <v>30</v>
      </c>
      <c r="AQ59" s="39" t="s">
        <v>922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383</v>
      </c>
      <c r="F60" s="18">
        <f t="shared" si="9"/>
        <v>600</v>
      </c>
      <c r="G60" s="14" t="s">
        <v>423</v>
      </c>
      <c r="H60" s="18">
        <f t="shared" si="10"/>
        <v>660</v>
      </c>
      <c r="I60" s="39" t="s">
        <v>919</v>
      </c>
      <c r="J60" s="18">
        <f>挂机派遣!$C$2*章节!$J$2*INDEX(挂机派遣!$C$5:$C$14,章节!A60)</f>
        <v>10</v>
      </c>
      <c r="K60" s="39" t="s">
        <v>922</v>
      </c>
      <c r="L60" s="18">
        <f>挂机派遣!$C$2*章节!$J$2*INDEX(挂机派遣!$D$5:$D$14,章节!A60)</f>
        <v>20</v>
      </c>
      <c r="M60" s="14" t="s">
        <v>749</v>
      </c>
      <c r="N60" s="18">
        <f>INDEX($Z$20:$AE$29,章节!$A60,MATCH(M60,$Z$19:$AE$19,0))</f>
        <v>330</v>
      </c>
      <c r="O60" s="14" t="s">
        <v>759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383</v>
      </c>
      <c r="AL60" s="18">
        <f t="shared" si="12"/>
        <v>1200</v>
      </c>
      <c r="AM60" s="14" t="s">
        <v>423</v>
      </c>
      <c r="AN60" s="18">
        <f t="shared" si="13"/>
        <v>990</v>
      </c>
      <c r="AO60" s="39" t="s">
        <v>919</v>
      </c>
      <c r="AP60" s="18">
        <f>挂机派遣!$C$2*章节!$AP$2*INDEX(挂机派遣!$C$5:$C$14,章节!A60)</f>
        <v>30</v>
      </c>
      <c r="AQ60" s="39" t="s">
        <v>922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383</v>
      </c>
      <c r="F61" s="18">
        <f t="shared" si="9"/>
        <v>600</v>
      </c>
      <c r="G61" s="14" t="s">
        <v>424</v>
      </c>
      <c r="H61" s="18">
        <f t="shared" si="10"/>
        <v>660</v>
      </c>
      <c r="I61" s="39" t="s">
        <v>919</v>
      </c>
      <c r="J61" s="18">
        <f>挂机派遣!$C$2*章节!$J$2*INDEX(挂机派遣!$C$5:$C$14,章节!A61)</f>
        <v>10</v>
      </c>
      <c r="K61" s="39" t="s">
        <v>922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383</v>
      </c>
      <c r="AL61" s="18">
        <f t="shared" si="12"/>
        <v>1200</v>
      </c>
      <c r="AM61" s="14" t="s">
        <v>424</v>
      </c>
      <c r="AN61" s="18">
        <f t="shared" si="13"/>
        <v>990</v>
      </c>
      <c r="AO61" s="39" t="s">
        <v>919</v>
      </c>
      <c r="AP61" s="18">
        <f>挂机派遣!$C$2*章节!$AP$2*INDEX(挂机派遣!$C$5:$C$14,章节!A61)</f>
        <v>30</v>
      </c>
      <c r="AQ61" s="39" t="s">
        <v>922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383</v>
      </c>
      <c r="F62" s="18">
        <f t="shared" si="9"/>
        <v>600</v>
      </c>
      <c r="G62" s="14" t="s">
        <v>423</v>
      </c>
      <c r="H62" s="18">
        <f t="shared" si="10"/>
        <v>660</v>
      </c>
      <c r="I62" s="39" t="s">
        <v>919</v>
      </c>
      <c r="J62" s="18">
        <f>挂机派遣!$C$2*章节!$J$2*INDEX(挂机派遣!$C$5:$C$14,章节!A62)</f>
        <v>10</v>
      </c>
      <c r="K62" s="39" t="s">
        <v>922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383</v>
      </c>
      <c r="AL62" s="18">
        <f t="shared" si="12"/>
        <v>1200</v>
      </c>
      <c r="AM62" s="14" t="s">
        <v>423</v>
      </c>
      <c r="AN62" s="18">
        <f t="shared" si="13"/>
        <v>990</v>
      </c>
      <c r="AO62" s="39" t="s">
        <v>919</v>
      </c>
      <c r="AP62" s="18">
        <f>挂机派遣!$C$2*章节!$AP$2*INDEX(挂机派遣!$C$5:$C$14,章节!A62)</f>
        <v>30</v>
      </c>
      <c r="AQ62" s="39" t="s">
        <v>922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383</v>
      </c>
      <c r="F63" s="18">
        <f t="shared" si="9"/>
        <v>600</v>
      </c>
      <c r="G63" s="14" t="s">
        <v>424</v>
      </c>
      <c r="H63" s="18">
        <f t="shared" si="10"/>
        <v>660</v>
      </c>
      <c r="I63" s="39" t="s">
        <v>919</v>
      </c>
      <c r="J63" s="18">
        <f>挂机派遣!$C$2*章节!$J$2*INDEX(挂机派遣!$C$5:$C$14,章节!A63)</f>
        <v>10</v>
      </c>
      <c r="K63" s="39" t="s">
        <v>922</v>
      </c>
      <c r="L63" s="18">
        <f>挂机派遣!$C$2*章节!$J$2*INDEX(挂机派遣!$D$5:$D$14,章节!A63)</f>
        <v>20</v>
      </c>
      <c r="M63" s="14" t="s">
        <v>749</v>
      </c>
      <c r="N63" s="18">
        <f>INDEX($Z$20:$AE$29,章节!$A63,MATCH(M63,$Z$19:$AE$19,0))</f>
        <v>330</v>
      </c>
      <c r="O63" s="14" t="s">
        <v>759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383</v>
      </c>
      <c r="AL63" s="18">
        <f t="shared" si="12"/>
        <v>1200</v>
      </c>
      <c r="AM63" s="14" t="s">
        <v>424</v>
      </c>
      <c r="AN63" s="18">
        <f t="shared" si="13"/>
        <v>990</v>
      </c>
      <c r="AO63" s="39" t="s">
        <v>919</v>
      </c>
      <c r="AP63" s="18">
        <f>挂机派遣!$C$2*章节!$AP$2*INDEX(挂机派遣!$C$5:$C$14,章节!A63)</f>
        <v>30</v>
      </c>
      <c r="AQ63" s="39" t="s">
        <v>922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383</v>
      </c>
      <c r="F64" s="18">
        <f t="shared" si="9"/>
        <v>600</v>
      </c>
      <c r="G64" s="14" t="s">
        <v>423</v>
      </c>
      <c r="H64" s="18">
        <f t="shared" si="10"/>
        <v>660</v>
      </c>
      <c r="I64" s="39" t="s">
        <v>919</v>
      </c>
      <c r="J64" s="18">
        <f>挂机派遣!$C$2*章节!$J$2*INDEX(挂机派遣!$C$5:$C$14,章节!A64)</f>
        <v>10</v>
      </c>
      <c r="K64" s="39" t="s">
        <v>922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383</v>
      </c>
      <c r="AL64" s="18">
        <f t="shared" si="12"/>
        <v>1200</v>
      </c>
      <c r="AM64" s="14" t="s">
        <v>423</v>
      </c>
      <c r="AN64" s="18">
        <f t="shared" si="13"/>
        <v>990</v>
      </c>
      <c r="AO64" s="39" t="s">
        <v>919</v>
      </c>
      <c r="AP64" s="18">
        <f>挂机派遣!$C$2*章节!$AP$2*INDEX(挂机派遣!$C$5:$C$14,章节!A64)</f>
        <v>30</v>
      </c>
      <c r="AQ64" s="39" t="s">
        <v>922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383</v>
      </c>
      <c r="F65" s="18">
        <f t="shared" si="9"/>
        <v>600</v>
      </c>
      <c r="G65" s="14" t="s">
        <v>424</v>
      </c>
      <c r="H65" s="18">
        <f t="shared" si="10"/>
        <v>660</v>
      </c>
      <c r="I65" s="39" t="s">
        <v>919</v>
      </c>
      <c r="J65" s="18">
        <f>挂机派遣!$C$2*章节!$J$2*INDEX(挂机派遣!$C$5:$C$14,章节!A65)</f>
        <v>10</v>
      </c>
      <c r="K65" s="39" t="s">
        <v>922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383</v>
      </c>
      <c r="AL65" s="18">
        <f t="shared" si="12"/>
        <v>1200</v>
      </c>
      <c r="AM65" s="14" t="s">
        <v>424</v>
      </c>
      <c r="AN65" s="18">
        <f t="shared" si="13"/>
        <v>990</v>
      </c>
      <c r="AO65" s="39" t="s">
        <v>919</v>
      </c>
      <c r="AP65" s="18">
        <f>挂机派遣!$C$2*章节!$AP$2*INDEX(挂机派遣!$C$5:$C$14,章节!A65)</f>
        <v>30</v>
      </c>
      <c r="AQ65" s="39" t="s">
        <v>922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383</v>
      </c>
      <c r="F66" s="18">
        <f t="shared" si="9"/>
        <v>600</v>
      </c>
      <c r="G66" s="14" t="s">
        <v>424</v>
      </c>
      <c r="H66" s="18">
        <f t="shared" si="10"/>
        <v>660</v>
      </c>
      <c r="I66" s="39" t="s">
        <v>919</v>
      </c>
      <c r="J66" s="18">
        <f>挂机派遣!$C$2*章节!$J$2*INDEX(挂机派遣!$C$5:$C$14,章节!A66)</f>
        <v>10</v>
      </c>
      <c r="K66" s="39" t="s">
        <v>922</v>
      </c>
      <c r="L66" s="18">
        <f>挂机派遣!$C$2*章节!$J$2*INDEX(挂机派遣!$D$5:$D$14,章节!A66)</f>
        <v>20</v>
      </c>
      <c r="M66" s="14" t="s">
        <v>749</v>
      </c>
      <c r="N66" s="18">
        <f>INDEX($Z$20:$AE$29,章节!$A66,MATCH(M66,$Z$19:$AE$19,0))</f>
        <v>330</v>
      </c>
      <c r="O66" s="14" t="s">
        <v>759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383</v>
      </c>
      <c r="AL66" s="18">
        <f t="shared" si="12"/>
        <v>1200</v>
      </c>
      <c r="AM66" s="14" t="s">
        <v>424</v>
      </c>
      <c r="AN66" s="18">
        <f t="shared" si="13"/>
        <v>990</v>
      </c>
      <c r="AO66" s="39" t="s">
        <v>919</v>
      </c>
      <c r="AP66" s="18">
        <f>挂机派遣!$C$2*章节!$AP$2*INDEX(挂机派遣!$C$5:$C$14,章节!A66)</f>
        <v>30</v>
      </c>
      <c r="AQ66" s="39" t="s">
        <v>922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383</v>
      </c>
      <c r="F67" s="18">
        <f t="shared" si="9"/>
        <v>720</v>
      </c>
      <c r="G67" s="14" t="s">
        <v>423</v>
      </c>
      <c r="H67" s="18">
        <f t="shared" si="10"/>
        <v>780</v>
      </c>
      <c r="I67" s="39" t="s">
        <v>920</v>
      </c>
      <c r="J67" s="18">
        <f>挂机派遣!$C$2*章节!$J$2*INDEX(挂机派遣!$D$5:$D$14,章节!A67)</f>
        <v>20</v>
      </c>
      <c r="K67" s="39" t="s">
        <v>923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383</v>
      </c>
      <c r="AL67" s="18">
        <f t="shared" si="12"/>
        <v>1440</v>
      </c>
      <c r="AM67" s="14" t="s">
        <v>423</v>
      </c>
      <c r="AN67" s="18">
        <f t="shared" si="13"/>
        <v>1170</v>
      </c>
      <c r="AO67" s="39" t="s">
        <v>920</v>
      </c>
      <c r="AP67" s="18">
        <f>挂机派遣!$C$2*章节!$AP$2*INDEX(挂机派遣!$D$5:$D$14,章节!A67)</f>
        <v>60</v>
      </c>
      <c r="AQ67" s="39" t="s">
        <v>923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383</v>
      </c>
      <c r="F68" s="18">
        <f t="shared" ref="F68:F99" si="15">INDEX($Z$4:$Z$13,$A68)</f>
        <v>720</v>
      </c>
      <c r="G68" s="14" t="s">
        <v>424</v>
      </c>
      <c r="H68" s="18">
        <f t="shared" ref="H68:H99" si="16">INDEX($AA$4:$AA$13,$A68)</f>
        <v>780</v>
      </c>
      <c r="I68" s="39" t="s">
        <v>920</v>
      </c>
      <c r="J68" s="18">
        <f>挂机派遣!$C$2*章节!$J$2*INDEX(挂机派遣!$D$5:$D$14,章节!A68)</f>
        <v>20</v>
      </c>
      <c r="K68" s="39" t="s">
        <v>923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383</v>
      </c>
      <c r="AL68" s="18">
        <f t="shared" ref="AL68:AL99" si="18">INDEX($AZ$4:$AZ$13,$AG68)</f>
        <v>1440</v>
      </c>
      <c r="AM68" s="14" t="s">
        <v>424</v>
      </c>
      <c r="AN68" s="18">
        <f t="shared" ref="AN68:AN99" si="19">INDEX($BA$4:$BA$13,$AG68)</f>
        <v>1170</v>
      </c>
      <c r="AO68" s="39" t="s">
        <v>920</v>
      </c>
      <c r="AP68" s="18">
        <f>挂机派遣!$C$2*章节!$AP$2*INDEX(挂机派遣!$D$5:$D$14,章节!A68)</f>
        <v>60</v>
      </c>
      <c r="AQ68" s="39" t="s">
        <v>923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383</v>
      </c>
      <c r="F69" s="18">
        <f t="shared" si="15"/>
        <v>720</v>
      </c>
      <c r="G69" s="14" t="s">
        <v>423</v>
      </c>
      <c r="H69" s="18">
        <f t="shared" si="16"/>
        <v>780</v>
      </c>
      <c r="I69" s="39" t="s">
        <v>920</v>
      </c>
      <c r="J69" s="18">
        <f>挂机派遣!$C$2*章节!$J$2*INDEX(挂机派遣!$D$5:$D$14,章节!A69)</f>
        <v>20</v>
      </c>
      <c r="K69" s="39" t="s">
        <v>923</v>
      </c>
      <c r="L69" s="18">
        <f>挂机派遣!$C$2*章节!$J$2*INDEX(挂机派遣!$E$5:$E$14,章节!A69)</f>
        <v>10</v>
      </c>
      <c r="M69" s="14" t="s">
        <v>749</v>
      </c>
      <c r="N69" s="18">
        <f>INDEX($Z$20:$AE$29,章节!$A69,MATCH(M69,$Z$19:$AE$19,0))</f>
        <v>390</v>
      </c>
      <c r="O69" s="14" t="s">
        <v>759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383</v>
      </c>
      <c r="AL69" s="18">
        <f t="shared" si="18"/>
        <v>1440</v>
      </c>
      <c r="AM69" s="14" t="s">
        <v>423</v>
      </c>
      <c r="AN69" s="18">
        <f t="shared" si="19"/>
        <v>1170</v>
      </c>
      <c r="AO69" s="39" t="s">
        <v>920</v>
      </c>
      <c r="AP69" s="18">
        <f>挂机派遣!$C$2*章节!$AP$2*INDEX(挂机派遣!$D$5:$D$14,章节!A69)</f>
        <v>60</v>
      </c>
      <c r="AQ69" s="39" t="s">
        <v>923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383</v>
      </c>
      <c r="F70" s="18">
        <f t="shared" si="15"/>
        <v>720</v>
      </c>
      <c r="G70" s="14" t="s">
        <v>424</v>
      </c>
      <c r="H70" s="18">
        <f t="shared" si="16"/>
        <v>780</v>
      </c>
      <c r="I70" s="39" t="s">
        <v>920</v>
      </c>
      <c r="J70" s="18">
        <f>挂机派遣!$C$2*章节!$J$2*INDEX(挂机派遣!$D$5:$D$14,章节!A70)</f>
        <v>20</v>
      </c>
      <c r="K70" s="39" t="s">
        <v>923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383</v>
      </c>
      <c r="AL70" s="18">
        <f t="shared" si="18"/>
        <v>1440</v>
      </c>
      <c r="AM70" s="14" t="s">
        <v>424</v>
      </c>
      <c r="AN70" s="18">
        <f t="shared" si="19"/>
        <v>1170</v>
      </c>
      <c r="AO70" s="39" t="s">
        <v>920</v>
      </c>
      <c r="AP70" s="18">
        <f>挂机派遣!$C$2*章节!$AP$2*INDEX(挂机派遣!$D$5:$D$14,章节!A70)</f>
        <v>60</v>
      </c>
      <c r="AQ70" s="39" t="s">
        <v>923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383</v>
      </c>
      <c r="F71" s="18">
        <f t="shared" si="15"/>
        <v>720</v>
      </c>
      <c r="G71" s="14" t="s">
        <v>423</v>
      </c>
      <c r="H71" s="18">
        <f t="shared" si="16"/>
        <v>780</v>
      </c>
      <c r="I71" s="39" t="s">
        <v>920</v>
      </c>
      <c r="J71" s="18">
        <f>挂机派遣!$C$2*章节!$J$2*INDEX(挂机派遣!$D$5:$D$14,章节!A71)</f>
        <v>20</v>
      </c>
      <c r="K71" s="39" t="s">
        <v>923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383</v>
      </c>
      <c r="AL71" s="18">
        <f t="shared" si="18"/>
        <v>1440</v>
      </c>
      <c r="AM71" s="14" t="s">
        <v>423</v>
      </c>
      <c r="AN71" s="18">
        <f t="shared" si="19"/>
        <v>1170</v>
      </c>
      <c r="AO71" s="39" t="s">
        <v>920</v>
      </c>
      <c r="AP71" s="18">
        <f>挂机派遣!$C$2*章节!$AP$2*INDEX(挂机派遣!$D$5:$D$14,章节!A71)</f>
        <v>60</v>
      </c>
      <c r="AQ71" s="39" t="s">
        <v>923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383</v>
      </c>
      <c r="F72" s="18">
        <f t="shared" si="15"/>
        <v>720</v>
      </c>
      <c r="G72" s="14" t="s">
        <v>424</v>
      </c>
      <c r="H72" s="18">
        <f t="shared" si="16"/>
        <v>780</v>
      </c>
      <c r="I72" s="39" t="s">
        <v>920</v>
      </c>
      <c r="J72" s="18">
        <f>挂机派遣!$C$2*章节!$J$2*INDEX(挂机派遣!$D$5:$D$14,章节!A72)</f>
        <v>20</v>
      </c>
      <c r="K72" s="39" t="s">
        <v>923</v>
      </c>
      <c r="L72" s="18">
        <f>挂机派遣!$C$2*章节!$J$2*INDEX(挂机派遣!$E$5:$E$14,章节!A72)</f>
        <v>10</v>
      </c>
      <c r="M72" s="14" t="s">
        <v>749</v>
      </c>
      <c r="N72" s="18">
        <f>INDEX($Z$20:$AE$29,章节!$A72,MATCH(M72,$Z$19:$AE$19,0))</f>
        <v>390</v>
      </c>
      <c r="O72" s="14" t="s">
        <v>759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383</v>
      </c>
      <c r="AL72" s="18">
        <f t="shared" si="18"/>
        <v>1440</v>
      </c>
      <c r="AM72" s="14" t="s">
        <v>424</v>
      </c>
      <c r="AN72" s="18">
        <f t="shared" si="19"/>
        <v>1170</v>
      </c>
      <c r="AO72" s="39" t="s">
        <v>920</v>
      </c>
      <c r="AP72" s="18">
        <f>挂机派遣!$C$2*章节!$AP$2*INDEX(挂机派遣!$D$5:$D$14,章节!A72)</f>
        <v>60</v>
      </c>
      <c r="AQ72" s="39" t="s">
        <v>923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383</v>
      </c>
      <c r="F73" s="18">
        <f t="shared" si="15"/>
        <v>720</v>
      </c>
      <c r="G73" s="14" t="s">
        <v>423</v>
      </c>
      <c r="H73" s="18">
        <f t="shared" si="16"/>
        <v>780</v>
      </c>
      <c r="I73" s="39" t="s">
        <v>920</v>
      </c>
      <c r="J73" s="18">
        <f>挂机派遣!$C$2*章节!$J$2*INDEX(挂机派遣!$D$5:$D$14,章节!A73)</f>
        <v>20</v>
      </c>
      <c r="K73" s="39" t="s">
        <v>923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383</v>
      </c>
      <c r="AL73" s="18">
        <f t="shared" si="18"/>
        <v>1440</v>
      </c>
      <c r="AM73" s="14" t="s">
        <v>423</v>
      </c>
      <c r="AN73" s="18">
        <f t="shared" si="19"/>
        <v>1170</v>
      </c>
      <c r="AO73" s="39" t="s">
        <v>920</v>
      </c>
      <c r="AP73" s="18">
        <f>挂机派遣!$C$2*章节!$AP$2*INDEX(挂机派遣!$D$5:$D$14,章节!A73)</f>
        <v>60</v>
      </c>
      <c r="AQ73" s="39" t="s">
        <v>923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383</v>
      </c>
      <c r="F74" s="18">
        <f t="shared" si="15"/>
        <v>720</v>
      </c>
      <c r="G74" s="14" t="s">
        <v>424</v>
      </c>
      <c r="H74" s="18">
        <f t="shared" si="16"/>
        <v>780</v>
      </c>
      <c r="I74" s="39" t="s">
        <v>920</v>
      </c>
      <c r="J74" s="18">
        <f>挂机派遣!$C$2*章节!$J$2*INDEX(挂机派遣!$D$5:$D$14,章节!A74)</f>
        <v>20</v>
      </c>
      <c r="K74" s="39" t="s">
        <v>923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383</v>
      </c>
      <c r="AL74" s="18">
        <f t="shared" si="18"/>
        <v>1440</v>
      </c>
      <c r="AM74" s="14" t="s">
        <v>424</v>
      </c>
      <c r="AN74" s="18">
        <f t="shared" si="19"/>
        <v>1170</v>
      </c>
      <c r="AO74" s="39" t="s">
        <v>920</v>
      </c>
      <c r="AP74" s="18">
        <f>挂机派遣!$C$2*章节!$AP$2*INDEX(挂机派遣!$D$5:$D$14,章节!A74)</f>
        <v>60</v>
      </c>
      <c r="AQ74" s="39" t="s">
        <v>923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383</v>
      </c>
      <c r="F75" s="18">
        <f t="shared" si="15"/>
        <v>720</v>
      </c>
      <c r="G75" s="14" t="s">
        <v>423</v>
      </c>
      <c r="H75" s="18">
        <f t="shared" si="16"/>
        <v>780</v>
      </c>
      <c r="I75" s="39" t="s">
        <v>920</v>
      </c>
      <c r="J75" s="18">
        <f>挂机派遣!$C$2*章节!$J$2*INDEX(挂机派遣!$D$5:$D$14,章节!A75)</f>
        <v>20</v>
      </c>
      <c r="K75" s="39" t="s">
        <v>923</v>
      </c>
      <c r="L75" s="18">
        <f>挂机派遣!$C$2*章节!$J$2*INDEX(挂机派遣!$E$5:$E$14,章节!A75)</f>
        <v>10</v>
      </c>
      <c r="M75" s="14" t="s">
        <v>749</v>
      </c>
      <c r="N75" s="18">
        <f>INDEX($Z$20:$AE$29,章节!$A75,MATCH(M75,$Z$19:$AE$19,0))</f>
        <v>390</v>
      </c>
      <c r="O75" s="14" t="s">
        <v>759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383</v>
      </c>
      <c r="AL75" s="18">
        <f t="shared" si="18"/>
        <v>1440</v>
      </c>
      <c r="AM75" s="14" t="s">
        <v>423</v>
      </c>
      <c r="AN75" s="18">
        <f t="shared" si="19"/>
        <v>1170</v>
      </c>
      <c r="AO75" s="39" t="s">
        <v>920</v>
      </c>
      <c r="AP75" s="18">
        <f>挂机派遣!$C$2*章节!$AP$2*INDEX(挂机派遣!$D$5:$D$14,章节!A75)</f>
        <v>60</v>
      </c>
      <c r="AQ75" s="39" t="s">
        <v>923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383</v>
      </c>
      <c r="F76" s="18">
        <f t="shared" si="15"/>
        <v>720</v>
      </c>
      <c r="G76" s="14" t="s">
        <v>424</v>
      </c>
      <c r="H76" s="18">
        <f t="shared" si="16"/>
        <v>780</v>
      </c>
      <c r="I76" s="39" t="s">
        <v>920</v>
      </c>
      <c r="J76" s="18">
        <f>挂机派遣!$C$2*章节!$J$2*INDEX(挂机派遣!$D$5:$D$14,章节!A76)</f>
        <v>20</v>
      </c>
      <c r="K76" s="39" t="s">
        <v>923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383</v>
      </c>
      <c r="AL76" s="18">
        <f t="shared" si="18"/>
        <v>1440</v>
      </c>
      <c r="AM76" s="14" t="s">
        <v>424</v>
      </c>
      <c r="AN76" s="18">
        <f t="shared" si="19"/>
        <v>1170</v>
      </c>
      <c r="AO76" s="39" t="s">
        <v>920</v>
      </c>
      <c r="AP76" s="18">
        <f>挂机派遣!$C$2*章节!$AP$2*INDEX(挂机派遣!$D$5:$D$14,章节!A76)</f>
        <v>60</v>
      </c>
      <c r="AQ76" s="39" t="s">
        <v>923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383</v>
      </c>
      <c r="F77" s="18">
        <f t="shared" si="15"/>
        <v>720</v>
      </c>
      <c r="G77" s="14" t="s">
        <v>423</v>
      </c>
      <c r="H77" s="18">
        <f t="shared" si="16"/>
        <v>780</v>
      </c>
      <c r="I77" s="39" t="s">
        <v>920</v>
      </c>
      <c r="J77" s="18">
        <f>挂机派遣!$C$2*章节!$J$2*INDEX(挂机派遣!$D$5:$D$14,章节!A77)</f>
        <v>20</v>
      </c>
      <c r="K77" s="39" t="s">
        <v>923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383</v>
      </c>
      <c r="AL77" s="18">
        <f t="shared" si="18"/>
        <v>1440</v>
      </c>
      <c r="AM77" s="14" t="s">
        <v>423</v>
      </c>
      <c r="AN77" s="18">
        <f t="shared" si="19"/>
        <v>1170</v>
      </c>
      <c r="AO77" s="39" t="s">
        <v>920</v>
      </c>
      <c r="AP77" s="18">
        <f>挂机派遣!$C$2*章节!$AP$2*INDEX(挂机派遣!$D$5:$D$14,章节!A77)</f>
        <v>60</v>
      </c>
      <c r="AQ77" s="39" t="s">
        <v>923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383</v>
      </c>
      <c r="F78" s="18">
        <f t="shared" si="15"/>
        <v>720</v>
      </c>
      <c r="G78" s="14" t="s">
        <v>424</v>
      </c>
      <c r="H78" s="18">
        <f t="shared" si="16"/>
        <v>780</v>
      </c>
      <c r="I78" s="39" t="s">
        <v>920</v>
      </c>
      <c r="J78" s="18">
        <f>挂机派遣!$C$2*章节!$J$2*INDEX(挂机派遣!$D$5:$D$14,章节!A78)</f>
        <v>20</v>
      </c>
      <c r="K78" s="39" t="s">
        <v>923</v>
      </c>
      <c r="L78" s="18">
        <f>挂机派遣!$C$2*章节!$J$2*INDEX(挂机派遣!$E$5:$E$14,章节!A78)</f>
        <v>10</v>
      </c>
      <c r="M78" s="14" t="s">
        <v>749</v>
      </c>
      <c r="N78" s="18">
        <f>INDEX($Z$20:$AE$29,章节!$A78,MATCH(M78,$Z$19:$AE$19,0))</f>
        <v>390</v>
      </c>
      <c r="O78" s="14" t="s">
        <v>759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383</v>
      </c>
      <c r="AL78" s="18">
        <f t="shared" si="18"/>
        <v>1440</v>
      </c>
      <c r="AM78" s="14" t="s">
        <v>424</v>
      </c>
      <c r="AN78" s="18">
        <f t="shared" si="19"/>
        <v>1170</v>
      </c>
      <c r="AO78" s="39" t="s">
        <v>920</v>
      </c>
      <c r="AP78" s="18">
        <f>挂机派遣!$C$2*章节!$AP$2*INDEX(挂机派遣!$D$5:$D$14,章节!A78)</f>
        <v>60</v>
      </c>
      <c r="AQ78" s="39" t="s">
        <v>923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383</v>
      </c>
      <c r="F79" s="18">
        <f t="shared" si="15"/>
        <v>720</v>
      </c>
      <c r="G79" s="14" t="s">
        <v>423</v>
      </c>
      <c r="H79" s="18">
        <f t="shared" si="16"/>
        <v>780</v>
      </c>
      <c r="I79" s="39" t="s">
        <v>920</v>
      </c>
      <c r="J79" s="18">
        <f>挂机派遣!$C$2*章节!$J$2*INDEX(挂机派遣!$D$5:$D$14,章节!A79)</f>
        <v>20</v>
      </c>
      <c r="K79" s="39" t="s">
        <v>923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383</v>
      </c>
      <c r="AL79" s="18">
        <f t="shared" si="18"/>
        <v>1440</v>
      </c>
      <c r="AM79" s="14" t="s">
        <v>423</v>
      </c>
      <c r="AN79" s="18">
        <f t="shared" si="19"/>
        <v>1170</v>
      </c>
      <c r="AO79" s="39" t="s">
        <v>920</v>
      </c>
      <c r="AP79" s="18">
        <f>挂机派遣!$C$2*章节!$AP$2*INDEX(挂机派遣!$D$5:$D$14,章节!A79)</f>
        <v>60</v>
      </c>
      <c r="AQ79" s="39" t="s">
        <v>923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383</v>
      </c>
      <c r="F80" s="18">
        <f t="shared" si="15"/>
        <v>720</v>
      </c>
      <c r="G80" s="14" t="s">
        <v>424</v>
      </c>
      <c r="H80" s="18">
        <f t="shared" si="16"/>
        <v>780</v>
      </c>
      <c r="I80" s="39" t="s">
        <v>920</v>
      </c>
      <c r="J80" s="18">
        <f>挂机派遣!$C$2*章节!$J$2*INDEX(挂机派遣!$D$5:$D$14,章节!A80)</f>
        <v>20</v>
      </c>
      <c r="K80" s="39" t="s">
        <v>923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383</v>
      </c>
      <c r="AL80" s="18">
        <f t="shared" si="18"/>
        <v>1440</v>
      </c>
      <c r="AM80" s="14" t="s">
        <v>424</v>
      </c>
      <c r="AN80" s="18">
        <f t="shared" si="19"/>
        <v>1170</v>
      </c>
      <c r="AO80" s="39" t="s">
        <v>920</v>
      </c>
      <c r="AP80" s="18">
        <f>挂机派遣!$C$2*章节!$AP$2*INDEX(挂机派遣!$D$5:$D$14,章节!A80)</f>
        <v>60</v>
      </c>
      <c r="AQ80" s="39" t="s">
        <v>923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383</v>
      </c>
      <c r="F81" s="18">
        <f t="shared" si="15"/>
        <v>720</v>
      </c>
      <c r="G81" s="14" t="s">
        <v>424</v>
      </c>
      <c r="H81" s="18">
        <f t="shared" si="16"/>
        <v>780</v>
      </c>
      <c r="I81" s="39" t="s">
        <v>920</v>
      </c>
      <c r="J81" s="18">
        <f>挂机派遣!$C$2*章节!$J$2*INDEX(挂机派遣!$D$5:$D$14,章节!A81)</f>
        <v>20</v>
      </c>
      <c r="K81" s="39" t="s">
        <v>923</v>
      </c>
      <c r="L81" s="18">
        <f>挂机派遣!$C$2*章节!$J$2*INDEX(挂机派遣!$E$5:$E$14,章节!A81)</f>
        <v>10</v>
      </c>
      <c r="M81" s="14" t="s">
        <v>749</v>
      </c>
      <c r="N81" s="18">
        <f>INDEX($Z$20:$AE$29,章节!$A81,MATCH(M81,$Z$19:$AE$19,0))</f>
        <v>390</v>
      </c>
      <c r="O81" s="14" t="s">
        <v>759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383</v>
      </c>
      <c r="AL81" s="18">
        <f t="shared" si="18"/>
        <v>1440</v>
      </c>
      <c r="AM81" s="14" t="s">
        <v>424</v>
      </c>
      <c r="AN81" s="18">
        <f t="shared" si="19"/>
        <v>1170</v>
      </c>
      <c r="AO81" s="39" t="s">
        <v>920</v>
      </c>
      <c r="AP81" s="18">
        <f>挂机派遣!$C$2*章节!$AP$2*INDEX(挂机派遣!$D$5:$D$14,章节!A81)</f>
        <v>60</v>
      </c>
      <c r="AQ81" s="39" t="s">
        <v>923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383</v>
      </c>
      <c r="F82" s="18">
        <f t="shared" si="15"/>
        <v>840</v>
      </c>
      <c r="G82" s="14" t="s">
        <v>423</v>
      </c>
      <c r="H82" s="18">
        <f t="shared" si="16"/>
        <v>900</v>
      </c>
      <c r="I82" s="39" t="s">
        <v>920</v>
      </c>
      <c r="J82" s="18">
        <f>挂机派遣!$C$2*章节!$J$2*INDEX(挂机派遣!$D$5:$D$14,章节!A82)</f>
        <v>10</v>
      </c>
      <c r="K82" s="39" t="s">
        <v>923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383</v>
      </c>
      <c r="AL82" s="18">
        <f t="shared" si="18"/>
        <v>1680</v>
      </c>
      <c r="AM82" s="14" t="s">
        <v>423</v>
      </c>
      <c r="AN82" s="18">
        <f t="shared" si="19"/>
        <v>1350</v>
      </c>
      <c r="AO82" s="39" t="s">
        <v>920</v>
      </c>
      <c r="AP82" s="18">
        <f>挂机派遣!$C$2*章节!$AP$2*INDEX(挂机派遣!$D$5:$D$14,章节!A82)</f>
        <v>30</v>
      </c>
      <c r="AQ82" s="39" t="s">
        <v>923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383</v>
      </c>
      <c r="F83" s="18">
        <f t="shared" si="15"/>
        <v>840</v>
      </c>
      <c r="G83" s="14" t="s">
        <v>424</v>
      </c>
      <c r="H83" s="18">
        <f t="shared" si="16"/>
        <v>900</v>
      </c>
      <c r="I83" s="39" t="s">
        <v>920</v>
      </c>
      <c r="J83" s="18">
        <f>挂机派遣!$C$2*章节!$J$2*INDEX(挂机派遣!$D$5:$D$14,章节!A83)</f>
        <v>10</v>
      </c>
      <c r="K83" s="39" t="s">
        <v>923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383</v>
      </c>
      <c r="AL83" s="18">
        <f t="shared" si="18"/>
        <v>1680</v>
      </c>
      <c r="AM83" s="14" t="s">
        <v>424</v>
      </c>
      <c r="AN83" s="18">
        <f t="shared" si="19"/>
        <v>1350</v>
      </c>
      <c r="AO83" s="39" t="s">
        <v>920</v>
      </c>
      <c r="AP83" s="18">
        <f>挂机派遣!$C$2*章节!$AP$2*INDEX(挂机派遣!$D$5:$D$14,章节!A83)</f>
        <v>30</v>
      </c>
      <c r="AQ83" s="39" t="s">
        <v>923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383</v>
      </c>
      <c r="F84" s="18">
        <f t="shared" si="15"/>
        <v>840</v>
      </c>
      <c r="G84" s="14" t="s">
        <v>423</v>
      </c>
      <c r="H84" s="18">
        <f t="shared" si="16"/>
        <v>900</v>
      </c>
      <c r="I84" s="39" t="s">
        <v>920</v>
      </c>
      <c r="J84" s="18">
        <f>挂机派遣!$C$2*章节!$J$2*INDEX(挂机派遣!$D$5:$D$14,章节!A84)</f>
        <v>10</v>
      </c>
      <c r="K84" s="39" t="s">
        <v>923</v>
      </c>
      <c r="L84" s="18">
        <f>挂机派遣!$C$2*章节!$J$2*INDEX(挂机派遣!$E$5:$E$14,章节!A84)</f>
        <v>20</v>
      </c>
      <c r="M84" s="14" t="s">
        <v>749</v>
      </c>
      <c r="N84" s="18">
        <f>INDEX($Z$20:$AE$29,章节!$A84,MATCH(M84,$Z$19:$AE$19,0))</f>
        <v>450</v>
      </c>
      <c r="O84" s="14" t="s">
        <v>759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383</v>
      </c>
      <c r="AL84" s="18">
        <f t="shared" si="18"/>
        <v>1680</v>
      </c>
      <c r="AM84" s="14" t="s">
        <v>423</v>
      </c>
      <c r="AN84" s="18">
        <f t="shared" si="19"/>
        <v>1350</v>
      </c>
      <c r="AO84" s="39" t="s">
        <v>920</v>
      </c>
      <c r="AP84" s="18">
        <f>挂机派遣!$C$2*章节!$AP$2*INDEX(挂机派遣!$D$5:$D$14,章节!A84)</f>
        <v>30</v>
      </c>
      <c r="AQ84" s="39" t="s">
        <v>923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383</v>
      </c>
      <c r="F85" s="18">
        <f t="shared" si="15"/>
        <v>840</v>
      </c>
      <c r="G85" s="14" t="s">
        <v>424</v>
      </c>
      <c r="H85" s="18">
        <f t="shared" si="16"/>
        <v>900</v>
      </c>
      <c r="I85" s="39" t="s">
        <v>920</v>
      </c>
      <c r="J85" s="18">
        <f>挂机派遣!$C$2*章节!$J$2*INDEX(挂机派遣!$D$5:$D$14,章节!A85)</f>
        <v>10</v>
      </c>
      <c r="K85" s="39" t="s">
        <v>923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383</v>
      </c>
      <c r="AL85" s="18">
        <f t="shared" si="18"/>
        <v>1680</v>
      </c>
      <c r="AM85" s="14" t="s">
        <v>424</v>
      </c>
      <c r="AN85" s="18">
        <f t="shared" si="19"/>
        <v>1350</v>
      </c>
      <c r="AO85" s="39" t="s">
        <v>920</v>
      </c>
      <c r="AP85" s="18">
        <f>挂机派遣!$C$2*章节!$AP$2*INDEX(挂机派遣!$D$5:$D$14,章节!A85)</f>
        <v>30</v>
      </c>
      <c r="AQ85" s="39" t="s">
        <v>923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383</v>
      </c>
      <c r="F86" s="18">
        <f t="shared" si="15"/>
        <v>840</v>
      </c>
      <c r="G86" s="14" t="s">
        <v>423</v>
      </c>
      <c r="H86" s="18">
        <f t="shared" si="16"/>
        <v>900</v>
      </c>
      <c r="I86" s="39" t="s">
        <v>920</v>
      </c>
      <c r="J86" s="18">
        <f>挂机派遣!$C$2*章节!$J$2*INDEX(挂机派遣!$D$5:$D$14,章节!A86)</f>
        <v>10</v>
      </c>
      <c r="K86" s="39" t="s">
        <v>923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383</v>
      </c>
      <c r="AL86" s="18">
        <f t="shared" si="18"/>
        <v>1680</v>
      </c>
      <c r="AM86" s="14" t="s">
        <v>423</v>
      </c>
      <c r="AN86" s="18">
        <f t="shared" si="19"/>
        <v>1350</v>
      </c>
      <c r="AO86" s="39" t="s">
        <v>920</v>
      </c>
      <c r="AP86" s="18">
        <f>挂机派遣!$C$2*章节!$AP$2*INDEX(挂机派遣!$D$5:$D$14,章节!A86)</f>
        <v>30</v>
      </c>
      <c r="AQ86" s="39" t="s">
        <v>923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383</v>
      </c>
      <c r="F87" s="18">
        <f t="shared" si="15"/>
        <v>840</v>
      </c>
      <c r="G87" s="14" t="s">
        <v>424</v>
      </c>
      <c r="H87" s="18">
        <f t="shared" si="16"/>
        <v>900</v>
      </c>
      <c r="I87" s="39" t="s">
        <v>920</v>
      </c>
      <c r="J87" s="18">
        <f>挂机派遣!$C$2*章节!$J$2*INDEX(挂机派遣!$D$5:$D$14,章节!A87)</f>
        <v>10</v>
      </c>
      <c r="K87" s="39" t="s">
        <v>923</v>
      </c>
      <c r="L87" s="18">
        <f>挂机派遣!$C$2*章节!$J$2*INDEX(挂机派遣!$E$5:$E$14,章节!A87)</f>
        <v>20</v>
      </c>
      <c r="M87" s="14" t="s">
        <v>749</v>
      </c>
      <c r="N87" s="18">
        <f>INDEX($Z$20:$AE$29,章节!$A87,MATCH(M87,$Z$19:$AE$19,0))</f>
        <v>450</v>
      </c>
      <c r="O87" s="14" t="s">
        <v>759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383</v>
      </c>
      <c r="AL87" s="18">
        <f t="shared" si="18"/>
        <v>1680</v>
      </c>
      <c r="AM87" s="14" t="s">
        <v>424</v>
      </c>
      <c r="AN87" s="18">
        <f t="shared" si="19"/>
        <v>1350</v>
      </c>
      <c r="AO87" s="39" t="s">
        <v>920</v>
      </c>
      <c r="AP87" s="18">
        <f>挂机派遣!$C$2*章节!$AP$2*INDEX(挂机派遣!$D$5:$D$14,章节!A87)</f>
        <v>30</v>
      </c>
      <c r="AQ87" s="39" t="s">
        <v>923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383</v>
      </c>
      <c r="F88" s="18">
        <f t="shared" si="15"/>
        <v>840</v>
      </c>
      <c r="G88" s="14" t="s">
        <v>423</v>
      </c>
      <c r="H88" s="18">
        <f t="shared" si="16"/>
        <v>900</v>
      </c>
      <c r="I88" s="39" t="s">
        <v>920</v>
      </c>
      <c r="J88" s="18">
        <f>挂机派遣!$C$2*章节!$J$2*INDEX(挂机派遣!$D$5:$D$14,章节!A88)</f>
        <v>10</v>
      </c>
      <c r="K88" s="39" t="s">
        <v>923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383</v>
      </c>
      <c r="AL88" s="18">
        <f t="shared" si="18"/>
        <v>1680</v>
      </c>
      <c r="AM88" s="14" t="s">
        <v>423</v>
      </c>
      <c r="AN88" s="18">
        <f t="shared" si="19"/>
        <v>1350</v>
      </c>
      <c r="AO88" s="39" t="s">
        <v>920</v>
      </c>
      <c r="AP88" s="18">
        <f>挂机派遣!$C$2*章节!$AP$2*INDEX(挂机派遣!$D$5:$D$14,章节!A88)</f>
        <v>30</v>
      </c>
      <c r="AQ88" s="39" t="s">
        <v>923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383</v>
      </c>
      <c r="F89" s="18">
        <f t="shared" si="15"/>
        <v>840</v>
      </c>
      <c r="G89" s="14" t="s">
        <v>424</v>
      </c>
      <c r="H89" s="18">
        <f t="shared" si="16"/>
        <v>900</v>
      </c>
      <c r="I89" s="39" t="s">
        <v>920</v>
      </c>
      <c r="J89" s="18">
        <f>挂机派遣!$C$2*章节!$J$2*INDEX(挂机派遣!$D$5:$D$14,章节!A89)</f>
        <v>10</v>
      </c>
      <c r="K89" s="39" t="s">
        <v>923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383</v>
      </c>
      <c r="AL89" s="18">
        <f t="shared" si="18"/>
        <v>1680</v>
      </c>
      <c r="AM89" s="14" t="s">
        <v>424</v>
      </c>
      <c r="AN89" s="18">
        <f t="shared" si="19"/>
        <v>1350</v>
      </c>
      <c r="AO89" s="39" t="s">
        <v>920</v>
      </c>
      <c r="AP89" s="18">
        <f>挂机派遣!$C$2*章节!$AP$2*INDEX(挂机派遣!$D$5:$D$14,章节!A89)</f>
        <v>30</v>
      </c>
      <c r="AQ89" s="39" t="s">
        <v>923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383</v>
      </c>
      <c r="F90" s="18">
        <f t="shared" si="15"/>
        <v>840</v>
      </c>
      <c r="G90" s="14" t="s">
        <v>423</v>
      </c>
      <c r="H90" s="18">
        <f t="shared" si="16"/>
        <v>900</v>
      </c>
      <c r="I90" s="39" t="s">
        <v>920</v>
      </c>
      <c r="J90" s="18">
        <f>挂机派遣!$C$2*章节!$J$2*INDEX(挂机派遣!$D$5:$D$14,章节!A90)</f>
        <v>10</v>
      </c>
      <c r="K90" s="39" t="s">
        <v>923</v>
      </c>
      <c r="L90" s="18">
        <f>挂机派遣!$C$2*章节!$J$2*INDEX(挂机派遣!$E$5:$E$14,章节!A90)</f>
        <v>20</v>
      </c>
      <c r="M90" s="14" t="s">
        <v>749</v>
      </c>
      <c r="N90" s="18">
        <f>INDEX($Z$20:$AE$29,章节!$A90,MATCH(M90,$Z$19:$AE$19,0))</f>
        <v>450</v>
      </c>
      <c r="O90" s="14" t="s">
        <v>759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383</v>
      </c>
      <c r="AL90" s="18">
        <f t="shared" si="18"/>
        <v>1680</v>
      </c>
      <c r="AM90" s="14" t="s">
        <v>423</v>
      </c>
      <c r="AN90" s="18">
        <f t="shared" si="19"/>
        <v>1350</v>
      </c>
      <c r="AO90" s="39" t="s">
        <v>920</v>
      </c>
      <c r="AP90" s="18">
        <f>挂机派遣!$C$2*章节!$AP$2*INDEX(挂机派遣!$D$5:$D$14,章节!A90)</f>
        <v>30</v>
      </c>
      <c r="AQ90" s="39" t="s">
        <v>923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383</v>
      </c>
      <c r="F91" s="18">
        <f t="shared" si="15"/>
        <v>840</v>
      </c>
      <c r="G91" s="14" t="s">
        <v>424</v>
      </c>
      <c r="H91" s="18">
        <f t="shared" si="16"/>
        <v>900</v>
      </c>
      <c r="I91" s="39" t="s">
        <v>920</v>
      </c>
      <c r="J91" s="18">
        <f>挂机派遣!$C$2*章节!$J$2*INDEX(挂机派遣!$D$5:$D$14,章节!A91)</f>
        <v>10</v>
      </c>
      <c r="K91" s="39" t="s">
        <v>923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383</v>
      </c>
      <c r="AL91" s="18">
        <f t="shared" si="18"/>
        <v>1680</v>
      </c>
      <c r="AM91" s="14" t="s">
        <v>424</v>
      </c>
      <c r="AN91" s="18">
        <f t="shared" si="19"/>
        <v>1350</v>
      </c>
      <c r="AO91" s="39" t="s">
        <v>920</v>
      </c>
      <c r="AP91" s="18">
        <f>挂机派遣!$C$2*章节!$AP$2*INDEX(挂机派遣!$D$5:$D$14,章节!A91)</f>
        <v>30</v>
      </c>
      <c r="AQ91" s="39" t="s">
        <v>923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383</v>
      </c>
      <c r="F92" s="18">
        <f t="shared" si="15"/>
        <v>840</v>
      </c>
      <c r="G92" s="14" t="s">
        <v>423</v>
      </c>
      <c r="H92" s="18">
        <f t="shared" si="16"/>
        <v>900</v>
      </c>
      <c r="I92" s="39" t="s">
        <v>920</v>
      </c>
      <c r="J92" s="18">
        <f>挂机派遣!$C$2*章节!$J$2*INDEX(挂机派遣!$D$5:$D$14,章节!A92)</f>
        <v>10</v>
      </c>
      <c r="K92" s="39" t="s">
        <v>923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383</v>
      </c>
      <c r="AL92" s="18">
        <f t="shared" si="18"/>
        <v>1680</v>
      </c>
      <c r="AM92" s="14" t="s">
        <v>423</v>
      </c>
      <c r="AN92" s="18">
        <f t="shared" si="19"/>
        <v>1350</v>
      </c>
      <c r="AO92" s="39" t="s">
        <v>920</v>
      </c>
      <c r="AP92" s="18">
        <f>挂机派遣!$C$2*章节!$AP$2*INDEX(挂机派遣!$D$5:$D$14,章节!A92)</f>
        <v>30</v>
      </c>
      <c r="AQ92" s="39" t="s">
        <v>923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383</v>
      </c>
      <c r="F93" s="18">
        <f t="shared" si="15"/>
        <v>840</v>
      </c>
      <c r="G93" s="14" t="s">
        <v>424</v>
      </c>
      <c r="H93" s="18">
        <f t="shared" si="16"/>
        <v>900</v>
      </c>
      <c r="I93" s="39" t="s">
        <v>920</v>
      </c>
      <c r="J93" s="18">
        <f>挂机派遣!$C$2*章节!$J$2*INDEX(挂机派遣!$D$5:$D$14,章节!A93)</f>
        <v>10</v>
      </c>
      <c r="K93" s="39" t="s">
        <v>923</v>
      </c>
      <c r="L93" s="18">
        <f>挂机派遣!$C$2*章节!$J$2*INDEX(挂机派遣!$E$5:$E$14,章节!A93)</f>
        <v>20</v>
      </c>
      <c r="M93" s="14" t="s">
        <v>749</v>
      </c>
      <c r="N93" s="18">
        <f>INDEX($Z$20:$AE$29,章节!$A93,MATCH(M93,$Z$19:$AE$19,0))</f>
        <v>450</v>
      </c>
      <c r="O93" s="14" t="s">
        <v>759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383</v>
      </c>
      <c r="AL93" s="18">
        <f t="shared" si="18"/>
        <v>1680</v>
      </c>
      <c r="AM93" s="14" t="s">
        <v>424</v>
      </c>
      <c r="AN93" s="18">
        <f t="shared" si="19"/>
        <v>1350</v>
      </c>
      <c r="AO93" s="39" t="s">
        <v>920</v>
      </c>
      <c r="AP93" s="18">
        <f>挂机派遣!$C$2*章节!$AP$2*INDEX(挂机派遣!$D$5:$D$14,章节!A93)</f>
        <v>30</v>
      </c>
      <c r="AQ93" s="39" t="s">
        <v>923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383</v>
      </c>
      <c r="F94" s="18">
        <f t="shared" si="15"/>
        <v>840</v>
      </c>
      <c r="G94" s="14" t="s">
        <v>423</v>
      </c>
      <c r="H94" s="18">
        <f t="shared" si="16"/>
        <v>900</v>
      </c>
      <c r="I94" s="39" t="s">
        <v>920</v>
      </c>
      <c r="J94" s="18">
        <f>挂机派遣!$C$2*章节!$J$2*INDEX(挂机派遣!$D$5:$D$14,章节!A94)</f>
        <v>10</v>
      </c>
      <c r="K94" s="39" t="s">
        <v>923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383</v>
      </c>
      <c r="AL94" s="18">
        <f t="shared" si="18"/>
        <v>1680</v>
      </c>
      <c r="AM94" s="14" t="s">
        <v>423</v>
      </c>
      <c r="AN94" s="18">
        <f t="shared" si="19"/>
        <v>1350</v>
      </c>
      <c r="AO94" s="39" t="s">
        <v>920</v>
      </c>
      <c r="AP94" s="18">
        <f>挂机派遣!$C$2*章节!$AP$2*INDEX(挂机派遣!$D$5:$D$14,章节!A94)</f>
        <v>30</v>
      </c>
      <c r="AQ94" s="39" t="s">
        <v>923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383</v>
      </c>
      <c r="F95" s="18">
        <f t="shared" si="15"/>
        <v>840</v>
      </c>
      <c r="G95" s="14" t="s">
        <v>424</v>
      </c>
      <c r="H95" s="18">
        <f t="shared" si="16"/>
        <v>900</v>
      </c>
      <c r="I95" s="39" t="s">
        <v>920</v>
      </c>
      <c r="J95" s="18">
        <f>挂机派遣!$C$2*章节!$J$2*INDEX(挂机派遣!$D$5:$D$14,章节!A95)</f>
        <v>10</v>
      </c>
      <c r="K95" s="39" t="s">
        <v>923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383</v>
      </c>
      <c r="AL95" s="18">
        <f t="shared" si="18"/>
        <v>1680</v>
      </c>
      <c r="AM95" s="14" t="s">
        <v>424</v>
      </c>
      <c r="AN95" s="18">
        <f t="shared" si="19"/>
        <v>1350</v>
      </c>
      <c r="AO95" s="39" t="s">
        <v>920</v>
      </c>
      <c r="AP95" s="18">
        <f>挂机派遣!$C$2*章节!$AP$2*INDEX(挂机派遣!$D$5:$D$14,章节!A95)</f>
        <v>30</v>
      </c>
      <c r="AQ95" s="39" t="s">
        <v>923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383</v>
      </c>
      <c r="F96" s="18">
        <f t="shared" si="15"/>
        <v>840</v>
      </c>
      <c r="G96" s="14" t="s">
        <v>424</v>
      </c>
      <c r="H96" s="18">
        <f t="shared" si="16"/>
        <v>900</v>
      </c>
      <c r="I96" s="39" t="s">
        <v>920</v>
      </c>
      <c r="J96" s="18">
        <f>挂机派遣!$C$2*章节!$J$2*INDEX(挂机派遣!$D$5:$D$14,章节!A96)</f>
        <v>10</v>
      </c>
      <c r="K96" s="39" t="s">
        <v>923</v>
      </c>
      <c r="L96" s="18">
        <f>挂机派遣!$C$2*章节!$J$2*INDEX(挂机派遣!$E$5:$E$14,章节!A96)</f>
        <v>20</v>
      </c>
      <c r="M96" s="14" t="s">
        <v>749</v>
      </c>
      <c r="N96" s="18">
        <f>INDEX($Z$20:$AE$29,章节!$A96,MATCH(M96,$Z$19:$AE$19,0))</f>
        <v>450</v>
      </c>
      <c r="O96" s="14" t="s">
        <v>759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383</v>
      </c>
      <c r="AL96" s="18">
        <f t="shared" si="18"/>
        <v>1680</v>
      </c>
      <c r="AM96" s="14" t="s">
        <v>424</v>
      </c>
      <c r="AN96" s="18">
        <f t="shared" si="19"/>
        <v>1350</v>
      </c>
      <c r="AO96" s="39" t="s">
        <v>920</v>
      </c>
      <c r="AP96" s="18">
        <f>挂机派遣!$C$2*章节!$AP$2*INDEX(挂机派遣!$D$5:$D$14,章节!A96)</f>
        <v>30</v>
      </c>
      <c r="AQ96" s="39" t="s">
        <v>923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383</v>
      </c>
      <c r="F97" s="18">
        <f t="shared" si="15"/>
        <v>960</v>
      </c>
      <c r="G97" s="14" t="s">
        <v>423</v>
      </c>
      <c r="H97" s="18">
        <f t="shared" si="16"/>
        <v>1020</v>
      </c>
      <c r="I97" s="39" t="s">
        <v>921</v>
      </c>
      <c r="J97" s="18">
        <f>挂机派遣!$C$2*章节!$J$2*INDEX(挂机派遣!$E$5:$E$14,章节!A97)</f>
        <v>20</v>
      </c>
      <c r="K97" s="39" t="s">
        <v>924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383</v>
      </c>
      <c r="AL97" s="18">
        <f t="shared" si="18"/>
        <v>1920</v>
      </c>
      <c r="AM97" s="14" t="s">
        <v>423</v>
      </c>
      <c r="AN97" s="18">
        <f t="shared" si="19"/>
        <v>1530</v>
      </c>
      <c r="AO97" s="39" t="s">
        <v>921</v>
      </c>
      <c r="AP97" s="18">
        <f>挂机派遣!$C$2*章节!$AP$2*INDEX(挂机派遣!$E$5:$E$14,章节!A97)</f>
        <v>60</v>
      </c>
      <c r="AQ97" s="39" t="s">
        <v>924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383</v>
      </c>
      <c r="F98" s="18">
        <f t="shared" si="15"/>
        <v>960</v>
      </c>
      <c r="G98" s="14" t="s">
        <v>424</v>
      </c>
      <c r="H98" s="18">
        <f t="shared" si="16"/>
        <v>1020</v>
      </c>
      <c r="I98" s="39" t="s">
        <v>921</v>
      </c>
      <c r="J98" s="18">
        <f>挂机派遣!$C$2*章节!$J$2*INDEX(挂机派遣!$E$5:$E$14,章节!A98)</f>
        <v>20</v>
      </c>
      <c r="K98" s="39" t="s">
        <v>924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383</v>
      </c>
      <c r="AL98" s="18">
        <f t="shared" si="18"/>
        <v>1920</v>
      </c>
      <c r="AM98" s="14" t="s">
        <v>424</v>
      </c>
      <c r="AN98" s="18">
        <f t="shared" si="19"/>
        <v>1530</v>
      </c>
      <c r="AO98" s="39" t="s">
        <v>921</v>
      </c>
      <c r="AP98" s="18">
        <f>挂机派遣!$C$2*章节!$AP$2*INDEX(挂机派遣!$E$5:$E$14,章节!A98)</f>
        <v>60</v>
      </c>
      <c r="AQ98" s="39" t="s">
        <v>924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383</v>
      </c>
      <c r="F99" s="18">
        <f t="shared" si="15"/>
        <v>960</v>
      </c>
      <c r="G99" s="14" t="s">
        <v>423</v>
      </c>
      <c r="H99" s="18">
        <f t="shared" si="16"/>
        <v>1020</v>
      </c>
      <c r="I99" s="39" t="s">
        <v>921</v>
      </c>
      <c r="J99" s="18">
        <f>挂机派遣!$C$2*章节!$J$2*INDEX(挂机派遣!$E$5:$E$14,章节!A99)</f>
        <v>20</v>
      </c>
      <c r="K99" s="39" t="s">
        <v>924</v>
      </c>
      <c r="L99" s="18">
        <f>挂机派遣!$C$2*章节!$J$2*INDEX(挂机派遣!$F$5:$F$14,章节!A99)</f>
        <v>10</v>
      </c>
      <c r="M99" s="14" t="s">
        <v>749</v>
      </c>
      <c r="N99" s="18">
        <f>INDEX($Z$20:$AE$29,章节!$A99,MATCH(M99,$Z$19:$AE$19,0))</f>
        <v>510</v>
      </c>
      <c r="O99" s="14" t="s">
        <v>759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383</v>
      </c>
      <c r="AL99" s="18">
        <f t="shared" si="18"/>
        <v>1920</v>
      </c>
      <c r="AM99" s="14" t="s">
        <v>423</v>
      </c>
      <c r="AN99" s="18">
        <f t="shared" si="19"/>
        <v>1530</v>
      </c>
      <c r="AO99" s="39" t="s">
        <v>921</v>
      </c>
      <c r="AP99" s="18">
        <f>挂机派遣!$C$2*章节!$AP$2*INDEX(挂机派遣!$E$5:$E$14,章节!A99)</f>
        <v>60</v>
      </c>
      <c r="AQ99" s="39" t="s">
        <v>924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383</v>
      </c>
      <c r="F100" s="18">
        <f t="shared" ref="F100:F126" si="21">INDEX($Z$4:$Z$13,$A100)</f>
        <v>960</v>
      </c>
      <c r="G100" s="14" t="s">
        <v>424</v>
      </c>
      <c r="H100" s="18">
        <f t="shared" ref="H100:H126" si="22">INDEX($AA$4:$AA$13,$A100)</f>
        <v>1020</v>
      </c>
      <c r="I100" s="39" t="s">
        <v>921</v>
      </c>
      <c r="J100" s="18">
        <f>挂机派遣!$C$2*章节!$J$2*INDEX(挂机派遣!$E$5:$E$14,章节!A100)</f>
        <v>20</v>
      </c>
      <c r="K100" s="39" t="s">
        <v>924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383</v>
      </c>
      <c r="AL100" s="18">
        <f t="shared" ref="AL100:AL126" si="24">INDEX($AZ$4:$AZ$13,$AG100)</f>
        <v>1920</v>
      </c>
      <c r="AM100" s="14" t="s">
        <v>424</v>
      </c>
      <c r="AN100" s="18">
        <f t="shared" ref="AN100:AN126" si="25">INDEX($BA$4:$BA$13,$AG100)</f>
        <v>1530</v>
      </c>
      <c r="AO100" s="39" t="s">
        <v>921</v>
      </c>
      <c r="AP100" s="18">
        <f>挂机派遣!$C$2*章节!$AP$2*INDEX(挂机派遣!$E$5:$E$14,章节!A100)</f>
        <v>60</v>
      </c>
      <c r="AQ100" s="39" t="s">
        <v>924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383</v>
      </c>
      <c r="F101" s="18">
        <f t="shared" si="21"/>
        <v>960</v>
      </c>
      <c r="G101" s="14" t="s">
        <v>423</v>
      </c>
      <c r="H101" s="18">
        <f t="shared" si="22"/>
        <v>1020</v>
      </c>
      <c r="I101" s="39" t="s">
        <v>921</v>
      </c>
      <c r="J101" s="18">
        <f>挂机派遣!$C$2*章节!$J$2*INDEX(挂机派遣!$E$5:$E$14,章节!A101)</f>
        <v>20</v>
      </c>
      <c r="K101" s="39" t="s">
        <v>924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383</v>
      </c>
      <c r="AL101" s="18">
        <f t="shared" si="24"/>
        <v>1920</v>
      </c>
      <c r="AM101" s="14" t="s">
        <v>423</v>
      </c>
      <c r="AN101" s="18">
        <f t="shared" si="25"/>
        <v>1530</v>
      </c>
      <c r="AO101" s="39" t="s">
        <v>921</v>
      </c>
      <c r="AP101" s="18">
        <f>挂机派遣!$C$2*章节!$AP$2*INDEX(挂机派遣!$E$5:$E$14,章节!A101)</f>
        <v>60</v>
      </c>
      <c r="AQ101" s="39" t="s">
        <v>924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383</v>
      </c>
      <c r="F102" s="18">
        <f t="shared" si="21"/>
        <v>960</v>
      </c>
      <c r="G102" s="14" t="s">
        <v>424</v>
      </c>
      <c r="H102" s="18">
        <f t="shared" si="22"/>
        <v>1020</v>
      </c>
      <c r="I102" s="39" t="s">
        <v>921</v>
      </c>
      <c r="J102" s="18">
        <f>挂机派遣!$C$2*章节!$J$2*INDEX(挂机派遣!$E$5:$E$14,章节!A102)</f>
        <v>20</v>
      </c>
      <c r="K102" s="39" t="s">
        <v>924</v>
      </c>
      <c r="L102" s="18">
        <f>挂机派遣!$C$2*章节!$J$2*INDEX(挂机派遣!$F$5:$F$14,章节!A102)</f>
        <v>10</v>
      </c>
      <c r="M102" s="14" t="s">
        <v>749</v>
      </c>
      <c r="N102" s="18">
        <f>INDEX($Z$20:$AE$29,章节!$A102,MATCH(M102,$Z$19:$AE$19,0))</f>
        <v>510</v>
      </c>
      <c r="O102" s="14" t="s">
        <v>759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383</v>
      </c>
      <c r="AL102" s="18">
        <f t="shared" si="24"/>
        <v>1920</v>
      </c>
      <c r="AM102" s="14" t="s">
        <v>424</v>
      </c>
      <c r="AN102" s="18">
        <f t="shared" si="25"/>
        <v>1530</v>
      </c>
      <c r="AO102" s="39" t="s">
        <v>921</v>
      </c>
      <c r="AP102" s="18">
        <f>挂机派遣!$C$2*章节!$AP$2*INDEX(挂机派遣!$E$5:$E$14,章节!A102)</f>
        <v>60</v>
      </c>
      <c r="AQ102" s="39" t="s">
        <v>924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383</v>
      </c>
      <c r="F103" s="18">
        <f t="shared" si="21"/>
        <v>960</v>
      </c>
      <c r="G103" s="14" t="s">
        <v>423</v>
      </c>
      <c r="H103" s="18">
        <f t="shared" si="22"/>
        <v>1020</v>
      </c>
      <c r="I103" s="39" t="s">
        <v>921</v>
      </c>
      <c r="J103" s="18">
        <f>挂机派遣!$C$2*章节!$J$2*INDEX(挂机派遣!$E$5:$E$14,章节!A103)</f>
        <v>20</v>
      </c>
      <c r="K103" s="39" t="s">
        <v>924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383</v>
      </c>
      <c r="AL103" s="18">
        <f t="shared" si="24"/>
        <v>1920</v>
      </c>
      <c r="AM103" s="14" t="s">
        <v>423</v>
      </c>
      <c r="AN103" s="18">
        <f t="shared" si="25"/>
        <v>1530</v>
      </c>
      <c r="AO103" s="39" t="s">
        <v>921</v>
      </c>
      <c r="AP103" s="18">
        <f>挂机派遣!$C$2*章节!$AP$2*INDEX(挂机派遣!$E$5:$E$14,章节!A103)</f>
        <v>60</v>
      </c>
      <c r="AQ103" s="39" t="s">
        <v>924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383</v>
      </c>
      <c r="F104" s="18">
        <f t="shared" si="21"/>
        <v>960</v>
      </c>
      <c r="G104" s="14" t="s">
        <v>424</v>
      </c>
      <c r="H104" s="18">
        <f t="shared" si="22"/>
        <v>1020</v>
      </c>
      <c r="I104" s="39" t="s">
        <v>921</v>
      </c>
      <c r="J104" s="18">
        <f>挂机派遣!$C$2*章节!$J$2*INDEX(挂机派遣!$E$5:$E$14,章节!A104)</f>
        <v>20</v>
      </c>
      <c r="K104" s="39" t="s">
        <v>924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383</v>
      </c>
      <c r="AL104" s="18">
        <f t="shared" si="24"/>
        <v>1920</v>
      </c>
      <c r="AM104" s="14" t="s">
        <v>424</v>
      </c>
      <c r="AN104" s="18">
        <f t="shared" si="25"/>
        <v>1530</v>
      </c>
      <c r="AO104" s="39" t="s">
        <v>921</v>
      </c>
      <c r="AP104" s="18">
        <f>挂机派遣!$C$2*章节!$AP$2*INDEX(挂机派遣!$E$5:$E$14,章节!A104)</f>
        <v>60</v>
      </c>
      <c r="AQ104" s="39" t="s">
        <v>924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383</v>
      </c>
      <c r="F105" s="18">
        <f t="shared" si="21"/>
        <v>960</v>
      </c>
      <c r="G105" s="14" t="s">
        <v>423</v>
      </c>
      <c r="H105" s="18">
        <f t="shared" si="22"/>
        <v>1020</v>
      </c>
      <c r="I105" s="39" t="s">
        <v>921</v>
      </c>
      <c r="J105" s="18">
        <f>挂机派遣!$C$2*章节!$J$2*INDEX(挂机派遣!$E$5:$E$14,章节!A105)</f>
        <v>20</v>
      </c>
      <c r="K105" s="39" t="s">
        <v>924</v>
      </c>
      <c r="L105" s="18">
        <f>挂机派遣!$C$2*章节!$J$2*INDEX(挂机派遣!$F$5:$F$14,章节!A105)</f>
        <v>10</v>
      </c>
      <c r="M105" s="14" t="s">
        <v>749</v>
      </c>
      <c r="N105" s="18">
        <f>INDEX($Z$20:$AE$29,章节!$A105,MATCH(M105,$Z$19:$AE$19,0))</f>
        <v>510</v>
      </c>
      <c r="O105" s="14" t="s">
        <v>759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383</v>
      </c>
      <c r="AL105" s="18">
        <f t="shared" si="24"/>
        <v>1920</v>
      </c>
      <c r="AM105" s="14" t="s">
        <v>423</v>
      </c>
      <c r="AN105" s="18">
        <f t="shared" si="25"/>
        <v>1530</v>
      </c>
      <c r="AO105" s="39" t="s">
        <v>921</v>
      </c>
      <c r="AP105" s="18">
        <f>挂机派遣!$C$2*章节!$AP$2*INDEX(挂机派遣!$E$5:$E$14,章节!A105)</f>
        <v>60</v>
      </c>
      <c r="AQ105" s="39" t="s">
        <v>924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383</v>
      </c>
      <c r="F106" s="18">
        <f t="shared" si="21"/>
        <v>960</v>
      </c>
      <c r="G106" s="14" t="s">
        <v>424</v>
      </c>
      <c r="H106" s="18">
        <f t="shared" si="22"/>
        <v>1020</v>
      </c>
      <c r="I106" s="39" t="s">
        <v>921</v>
      </c>
      <c r="J106" s="18">
        <f>挂机派遣!$C$2*章节!$J$2*INDEX(挂机派遣!$E$5:$E$14,章节!A106)</f>
        <v>20</v>
      </c>
      <c r="K106" s="39" t="s">
        <v>924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383</v>
      </c>
      <c r="AL106" s="18">
        <f t="shared" si="24"/>
        <v>1920</v>
      </c>
      <c r="AM106" s="14" t="s">
        <v>424</v>
      </c>
      <c r="AN106" s="18">
        <f t="shared" si="25"/>
        <v>1530</v>
      </c>
      <c r="AO106" s="39" t="s">
        <v>921</v>
      </c>
      <c r="AP106" s="18">
        <f>挂机派遣!$C$2*章节!$AP$2*INDEX(挂机派遣!$E$5:$E$14,章节!A106)</f>
        <v>60</v>
      </c>
      <c r="AQ106" s="39" t="s">
        <v>924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383</v>
      </c>
      <c r="F107" s="18">
        <f t="shared" si="21"/>
        <v>960</v>
      </c>
      <c r="G107" s="14" t="s">
        <v>423</v>
      </c>
      <c r="H107" s="18">
        <f t="shared" si="22"/>
        <v>1020</v>
      </c>
      <c r="I107" s="39" t="s">
        <v>921</v>
      </c>
      <c r="J107" s="18">
        <f>挂机派遣!$C$2*章节!$J$2*INDEX(挂机派遣!$E$5:$E$14,章节!A107)</f>
        <v>20</v>
      </c>
      <c r="K107" s="39" t="s">
        <v>924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383</v>
      </c>
      <c r="AL107" s="18">
        <f t="shared" si="24"/>
        <v>1920</v>
      </c>
      <c r="AM107" s="14" t="s">
        <v>423</v>
      </c>
      <c r="AN107" s="18">
        <f t="shared" si="25"/>
        <v>1530</v>
      </c>
      <c r="AO107" s="39" t="s">
        <v>921</v>
      </c>
      <c r="AP107" s="18">
        <f>挂机派遣!$C$2*章节!$AP$2*INDEX(挂机派遣!$E$5:$E$14,章节!A107)</f>
        <v>60</v>
      </c>
      <c r="AQ107" s="39" t="s">
        <v>924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383</v>
      </c>
      <c r="F108" s="18">
        <f t="shared" si="21"/>
        <v>960</v>
      </c>
      <c r="G108" s="14" t="s">
        <v>424</v>
      </c>
      <c r="H108" s="18">
        <f t="shared" si="22"/>
        <v>1020</v>
      </c>
      <c r="I108" s="39" t="s">
        <v>921</v>
      </c>
      <c r="J108" s="18">
        <f>挂机派遣!$C$2*章节!$J$2*INDEX(挂机派遣!$E$5:$E$14,章节!A108)</f>
        <v>20</v>
      </c>
      <c r="K108" s="39" t="s">
        <v>924</v>
      </c>
      <c r="L108" s="18">
        <f>挂机派遣!$C$2*章节!$J$2*INDEX(挂机派遣!$F$5:$F$14,章节!A108)</f>
        <v>10</v>
      </c>
      <c r="M108" s="14" t="s">
        <v>749</v>
      </c>
      <c r="N108" s="18">
        <f>INDEX($Z$20:$AE$29,章节!$A108,MATCH(M108,$Z$19:$AE$19,0))</f>
        <v>510</v>
      </c>
      <c r="O108" s="14" t="s">
        <v>759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383</v>
      </c>
      <c r="AL108" s="18">
        <f t="shared" si="24"/>
        <v>1920</v>
      </c>
      <c r="AM108" s="14" t="s">
        <v>424</v>
      </c>
      <c r="AN108" s="18">
        <f t="shared" si="25"/>
        <v>1530</v>
      </c>
      <c r="AO108" s="39" t="s">
        <v>921</v>
      </c>
      <c r="AP108" s="18">
        <f>挂机派遣!$C$2*章节!$AP$2*INDEX(挂机派遣!$E$5:$E$14,章节!A108)</f>
        <v>60</v>
      </c>
      <c r="AQ108" s="39" t="s">
        <v>924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383</v>
      </c>
      <c r="F109" s="18">
        <f t="shared" si="21"/>
        <v>960</v>
      </c>
      <c r="G109" s="14" t="s">
        <v>423</v>
      </c>
      <c r="H109" s="18">
        <f t="shared" si="22"/>
        <v>1020</v>
      </c>
      <c r="I109" s="39" t="s">
        <v>921</v>
      </c>
      <c r="J109" s="18">
        <f>挂机派遣!$C$2*章节!$J$2*INDEX(挂机派遣!$E$5:$E$14,章节!A109)</f>
        <v>20</v>
      </c>
      <c r="K109" s="39" t="s">
        <v>924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383</v>
      </c>
      <c r="AL109" s="18">
        <f t="shared" si="24"/>
        <v>1920</v>
      </c>
      <c r="AM109" s="14" t="s">
        <v>423</v>
      </c>
      <c r="AN109" s="18">
        <f t="shared" si="25"/>
        <v>1530</v>
      </c>
      <c r="AO109" s="39" t="s">
        <v>921</v>
      </c>
      <c r="AP109" s="18">
        <f>挂机派遣!$C$2*章节!$AP$2*INDEX(挂机派遣!$E$5:$E$14,章节!A109)</f>
        <v>60</v>
      </c>
      <c r="AQ109" s="39" t="s">
        <v>924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383</v>
      </c>
      <c r="F110" s="18">
        <f t="shared" si="21"/>
        <v>960</v>
      </c>
      <c r="G110" s="14" t="s">
        <v>424</v>
      </c>
      <c r="H110" s="18">
        <f t="shared" si="22"/>
        <v>1020</v>
      </c>
      <c r="I110" s="39" t="s">
        <v>921</v>
      </c>
      <c r="J110" s="18">
        <f>挂机派遣!$C$2*章节!$J$2*INDEX(挂机派遣!$E$5:$E$14,章节!A110)</f>
        <v>20</v>
      </c>
      <c r="K110" s="39" t="s">
        <v>924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383</v>
      </c>
      <c r="AL110" s="18">
        <f t="shared" si="24"/>
        <v>1920</v>
      </c>
      <c r="AM110" s="14" t="s">
        <v>424</v>
      </c>
      <c r="AN110" s="18">
        <f t="shared" si="25"/>
        <v>1530</v>
      </c>
      <c r="AO110" s="39" t="s">
        <v>921</v>
      </c>
      <c r="AP110" s="18">
        <f>挂机派遣!$C$2*章节!$AP$2*INDEX(挂机派遣!$E$5:$E$14,章节!A110)</f>
        <v>60</v>
      </c>
      <c r="AQ110" s="39" t="s">
        <v>924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383</v>
      </c>
      <c r="F111" s="18">
        <f t="shared" si="21"/>
        <v>960</v>
      </c>
      <c r="G111" s="14" t="s">
        <v>424</v>
      </c>
      <c r="H111" s="18">
        <f t="shared" si="22"/>
        <v>1020</v>
      </c>
      <c r="I111" s="39" t="s">
        <v>921</v>
      </c>
      <c r="J111" s="18">
        <f>挂机派遣!$C$2*章节!$J$2*INDEX(挂机派遣!$E$5:$E$14,章节!A111)</f>
        <v>20</v>
      </c>
      <c r="K111" s="39" t="s">
        <v>924</v>
      </c>
      <c r="L111" s="18">
        <f>挂机派遣!$C$2*章节!$J$2*INDEX(挂机派遣!$F$5:$F$14,章节!A111)</f>
        <v>10</v>
      </c>
      <c r="M111" s="14" t="s">
        <v>749</v>
      </c>
      <c r="N111" s="18">
        <f>INDEX($Z$20:$AE$29,章节!$A111,MATCH(M111,$Z$19:$AE$19,0))</f>
        <v>510</v>
      </c>
      <c r="O111" s="14" t="s">
        <v>759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383</v>
      </c>
      <c r="AL111" s="18">
        <f t="shared" si="24"/>
        <v>1920</v>
      </c>
      <c r="AM111" s="14" t="s">
        <v>424</v>
      </c>
      <c r="AN111" s="18">
        <f t="shared" si="25"/>
        <v>1530</v>
      </c>
      <c r="AO111" s="39" t="s">
        <v>921</v>
      </c>
      <c r="AP111" s="18">
        <f>挂机派遣!$C$2*章节!$AP$2*INDEX(挂机派遣!$E$5:$E$14,章节!A111)</f>
        <v>60</v>
      </c>
      <c r="AQ111" s="39" t="s">
        <v>924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383</v>
      </c>
      <c r="F112" s="18">
        <f t="shared" si="21"/>
        <v>1080</v>
      </c>
      <c r="G112" s="14" t="s">
        <v>423</v>
      </c>
      <c r="H112" s="18">
        <f t="shared" si="22"/>
        <v>1140</v>
      </c>
      <c r="I112" s="39" t="s">
        <v>921</v>
      </c>
      <c r="J112" s="18">
        <f>挂机派遣!$C$2*章节!$J$2*INDEX(挂机派遣!$E$5:$E$14,章节!A112)</f>
        <v>20</v>
      </c>
      <c r="K112" s="39" t="s">
        <v>924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383</v>
      </c>
      <c r="AL112" s="18">
        <f t="shared" si="24"/>
        <v>2160</v>
      </c>
      <c r="AM112" s="14" t="s">
        <v>423</v>
      </c>
      <c r="AN112" s="18">
        <f t="shared" si="25"/>
        <v>1710</v>
      </c>
      <c r="AO112" s="39" t="s">
        <v>921</v>
      </c>
      <c r="AP112" s="18">
        <f>挂机派遣!$C$2*章节!$AP$2*INDEX(挂机派遣!$E$5:$E$14,章节!A112)</f>
        <v>60</v>
      </c>
      <c r="AQ112" s="39" t="s">
        <v>924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383</v>
      </c>
      <c r="F113" s="18">
        <f t="shared" si="21"/>
        <v>1080</v>
      </c>
      <c r="G113" s="14" t="s">
        <v>424</v>
      </c>
      <c r="H113" s="18">
        <f t="shared" si="22"/>
        <v>1140</v>
      </c>
      <c r="I113" s="39" t="s">
        <v>921</v>
      </c>
      <c r="J113" s="18">
        <f>挂机派遣!$C$2*章节!$J$2*INDEX(挂机派遣!$E$5:$E$14,章节!A113)</f>
        <v>20</v>
      </c>
      <c r="K113" s="39" t="s">
        <v>924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383</v>
      </c>
      <c r="AL113" s="18">
        <f t="shared" si="24"/>
        <v>2160</v>
      </c>
      <c r="AM113" s="14" t="s">
        <v>424</v>
      </c>
      <c r="AN113" s="18">
        <f t="shared" si="25"/>
        <v>1710</v>
      </c>
      <c r="AO113" s="39" t="s">
        <v>921</v>
      </c>
      <c r="AP113" s="18">
        <f>挂机派遣!$C$2*章节!$AP$2*INDEX(挂机派遣!$E$5:$E$14,章节!A113)</f>
        <v>60</v>
      </c>
      <c r="AQ113" s="39" t="s">
        <v>924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383</v>
      </c>
      <c r="F114" s="18">
        <f t="shared" si="21"/>
        <v>1080</v>
      </c>
      <c r="G114" s="14" t="s">
        <v>423</v>
      </c>
      <c r="H114" s="18">
        <f t="shared" si="22"/>
        <v>1140</v>
      </c>
      <c r="I114" s="39" t="s">
        <v>921</v>
      </c>
      <c r="J114" s="18">
        <f>挂机派遣!$C$2*章节!$J$2*INDEX(挂机派遣!$E$5:$E$14,章节!A114)</f>
        <v>20</v>
      </c>
      <c r="K114" s="39" t="s">
        <v>924</v>
      </c>
      <c r="L114" s="18">
        <f>挂机派遣!$C$2*章节!$J$2*INDEX(挂机派遣!$F$5:$F$14,章节!A114)</f>
        <v>20</v>
      </c>
      <c r="M114" s="14" t="s">
        <v>749</v>
      </c>
      <c r="N114" s="18">
        <f>INDEX($Z$20:$AE$29,章节!$A114,MATCH(M114,$Z$19:$AE$19,0))</f>
        <v>570</v>
      </c>
      <c r="O114" s="14" t="s">
        <v>759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383</v>
      </c>
      <c r="AL114" s="18">
        <f t="shared" si="24"/>
        <v>2160</v>
      </c>
      <c r="AM114" s="14" t="s">
        <v>423</v>
      </c>
      <c r="AN114" s="18">
        <f t="shared" si="25"/>
        <v>1710</v>
      </c>
      <c r="AO114" s="39" t="s">
        <v>921</v>
      </c>
      <c r="AP114" s="18">
        <f>挂机派遣!$C$2*章节!$AP$2*INDEX(挂机派遣!$E$5:$E$14,章节!A114)</f>
        <v>60</v>
      </c>
      <c r="AQ114" s="39" t="s">
        <v>924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383</v>
      </c>
      <c r="F115" s="18">
        <f t="shared" si="21"/>
        <v>1080</v>
      </c>
      <c r="G115" s="14" t="s">
        <v>424</v>
      </c>
      <c r="H115" s="18">
        <f t="shared" si="22"/>
        <v>1140</v>
      </c>
      <c r="I115" s="39" t="s">
        <v>921</v>
      </c>
      <c r="J115" s="18">
        <f>挂机派遣!$C$2*章节!$J$2*INDEX(挂机派遣!$E$5:$E$14,章节!A115)</f>
        <v>20</v>
      </c>
      <c r="K115" s="39" t="s">
        <v>924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383</v>
      </c>
      <c r="AL115" s="18">
        <f t="shared" si="24"/>
        <v>2160</v>
      </c>
      <c r="AM115" s="14" t="s">
        <v>424</v>
      </c>
      <c r="AN115" s="18">
        <f t="shared" si="25"/>
        <v>1710</v>
      </c>
      <c r="AO115" s="39" t="s">
        <v>921</v>
      </c>
      <c r="AP115" s="18">
        <f>挂机派遣!$C$2*章节!$AP$2*INDEX(挂机派遣!$E$5:$E$14,章节!A115)</f>
        <v>60</v>
      </c>
      <c r="AQ115" s="39" t="s">
        <v>924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383</v>
      </c>
      <c r="F116" s="18">
        <f t="shared" si="21"/>
        <v>1080</v>
      </c>
      <c r="G116" s="14" t="s">
        <v>423</v>
      </c>
      <c r="H116" s="18">
        <f t="shared" si="22"/>
        <v>1140</v>
      </c>
      <c r="I116" s="39" t="s">
        <v>921</v>
      </c>
      <c r="J116" s="18">
        <f>挂机派遣!$C$2*章节!$J$2*INDEX(挂机派遣!$E$5:$E$14,章节!A116)</f>
        <v>20</v>
      </c>
      <c r="K116" s="39" t="s">
        <v>924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383</v>
      </c>
      <c r="AL116" s="18">
        <f t="shared" si="24"/>
        <v>2160</v>
      </c>
      <c r="AM116" s="14" t="s">
        <v>423</v>
      </c>
      <c r="AN116" s="18">
        <f t="shared" si="25"/>
        <v>1710</v>
      </c>
      <c r="AO116" s="39" t="s">
        <v>921</v>
      </c>
      <c r="AP116" s="18">
        <f>挂机派遣!$C$2*章节!$AP$2*INDEX(挂机派遣!$E$5:$E$14,章节!A116)</f>
        <v>60</v>
      </c>
      <c r="AQ116" s="39" t="s">
        <v>924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383</v>
      </c>
      <c r="F117" s="18">
        <f t="shared" si="21"/>
        <v>1080</v>
      </c>
      <c r="G117" s="14" t="s">
        <v>424</v>
      </c>
      <c r="H117" s="18">
        <f t="shared" si="22"/>
        <v>1140</v>
      </c>
      <c r="I117" s="39" t="s">
        <v>921</v>
      </c>
      <c r="J117" s="18">
        <f>挂机派遣!$C$2*章节!$J$2*INDEX(挂机派遣!$E$5:$E$14,章节!A117)</f>
        <v>20</v>
      </c>
      <c r="K117" s="39" t="s">
        <v>924</v>
      </c>
      <c r="L117" s="18">
        <f>挂机派遣!$C$2*章节!$J$2*INDEX(挂机派遣!$F$5:$F$14,章节!A117)</f>
        <v>20</v>
      </c>
      <c r="M117" s="14" t="s">
        <v>749</v>
      </c>
      <c r="N117" s="18">
        <f>INDEX($Z$20:$AE$29,章节!$A117,MATCH(M117,$Z$19:$AE$19,0))</f>
        <v>570</v>
      </c>
      <c r="O117" s="14" t="s">
        <v>759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383</v>
      </c>
      <c r="AL117" s="18">
        <f t="shared" si="24"/>
        <v>2160</v>
      </c>
      <c r="AM117" s="14" t="s">
        <v>424</v>
      </c>
      <c r="AN117" s="18">
        <f t="shared" si="25"/>
        <v>1710</v>
      </c>
      <c r="AO117" s="39" t="s">
        <v>921</v>
      </c>
      <c r="AP117" s="18">
        <f>挂机派遣!$C$2*章节!$AP$2*INDEX(挂机派遣!$E$5:$E$14,章节!A117)</f>
        <v>60</v>
      </c>
      <c r="AQ117" s="39" t="s">
        <v>924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383</v>
      </c>
      <c r="F118" s="18">
        <f t="shared" si="21"/>
        <v>1080</v>
      </c>
      <c r="G118" s="14" t="s">
        <v>423</v>
      </c>
      <c r="H118" s="18">
        <f t="shared" si="22"/>
        <v>1140</v>
      </c>
      <c r="I118" s="39" t="s">
        <v>921</v>
      </c>
      <c r="J118" s="18">
        <f>挂机派遣!$C$2*章节!$J$2*INDEX(挂机派遣!$E$5:$E$14,章节!A118)</f>
        <v>20</v>
      </c>
      <c r="K118" s="39" t="s">
        <v>924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383</v>
      </c>
      <c r="AL118" s="18">
        <f t="shared" si="24"/>
        <v>2160</v>
      </c>
      <c r="AM118" s="14" t="s">
        <v>423</v>
      </c>
      <c r="AN118" s="18">
        <f t="shared" si="25"/>
        <v>1710</v>
      </c>
      <c r="AO118" s="39" t="s">
        <v>921</v>
      </c>
      <c r="AP118" s="18">
        <f>挂机派遣!$C$2*章节!$AP$2*INDEX(挂机派遣!$E$5:$E$14,章节!A118)</f>
        <v>60</v>
      </c>
      <c r="AQ118" s="39" t="s">
        <v>924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383</v>
      </c>
      <c r="F119" s="18">
        <f t="shared" si="21"/>
        <v>1080</v>
      </c>
      <c r="G119" s="14" t="s">
        <v>424</v>
      </c>
      <c r="H119" s="18">
        <f t="shared" si="22"/>
        <v>1140</v>
      </c>
      <c r="I119" s="39" t="s">
        <v>921</v>
      </c>
      <c r="J119" s="18">
        <f>挂机派遣!$C$2*章节!$J$2*INDEX(挂机派遣!$E$5:$E$14,章节!A119)</f>
        <v>20</v>
      </c>
      <c r="K119" s="39" t="s">
        <v>924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383</v>
      </c>
      <c r="AL119" s="18">
        <f t="shared" si="24"/>
        <v>2160</v>
      </c>
      <c r="AM119" s="14" t="s">
        <v>424</v>
      </c>
      <c r="AN119" s="18">
        <f t="shared" si="25"/>
        <v>1710</v>
      </c>
      <c r="AO119" s="39" t="s">
        <v>921</v>
      </c>
      <c r="AP119" s="18">
        <f>挂机派遣!$C$2*章节!$AP$2*INDEX(挂机派遣!$E$5:$E$14,章节!A119)</f>
        <v>60</v>
      </c>
      <c r="AQ119" s="39" t="s">
        <v>924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383</v>
      </c>
      <c r="F120" s="18">
        <f t="shared" si="21"/>
        <v>1080</v>
      </c>
      <c r="G120" s="14" t="s">
        <v>423</v>
      </c>
      <c r="H120" s="18">
        <f t="shared" si="22"/>
        <v>1140</v>
      </c>
      <c r="I120" s="39" t="s">
        <v>921</v>
      </c>
      <c r="J120" s="18">
        <f>挂机派遣!$C$2*章节!$J$2*INDEX(挂机派遣!$E$5:$E$14,章节!A120)</f>
        <v>20</v>
      </c>
      <c r="K120" s="39" t="s">
        <v>924</v>
      </c>
      <c r="L120" s="18">
        <f>挂机派遣!$C$2*章节!$J$2*INDEX(挂机派遣!$F$5:$F$14,章节!A120)</f>
        <v>20</v>
      </c>
      <c r="M120" s="14" t="s">
        <v>749</v>
      </c>
      <c r="N120" s="18">
        <f>INDEX($Z$20:$AE$29,章节!$A120,MATCH(M120,$Z$19:$AE$19,0))</f>
        <v>570</v>
      </c>
      <c r="O120" s="14" t="s">
        <v>759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383</v>
      </c>
      <c r="AL120" s="18">
        <f t="shared" si="24"/>
        <v>2160</v>
      </c>
      <c r="AM120" s="14" t="s">
        <v>423</v>
      </c>
      <c r="AN120" s="18">
        <f t="shared" si="25"/>
        <v>1710</v>
      </c>
      <c r="AO120" s="39" t="s">
        <v>921</v>
      </c>
      <c r="AP120" s="18">
        <f>挂机派遣!$C$2*章节!$AP$2*INDEX(挂机派遣!$E$5:$E$14,章节!A120)</f>
        <v>60</v>
      </c>
      <c r="AQ120" s="39" t="s">
        <v>924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383</v>
      </c>
      <c r="F121" s="18">
        <f t="shared" si="21"/>
        <v>1080</v>
      </c>
      <c r="G121" s="14" t="s">
        <v>424</v>
      </c>
      <c r="H121" s="18">
        <f t="shared" si="22"/>
        <v>1140</v>
      </c>
      <c r="I121" s="39" t="s">
        <v>921</v>
      </c>
      <c r="J121" s="18">
        <f>挂机派遣!$C$2*章节!$J$2*INDEX(挂机派遣!$E$5:$E$14,章节!A121)</f>
        <v>20</v>
      </c>
      <c r="K121" s="39" t="s">
        <v>924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383</v>
      </c>
      <c r="AL121" s="18">
        <f t="shared" si="24"/>
        <v>2160</v>
      </c>
      <c r="AM121" s="14" t="s">
        <v>424</v>
      </c>
      <c r="AN121" s="18">
        <f t="shared" si="25"/>
        <v>1710</v>
      </c>
      <c r="AO121" s="39" t="s">
        <v>921</v>
      </c>
      <c r="AP121" s="18">
        <f>挂机派遣!$C$2*章节!$AP$2*INDEX(挂机派遣!$E$5:$E$14,章节!A121)</f>
        <v>60</v>
      </c>
      <c r="AQ121" s="39" t="s">
        <v>924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383</v>
      </c>
      <c r="F122" s="18">
        <f t="shared" si="21"/>
        <v>1080</v>
      </c>
      <c r="G122" s="14" t="s">
        <v>423</v>
      </c>
      <c r="H122" s="18">
        <f t="shared" si="22"/>
        <v>1140</v>
      </c>
      <c r="I122" s="39" t="s">
        <v>921</v>
      </c>
      <c r="J122" s="18">
        <f>挂机派遣!$C$2*章节!$J$2*INDEX(挂机派遣!$E$5:$E$14,章节!A122)</f>
        <v>20</v>
      </c>
      <c r="K122" s="39" t="s">
        <v>924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383</v>
      </c>
      <c r="AL122" s="18">
        <f t="shared" si="24"/>
        <v>2160</v>
      </c>
      <c r="AM122" s="14" t="s">
        <v>423</v>
      </c>
      <c r="AN122" s="18">
        <f t="shared" si="25"/>
        <v>1710</v>
      </c>
      <c r="AO122" s="39" t="s">
        <v>921</v>
      </c>
      <c r="AP122" s="18">
        <f>挂机派遣!$C$2*章节!$AP$2*INDEX(挂机派遣!$E$5:$E$14,章节!A122)</f>
        <v>60</v>
      </c>
      <c r="AQ122" s="39" t="s">
        <v>924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383</v>
      </c>
      <c r="F123" s="18">
        <f t="shared" si="21"/>
        <v>1080</v>
      </c>
      <c r="G123" s="14" t="s">
        <v>424</v>
      </c>
      <c r="H123" s="18">
        <f t="shared" si="22"/>
        <v>1140</v>
      </c>
      <c r="I123" s="39" t="s">
        <v>921</v>
      </c>
      <c r="J123" s="18">
        <f>挂机派遣!$C$2*章节!$J$2*INDEX(挂机派遣!$E$5:$E$14,章节!A123)</f>
        <v>20</v>
      </c>
      <c r="K123" s="39" t="s">
        <v>924</v>
      </c>
      <c r="L123" s="18">
        <f>挂机派遣!$C$2*章节!$J$2*INDEX(挂机派遣!$F$5:$F$14,章节!A123)</f>
        <v>20</v>
      </c>
      <c r="M123" s="14" t="s">
        <v>749</v>
      </c>
      <c r="N123" s="18">
        <f>INDEX($Z$20:$AE$29,章节!$A123,MATCH(M123,$Z$19:$AE$19,0))</f>
        <v>570</v>
      </c>
      <c r="O123" s="14" t="s">
        <v>759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383</v>
      </c>
      <c r="AL123" s="18">
        <f t="shared" si="24"/>
        <v>2160</v>
      </c>
      <c r="AM123" s="14" t="s">
        <v>424</v>
      </c>
      <c r="AN123" s="18">
        <f t="shared" si="25"/>
        <v>1710</v>
      </c>
      <c r="AO123" s="39" t="s">
        <v>921</v>
      </c>
      <c r="AP123" s="18">
        <f>挂机派遣!$C$2*章节!$AP$2*INDEX(挂机派遣!$E$5:$E$14,章节!A123)</f>
        <v>60</v>
      </c>
      <c r="AQ123" s="39" t="s">
        <v>924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383</v>
      </c>
      <c r="F124" s="18">
        <f t="shared" si="21"/>
        <v>1080</v>
      </c>
      <c r="G124" s="14" t="s">
        <v>423</v>
      </c>
      <c r="H124" s="18">
        <f t="shared" si="22"/>
        <v>1140</v>
      </c>
      <c r="I124" s="39" t="s">
        <v>921</v>
      </c>
      <c r="J124" s="18">
        <f>挂机派遣!$C$2*章节!$J$2*INDEX(挂机派遣!$E$5:$E$14,章节!A124)</f>
        <v>20</v>
      </c>
      <c r="K124" s="39" t="s">
        <v>924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383</v>
      </c>
      <c r="AL124" s="18">
        <f t="shared" si="24"/>
        <v>2160</v>
      </c>
      <c r="AM124" s="14" t="s">
        <v>423</v>
      </c>
      <c r="AN124" s="18">
        <f t="shared" si="25"/>
        <v>1710</v>
      </c>
      <c r="AO124" s="39" t="s">
        <v>921</v>
      </c>
      <c r="AP124" s="18">
        <f>挂机派遣!$C$2*章节!$AP$2*INDEX(挂机派遣!$E$5:$E$14,章节!A124)</f>
        <v>60</v>
      </c>
      <c r="AQ124" s="39" t="s">
        <v>924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383</v>
      </c>
      <c r="F125" s="18">
        <f t="shared" si="21"/>
        <v>1080</v>
      </c>
      <c r="G125" s="14" t="s">
        <v>424</v>
      </c>
      <c r="H125" s="18">
        <f t="shared" si="22"/>
        <v>1140</v>
      </c>
      <c r="I125" s="39" t="s">
        <v>921</v>
      </c>
      <c r="J125" s="18">
        <f>挂机派遣!$C$2*章节!$J$2*INDEX(挂机派遣!$E$5:$E$14,章节!A125)</f>
        <v>20</v>
      </c>
      <c r="K125" s="39" t="s">
        <v>924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383</v>
      </c>
      <c r="AL125" s="18">
        <f t="shared" si="24"/>
        <v>2160</v>
      </c>
      <c r="AM125" s="14" t="s">
        <v>424</v>
      </c>
      <c r="AN125" s="18">
        <f t="shared" si="25"/>
        <v>1710</v>
      </c>
      <c r="AO125" s="39" t="s">
        <v>921</v>
      </c>
      <c r="AP125" s="18">
        <f>挂机派遣!$C$2*章节!$AP$2*INDEX(挂机派遣!$E$5:$E$14,章节!A125)</f>
        <v>60</v>
      </c>
      <c r="AQ125" s="39" t="s">
        <v>924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383</v>
      </c>
      <c r="F126" s="18">
        <f t="shared" si="21"/>
        <v>1080</v>
      </c>
      <c r="G126" s="14" t="s">
        <v>424</v>
      </c>
      <c r="H126" s="18">
        <f t="shared" si="22"/>
        <v>1140</v>
      </c>
      <c r="I126" s="39" t="s">
        <v>921</v>
      </c>
      <c r="J126" s="18">
        <f>挂机派遣!$C$2*章节!$J$2*INDEX(挂机派遣!$E$5:$E$14,章节!A126)</f>
        <v>20</v>
      </c>
      <c r="K126" s="39" t="s">
        <v>924</v>
      </c>
      <c r="L126" s="18">
        <f>挂机派遣!$C$2*章节!$J$2*INDEX(挂机派遣!$F$5:$F$14,章节!A126)</f>
        <v>20</v>
      </c>
      <c r="M126" s="14" t="s">
        <v>749</v>
      </c>
      <c r="N126" s="18">
        <f>INDEX($Z$20:$AE$29,章节!$A126,MATCH(M126,$Z$19:$AE$19,0))</f>
        <v>570</v>
      </c>
      <c r="O126" s="14" t="s">
        <v>759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383</v>
      </c>
      <c r="AL126" s="18">
        <f t="shared" si="24"/>
        <v>2160</v>
      </c>
      <c r="AM126" s="14" t="s">
        <v>424</v>
      </c>
      <c r="AN126" s="18">
        <f t="shared" si="25"/>
        <v>1710</v>
      </c>
      <c r="AO126" s="39" t="s">
        <v>921</v>
      </c>
      <c r="AP126" s="18">
        <f>挂机派遣!$C$2*章节!$AP$2*INDEX(挂机派遣!$E$5:$E$14,章节!A126)</f>
        <v>60</v>
      </c>
      <c r="AQ126" s="39" t="s">
        <v>924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BC17" activePane="bottomRight" state="frozen"/>
      <selection pane="topRight" activeCell="D1" sqref="D1"/>
      <selection pane="bottomLeft" activeCell="A16" sqref="A16"/>
      <selection pane="bottomRight" activeCell="M11" sqref="M11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668</v>
      </c>
      <c r="B1" s="18">
        <f>D1+F1+H1</f>
        <v>40</v>
      </c>
      <c r="C1" s="17" t="s">
        <v>669</v>
      </c>
      <c r="D1" s="18">
        <v>24</v>
      </c>
      <c r="E1" s="17" t="s">
        <v>670</v>
      </c>
      <c r="F1" s="14">
        <v>6</v>
      </c>
      <c r="G1" s="17" t="s">
        <v>671</v>
      </c>
      <c r="H1" s="14">
        <v>10</v>
      </c>
      <c r="I1" s="17" t="s">
        <v>676</v>
      </c>
      <c r="J1" s="14">
        <v>3</v>
      </c>
      <c r="AW1" s="17" t="s">
        <v>677</v>
      </c>
      <c r="AX1" s="14">
        <v>1</v>
      </c>
      <c r="AY1" s="17" t="s">
        <v>678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69" t="s">
        <v>630</v>
      </c>
      <c r="R2" s="69"/>
      <c r="S2" s="69"/>
      <c r="T2" s="69"/>
      <c r="U2" s="13" t="s">
        <v>645</v>
      </c>
      <c r="V2" s="13" t="s">
        <v>647</v>
      </c>
      <c r="W2" s="13" t="s">
        <v>649</v>
      </c>
      <c r="X2" s="13" t="s">
        <v>651</v>
      </c>
      <c r="Y2" s="13" t="s">
        <v>653</v>
      </c>
      <c r="Z2" s="13" t="s">
        <v>655</v>
      </c>
      <c r="AA2" s="13" t="s">
        <v>657</v>
      </c>
      <c r="AB2" s="13" t="s">
        <v>393</v>
      </c>
      <c r="AD2" s="13" t="s">
        <v>675</v>
      </c>
      <c r="AE2" s="13" t="s">
        <v>645</v>
      </c>
      <c r="AF2" s="13" t="s">
        <v>647</v>
      </c>
      <c r="AG2" s="13" t="s">
        <v>649</v>
      </c>
      <c r="AH2" s="13" t="s">
        <v>651</v>
      </c>
      <c r="AI2" s="13" t="s">
        <v>653</v>
      </c>
      <c r="AJ2" s="13" t="s">
        <v>655</v>
      </c>
      <c r="AK2" s="13" t="s">
        <v>657</v>
      </c>
      <c r="AL2" s="13" t="s">
        <v>393</v>
      </c>
      <c r="AN2" s="13" t="s">
        <v>645</v>
      </c>
      <c r="AO2" s="13" t="s">
        <v>647</v>
      </c>
      <c r="AP2" s="13" t="s">
        <v>649</v>
      </c>
      <c r="AQ2" s="13" t="s">
        <v>651</v>
      </c>
      <c r="AR2" s="13" t="s">
        <v>653</v>
      </c>
      <c r="AS2" s="13" t="s">
        <v>655</v>
      </c>
      <c r="AT2" s="13" t="s">
        <v>657</v>
      </c>
      <c r="AU2" s="13" t="s">
        <v>393</v>
      </c>
      <c r="AW2" s="13" t="s">
        <v>645</v>
      </c>
      <c r="AX2" s="13" t="s">
        <v>647</v>
      </c>
      <c r="AY2" s="13" t="s">
        <v>649</v>
      </c>
      <c r="AZ2" s="13" t="s">
        <v>651</v>
      </c>
      <c r="BA2" s="13" t="s">
        <v>653</v>
      </c>
      <c r="BB2" s="13" t="s">
        <v>655</v>
      </c>
      <c r="BC2" s="13" t="s">
        <v>657</v>
      </c>
      <c r="BD2" s="13" t="s">
        <v>393</v>
      </c>
      <c r="BG2" s="13" t="s">
        <v>645</v>
      </c>
      <c r="BH2" s="13" t="s">
        <v>647</v>
      </c>
      <c r="BI2" s="13" t="s">
        <v>649</v>
      </c>
      <c r="BJ2" s="13" t="s">
        <v>651</v>
      </c>
      <c r="BK2" s="13" t="s">
        <v>653</v>
      </c>
      <c r="BL2" s="13" t="s">
        <v>655</v>
      </c>
      <c r="BM2" s="13" t="s">
        <v>657</v>
      </c>
      <c r="BN2" s="13" t="s">
        <v>393</v>
      </c>
    </row>
    <row r="3" spans="1:67" ht="17.25" x14ac:dyDescent="0.2">
      <c r="A3" s="13" t="s">
        <v>588</v>
      </c>
      <c r="B3" s="13" t="s">
        <v>664</v>
      </c>
      <c r="C3" s="13" t="s">
        <v>660</v>
      </c>
      <c r="D3" s="13" t="s">
        <v>661</v>
      </c>
      <c r="E3" s="13" t="s">
        <v>662</v>
      </c>
      <c r="F3" s="13" t="s">
        <v>663</v>
      </c>
      <c r="G3" s="13" t="s">
        <v>627</v>
      </c>
      <c r="H3" s="13" t="s">
        <v>589</v>
      </c>
      <c r="I3" s="13" t="s">
        <v>590</v>
      </c>
      <c r="J3" s="13" t="s">
        <v>591</v>
      </c>
      <c r="M3" t="s">
        <v>643</v>
      </c>
      <c r="Q3" s="14">
        <v>2</v>
      </c>
      <c r="R3" s="14" t="s">
        <v>631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758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640</v>
      </c>
      <c r="Q4" s="14">
        <v>3</v>
      </c>
      <c r="R4" s="14" t="s">
        <v>632</v>
      </c>
      <c r="S4" s="14" t="s">
        <v>639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INDEX(游戏节奏!$S$4:$S$13,挂机派遣!A5)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641</v>
      </c>
      <c r="Q5" s="14">
        <v>4</v>
      </c>
      <c r="R5" s="14" t="s">
        <v>633</v>
      </c>
      <c r="S5" s="14" t="s">
        <v>639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INDEX(游戏节奏!$S$4:$S$13,挂机派遣!A6)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628</v>
      </c>
      <c r="Q6" s="14">
        <v>5</v>
      </c>
      <c r="R6" s="14" t="s">
        <v>633</v>
      </c>
      <c r="S6" s="14" t="s">
        <v>634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INDEX(游戏节奏!$S$4:$S$13,挂机派遣!A7)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629</v>
      </c>
      <c r="Q7" s="14">
        <v>6</v>
      </c>
      <c r="R7" s="14" t="s">
        <v>637</v>
      </c>
      <c r="S7" s="14" t="s">
        <v>634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INDEX(游戏节奏!$S$4:$S$13,挂机派遣!A8)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644</v>
      </c>
      <c r="Q8" s="14">
        <v>7</v>
      </c>
      <c r="R8" s="14" t="s">
        <v>637</v>
      </c>
      <c r="S8" s="14" t="s">
        <v>635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INDEX(游戏节奏!$S$4:$S$13,挂机派遣!A9)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642</v>
      </c>
      <c r="Q9" s="14">
        <v>8</v>
      </c>
      <c r="R9" s="14" t="s">
        <v>636</v>
      </c>
      <c r="S9" s="14" t="s">
        <v>635</v>
      </c>
      <c r="T9" s="14" t="s">
        <v>638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INDEX(游戏节奏!$S$4:$S$13,挂机派遣!A10)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636</v>
      </c>
      <c r="S10" s="14" t="s">
        <v>635</v>
      </c>
      <c r="T10" s="14" t="s">
        <v>638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INDEX(游戏节奏!$S$4:$S$13,挂机派遣!A11)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672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INDEX(游戏节奏!$S$4:$S$13,挂机派遣!A12)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673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INDEX(游戏节奏!$S$4:$S$13,挂机派遣!A13)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674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INDEX(游戏节奏!$S$4:$S$13,挂机派遣!A14)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695</v>
      </c>
      <c r="AE15" t="s">
        <v>696</v>
      </c>
      <c r="AF15" t="s">
        <v>697</v>
      </c>
      <c r="AG15" t="s">
        <v>698</v>
      </c>
      <c r="AH15" t="s">
        <v>714</v>
      </c>
      <c r="AI15" t="s">
        <v>715</v>
      </c>
      <c r="AJ15" t="s">
        <v>716</v>
      </c>
      <c r="AK15" t="s">
        <v>717</v>
      </c>
      <c r="AL15" t="s">
        <v>718</v>
      </c>
      <c r="AM15" t="s">
        <v>719</v>
      </c>
      <c r="AN15" t="s">
        <v>720</v>
      </c>
      <c r="AO15" t="s">
        <v>721</v>
      </c>
      <c r="AP15" t="s">
        <v>722</v>
      </c>
      <c r="AQ15" t="s">
        <v>723</v>
      </c>
      <c r="AR15" t="s">
        <v>724</v>
      </c>
      <c r="AS15" t="s">
        <v>725</v>
      </c>
      <c r="AT15" t="s">
        <v>726</v>
      </c>
      <c r="AU15" t="s">
        <v>727</v>
      </c>
      <c r="AV15" t="s">
        <v>728</v>
      </c>
      <c r="AW15" t="s">
        <v>729</v>
      </c>
    </row>
    <row r="16" spans="1:67" ht="17.25" x14ac:dyDescent="0.2">
      <c r="A16" s="13" t="s">
        <v>592</v>
      </c>
      <c r="B16" s="13" t="s">
        <v>593</v>
      </c>
      <c r="C16" s="13" t="s">
        <v>594</v>
      </c>
      <c r="D16" s="13" t="s">
        <v>595</v>
      </c>
      <c r="E16" s="13" t="s">
        <v>596</v>
      </c>
      <c r="F16" s="13" t="s">
        <v>646</v>
      </c>
      <c r="G16" s="13" t="s">
        <v>648</v>
      </c>
      <c r="H16" s="13" t="s">
        <v>650</v>
      </c>
      <c r="I16" s="13" t="s">
        <v>652</v>
      </c>
      <c r="J16" s="13" t="s">
        <v>654</v>
      </c>
      <c r="K16" s="13" t="s">
        <v>656</v>
      </c>
      <c r="L16" s="13" t="s">
        <v>658</v>
      </c>
      <c r="M16" s="13" t="s">
        <v>659</v>
      </c>
      <c r="O16" s="13" t="s">
        <v>665</v>
      </c>
      <c r="P16" s="13" t="s">
        <v>380</v>
      </c>
      <c r="Q16" s="13" t="s">
        <v>385</v>
      </c>
      <c r="R16" s="13" t="s">
        <v>666</v>
      </c>
      <c r="S16" s="13" t="s">
        <v>667</v>
      </c>
      <c r="T16" s="13" t="s">
        <v>646</v>
      </c>
      <c r="U16" s="13" t="s">
        <v>648</v>
      </c>
      <c r="V16" s="13" t="s">
        <v>650</v>
      </c>
      <c r="W16" s="13" t="s">
        <v>652</v>
      </c>
      <c r="X16" s="13" t="s">
        <v>654</v>
      </c>
      <c r="Y16" s="13" t="s">
        <v>656</v>
      </c>
      <c r="Z16" s="13" t="s">
        <v>658</v>
      </c>
      <c r="AA16" s="13" t="s">
        <v>659</v>
      </c>
      <c r="AB16" s="13" t="s">
        <v>744</v>
      </c>
      <c r="AD16" s="13" t="s">
        <v>645</v>
      </c>
      <c r="AE16" s="13" t="s">
        <v>647</v>
      </c>
      <c r="AF16" s="13" t="s">
        <v>649</v>
      </c>
      <c r="AG16" s="13" t="s">
        <v>651</v>
      </c>
      <c r="AH16" s="13" t="s">
        <v>679</v>
      </c>
      <c r="AI16" s="13" t="s">
        <v>680</v>
      </c>
      <c r="AJ16" s="13" t="s">
        <v>681</v>
      </c>
      <c r="AK16" s="13" t="s">
        <v>682</v>
      </c>
      <c r="AL16" s="13" t="s">
        <v>683</v>
      </c>
      <c r="AM16" s="13" t="s">
        <v>684</v>
      </c>
      <c r="AN16" s="13" t="s">
        <v>685</v>
      </c>
      <c r="AO16" s="13" t="s">
        <v>686</v>
      </c>
      <c r="AP16" s="13" t="s">
        <v>687</v>
      </c>
      <c r="AQ16" s="13" t="s">
        <v>688</v>
      </c>
      <c r="AR16" s="13" t="s">
        <v>689</v>
      </c>
      <c r="AS16" s="13" t="s">
        <v>690</v>
      </c>
      <c r="AT16" s="13" t="s">
        <v>691</v>
      </c>
      <c r="AU16" s="13" t="s">
        <v>692</v>
      </c>
      <c r="AV16" s="13" t="s">
        <v>693</v>
      </c>
      <c r="AW16" s="13" t="s">
        <v>694</v>
      </c>
      <c r="AX16" s="13" t="s">
        <v>730</v>
      </c>
      <c r="AY16" s="13" t="s">
        <v>731</v>
      </c>
      <c r="AZ16" s="13" t="s">
        <v>732</v>
      </c>
      <c r="BC16" s="13" t="s">
        <v>699</v>
      </c>
      <c r="BD16" s="13" t="s">
        <v>700</v>
      </c>
      <c r="BE16" s="13" t="s">
        <v>701</v>
      </c>
      <c r="BF16" s="13" t="s">
        <v>702</v>
      </c>
      <c r="BG16" s="13" t="s">
        <v>703</v>
      </c>
      <c r="BH16" s="13" t="s">
        <v>704</v>
      </c>
      <c r="BJ16" s="13" t="s">
        <v>708</v>
      </c>
      <c r="BK16" s="13" t="s">
        <v>709</v>
      </c>
      <c r="BL16" s="13" t="s">
        <v>710</v>
      </c>
      <c r="BM16" s="13" t="s">
        <v>711</v>
      </c>
      <c r="BN16" s="13" t="s">
        <v>712</v>
      </c>
      <c r="BO16" s="13" t="s">
        <v>713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597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INDEX(游戏节奏!$U$4:$U$13,挂机派遣!B17)</f>
        <v>5</v>
      </c>
      <c r="AV17" s="18">
        <f>INDEX(游戏节奏!$U$4:$U$13,挂机派遣!B17)</f>
        <v>5</v>
      </c>
      <c r="AW17" s="18">
        <f>INDEX(游戏节奏!$V$4:$V$13,挂机派遣!B17)</f>
        <v>5</v>
      </c>
      <c r="AX17" s="14">
        <v>20</v>
      </c>
      <c r="AY17" s="14"/>
      <c r="AZ17" s="14"/>
      <c r="BC17" s="18" t="s">
        <v>705</v>
      </c>
      <c r="BD17" s="18" t="str">
        <f t="shared" ref="BD17:BD48" si="35">AW17*60&amp;"/h"</f>
        <v>300/h</v>
      </c>
      <c r="BE17" s="18" t="s">
        <v>706</v>
      </c>
      <c r="BF17" s="18" t="str">
        <f t="shared" ref="BF17:BF48" si="36">AU17*60&amp;"/h"</f>
        <v>300/h</v>
      </c>
      <c r="BG17" s="18" t="s">
        <v>707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598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INDEX(游戏节奏!$U$4:$U$13,挂机派遣!B18)</f>
        <v>5</v>
      </c>
      <c r="AV18" s="18">
        <f>INDEX(游戏节奏!$U$4:$U$13,挂机派遣!B18)</f>
        <v>5</v>
      </c>
      <c r="AW18" s="18">
        <f>INDEX(游戏节奏!$V$4:$V$13,挂机派遣!B18)</f>
        <v>5</v>
      </c>
      <c r="AX18" s="14">
        <v>20</v>
      </c>
      <c r="AY18" s="14"/>
      <c r="AZ18" s="14"/>
      <c r="BC18" s="18" t="s">
        <v>705</v>
      </c>
      <c r="BD18" s="18" t="str">
        <f t="shared" si="35"/>
        <v>300/h</v>
      </c>
      <c r="BE18" s="18" t="s">
        <v>706</v>
      </c>
      <c r="BF18" s="18" t="str">
        <f t="shared" si="36"/>
        <v>300/h</v>
      </c>
      <c r="BG18" s="18" t="s">
        <v>707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599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INDEX(游戏节奏!$U$4:$U$13,挂机派遣!B19)</f>
        <v>5</v>
      </c>
      <c r="AV19" s="18">
        <f>INDEX(游戏节奏!$U$4:$U$13,挂机派遣!B19)</f>
        <v>5</v>
      </c>
      <c r="AW19" s="18">
        <f>INDEX(游戏节奏!$V$4:$V$13,挂机派遣!B19)</f>
        <v>5</v>
      </c>
      <c r="AX19" s="14">
        <v>1</v>
      </c>
      <c r="AY19" s="14"/>
      <c r="AZ19" s="14"/>
      <c r="BC19" s="18" t="s">
        <v>705</v>
      </c>
      <c r="BD19" s="18" t="str">
        <f t="shared" si="35"/>
        <v>300/h</v>
      </c>
      <c r="BE19" s="18" t="s">
        <v>706</v>
      </c>
      <c r="BF19" s="18" t="str">
        <f t="shared" si="36"/>
        <v>300/h</v>
      </c>
      <c r="BG19" s="18" t="s">
        <v>707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600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INDEX(游戏节奏!$U$4:$U$13,挂机派遣!B20)</f>
        <v>5</v>
      </c>
      <c r="AV20" s="18">
        <f>INDEX(游戏节奏!$U$4:$U$13,挂机派遣!B20)</f>
        <v>5</v>
      </c>
      <c r="AW20" s="18">
        <f>INDEX(游戏节奏!$V$4:$V$13,挂机派遣!B20)</f>
        <v>5</v>
      </c>
      <c r="AX20" s="14">
        <v>1</v>
      </c>
      <c r="AY20" s="14"/>
      <c r="AZ20" s="14"/>
      <c r="BC20" s="18" t="s">
        <v>705</v>
      </c>
      <c r="BD20" s="18" t="str">
        <f t="shared" si="35"/>
        <v>300/h</v>
      </c>
      <c r="BE20" s="18" t="s">
        <v>706</v>
      </c>
      <c r="BF20" s="18" t="str">
        <f t="shared" si="36"/>
        <v>300/h</v>
      </c>
      <c r="BG20" s="18" t="s">
        <v>707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601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INDEX(游戏节奏!$U$4:$U$13,挂机派遣!B21)</f>
        <v>6</v>
      </c>
      <c r="AV21" s="18">
        <f>INDEX(游戏节奏!$U$4:$U$13,挂机派遣!B21)</f>
        <v>6</v>
      </c>
      <c r="AW21" s="18">
        <f>INDEX(游戏节奏!$V$4:$V$13,挂机派遣!B21)</f>
        <v>6</v>
      </c>
      <c r="AX21" s="14">
        <v>1</v>
      </c>
      <c r="AY21" s="14"/>
      <c r="AZ21" s="14"/>
      <c r="BC21" s="18" t="s">
        <v>705</v>
      </c>
      <c r="BD21" s="18" t="str">
        <f t="shared" si="35"/>
        <v>360/h</v>
      </c>
      <c r="BE21" s="18" t="s">
        <v>706</v>
      </c>
      <c r="BF21" s="18" t="str">
        <f t="shared" si="36"/>
        <v>360/h</v>
      </c>
      <c r="BG21" s="18" t="s">
        <v>707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602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INDEX(游戏节奏!$U$4:$U$13,挂机派遣!B22)</f>
        <v>6</v>
      </c>
      <c r="AV22" s="18">
        <f>INDEX(游戏节奏!$U$4:$U$13,挂机派遣!B22)</f>
        <v>6</v>
      </c>
      <c r="AW22" s="18">
        <f>INDEX(游戏节奏!$V$4:$V$13,挂机派遣!B22)</f>
        <v>6</v>
      </c>
      <c r="AX22" s="14">
        <v>1</v>
      </c>
      <c r="AY22" s="14"/>
      <c r="AZ22" s="14"/>
      <c r="BC22" s="18" t="s">
        <v>705</v>
      </c>
      <c r="BD22" s="18" t="str">
        <f t="shared" si="35"/>
        <v>360/h</v>
      </c>
      <c r="BE22" s="18" t="s">
        <v>706</v>
      </c>
      <c r="BF22" s="18" t="str">
        <f t="shared" si="36"/>
        <v>360/h</v>
      </c>
      <c r="BG22" s="18" t="s">
        <v>707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603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INDEX(游戏节奏!$U$4:$U$13,挂机派遣!B23)</f>
        <v>6</v>
      </c>
      <c r="AV23" s="18">
        <f>INDEX(游戏节奏!$U$4:$U$13,挂机派遣!B23)</f>
        <v>6</v>
      </c>
      <c r="AW23" s="18">
        <f>INDEX(游戏节奏!$V$4:$V$13,挂机派遣!B23)</f>
        <v>6</v>
      </c>
      <c r="AX23" s="14">
        <v>1</v>
      </c>
      <c r="AY23" s="14"/>
      <c r="AZ23" s="14"/>
      <c r="BC23" s="18" t="s">
        <v>705</v>
      </c>
      <c r="BD23" s="18" t="str">
        <f t="shared" si="35"/>
        <v>360/h</v>
      </c>
      <c r="BE23" s="18" t="s">
        <v>706</v>
      </c>
      <c r="BF23" s="18" t="str">
        <f t="shared" si="36"/>
        <v>360/h</v>
      </c>
      <c r="BG23" s="18" t="s">
        <v>707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604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INDEX(游戏节奏!$U$4:$U$13,挂机派遣!B24)</f>
        <v>6</v>
      </c>
      <c r="AV24" s="18">
        <f>INDEX(游戏节奏!$U$4:$U$13,挂机派遣!B24)</f>
        <v>6</v>
      </c>
      <c r="AW24" s="18">
        <f>INDEX(游戏节奏!$V$4:$V$13,挂机派遣!B24)</f>
        <v>6</v>
      </c>
      <c r="AX24" s="14">
        <v>1</v>
      </c>
      <c r="AY24" s="14"/>
      <c r="AZ24" s="14"/>
      <c r="BC24" s="18" t="s">
        <v>705</v>
      </c>
      <c r="BD24" s="18" t="str">
        <f t="shared" si="35"/>
        <v>360/h</v>
      </c>
      <c r="BE24" s="18" t="s">
        <v>706</v>
      </c>
      <c r="BF24" s="18" t="str">
        <f t="shared" si="36"/>
        <v>360/h</v>
      </c>
      <c r="BG24" s="18" t="s">
        <v>707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620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INDEX(游戏节奏!$U$4:$U$13,挂机派遣!B25)</f>
        <v>6</v>
      </c>
      <c r="AV25" s="18">
        <f>INDEX(游戏节奏!$U$4:$U$13,挂机派遣!B25)</f>
        <v>6</v>
      </c>
      <c r="AW25" s="18">
        <f>INDEX(游戏节奏!$V$4:$V$13,挂机派遣!B25)</f>
        <v>6</v>
      </c>
      <c r="AX25" s="14">
        <v>1</v>
      </c>
      <c r="AY25" s="14"/>
      <c r="AZ25" s="14"/>
      <c r="BC25" s="18" t="s">
        <v>705</v>
      </c>
      <c r="BD25" s="18" t="str">
        <f t="shared" si="35"/>
        <v>360/h</v>
      </c>
      <c r="BE25" s="18" t="s">
        <v>706</v>
      </c>
      <c r="BF25" s="18" t="str">
        <f t="shared" si="36"/>
        <v>360/h</v>
      </c>
      <c r="BG25" s="18" t="s">
        <v>707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621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INDEX(游戏节奏!$U$4:$U$13,挂机派遣!B26)</f>
        <v>6</v>
      </c>
      <c r="AV26" s="18">
        <f>INDEX(游戏节奏!$U$4:$U$13,挂机派遣!B26)</f>
        <v>6</v>
      </c>
      <c r="AW26" s="18">
        <f>INDEX(游戏节奏!$V$4:$V$13,挂机派遣!B26)</f>
        <v>6</v>
      </c>
      <c r="AX26" s="14">
        <v>1</v>
      </c>
      <c r="AY26" s="14"/>
      <c r="AZ26" s="14"/>
      <c r="BC26" s="18" t="s">
        <v>705</v>
      </c>
      <c r="BD26" s="18" t="str">
        <f t="shared" si="35"/>
        <v>360/h</v>
      </c>
      <c r="BE26" s="18" t="s">
        <v>706</v>
      </c>
      <c r="BF26" s="18" t="str">
        <f t="shared" si="36"/>
        <v>360/h</v>
      </c>
      <c r="BG26" s="18" t="s">
        <v>707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622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INDEX(游戏节奏!$U$4:$U$13,挂机派遣!B27)</f>
        <v>6</v>
      </c>
      <c r="AV27" s="18">
        <f>INDEX(游戏节奏!$U$4:$U$13,挂机派遣!B27)</f>
        <v>6</v>
      </c>
      <c r="AW27" s="18">
        <f>INDEX(游戏节奏!$V$4:$V$13,挂机派遣!B27)</f>
        <v>6</v>
      </c>
      <c r="AX27" s="14">
        <v>1</v>
      </c>
      <c r="AY27" s="14"/>
      <c r="AZ27" s="14"/>
      <c r="BC27" s="18" t="s">
        <v>705</v>
      </c>
      <c r="BD27" s="18" t="str">
        <f t="shared" si="35"/>
        <v>360/h</v>
      </c>
      <c r="BE27" s="18" t="s">
        <v>706</v>
      </c>
      <c r="BF27" s="18" t="str">
        <f t="shared" si="36"/>
        <v>360/h</v>
      </c>
      <c r="BG27" s="18" t="s">
        <v>707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623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INDEX(游戏节奏!$U$4:$U$13,挂机派遣!B28)</f>
        <v>6</v>
      </c>
      <c r="AV28" s="18">
        <f>INDEX(游戏节奏!$U$4:$U$13,挂机派遣!B28)</f>
        <v>6</v>
      </c>
      <c r="AW28" s="18">
        <f>INDEX(游戏节奏!$V$4:$V$13,挂机派遣!B28)</f>
        <v>6</v>
      </c>
      <c r="AX28" s="14">
        <v>1</v>
      </c>
      <c r="AY28" s="14"/>
      <c r="AZ28" s="14"/>
      <c r="BC28" s="18" t="s">
        <v>705</v>
      </c>
      <c r="BD28" s="18" t="str">
        <f t="shared" si="35"/>
        <v>360/h</v>
      </c>
      <c r="BE28" s="18" t="s">
        <v>706</v>
      </c>
      <c r="BF28" s="18" t="str">
        <f t="shared" si="36"/>
        <v>360/h</v>
      </c>
      <c r="BG28" s="18" t="s">
        <v>707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601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INDEX(游戏节奏!$U$4:$U$13,挂机派遣!B29)</f>
        <v>7</v>
      </c>
      <c r="AV29" s="18">
        <f>INDEX(游戏节奏!$U$4:$U$13,挂机派遣!B29)</f>
        <v>7</v>
      </c>
      <c r="AW29" s="18">
        <f>INDEX(游戏节奏!$V$4:$V$13,挂机派遣!B29)</f>
        <v>8</v>
      </c>
      <c r="AX29" s="14">
        <v>1</v>
      </c>
      <c r="AY29" s="14"/>
      <c r="AZ29" s="14"/>
      <c r="BC29" s="18" t="s">
        <v>705</v>
      </c>
      <c r="BD29" s="18" t="str">
        <f t="shared" si="35"/>
        <v>480/h</v>
      </c>
      <c r="BE29" s="18" t="s">
        <v>706</v>
      </c>
      <c r="BF29" s="18" t="str">
        <f t="shared" si="36"/>
        <v>420/h</v>
      </c>
      <c r="BG29" s="18" t="s">
        <v>707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602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INDEX(游戏节奏!$U$4:$U$13,挂机派遣!B30)</f>
        <v>7</v>
      </c>
      <c r="AV30" s="18">
        <f>INDEX(游戏节奏!$U$4:$U$13,挂机派遣!B30)</f>
        <v>7</v>
      </c>
      <c r="AW30" s="18">
        <f>INDEX(游戏节奏!$V$4:$V$13,挂机派遣!B30)</f>
        <v>8</v>
      </c>
      <c r="AX30" s="14">
        <v>1</v>
      </c>
      <c r="AY30" s="14"/>
      <c r="AZ30" s="14"/>
      <c r="BC30" s="18" t="s">
        <v>705</v>
      </c>
      <c r="BD30" s="18" t="str">
        <f t="shared" si="35"/>
        <v>480/h</v>
      </c>
      <c r="BE30" s="18" t="s">
        <v>706</v>
      </c>
      <c r="BF30" s="18" t="str">
        <f t="shared" si="36"/>
        <v>420/h</v>
      </c>
      <c r="BG30" s="18" t="s">
        <v>707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603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INDEX(游戏节奏!$U$4:$U$13,挂机派遣!B31)</f>
        <v>7</v>
      </c>
      <c r="AV31" s="18">
        <f>INDEX(游戏节奏!$U$4:$U$13,挂机派遣!B31)</f>
        <v>7</v>
      </c>
      <c r="AW31" s="18">
        <f>INDEX(游戏节奏!$V$4:$V$13,挂机派遣!B31)</f>
        <v>8</v>
      </c>
      <c r="AX31" s="14">
        <v>1</v>
      </c>
      <c r="AY31" s="14"/>
      <c r="AZ31" s="14"/>
      <c r="BC31" s="18" t="s">
        <v>705</v>
      </c>
      <c r="BD31" s="18" t="str">
        <f t="shared" si="35"/>
        <v>480/h</v>
      </c>
      <c r="BE31" s="18" t="s">
        <v>706</v>
      </c>
      <c r="BF31" s="18" t="str">
        <f t="shared" si="36"/>
        <v>420/h</v>
      </c>
      <c r="BG31" s="18" t="s">
        <v>707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604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INDEX(游戏节奏!$U$4:$U$13,挂机派遣!B32)</f>
        <v>7</v>
      </c>
      <c r="AV32" s="18">
        <f>INDEX(游戏节奏!$U$4:$U$13,挂机派遣!B32)</f>
        <v>7</v>
      </c>
      <c r="AW32" s="18">
        <f>INDEX(游戏节奏!$V$4:$V$13,挂机派遣!B32)</f>
        <v>8</v>
      </c>
      <c r="AX32" s="14">
        <v>1</v>
      </c>
      <c r="AY32" s="14"/>
      <c r="AZ32" s="14"/>
      <c r="BC32" s="18" t="s">
        <v>705</v>
      </c>
      <c r="BD32" s="18" t="str">
        <f t="shared" si="35"/>
        <v>480/h</v>
      </c>
      <c r="BE32" s="18" t="s">
        <v>706</v>
      </c>
      <c r="BF32" s="18" t="str">
        <f t="shared" si="36"/>
        <v>420/h</v>
      </c>
      <c r="BG32" s="18" t="s">
        <v>707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605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INDEX(游戏节奏!$U$4:$U$13,挂机派遣!B33)</f>
        <v>7</v>
      </c>
      <c r="AV33" s="18">
        <f>INDEX(游戏节奏!$U$4:$U$13,挂机派遣!B33)</f>
        <v>7</v>
      </c>
      <c r="AW33" s="18">
        <f>INDEX(游戏节奏!$V$4:$V$13,挂机派遣!B33)</f>
        <v>8</v>
      </c>
      <c r="AX33" s="14">
        <v>1</v>
      </c>
      <c r="AY33" s="14"/>
      <c r="AZ33" s="14"/>
      <c r="BC33" s="18" t="s">
        <v>705</v>
      </c>
      <c r="BD33" s="18" t="str">
        <f t="shared" si="35"/>
        <v>480/h</v>
      </c>
      <c r="BE33" s="18" t="s">
        <v>706</v>
      </c>
      <c r="BF33" s="18" t="str">
        <f t="shared" si="36"/>
        <v>420/h</v>
      </c>
      <c r="BG33" s="18" t="s">
        <v>707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606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INDEX(游戏节奏!$U$4:$U$13,挂机派遣!B34)</f>
        <v>7</v>
      </c>
      <c r="AV34" s="18">
        <f>INDEX(游戏节奏!$U$4:$U$13,挂机派遣!B34)</f>
        <v>7</v>
      </c>
      <c r="AW34" s="18">
        <f>INDEX(游戏节奏!$V$4:$V$13,挂机派遣!B34)</f>
        <v>8</v>
      </c>
      <c r="AX34" s="14">
        <v>1</v>
      </c>
      <c r="AY34" s="14"/>
      <c r="AZ34" s="14"/>
      <c r="BC34" s="18" t="s">
        <v>705</v>
      </c>
      <c r="BD34" s="18" t="str">
        <f t="shared" si="35"/>
        <v>480/h</v>
      </c>
      <c r="BE34" s="18" t="s">
        <v>706</v>
      </c>
      <c r="BF34" s="18" t="str">
        <f t="shared" si="36"/>
        <v>420/h</v>
      </c>
      <c r="BG34" s="18" t="s">
        <v>707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612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INDEX(游戏节奏!$U$4:$U$13,挂机派遣!B35)</f>
        <v>7</v>
      </c>
      <c r="AV35" s="18">
        <f>INDEX(游戏节奏!$U$4:$U$13,挂机派遣!B35)</f>
        <v>7</v>
      </c>
      <c r="AW35" s="18">
        <f>INDEX(游戏节奏!$V$4:$V$13,挂机派遣!B35)</f>
        <v>8</v>
      </c>
      <c r="AX35" s="14">
        <v>5</v>
      </c>
      <c r="AY35" s="14"/>
      <c r="AZ35" s="14"/>
      <c r="BC35" s="18" t="s">
        <v>705</v>
      </c>
      <c r="BD35" s="18" t="str">
        <f t="shared" si="35"/>
        <v>480/h</v>
      </c>
      <c r="BE35" s="18" t="s">
        <v>706</v>
      </c>
      <c r="BF35" s="18" t="str">
        <f t="shared" si="36"/>
        <v>420/h</v>
      </c>
      <c r="BG35" s="18" t="s">
        <v>707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613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INDEX(游戏节奏!$U$4:$U$13,挂机派遣!B36)</f>
        <v>7</v>
      </c>
      <c r="AV36" s="18">
        <f>INDEX(游戏节奏!$U$4:$U$13,挂机派遣!B36)</f>
        <v>7</v>
      </c>
      <c r="AW36" s="18">
        <f>INDEX(游戏节奏!$V$4:$V$13,挂机派遣!B36)</f>
        <v>8</v>
      </c>
      <c r="AX36" s="14">
        <v>6</v>
      </c>
      <c r="AY36" s="14"/>
      <c r="AZ36" s="14"/>
      <c r="BC36" s="18" t="s">
        <v>705</v>
      </c>
      <c r="BD36" s="18" t="str">
        <f t="shared" si="35"/>
        <v>480/h</v>
      </c>
      <c r="BE36" s="18" t="s">
        <v>706</v>
      </c>
      <c r="BF36" s="18" t="str">
        <f t="shared" si="36"/>
        <v>420/h</v>
      </c>
      <c r="BG36" s="18" t="s">
        <v>707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614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INDEX(游戏节奏!$U$4:$U$13,挂机派遣!B37)</f>
        <v>7</v>
      </c>
      <c r="AV37" s="18">
        <f>INDEX(游戏节奏!$U$4:$U$13,挂机派遣!B37)</f>
        <v>7</v>
      </c>
      <c r="AW37" s="18">
        <f>INDEX(游戏节奏!$V$4:$V$13,挂机派遣!B37)</f>
        <v>8</v>
      </c>
      <c r="AX37" s="14">
        <v>7</v>
      </c>
      <c r="AY37" s="14"/>
      <c r="AZ37" s="14"/>
      <c r="BC37" s="18" t="s">
        <v>705</v>
      </c>
      <c r="BD37" s="18" t="str">
        <f t="shared" si="35"/>
        <v>480/h</v>
      </c>
      <c r="BE37" s="18" t="s">
        <v>706</v>
      </c>
      <c r="BF37" s="18" t="str">
        <f t="shared" si="36"/>
        <v>420/h</v>
      </c>
      <c r="BG37" s="18" t="s">
        <v>707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615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INDEX(游戏节奏!$U$4:$U$13,挂机派遣!B38)</f>
        <v>7</v>
      </c>
      <c r="AV38" s="18">
        <f>INDEX(游戏节奏!$U$4:$U$13,挂机派遣!B38)</f>
        <v>7</v>
      </c>
      <c r="AW38" s="18">
        <f>INDEX(游戏节奏!$V$4:$V$13,挂机派遣!B38)</f>
        <v>8</v>
      </c>
      <c r="AX38" s="14">
        <v>5</v>
      </c>
      <c r="AY38" s="14"/>
      <c r="AZ38" s="14"/>
      <c r="BC38" s="18" t="s">
        <v>705</v>
      </c>
      <c r="BD38" s="18" t="str">
        <f t="shared" si="35"/>
        <v>480/h</v>
      </c>
      <c r="BE38" s="18" t="s">
        <v>706</v>
      </c>
      <c r="BF38" s="18" t="str">
        <f t="shared" si="36"/>
        <v>420/h</v>
      </c>
      <c r="BG38" s="18" t="s">
        <v>707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617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INDEX(游戏节奏!$U$4:$U$13,挂机派遣!B39)</f>
        <v>7</v>
      </c>
      <c r="AV39" s="18">
        <f>INDEX(游戏节奏!$U$4:$U$13,挂机派遣!B39)</f>
        <v>7</v>
      </c>
      <c r="AW39" s="18">
        <f>INDEX(游戏节奏!$V$4:$V$13,挂机派遣!B39)</f>
        <v>8</v>
      </c>
      <c r="AX39" s="14">
        <v>6</v>
      </c>
      <c r="AY39" s="14"/>
      <c r="AZ39" s="14"/>
      <c r="BC39" s="18" t="s">
        <v>705</v>
      </c>
      <c r="BD39" s="18" t="str">
        <f t="shared" si="35"/>
        <v>480/h</v>
      </c>
      <c r="BE39" s="18" t="s">
        <v>706</v>
      </c>
      <c r="BF39" s="18" t="str">
        <f t="shared" si="36"/>
        <v>420/h</v>
      </c>
      <c r="BG39" s="18" t="s">
        <v>707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619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INDEX(游戏节奏!$U$4:$U$13,挂机派遣!B40)</f>
        <v>7</v>
      </c>
      <c r="AV40" s="18">
        <f>INDEX(游戏节奏!$U$4:$U$13,挂机派遣!B40)</f>
        <v>7</v>
      </c>
      <c r="AW40" s="18">
        <f>INDEX(游戏节奏!$V$4:$V$13,挂机派遣!B40)</f>
        <v>8</v>
      </c>
      <c r="AX40" s="14">
        <v>7</v>
      </c>
      <c r="AY40" s="14"/>
      <c r="AZ40" s="14"/>
      <c r="BC40" s="18" t="s">
        <v>705</v>
      </c>
      <c r="BD40" s="18" t="str">
        <f t="shared" si="35"/>
        <v>480/h</v>
      </c>
      <c r="BE40" s="18" t="s">
        <v>706</v>
      </c>
      <c r="BF40" s="18" t="str">
        <f t="shared" si="36"/>
        <v>420/h</v>
      </c>
      <c r="BG40" s="18" t="s">
        <v>707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601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INDEX(游戏节奏!$U$4:$U$13,挂机派遣!B41)</f>
        <v>9</v>
      </c>
      <c r="AV41" s="18">
        <f>INDEX(游戏节奏!$U$4:$U$13,挂机派遣!B41)</f>
        <v>9</v>
      </c>
      <c r="AW41" s="18">
        <f>INDEX(游戏节奏!$V$4:$V$13,挂机派遣!B41)</f>
        <v>9</v>
      </c>
      <c r="AX41" s="14">
        <v>1</v>
      </c>
      <c r="AY41" s="14">
        <v>2</v>
      </c>
      <c r="AZ41" s="14"/>
      <c r="BC41" s="18" t="s">
        <v>705</v>
      </c>
      <c r="BD41" s="18" t="str">
        <f t="shared" si="35"/>
        <v>540/h</v>
      </c>
      <c r="BE41" s="18" t="s">
        <v>706</v>
      </c>
      <c r="BF41" s="18" t="str">
        <f t="shared" si="36"/>
        <v>540/h</v>
      </c>
      <c r="BG41" s="18" t="s">
        <v>707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602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INDEX(游戏节奏!$U$4:$U$13,挂机派遣!B42)</f>
        <v>9</v>
      </c>
      <c r="AV42" s="18">
        <f>INDEX(游戏节奏!$U$4:$U$13,挂机派遣!B42)</f>
        <v>9</v>
      </c>
      <c r="AW42" s="18">
        <f>INDEX(游戏节奏!$V$4:$V$13,挂机派遣!B42)</f>
        <v>9</v>
      </c>
      <c r="AX42" s="14">
        <v>1</v>
      </c>
      <c r="AY42" s="14">
        <v>2</v>
      </c>
      <c r="AZ42" s="14"/>
      <c r="BC42" s="18" t="s">
        <v>705</v>
      </c>
      <c r="BD42" s="18" t="str">
        <f t="shared" si="35"/>
        <v>540/h</v>
      </c>
      <c r="BE42" s="18" t="s">
        <v>706</v>
      </c>
      <c r="BF42" s="18" t="str">
        <f t="shared" si="36"/>
        <v>540/h</v>
      </c>
      <c r="BG42" s="18" t="s">
        <v>707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598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INDEX(游戏节奏!$U$4:$U$13,挂机派遣!B43)</f>
        <v>9</v>
      </c>
      <c r="AV43" s="18">
        <f>INDEX(游戏节奏!$U$4:$U$13,挂机派遣!B43)</f>
        <v>9</v>
      </c>
      <c r="AW43" s="18">
        <f>INDEX(游戏节奏!$V$4:$V$13,挂机派遣!B43)</f>
        <v>9</v>
      </c>
      <c r="AX43" s="14">
        <v>1</v>
      </c>
      <c r="AY43" s="14">
        <v>2</v>
      </c>
      <c r="AZ43" s="14"/>
      <c r="BC43" s="18" t="s">
        <v>705</v>
      </c>
      <c r="BD43" s="18" t="str">
        <f t="shared" si="35"/>
        <v>540/h</v>
      </c>
      <c r="BE43" s="18" t="s">
        <v>706</v>
      </c>
      <c r="BF43" s="18" t="str">
        <f t="shared" si="36"/>
        <v>540/h</v>
      </c>
      <c r="BG43" s="18" t="s">
        <v>707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604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INDEX(游戏节奏!$U$4:$U$13,挂机派遣!B44)</f>
        <v>9</v>
      </c>
      <c r="AV44" s="18">
        <f>INDEX(游戏节奏!$U$4:$U$13,挂机派遣!B44)</f>
        <v>9</v>
      </c>
      <c r="AW44" s="18">
        <f>INDEX(游戏节奏!$V$4:$V$13,挂机派遣!B44)</f>
        <v>9</v>
      </c>
      <c r="AX44" s="14">
        <v>1</v>
      </c>
      <c r="AY44" s="14">
        <v>2</v>
      </c>
      <c r="AZ44" s="14"/>
      <c r="BC44" s="18" t="s">
        <v>705</v>
      </c>
      <c r="BD44" s="18" t="str">
        <f t="shared" si="35"/>
        <v>540/h</v>
      </c>
      <c r="BE44" s="18" t="s">
        <v>706</v>
      </c>
      <c r="BF44" s="18" t="str">
        <f t="shared" si="36"/>
        <v>540/h</v>
      </c>
      <c r="BG44" s="18" t="s">
        <v>707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607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INDEX(游戏节奏!$U$4:$U$13,挂机派遣!B45)</f>
        <v>9</v>
      </c>
      <c r="AV45" s="18">
        <f>INDEX(游戏节奏!$U$4:$U$13,挂机派遣!B45)</f>
        <v>9</v>
      </c>
      <c r="AW45" s="18">
        <f>INDEX(游戏节奏!$V$4:$V$13,挂机派遣!B45)</f>
        <v>9</v>
      </c>
      <c r="AX45" s="14">
        <v>1</v>
      </c>
      <c r="AY45" s="14">
        <v>2</v>
      </c>
      <c r="AZ45" s="14"/>
      <c r="BC45" s="18" t="s">
        <v>705</v>
      </c>
      <c r="BD45" s="18" t="str">
        <f t="shared" si="35"/>
        <v>540/h</v>
      </c>
      <c r="BE45" s="18" t="s">
        <v>706</v>
      </c>
      <c r="BF45" s="18" t="str">
        <f t="shared" si="36"/>
        <v>540/h</v>
      </c>
      <c r="BG45" s="18" t="s">
        <v>707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608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INDEX(游戏节奏!$U$4:$U$13,挂机派遣!B46)</f>
        <v>9</v>
      </c>
      <c r="AV46" s="18">
        <f>INDEX(游戏节奏!$U$4:$U$13,挂机派遣!B46)</f>
        <v>9</v>
      </c>
      <c r="AW46" s="18">
        <f>INDEX(游戏节奏!$V$4:$V$13,挂机派遣!B46)</f>
        <v>9</v>
      </c>
      <c r="AX46" s="14">
        <v>1</v>
      </c>
      <c r="AY46" s="14">
        <v>2</v>
      </c>
      <c r="AZ46" s="14"/>
      <c r="BC46" s="18" t="s">
        <v>705</v>
      </c>
      <c r="BD46" s="18" t="str">
        <f t="shared" si="35"/>
        <v>540/h</v>
      </c>
      <c r="BE46" s="18" t="s">
        <v>706</v>
      </c>
      <c r="BF46" s="18" t="str">
        <f t="shared" si="36"/>
        <v>540/h</v>
      </c>
      <c r="BG46" s="18" t="s">
        <v>707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609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INDEX(游戏节奏!$U$4:$U$13,挂机派遣!B47)</f>
        <v>9</v>
      </c>
      <c r="AV47" s="18">
        <f>INDEX(游戏节奏!$U$4:$U$13,挂机派遣!B47)</f>
        <v>9</v>
      </c>
      <c r="AW47" s="18">
        <f>INDEX(游戏节奏!$V$4:$V$13,挂机派遣!B47)</f>
        <v>9</v>
      </c>
      <c r="AX47" s="14">
        <v>1</v>
      </c>
      <c r="AY47" s="14">
        <v>2</v>
      </c>
      <c r="AZ47" s="14"/>
      <c r="BC47" s="18" t="s">
        <v>705</v>
      </c>
      <c r="BD47" s="18" t="str">
        <f t="shared" si="35"/>
        <v>540/h</v>
      </c>
      <c r="BE47" s="18" t="s">
        <v>706</v>
      </c>
      <c r="BF47" s="18" t="str">
        <f t="shared" si="36"/>
        <v>540/h</v>
      </c>
      <c r="BG47" s="18" t="s">
        <v>707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624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INDEX(游戏节奏!$U$4:$U$13,挂机派遣!B48)</f>
        <v>9</v>
      </c>
      <c r="AV48" s="18">
        <f>INDEX(游戏节奏!$U$4:$U$13,挂机派遣!B48)</f>
        <v>9</v>
      </c>
      <c r="AW48" s="18">
        <f>INDEX(游戏节奏!$V$4:$V$13,挂机派遣!B48)</f>
        <v>9</v>
      </c>
      <c r="AX48" s="14">
        <v>5</v>
      </c>
      <c r="AY48" s="14"/>
      <c r="AZ48" s="14"/>
      <c r="BC48" s="18" t="s">
        <v>705</v>
      </c>
      <c r="BD48" s="18" t="str">
        <f t="shared" si="35"/>
        <v>540/h</v>
      </c>
      <c r="BE48" s="18" t="s">
        <v>706</v>
      </c>
      <c r="BF48" s="18" t="str">
        <f t="shared" si="36"/>
        <v>540/h</v>
      </c>
      <c r="BG48" s="18" t="s">
        <v>707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621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INDEX(游戏节奏!$U$4:$U$13,挂机派遣!B49)</f>
        <v>9</v>
      </c>
      <c r="AV49" s="18">
        <f>INDEX(游戏节奏!$U$4:$U$13,挂机派遣!B49)</f>
        <v>9</v>
      </c>
      <c r="AW49" s="18">
        <f>INDEX(游戏节奏!$V$4:$V$13,挂机派遣!B49)</f>
        <v>9</v>
      </c>
      <c r="AX49" s="14">
        <v>6</v>
      </c>
      <c r="AY49" s="14"/>
      <c r="AZ49" s="14"/>
      <c r="BC49" s="18" t="s">
        <v>705</v>
      </c>
      <c r="BD49" s="18" t="str">
        <f t="shared" ref="BD49:BD80" si="62">AW49*60&amp;"/h"</f>
        <v>540/h</v>
      </c>
      <c r="BE49" s="18" t="s">
        <v>706</v>
      </c>
      <c r="BF49" s="18" t="str">
        <f t="shared" ref="BF49:BF80" si="63">AU49*60&amp;"/h"</f>
        <v>540/h</v>
      </c>
      <c r="BG49" s="18" t="s">
        <v>707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610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INDEX(游戏节奏!$U$4:$U$13,挂机派遣!B50)</f>
        <v>9</v>
      </c>
      <c r="AV50" s="18">
        <f>INDEX(游戏节奏!$U$4:$U$13,挂机派遣!B50)</f>
        <v>9</v>
      </c>
      <c r="AW50" s="18">
        <f>INDEX(游戏节奏!$V$4:$V$13,挂机派遣!B50)</f>
        <v>9</v>
      </c>
      <c r="AX50" s="14">
        <v>7</v>
      </c>
      <c r="AY50" s="14"/>
      <c r="AZ50" s="14"/>
      <c r="BC50" s="18" t="s">
        <v>705</v>
      </c>
      <c r="BD50" s="18" t="str">
        <f t="shared" si="62"/>
        <v>540/h</v>
      </c>
      <c r="BE50" s="18" t="s">
        <v>706</v>
      </c>
      <c r="BF50" s="18" t="str">
        <f t="shared" si="63"/>
        <v>540/h</v>
      </c>
      <c r="BG50" s="18" t="s">
        <v>707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611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INDEX(游戏节奏!$U$4:$U$13,挂机派遣!B51)</f>
        <v>9</v>
      </c>
      <c r="AV51" s="18">
        <f>INDEX(游戏节奏!$U$4:$U$13,挂机派遣!B51)</f>
        <v>9</v>
      </c>
      <c r="AW51" s="18">
        <f>INDEX(游戏节奏!$V$4:$V$13,挂机派遣!B51)</f>
        <v>9</v>
      </c>
      <c r="AX51" s="14">
        <v>5</v>
      </c>
      <c r="AY51" s="14"/>
      <c r="AZ51" s="14"/>
      <c r="BC51" s="18" t="s">
        <v>705</v>
      </c>
      <c r="BD51" s="18" t="str">
        <f t="shared" si="62"/>
        <v>540/h</v>
      </c>
      <c r="BE51" s="18" t="s">
        <v>706</v>
      </c>
      <c r="BF51" s="18" t="str">
        <f t="shared" si="63"/>
        <v>540/h</v>
      </c>
      <c r="BG51" s="18" t="s">
        <v>707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625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INDEX(游戏节奏!$U$4:$U$13,挂机派遣!B52)</f>
        <v>9</v>
      </c>
      <c r="AV52" s="18">
        <f>INDEX(游戏节奏!$U$4:$U$13,挂机派遣!B52)</f>
        <v>9</v>
      </c>
      <c r="AW52" s="18">
        <f>INDEX(游戏节奏!$V$4:$V$13,挂机派遣!B52)</f>
        <v>9</v>
      </c>
      <c r="AX52" s="14">
        <v>6</v>
      </c>
      <c r="AY52" s="14"/>
      <c r="AZ52" s="14"/>
      <c r="BC52" s="18" t="s">
        <v>705</v>
      </c>
      <c r="BD52" s="18" t="str">
        <f t="shared" si="62"/>
        <v>540/h</v>
      </c>
      <c r="BE52" s="18" t="s">
        <v>706</v>
      </c>
      <c r="BF52" s="18" t="str">
        <f t="shared" si="63"/>
        <v>540/h</v>
      </c>
      <c r="BG52" s="18" t="s">
        <v>707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616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INDEX(游戏节奏!$U$4:$U$13,挂机派遣!B53)</f>
        <v>9</v>
      </c>
      <c r="AV53" s="18">
        <f>INDEX(游戏节奏!$U$4:$U$13,挂机派遣!B53)</f>
        <v>9</v>
      </c>
      <c r="AW53" s="18">
        <f>INDEX(游戏节奏!$V$4:$V$13,挂机派遣!B53)</f>
        <v>9</v>
      </c>
      <c r="AX53" s="14">
        <v>7</v>
      </c>
      <c r="AY53" s="14"/>
      <c r="AZ53" s="14"/>
      <c r="BC53" s="18" t="s">
        <v>705</v>
      </c>
      <c r="BD53" s="18" t="str">
        <f t="shared" si="62"/>
        <v>540/h</v>
      </c>
      <c r="BE53" s="18" t="s">
        <v>706</v>
      </c>
      <c r="BF53" s="18" t="str">
        <f t="shared" si="63"/>
        <v>540/h</v>
      </c>
      <c r="BG53" s="18" t="s">
        <v>707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618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INDEX(游戏节奏!$U$4:$U$13,挂机派遣!B54)</f>
        <v>9</v>
      </c>
      <c r="AV54" s="18">
        <f>INDEX(游戏节奏!$U$4:$U$13,挂机派遣!B54)</f>
        <v>9</v>
      </c>
      <c r="AW54" s="18">
        <f>INDEX(游戏节奏!$V$4:$V$13,挂机派遣!B54)</f>
        <v>9</v>
      </c>
      <c r="AX54" s="14">
        <v>8</v>
      </c>
      <c r="AY54" s="14"/>
      <c r="AZ54" s="14"/>
      <c r="BC54" s="18" t="s">
        <v>705</v>
      </c>
      <c r="BD54" s="18" t="str">
        <f t="shared" si="62"/>
        <v>540/h</v>
      </c>
      <c r="BE54" s="18" t="s">
        <v>706</v>
      </c>
      <c r="BF54" s="18" t="str">
        <f t="shared" si="63"/>
        <v>540/h</v>
      </c>
      <c r="BG54" s="18" t="s">
        <v>707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626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INDEX(游戏节奏!$U$4:$U$13,挂机派遣!B55)</f>
        <v>9</v>
      </c>
      <c r="AV55" s="18">
        <f>INDEX(游戏节奏!$U$4:$U$13,挂机派遣!B55)</f>
        <v>9</v>
      </c>
      <c r="AW55" s="18">
        <f>INDEX(游戏节奏!$V$4:$V$13,挂机派遣!B55)</f>
        <v>9</v>
      </c>
      <c r="AX55" s="14">
        <v>8</v>
      </c>
      <c r="AY55" s="14"/>
      <c r="AZ55" s="14"/>
      <c r="BC55" s="18" t="s">
        <v>705</v>
      </c>
      <c r="BD55" s="18" t="str">
        <f t="shared" si="62"/>
        <v>540/h</v>
      </c>
      <c r="BE55" s="18" t="s">
        <v>706</v>
      </c>
      <c r="BF55" s="18" t="str">
        <f t="shared" si="63"/>
        <v>540/h</v>
      </c>
      <c r="BG55" s="18" t="s">
        <v>707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601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INDEX(游戏节奏!$U$4:$U$13,挂机派遣!B56)</f>
        <v>11</v>
      </c>
      <c r="AV56" s="18">
        <f>INDEX(游戏节奏!$U$4:$U$13,挂机派遣!B56)</f>
        <v>11</v>
      </c>
      <c r="AW56" s="18">
        <f>INDEX(游戏节奏!$V$4:$V$13,挂机派遣!B56)</f>
        <v>10</v>
      </c>
      <c r="AX56" s="14">
        <v>1</v>
      </c>
      <c r="AY56" s="14">
        <v>2</v>
      </c>
      <c r="AZ56" s="14"/>
      <c r="BC56" s="18" t="s">
        <v>705</v>
      </c>
      <c r="BD56" s="18" t="str">
        <f t="shared" si="62"/>
        <v>600/h</v>
      </c>
      <c r="BE56" s="18" t="s">
        <v>706</v>
      </c>
      <c r="BF56" s="18" t="str">
        <f t="shared" si="63"/>
        <v>660/h</v>
      </c>
      <c r="BG56" s="18" t="s">
        <v>707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602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INDEX(游戏节奏!$U$4:$U$13,挂机派遣!B57)</f>
        <v>11</v>
      </c>
      <c r="AV57" s="18">
        <f>INDEX(游戏节奏!$U$4:$U$13,挂机派遣!B57)</f>
        <v>11</v>
      </c>
      <c r="AW57" s="18">
        <f>INDEX(游戏节奏!$V$4:$V$13,挂机派遣!B57)</f>
        <v>10</v>
      </c>
      <c r="AX57" s="14">
        <v>1</v>
      </c>
      <c r="AY57" s="14">
        <v>2</v>
      </c>
      <c r="AZ57" s="14"/>
      <c r="BC57" s="18" t="s">
        <v>705</v>
      </c>
      <c r="BD57" s="18" t="str">
        <f t="shared" si="62"/>
        <v>600/h</v>
      </c>
      <c r="BE57" s="18" t="s">
        <v>706</v>
      </c>
      <c r="BF57" s="18" t="str">
        <f t="shared" si="63"/>
        <v>660/h</v>
      </c>
      <c r="BG57" s="18" t="s">
        <v>707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598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INDEX(游戏节奏!$U$4:$U$13,挂机派遣!B58)</f>
        <v>11</v>
      </c>
      <c r="AV58" s="18">
        <f>INDEX(游戏节奏!$U$4:$U$13,挂机派遣!B58)</f>
        <v>11</v>
      </c>
      <c r="AW58" s="18">
        <f>INDEX(游戏节奏!$V$4:$V$13,挂机派遣!B58)</f>
        <v>10</v>
      </c>
      <c r="AX58" s="14">
        <v>1</v>
      </c>
      <c r="AY58" s="14">
        <v>2</v>
      </c>
      <c r="AZ58" s="14"/>
      <c r="BC58" s="18" t="s">
        <v>705</v>
      </c>
      <c r="BD58" s="18" t="str">
        <f t="shared" si="62"/>
        <v>600/h</v>
      </c>
      <c r="BE58" s="18" t="s">
        <v>706</v>
      </c>
      <c r="BF58" s="18" t="str">
        <f t="shared" si="63"/>
        <v>660/h</v>
      </c>
      <c r="BG58" s="18" t="s">
        <v>707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604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INDEX(游戏节奏!$U$4:$U$13,挂机派遣!B59)</f>
        <v>11</v>
      </c>
      <c r="AV59" s="18">
        <f>INDEX(游戏节奏!$U$4:$U$13,挂机派遣!B59)</f>
        <v>11</v>
      </c>
      <c r="AW59" s="18">
        <f>INDEX(游戏节奏!$V$4:$V$13,挂机派遣!B59)</f>
        <v>10</v>
      </c>
      <c r="AX59" s="14">
        <v>1</v>
      </c>
      <c r="AY59" s="14">
        <v>2</v>
      </c>
      <c r="AZ59" s="14"/>
      <c r="BC59" s="18" t="s">
        <v>705</v>
      </c>
      <c r="BD59" s="18" t="str">
        <f t="shared" si="62"/>
        <v>600/h</v>
      </c>
      <c r="BE59" s="18" t="s">
        <v>706</v>
      </c>
      <c r="BF59" s="18" t="str">
        <f t="shared" si="63"/>
        <v>660/h</v>
      </c>
      <c r="BG59" s="18" t="s">
        <v>707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607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INDEX(游戏节奏!$U$4:$U$13,挂机派遣!B60)</f>
        <v>11</v>
      </c>
      <c r="AV60" s="18">
        <f>INDEX(游戏节奏!$U$4:$U$13,挂机派遣!B60)</f>
        <v>11</v>
      </c>
      <c r="AW60" s="18">
        <f>INDEX(游戏节奏!$V$4:$V$13,挂机派遣!B60)</f>
        <v>10</v>
      </c>
      <c r="AX60" s="14">
        <v>1</v>
      </c>
      <c r="AY60" s="14">
        <v>2</v>
      </c>
      <c r="AZ60" s="14"/>
      <c r="BC60" s="18" t="s">
        <v>705</v>
      </c>
      <c r="BD60" s="18" t="str">
        <f t="shared" si="62"/>
        <v>600/h</v>
      </c>
      <c r="BE60" s="18" t="s">
        <v>706</v>
      </c>
      <c r="BF60" s="18" t="str">
        <f t="shared" si="63"/>
        <v>660/h</v>
      </c>
      <c r="BG60" s="18" t="s">
        <v>707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608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INDEX(游戏节奏!$U$4:$U$13,挂机派遣!B61)</f>
        <v>11</v>
      </c>
      <c r="AV61" s="18">
        <f>INDEX(游戏节奏!$U$4:$U$13,挂机派遣!B61)</f>
        <v>11</v>
      </c>
      <c r="AW61" s="18">
        <f>INDEX(游戏节奏!$V$4:$V$13,挂机派遣!B61)</f>
        <v>10</v>
      </c>
      <c r="AX61" s="14">
        <v>1</v>
      </c>
      <c r="AY61" s="14">
        <v>2</v>
      </c>
      <c r="AZ61" s="14"/>
      <c r="BC61" s="18" t="s">
        <v>705</v>
      </c>
      <c r="BD61" s="18" t="str">
        <f t="shared" si="62"/>
        <v>600/h</v>
      </c>
      <c r="BE61" s="18" t="s">
        <v>706</v>
      </c>
      <c r="BF61" s="18" t="str">
        <f t="shared" si="63"/>
        <v>660/h</v>
      </c>
      <c r="BG61" s="18" t="s">
        <v>707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609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INDEX(游戏节奏!$U$4:$U$13,挂机派遣!B62)</f>
        <v>11</v>
      </c>
      <c r="AV62" s="18">
        <f>INDEX(游戏节奏!$U$4:$U$13,挂机派遣!B62)</f>
        <v>11</v>
      </c>
      <c r="AW62" s="18">
        <f>INDEX(游戏节奏!$V$4:$V$13,挂机派遣!B62)</f>
        <v>10</v>
      </c>
      <c r="AX62" s="14">
        <v>1</v>
      </c>
      <c r="AY62" s="14">
        <v>2</v>
      </c>
      <c r="AZ62" s="14"/>
      <c r="BC62" s="18" t="s">
        <v>705</v>
      </c>
      <c r="BD62" s="18" t="str">
        <f t="shared" si="62"/>
        <v>600/h</v>
      </c>
      <c r="BE62" s="18" t="s">
        <v>706</v>
      </c>
      <c r="BF62" s="18" t="str">
        <f t="shared" si="63"/>
        <v>660/h</v>
      </c>
      <c r="BG62" s="18" t="s">
        <v>707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624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INDEX(游戏节奏!$U$4:$U$13,挂机派遣!B63)</f>
        <v>11</v>
      </c>
      <c r="AV63" s="18">
        <f>INDEX(游戏节奏!$U$4:$U$13,挂机派遣!B63)</f>
        <v>11</v>
      </c>
      <c r="AW63" s="18">
        <f>INDEX(游戏节奏!$V$4:$V$13,挂机派遣!B63)</f>
        <v>10</v>
      </c>
      <c r="AX63" s="14">
        <v>5</v>
      </c>
      <c r="AY63" s="14">
        <v>9</v>
      </c>
      <c r="AZ63" s="14"/>
      <c r="BC63" s="18" t="s">
        <v>705</v>
      </c>
      <c r="BD63" s="18" t="str">
        <f t="shared" si="62"/>
        <v>600/h</v>
      </c>
      <c r="BE63" s="18" t="s">
        <v>706</v>
      </c>
      <c r="BF63" s="18" t="str">
        <f t="shared" si="63"/>
        <v>660/h</v>
      </c>
      <c r="BG63" s="18" t="s">
        <v>707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621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INDEX(游戏节奏!$U$4:$U$13,挂机派遣!B64)</f>
        <v>11</v>
      </c>
      <c r="AV64" s="18">
        <f>INDEX(游戏节奏!$U$4:$U$13,挂机派遣!B64)</f>
        <v>11</v>
      </c>
      <c r="AW64" s="18">
        <f>INDEX(游戏节奏!$V$4:$V$13,挂机派遣!B64)</f>
        <v>10</v>
      </c>
      <c r="AX64" s="14">
        <v>6</v>
      </c>
      <c r="AY64" s="14">
        <v>10</v>
      </c>
      <c r="AZ64" s="14"/>
      <c r="BC64" s="18" t="s">
        <v>705</v>
      </c>
      <c r="BD64" s="18" t="str">
        <f t="shared" si="62"/>
        <v>600/h</v>
      </c>
      <c r="BE64" s="18" t="s">
        <v>706</v>
      </c>
      <c r="BF64" s="18" t="str">
        <f t="shared" si="63"/>
        <v>660/h</v>
      </c>
      <c r="BG64" s="18" t="s">
        <v>707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610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INDEX(游戏节奏!$U$4:$U$13,挂机派遣!B65)</f>
        <v>11</v>
      </c>
      <c r="AV65" s="18">
        <f>INDEX(游戏节奏!$U$4:$U$13,挂机派遣!B65)</f>
        <v>11</v>
      </c>
      <c r="AW65" s="18">
        <f>INDEX(游戏节奏!$V$4:$V$13,挂机派遣!B65)</f>
        <v>10</v>
      </c>
      <c r="AX65" s="14">
        <v>7</v>
      </c>
      <c r="AY65" s="14">
        <v>11</v>
      </c>
      <c r="AZ65" s="14"/>
      <c r="BC65" s="18" t="s">
        <v>705</v>
      </c>
      <c r="BD65" s="18" t="str">
        <f t="shared" si="62"/>
        <v>600/h</v>
      </c>
      <c r="BE65" s="18" t="s">
        <v>706</v>
      </c>
      <c r="BF65" s="18" t="str">
        <f t="shared" si="63"/>
        <v>660/h</v>
      </c>
      <c r="BG65" s="18" t="s">
        <v>707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611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INDEX(游戏节奏!$U$4:$U$13,挂机派遣!B66)</f>
        <v>11</v>
      </c>
      <c r="AV66" s="18">
        <f>INDEX(游戏节奏!$U$4:$U$13,挂机派遣!B66)</f>
        <v>11</v>
      </c>
      <c r="AW66" s="18">
        <f>INDEX(游戏节奏!$V$4:$V$13,挂机派遣!B66)</f>
        <v>10</v>
      </c>
      <c r="AX66" s="14">
        <v>5</v>
      </c>
      <c r="AY66" s="14">
        <v>9</v>
      </c>
      <c r="AZ66" s="14"/>
      <c r="BC66" s="18" t="s">
        <v>705</v>
      </c>
      <c r="BD66" s="18" t="str">
        <f t="shared" si="62"/>
        <v>600/h</v>
      </c>
      <c r="BE66" s="18" t="s">
        <v>706</v>
      </c>
      <c r="BF66" s="18" t="str">
        <f t="shared" si="63"/>
        <v>660/h</v>
      </c>
      <c r="BG66" s="18" t="s">
        <v>707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625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INDEX(游戏节奏!$U$4:$U$13,挂机派遣!B67)</f>
        <v>11</v>
      </c>
      <c r="AV67" s="18">
        <f>INDEX(游戏节奏!$U$4:$U$13,挂机派遣!B67)</f>
        <v>11</v>
      </c>
      <c r="AW67" s="18">
        <f>INDEX(游戏节奏!$V$4:$V$13,挂机派遣!B67)</f>
        <v>10</v>
      </c>
      <c r="AX67" s="14">
        <v>6</v>
      </c>
      <c r="AY67" s="14">
        <v>10</v>
      </c>
      <c r="AZ67" s="14"/>
      <c r="BC67" s="18" t="s">
        <v>705</v>
      </c>
      <c r="BD67" s="18" t="str">
        <f t="shared" si="62"/>
        <v>600/h</v>
      </c>
      <c r="BE67" s="18" t="s">
        <v>706</v>
      </c>
      <c r="BF67" s="18" t="str">
        <f t="shared" si="63"/>
        <v>660/h</v>
      </c>
      <c r="BG67" s="18" t="s">
        <v>707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616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INDEX(游戏节奏!$U$4:$U$13,挂机派遣!B68)</f>
        <v>11</v>
      </c>
      <c r="AV68" s="18">
        <f>INDEX(游戏节奏!$U$4:$U$13,挂机派遣!B68)</f>
        <v>11</v>
      </c>
      <c r="AW68" s="18">
        <f>INDEX(游戏节奏!$V$4:$V$13,挂机派遣!B68)</f>
        <v>10</v>
      </c>
      <c r="AX68" s="14">
        <v>7</v>
      </c>
      <c r="AY68" s="14">
        <v>11</v>
      </c>
      <c r="AZ68" s="14"/>
      <c r="BC68" s="18" t="s">
        <v>705</v>
      </c>
      <c r="BD68" s="18" t="str">
        <f t="shared" si="62"/>
        <v>600/h</v>
      </c>
      <c r="BE68" s="18" t="s">
        <v>706</v>
      </c>
      <c r="BF68" s="18" t="str">
        <f t="shared" si="63"/>
        <v>660/h</v>
      </c>
      <c r="BG68" s="18" t="s">
        <v>707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618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INDEX(游戏节奏!$U$4:$U$13,挂机派遣!B69)</f>
        <v>11</v>
      </c>
      <c r="AV69" s="18">
        <f>INDEX(游戏节奏!$U$4:$U$13,挂机派遣!B69)</f>
        <v>11</v>
      </c>
      <c r="AW69" s="18">
        <f>INDEX(游戏节奏!$V$4:$V$13,挂机派遣!B69)</f>
        <v>10</v>
      </c>
      <c r="AX69" s="14">
        <v>8</v>
      </c>
      <c r="AY69" s="14">
        <v>12</v>
      </c>
      <c r="AZ69" s="14"/>
      <c r="BC69" s="18" t="s">
        <v>705</v>
      </c>
      <c r="BD69" s="18" t="str">
        <f t="shared" si="62"/>
        <v>600/h</v>
      </c>
      <c r="BE69" s="18" t="s">
        <v>706</v>
      </c>
      <c r="BF69" s="18" t="str">
        <f t="shared" si="63"/>
        <v>660/h</v>
      </c>
      <c r="BG69" s="18" t="s">
        <v>707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626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INDEX(游戏节奏!$U$4:$U$13,挂机派遣!B70)</f>
        <v>11</v>
      </c>
      <c r="AV70" s="18">
        <f>INDEX(游戏节奏!$U$4:$U$13,挂机派遣!B70)</f>
        <v>11</v>
      </c>
      <c r="AW70" s="18">
        <f>INDEX(游戏节奏!$V$4:$V$13,挂机派遣!B70)</f>
        <v>10</v>
      </c>
      <c r="AX70" s="14">
        <v>8</v>
      </c>
      <c r="AY70" s="14">
        <v>12</v>
      </c>
      <c r="AZ70" s="14"/>
      <c r="BC70" s="18" t="s">
        <v>705</v>
      </c>
      <c r="BD70" s="18" t="str">
        <f t="shared" si="62"/>
        <v>600/h</v>
      </c>
      <c r="BE70" s="18" t="s">
        <v>706</v>
      </c>
      <c r="BF70" s="18" t="str">
        <f t="shared" si="63"/>
        <v>660/h</v>
      </c>
      <c r="BG70" s="18" t="s">
        <v>707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601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INDEX(游戏节奏!$U$4:$U$13,挂机派遣!B71)</f>
        <v>13</v>
      </c>
      <c r="AV71" s="18">
        <f>INDEX(游戏节奏!$U$4:$U$13,挂机派遣!B71)</f>
        <v>13</v>
      </c>
      <c r="AW71" s="18">
        <f>INDEX(游戏节奏!$V$4:$V$13,挂机派遣!B71)</f>
        <v>12</v>
      </c>
      <c r="AX71" s="14">
        <v>2</v>
      </c>
      <c r="AY71" s="14">
        <v>3</v>
      </c>
      <c r="AZ71" s="14"/>
      <c r="BC71" s="18" t="s">
        <v>705</v>
      </c>
      <c r="BD71" s="18" t="str">
        <f t="shared" si="62"/>
        <v>720/h</v>
      </c>
      <c r="BE71" s="18" t="s">
        <v>706</v>
      </c>
      <c r="BF71" s="18" t="str">
        <f t="shared" si="63"/>
        <v>780/h</v>
      </c>
      <c r="BG71" s="18" t="s">
        <v>707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602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INDEX(游戏节奏!$U$4:$U$13,挂机派遣!B72)</f>
        <v>13</v>
      </c>
      <c r="AV72" s="18">
        <f>INDEX(游戏节奏!$U$4:$U$13,挂机派遣!B72)</f>
        <v>13</v>
      </c>
      <c r="AW72" s="18">
        <f>INDEX(游戏节奏!$V$4:$V$13,挂机派遣!B72)</f>
        <v>12</v>
      </c>
      <c r="AX72" s="14">
        <v>2</v>
      </c>
      <c r="AY72" s="14">
        <v>3</v>
      </c>
      <c r="AZ72" s="14"/>
      <c r="BC72" s="18" t="s">
        <v>705</v>
      </c>
      <c r="BD72" s="18" t="str">
        <f t="shared" si="62"/>
        <v>720/h</v>
      </c>
      <c r="BE72" s="18" t="s">
        <v>706</v>
      </c>
      <c r="BF72" s="18" t="str">
        <f t="shared" si="63"/>
        <v>780/h</v>
      </c>
      <c r="BG72" s="18" t="s">
        <v>707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598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INDEX(游戏节奏!$U$4:$U$13,挂机派遣!B73)</f>
        <v>13</v>
      </c>
      <c r="AV73" s="18">
        <f>INDEX(游戏节奏!$U$4:$U$13,挂机派遣!B73)</f>
        <v>13</v>
      </c>
      <c r="AW73" s="18">
        <f>INDEX(游戏节奏!$V$4:$V$13,挂机派遣!B73)</f>
        <v>12</v>
      </c>
      <c r="AX73" s="14">
        <v>2</v>
      </c>
      <c r="AY73" s="14">
        <v>3</v>
      </c>
      <c r="AZ73" s="14"/>
      <c r="BC73" s="18" t="s">
        <v>705</v>
      </c>
      <c r="BD73" s="18" t="str">
        <f t="shared" si="62"/>
        <v>720/h</v>
      </c>
      <c r="BE73" s="18" t="s">
        <v>706</v>
      </c>
      <c r="BF73" s="18" t="str">
        <f t="shared" si="63"/>
        <v>780/h</v>
      </c>
      <c r="BG73" s="18" t="s">
        <v>707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604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INDEX(游戏节奏!$U$4:$U$13,挂机派遣!B74)</f>
        <v>13</v>
      </c>
      <c r="AV74" s="18">
        <f>INDEX(游戏节奏!$U$4:$U$13,挂机派遣!B74)</f>
        <v>13</v>
      </c>
      <c r="AW74" s="18">
        <f>INDEX(游戏节奏!$V$4:$V$13,挂机派遣!B74)</f>
        <v>12</v>
      </c>
      <c r="AX74" s="14">
        <v>2</v>
      </c>
      <c r="AY74" s="14">
        <v>3</v>
      </c>
      <c r="AZ74" s="14"/>
      <c r="BC74" s="18" t="s">
        <v>705</v>
      </c>
      <c r="BD74" s="18" t="str">
        <f t="shared" si="62"/>
        <v>720/h</v>
      </c>
      <c r="BE74" s="18" t="s">
        <v>706</v>
      </c>
      <c r="BF74" s="18" t="str">
        <f t="shared" si="63"/>
        <v>780/h</v>
      </c>
      <c r="BG74" s="18" t="s">
        <v>707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607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INDEX(游戏节奏!$U$4:$U$13,挂机派遣!B75)</f>
        <v>13</v>
      </c>
      <c r="AV75" s="18">
        <f>INDEX(游戏节奏!$U$4:$U$13,挂机派遣!B75)</f>
        <v>13</v>
      </c>
      <c r="AW75" s="18">
        <f>INDEX(游戏节奏!$V$4:$V$13,挂机派遣!B75)</f>
        <v>12</v>
      </c>
      <c r="AX75" s="14">
        <v>2</v>
      </c>
      <c r="AY75" s="14">
        <v>3</v>
      </c>
      <c r="AZ75" s="14"/>
      <c r="BC75" s="18" t="s">
        <v>705</v>
      </c>
      <c r="BD75" s="18" t="str">
        <f t="shared" si="62"/>
        <v>720/h</v>
      </c>
      <c r="BE75" s="18" t="s">
        <v>706</v>
      </c>
      <c r="BF75" s="18" t="str">
        <f t="shared" si="63"/>
        <v>780/h</v>
      </c>
      <c r="BG75" s="18" t="s">
        <v>707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608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INDEX(游戏节奏!$U$4:$U$13,挂机派遣!B76)</f>
        <v>13</v>
      </c>
      <c r="AV76" s="18">
        <f>INDEX(游戏节奏!$U$4:$U$13,挂机派遣!B76)</f>
        <v>13</v>
      </c>
      <c r="AW76" s="18">
        <f>INDEX(游戏节奏!$V$4:$V$13,挂机派遣!B76)</f>
        <v>12</v>
      </c>
      <c r="AX76" s="14">
        <v>2</v>
      </c>
      <c r="AY76" s="14">
        <v>3</v>
      </c>
      <c r="AZ76" s="14"/>
      <c r="BC76" s="18" t="s">
        <v>705</v>
      </c>
      <c r="BD76" s="18" t="str">
        <f t="shared" si="62"/>
        <v>720/h</v>
      </c>
      <c r="BE76" s="18" t="s">
        <v>706</v>
      </c>
      <c r="BF76" s="18" t="str">
        <f t="shared" si="63"/>
        <v>780/h</v>
      </c>
      <c r="BG76" s="18" t="s">
        <v>707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609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INDEX(游戏节奏!$U$4:$U$13,挂机派遣!B77)</f>
        <v>13</v>
      </c>
      <c r="AV77" s="18">
        <f>INDEX(游戏节奏!$U$4:$U$13,挂机派遣!B77)</f>
        <v>13</v>
      </c>
      <c r="AW77" s="18">
        <f>INDEX(游戏节奏!$V$4:$V$13,挂机派遣!B77)</f>
        <v>12</v>
      </c>
      <c r="AX77" s="14">
        <v>2</v>
      </c>
      <c r="AY77" s="14">
        <v>3</v>
      </c>
      <c r="AZ77" s="14"/>
      <c r="BC77" s="18" t="s">
        <v>705</v>
      </c>
      <c r="BD77" s="18" t="str">
        <f t="shared" si="62"/>
        <v>720/h</v>
      </c>
      <c r="BE77" s="18" t="s">
        <v>706</v>
      </c>
      <c r="BF77" s="18" t="str">
        <f t="shared" si="63"/>
        <v>780/h</v>
      </c>
      <c r="BG77" s="18" t="s">
        <v>707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624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INDEX(游戏节奏!$U$4:$U$13,挂机派遣!B78)</f>
        <v>13</v>
      </c>
      <c r="AV78" s="18">
        <f>INDEX(游戏节奏!$U$4:$U$13,挂机派遣!B78)</f>
        <v>13</v>
      </c>
      <c r="AW78" s="18">
        <f>INDEX(游戏节奏!$V$4:$V$13,挂机派遣!B78)</f>
        <v>12</v>
      </c>
      <c r="AX78" s="14">
        <v>5</v>
      </c>
      <c r="AY78" s="14">
        <v>9</v>
      </c>
      <c r="AZ78" s="14"/>
      <c r="BC78" s="18" t="s">
        <v>705</v>
      </c>
      <c r="BD78" s="18" t="str">
        <f t="shared" si="62"/>
        <v>720/h</v>
      </c>
      <c r="BE78" s="18" t="s">
        <v>706</v>
      </c>
      <c r="BF78" s="18" t="str">
        <f t="shared" si="63"/>
        <v>780/h</v>
      </c>
      <c r="BG78" s="18" t="s">
        <v>707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621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INDEX(游戏节奏!$U$4:$U$13,挂机派遣!B79)</f>
        <v>13</v>
      </c>
      <c r="AV79" s="18">
        <f>INDEX(游戏节奏!$U$4:$U$13,挂机派遣!B79)</f>
        <v>13</v>
      </c>
      <c r="AW79" s="18">
        <f>INDEX(游戏节奏!$V$4:$V$13,挂机派遣!B79)</f>
        <v>12</v>
      </c>
      <c r="AX79" s="14">
        <v>6</v>
      </c>
      <c r="AY79" s="14">
        <v>10</v>
      </c>
      <c r="AZ79" s="14"/>
      <c r="BC79" s="18" t="s">
        <v>705</v>
      </c>
      <c r="BD79" s="18" t="str">
        <f t="shared" si="62"/>
        <v>720/h</v>
      </c>
      <c r="BE79" s="18" t="s">
        <v>706</v>
      </c>
      <c r="BF79" s="18" t="str">
        <f t="shared" si="63"/>
        <v>780/h</v>
      </c>
      <c r="BG79" s="18" t="s">
        <v>707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610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INDEX(游戏节奏!$U$4:$U$13,挂机派遣!B80)</f>
        <v>13</v>
      </c>
      <c r="AV80" s="18">
        <f>INDEX(游戏节奏!$U$4:$U$13,挂机派遣!B80)</f>
        <v>13</v>
      </c>
      <c r="AW80" s="18">
        <f>INDEX(游戏节奏!$V$4:$V$13,挂机派遣!B80)</f>
        <v>12</v>
      </c>
      <c r="AX80" s="14">
        <v>7</v>
      </c>
      <c r="AY80" s="14">
        <v>11</v>
      </c>
      <c r="AZ80" s="14"/>
      <c r="BC80" s="18" t="s">
        <v>705</v>
      </c>
      <c r="BD80" s="18" t="str">
        <f t="shared" si="62"/>
        <v>720/h</v>
      </c>
      <c r="BE80" s="18" t="s">
        <v>706</v>
      </c>
      <c r="BF80" s="18" t="str">
        <f t="shared" si="63"/>
        <v>780/h</v>
      </c>
      <c r="BG80" s="18" t="s">
        <v>707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611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INDEX(游戏节奏!$U$4:$U$13,挂机派遣!B81)</f>
        <v>13</v>
      </c>
      <c r="AV81" s="18">
        <f>INDEX(游戏节奏!$U$4:$U$13,挂机派遣!B81)</f>
        <v>13</v>
      </c>
      <c r="AW81" s="18">
        <f>INDEX(游戏节奏!$V$4:$V$13,挂机派遣!B81)</f>
        <v>12</v>
      </c>
      <c r="AX81" s="14">
        <v>5</v>
      </c>
      <c r="AY81" s="14">
        <v>9</v>
      </c>
      <c r="AZ81" s="14"/>
      <c r="BC81" s="18" t="s">
        <v>705</v>
      </c>
      <c r="BD81" s="18" t="str">
        <f t="shared" ref="BD81:BD112" si="88">AW81*60&amp;"/h"</f>
        <v>720/h</v>
      </c>
      <c r="BE81" s="18" t="s">
        <v>706</v>
      </c>
      <c r="BF81" s="18" t="str">
        <f t="shared" ref="BF81:BF112" si="89">AU81*60&amp;"/h"</f>
        <v>780/h</v>
      </c>
      <c r="BG81" s="18" t="s">
        <v>707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625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INDEX(游戏节奏!$U$4:$U$13,挂机派遣!B82)</f>
        <v>13</v>
      </c>
      <c r="AV82" s="18">
        <f>INDEX(游戏节奏!$U$4:$U$13,挂机派遣!B82)</f>
        <v>13</v>
      </c>
      <c r="AW82" s="18">
        <f>INDEX(游戏节奏!$V$4:$V$13,挂机派遣!B82)</f>
        <v>12</v>
      </c>
      <c r="AX82" s="14">
        <v>6</v>
      </c>
      <c r="AY82" s="14">
        <v>10</v>
      </c>
      <c r="AZ82" s="14"/>
      <c r="BC82" s="18" t="s">
        <v>705</v>
      </c>
      <c r="BD82" s="18" t="str">
        <f t="shared" si="88"/>
        <v>720/h</v>
      </c>
      <c r="BE82" s="18" t="s">
        <v>706</v>
      </c>
      <c r="BF82" s="18" t="str">
        <f t="shared" si="89"/>
        <v>780/h</v>
      </c>
      <c r="BG82" s="18" t="s">
        <v>707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616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INDEX(游戏节奏!$U$4:$U$13,挂机派遣!B83)</f>
        <v>13</v>
      </c>
      <c r="AV83" s="18">
        <f>INDEX(游戏节奏!$U$4:$U$13,挂机派遣!B83)</f>
        <v>13</v>
      </c>
      <c r="AW83" s="18">
        <f>INDEX(游戏节奏!$V$4:$V$13,挂机派遣!B83)</f>
        <v>12</v>
      </c>
      <c r="AX83" s="14">
        <v>7</v>
      </c>
      <c r="AY83" s="14">
        <v>11</v>
      </c>
      <c r="AZ83" s="14"/>
      <c r="BC83" s="18" t="s">
        <v>705</v>
      </c>
      <c r="BD83" s="18" t="str">
        <f t="shared" si="88"/>
        <v>720/h</v>
      </c>
      <c r="BE83" s="18" t="s">
        <v>706</v>
      </c>
      <c r="BF83" s="18" t="str">
        <f t="shared" si="89"/>
        <v>780/h</v>
      </c>
      <c r="BG83" s="18" t="s">
        <v>707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618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INDEX(游戏节奏!$U$4:$U$13,挂机派遣!B84)</f>
        <v>13</v>
      </c>
      <c r="AV84" s="18">
        <f>INDEX(游戏节奏!$U$4:$U$13,挂机派遣!B84)</f>
        <v>13</v>
      </c>
      <c r="AW84" s="18">
        <f>INDEX(游戏节奏!$V$4:$V$13,挂机派遣!B84)</f>
        <v>12</v>
      </c>
      <c r="AX84" s="14">
        <v>8</v>
      </c>
      <c r="AY84" s="14">
        <v>12</v>
      </c>
      <c r="AZ84" s="14"/>
      <c r="BC84" s="18" t="s">
        <v>705</v>
      </c>
      <c r="BD84" s="18" t="str">
        <f t="shared" si="88"/>
        <v>720/h</v>
      </c>
      <c r="BE84" s="18" t="s">
        <v>706</v>
      </c>
      <c r="BF84" s="18" t="str">
        <f t="shared" si="89"/>
        <v>780/h</v>
      </c>
      <c r="BG84" s="18" t="s">
        <v>707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626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INDEX(游戏节奏!$U$4:$U$13,挂机派遣!B85)</f>
        <v>13</v>
      </c>
      <c r="AV85" s="18">
        <f>INDEX(游戏节奏!$U$4:$U$13,挂机派遣!B85)</f>
        <v>13</v>
      </c>
      <c r="AW85" s="18">
        <f>INDEX(游戏节奏!$V$4:$V$13,挂机派遣!B85)</f>
        <v>12</v>
      </c>
      <c r="AX85" s="14">
        <v>8</v>
      </c>
      <c r="AY85" s="14">
        <v>12</v>
      </c>
      <c r="AZ85" s="14"/>
      <c r="BC85" s="18" t="s">
        <v>705</v>
      </c>
      <c r="BD85" s="18" t="str">
        <f t="shared" si="88"/>
        <v>720/h</v>
      </c>
      <c r="BE85" s="18" t="s">
        <v>706</v>
      </c>
      <c r="BF85" s="18" t="str">
        <f t="shared" si="89"/>
        <v>780/h</v>
      </c>
      <c r="BG85" s="18" t="s">
        <v>707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601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INDEX(游戏节奏!$U$4:$U$13,挂机派遣!B86)</f>
        <v>15</v>
      </c>
      <c r="AV86" s="18">
        <f>INDEX(游戏节奏!$U$4:$U$13,挂机派遣!B86)</f>
        <v>15</v>
      </c>
      <c r="AW86" s="18">
        <f>INDEX(游戏节奏!$V$4:$V$13,挂机派遣!B86)</f>
        <v>14</v>
      </c>
      <c r="AX86" s="14">
        <v>2</v>
      </c>
      <c r="AY86" s="14">
        <v>3</v>
      </c>
      <c r="AZ86" s="14"/>
      <c r="BC86" s="18" t="s">
        <v>705</v>
      </c>
      <c r="BD86" s="18" t="str">
        <f t="shared" si="88"/>
        <v>840/h</v>
      </c>
      <c r="BE86" s="18" t="s">
        <v>706</v>
      </c>
      <c r="BF86" s="18" t="str">
        <f t="shared" si="89"/>
        <v>900/h</v>
      </c>
      <c r="BG86" s="18" t="s">
        <v>707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602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INDEX(游戏节奏!$U$4:$U$13,挂机派遣!B87)</f>
        <v>15</v>
      </c>
      <c r="AV87" s="18">
        <f>INDEX(游戏节奏!$U$4:$U$13,挂机派遣!B87)</f>
        <v>15</v>
      </c>
      <c r="AW87" s="18">
        <f>INDEX(游戏节奏!$V$4:$V$13,挂机派遣!B87)</f>
        <v>14</v>
      </c>
      <c r="AX87" s="14">
        <v>2</v>
      </c>
      <c r="AY87" s="14">
        <v>3</v>
      </c>
      <c r="AZ87" s="14"/>
      <c r="BC87" s="18" t="s">
        <v>705</v>
      </c>
      <c r="BD87" s="18" t="str">
        <f t="shared" si="88"/>
        <v>840/h</v>
      </c>
      <c r="BE87" s="18" t="s">
        <v>706</v>
      </c>
      <c r="BF87" s="18" t="str">
        <f t="shared" si="89"/>
        <v>900/h</v>
      </c>
      <c r="BG87" s="18" t="s">
        <v>707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598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INDEX(游戏节奏!$U$4:$U$13,挂机派遣!B88)</f>
        <v>15</v>
      </c>
      <c r="AV88" s="18">
        <f>INDEX(游戏节奏!$U$4:$U$13,挂机派遣!B88)</f>
        <v>15</v>
      </c>
      <c r="AW88" s="18">
        <f>INDEX(游戏节奏!$V$4:$V$13,挂机派遣!B88)</f>
        <v>14</v>
      </c>
      <c r="AX88" s="14">
        <v>2</v>
      </c>
      <c r="AY88" s="14">
        <v>3</v>
      </c>
      <c r="AZ88" s="14"/>
      <c r="BC88" s="18" t="s">
        <v>705</v>
      </c>
      <c r="BD88" s="18" t="str">
        <f t="shared" si="88"/>
        <v>840/h</v>
      </c>
      <c r="BE88" s="18" t="s">
        <v>706</v>
      </c>
      <c r="BF88" s="18" t="str">
        <f t="shared" si="89"/>
        <v>900/h</v>
      </c>
      <c r="BG88" s="18" t="s">
        <v>707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604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INDEX(游戏节奏!$U$4:$U$13,挂机派遣!B89)</f>
        <v>15</v>
      </c>
      <c r="AV89" s="18">
        <f>INDEX(游戏节奏!$U$4:$U$13,挂机派遣!B89)</f>
        <v>15</v>
      </c>
      <c r="AW89" s="18">
        <f>INDEX(游戏节奏!$V$4:$V$13,挂机派遣!B89)</f>
        <v>14</v>
      </c>
      <c r="AX89" s="14">
        <v>2</v>
      </c>
      <c r="AY89" s="14">
        <v>3</v>
      </c>
      <c r="AZ89" s="14"/>
      <c r="BC89" s="18" t="s">
        <v>705</v>
      </c>
      <c r="BD89" s="18" t="str">
        <f t="shared" si="88"/>
        <v>840/h</v>
      </c>
      <c r="BE89" s="18" t="s">
        <v>706</v>
      </c>
      <c r="BF89" s="18" t="str">
        <f t="shared" si="89"/>
        <v>900/h</v>
      </c>
      <c r="BG89" s="18" t="s">
        <v>707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607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INDEX(游戏节奏!$U$4:$U$13,挂机派遣!B90)</f>
        <v>15</v>
      </c>
      <c r="AV90" s="18">
        <f>INDEX(游戏节奏!$U$4:$U$13,挂机派遣!B90)</f>
        <v>15</v>
      </c>
      <c r="AW90" s="18">
        <f>INDEX(游戏节奏!$V$4:$V$13,挂机派遣!B90)</f>
        <v>14</v>
      </c>
      <c r="AX90" s="14">
        <v>2</v>
      </c>
      <c r="AY90" s="14">
        <v>3</v>
      </c>
      <c r="AZ90" s="14"/>
      <c r="BC90" s="18" t="s">
        <v>705</v>
      </c>
      <c r="BD90" s="18" t="str">
        <f t="shared" si="88"/>
        <v>840/h</v>
      </c>
      <c r="BE90" s="18" t="s">
        <v>706</v>
      </c>
      <c r="BF90" s="18" t="str">
        <f t="shared" si="89"/>
        <v>900/h</v>
      </c>
      <c r="BG90" s="18" t="s">
        <v>707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608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INDEX(游戏节奏!$U$4:$U$13,挂机派遣!B91)</f>
        <v>15</v>
      </c>
      <c r="AV91" s="18">
        <f>INDEX(游戏节奏!$U$4:$U$13,挂机派遣!B91)</f>
        <v>15</v>
      </c>
      <c r="AW91" s="18">
        <f>INDEX(游戏节奏!$V$4:$V$13,挂机派遣!B91)</f>
        <v>14</v>
      </c>
      <c r="AX91" s="14">
        <v>2</v>
      </c>
      <c r="AY91" s="14">
        <v>3</v>
      </c>
      <c r="AZ91" s="14"/>
      <c r="BC91" s="18" t="s">
        <v>705</v>
      </c>
      <c r="BD91" s="18" t="str">
        <f t="shared" si="88"/>
        <v>840/h</v>
      </c>
      <c r="BE91" s="18" t="s">
        <v>706</v>
      </c>
      <c r="BF91" s="18" t="str">
        <f t="shared" si="89"/>
        <v>900/h</v>
      </c>
      <c r="BG91" s="18" t="s">
        <v>707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609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INDEX(游戏节奏!$U$4:$U$13,挂机派遣!B92)</f>
        <v>15</v>
      </c>
      <c r="AV92" s="18">
        <f>INDEX(游戏节奏!$U$4:$U$13,挂机派遣!B92)</f>
        <v>15</v>
      </c>
      <c r="AW92" s="18">
        <f>INDEX(游戏节奏!$V$4:$V$13,挂机派遣!B92)</f>
        <v>14</v>
      </c>
      <c r="AX92" s="14">
        <v>2</v>
      </c>
      <c r="AY92" s="14">
        <v>3</v>
      </c>
      <c r="AZ92" s="14"/>
      <c r="BC92" s="18" t="s">
        <v>705</v>
      </c>
      <c r="BD92" s="18" t="str">
        <f t="shared" si="88"/>
        <v>840/h</v>
      </c>
      <c r="BE92" s="18" t="s">
        <v>706</v>
      </c>
      <c r="BF92" s="18" t="str">
        <f t="shared" si="89"/>
        <v>900/h</v>
      </c>
      <c r="BG92" s="18" t="s">
        <v>707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624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INDEX(游戏节奏!$U$4:$U$13,挂机派遣!B93)</f>
        <v>15</v>
      </c>
      <c r="AV93" s="18">
        <f>INDEX(游戏节奏!$U$4:$U$13,挂机派遣!B93)</f>
        <v>15</v>
      </c>
      <c r="AW93" s="18">
        <f>INDEX(游戏节奏!$V$4:$V$13,挂机派遣!B93)</f>
        <v>14</v>
      </c>
      <c r="AX93" s="14">
        <v>9</v>
      </c>
      <c r="AY93" s="14">
        <v>13</v>
      </c>
      <c r="AZ93" s="14"/>
      <c r="BC93" s="18" t="s">
        <v>705</v>
      </c>
      <c r="BD93" s="18" t="str">
        <f t="shared" si="88"/>
        <v>840/h</v>
      </c>
      <c r="BE93" s="18" t="s">
        <v>706</v>
      </c>
      <c r="BF93" s="18" t="str">
        <f t="shared" si="89"/>
        <v>900/h</v>
      </c>
      <c r="BG93" s="18" t="s">
        <v>707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621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INDEX(游戏节奏!$U$4:$U$13,挂机派遣!B94)</f>
        <v>15</v>
      </c>
      <c r="AV94" s="18">
        <f>INDEX(游戏节奏!$U$4:$U$13,挂机派遣!B94)</f>
        <v>15</v>
      </c>
      <c r="AW94" s="18">
        <f>INDEX(游戏节奏!$V$4:$V$13,挂机派遣!B94)</f>
        <v>14</v>
      </c>
      <c r="AX94" s="14">
        <v>10</v>
      </c>
      <c r="AY94" s="14">
        <v>14</v>
      </c>
      <c r="AZ94" s="14"/>
      <c r="BC94" s="18" t="s">
        <v>705</v>
      </c>
      <c r="BD94" s="18" t="str">
        <f t="shared" si="88"/>
        <v>840/h</v>
      </c>
      <c r="BE94" s="18" t="s">
        <v>706</v>
      </c>
      <c r="BF94" s="18" t="str">
        <f t="shared" si="89"/>
        <v>900/h</v>
      </c>
      <c r="BG94" s="18" t="s">
        <v>707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610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INDEX(游戏节奏!$U$4:$U$13,挂机派遣!B95)</f>
        <v>15</v>
      </c>
      <c r="AV95" s="18">
        <f>INDEX(游戏节奏!$U$4:$U$13,挂机派遣!B95)</f>
        <v>15</v>
      </c>
      <c r="AW95" s="18">
        <f>INDEX(游戏节奏!$V$4:$V$13,挂机派遣!B95)</f>
        <v>14</v>
      </c>
      <c r="AX95" s="14">
        <v>11</v>
      </c>
      <c r="AY95" s="14">
        <v>15</v>
      </c>
      <c r="AZ95" s="14"/>
      <c r="BC95" s="18" t="s">
        <v>705</v>
      </c>
      <c r="BD95" s="18" t="str">
        <f t="shared" si="88"/>
        <v>840/h</v>
      </c>
      <c r="BE95" s="18" t="s">
        <v>706</v>
      </c>
      <c r="BF95" s="18" t="str">
        <f t="shared" si="89"/>
        <v>900/h</v>
      </c>
      <c r="BG95" s="18" t="s">
        <v>707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611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INDEX(游戏节奏!$U$4:$U$13,挂机派遣!B96)</f>
        <v>15</v>
      </c>
      <c r="AV96" s="18">
        <f>INDEX(游戏节奏!$U$4:$U$13,挂机派遣!B96)</f>
        <v>15</v>
      </c>
      <c r="AW96" s="18">
        <f>INDEX(游戏节奏!$V$4:$V$13,挂机派遣!B96)</f>
        <v>14</v>
      </c>
      <c r="AX96" s="14">
        <v>9</v>
      </c>
      <c r="AY96" s="14">
        <v>13</v>
      </c>
      <c r="AZ96" s="14"/>
      <c r="BC96" s="18" t="s">
        <v>705</v>
      </c>
      <c r="BD96" s="18" t="str">
        <f t="shared" si="88"/>
        <v>840/h</v>
      </c>
      <c r="BE96" s="18" t="s">
        <v>706</v>
      </c>
      <c r="BF96" s="18" t="str">
        <f t="shared" si="89"/>
        <v>900/h</v>
      </c>
      <c r="BG96" s="18" t="s">
        <v>707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625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INDEX(游戏节奏!$U$4:$U$13,挂机派遣!B97)</f>
        <v>15</v>
      </c>
      <c r="AV97" s="18">
        <f>INDEX(游戏节奏!$U$4:$U$13,挂机派遣!B97)</f>
        <v>15</v>
      </c>
      <c r="AW97" s="18">
        <f>INDEX(游戏节奏!$V$4:$V$13,挂机派遣!B97)</f>
        <v>14</v>
      </c>
      <c r="AX97" s="14">
        <v>10</v>
      </c>
      <c r="AY97" s="14">
        <v>14</v>
      </c>
      <c r="AZ97" s="14"/>
      <c r="BC97" s="18" t="s">
        <v>705</v>
      </c>
      <c r="BD97" s="18" t="str">
        <f t="shared" si="88"/>
        <v>840/h</v>
      </c>
      <c r="BE97" s="18" t="s">
        <v>706</v>
      </c>
      <c r="BF97" s="18" t="str">
        <f t="shared" si="89"/>
        <v>900/h</v>
      </c>
      <c r="BG97" s="18" t="s">
        <v>707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616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INDEX(游戏节奏!$U$4:$U$13,挂机派遣!B98)</f>
        <v>15</v>
      </c>
      <c r="AV98" s="18">
        <f>INDEX(游戏节奏!$U$4:$U$13,挂机派遣!B98)</f>
        <v>15</v>
      </c>
      <c r="AW98" s="18">
        <f>INDEX(游戏节奏!$V$4:$V$13,挂机派遣!B98)</f>
        <v>14</v>
      </c>
      <c r="AX98" s="14">
        <v>11</v>
      </c>
      <c r="AY98" s="14">
        <v>15</v>
      </c>
      <c r="AZ98" s="14"/>
      <c r="BC98" s="18" t="s">
        <v>705</v>
      </c>
      <c r="BD98" s="18" t="str">
        <f t="shared" si="88"/>
        <v>840/h</v>
      </c>
      <c r="BE98" s="18" t="s">
        <v>706</v>
      </c>
      <c r="BF98" s="18" t="str">
        <f t="shared" si="89"/>
        <v>900/h</v>
      </c>
      <c r="BG98" s="18" t="s">
        <v>707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618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INDEX(游戏节奏!$U$4:$U$13,挂机派遣!B99)</f>
        <v>15</v>
      </c>
      <c r="AV99" s="18">
        <f>INDEX(游戏节奏!$U$4:$U$13,挂机派遣!B99)</f>
        <v>15</v>
      </c>
      <c r="AW99" s="18">
        <f>INDEX(游戏节奏!$V$4:$V$13,挂机派遣!B99)</f>
        <v>14</v>
      </c>
      <c r="AX99" s="14">
        <v>12</v>
      </c>
      <c r="AY99" s="14">
        <v>16</v>
      </c>
      <c r="AZ99" s="14"/>
      <c r="BC99" s="18" t="s">
        <v>705</v>
      </c>
      <c r="BD99" s="18" t="str">
        <f t="shared" si="88"/>
        <v>840/h</v>
      </c>
      <c r="BE99" s="18" t="s">
        <v>706</v>
      </c>
      <c r="BF99" s="18" t="str">
        <f t="shared" si="89"/>
        <v>900/h</v>
      </c>
      <c r="BG99" s="18" t="s">
        <v>707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626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INDEX(游戏节奏!$U$4:$U$13,挂机派遣!B100)</f>
        <v>15</v>
      </c>
      <c r="AV100" s="18">
        <f>INDEX(游戏节奏!$U$4:$U$13,挂机派遣!B100)</f>
        <v>15</v>
      </c>
      <c r="AW100" s="18">
        <f>INDEX(游戏节奏!$V$4:$V$13,挂机派遣!B100)</f>
        <v>14</v>
      </c>
      <c r="AX100" s="14">
        <v>12</v>
      </c>
      <c r="AY100" s="14">
        <v>16</v>
      </c>
      <c r="AZ100" s="14"/>
      <c r="BC100" s="18" t="s">
        <v>705</v>
      </c>
      <c r="BD100" s="18" t="str">
        <f t="shared" si="88"/>
        <v>840/h</v>
      </c>
      <c r="BE100" s="18" t="s">
        <v>706</v>
      </c>
      <c r="BF100" s="18" t="str">
        <f t="shared" si="89"/>
        <v>900/h</v>
      </c>
      <c r="BG100" s="18" t="s">
        <v>707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601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INDEX(游戏节奏!$U$4:$U$13,挂机派遣!B101)</f>
        <v>17</v>
      </c>
      <c r="AV101" s="18">
        <f>INDEX(游戏节奏!$U$4:$U$13,挂机派遣!B101)</f>
        <v>17</v>
      </c>
      <c r="AW101" s="18">
        <f>INDEX(游戏节奏!$V$4:$V$13,挂机派遣!B101)</f>
        <v>16</v>
      </c>
      <c r="AX101" s="14">
        <v>3</v>
      </c>
      <c r="AY101" s="14">
        <v>4</v>
      </c>
      <c r="AZ101" s="14"/>
      <c r="BC101" s="18" t="s">
        <v>705</v>
      </c>
      <c r="BD101" s="18" t="str">
        <f t="shared" si="88"/>
        <v>960/h</v>
      </c>
      <c r="BE101" s="18" t="s">
        <v>706</v>
      </c>
      <c r="BF101" s="18" t="str">
        <f t="shared" si="89"/>
        <v>1020/h</v>
      </c>
      <c r="BG101" s="18" t="s">
        <v>707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602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INDEX(游戏节奏!$U$4:$U$13,挂机派遣!B102)</f>
        <v>17</v>
      </c>
      <c r="AV102" s="18">
        <f>INDEX(游戏节奏!$U$4:$U$13,挂机派遣!B102)</f>
        <v>17</v>
      </c>
      <c r="AW102" s="18">
        <f>INDEX(游戏节奏!$V$4:$V$13,挂机派遣!B102)</f>
        <v>16</v>
      </c>
      <c r="AX102" s="14">
        <v>3</v>
      </c>
      <c r="AY102" s="14">
        <v>4</v>
      </c>
      <c r="AZ102" s="14"/>
      <c r="BC102" s="18" t="s">
        <v>705</v>
      </c>
      <c r="BD102" s="18" t="str">
        <f t="shared" si="88"/>
        <v>960/h</v>
      </c>
      <c r="BE102" s="18" t="s">
        <v>706</v>
      </c>
      <c r="BF102" s="18" t="str">
        <f t="shared" si="89"/>
        <v>1020/h</v>
      </c>
      <c r="BG102" s="18" t="s">
        <v>707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598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INDEX(游戏节奏!$U$4:$U$13,挂机派遣!B103)</f>
        <v>17</v>
      </c>
      <c r="AV103" s="18">
        <f>INDEX(游戏节奏!$U$4:$U$13,挂机派遣!B103)</f>
        <v>17</v>
      </c>
      <c r="AW103" s="18">
        <f>INDEX(游戏节奏!$V$4:$V$13,挂机派遣!B103)</f>
        <v>16</v>
      </c>
      <c r="AX103" s="14">
        <v>3</v>
      </c>
      <c r="AY103" s="14">
        <v>4</v>
      </c>
      <c r="AZ103" s="14"/>
      <c r="BC103" s="18" t="s">
        <v>705</v>
      </c>
      <c r="BD103" s="18" t="str">
        <f t="shared" si="88"/>
        <v>960/h</v>
      </c>
      <c r="BE103" s="18" t="s">
        <v>706</v>
      </c>
      <c r="BF103" s="18" t="str">
        <f t="shared" si="89"/>
        <v>1020/h</v>
      </c>
      <c r="BG103" s="18" t="s">
        <v>707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604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INDEX(游戏节奏!$U$4:$U$13,挂机派遣!B104)</f>
        <v>17</v>
      </c>
      <c r="AV104" s="18">
        <f>INDEX(游戏节奏!$U$4:$U$13,挂机派遣!B104)</f>
        <v>17</v>
      </c>
      <c r="AW104" s="18">
        <f>INDEX(游戏节奏!$V$4:$V$13,挂机派遣!B104)</f>
        <v>16</v>
      </c>
      <c r="AX104" s="14">
        <v>3</v>
      </c>
      <c r="AY104" s="14">
        <v>4</v>
      </c>
      <c r="AZ104" s="14"/>
      <c r="BC104" s="18" t="s">
        <v>705</v>
      </c>
      <c r="BD104" s="18" t="str">
        <f t="shared" si="88"/>
        <v>960/h</v>
      </c>
      <c r="BE104" s="18" t="s">
        <v>706</v>
      </c>
      <c r="BF104" s="18" t="str">
        <f t="shared" si="89"/>
        <v>1020/h</v>
      </c>
      <c r="BG104" s="18" t="s">
        <v>707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607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INDEX(游戏节奏!$U$4:$U$13,挂机派遣!B105)</f>
        <v>17</v>
      </c>
      <c r="AV105" s="18">
        <f>INDEX(游戏节奏!$U$4:$U$13,挂机派遣!B105)</f>
        <v>17</v>
      </c>
      <c r="AW105" s="18">
        <f>INDEX(游戏节奏!$V$4:$V$13,挂机派遣!B105)</f>
        <v>16</v>
      </c>
      <c r="AX105" s="14">
        <v>3</v>
      </c>
      <c r="AY105" s="14">
        <v>4</v>
      </c>
      <c r="AZ105" s="14"/>
      <c r="BC105" s="18" t="s">
        <v>705</v>
      </c>
      <c r="BD105" s="18" t="str">
        <f t="shared" si="88"/>
        <v>960/h</v>
      </c>
      <c r="BE105" s="18" t="s">
        <v>706</v>
      </c>
      <c r="BF105" s="18" t="str">
        <f t="shared" si="89"/>
        <v>1020/h</v>
      </c>
      <c r="BG105" s="18" t="s">
        <v>707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608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INDEX(游戏节奏!$U$4:$U$13,挂机派遣!B106)</f>
        <v>17</v>
      </c>
      <c r="AV106" s="18">
        <f>INDEX(游戏节奏!$U$4:$U$13,挂机派遣!B106)</f>
        <v>17</v>
      </c>
      <c r="AW106" s="18">
        <f>INDEX(游戏节奏!$V$4:$V$13,挂机派遣!B106)</f>
        <v>16</v>
      </c>
      <c r="AX106" s="14">
        <v>3</v>
      </c>
      <c r="AY106" s="14">
        <v>4</v>
      </c>
      <c r="AZ106" s="14"/>
      <c r="BC106" s="18" t="s">
        <v>705</v>
      </c>
      <c r="BD106" s="18" t="str">
        <f t="shared" si="88"/>
        <v>960/h</v>
      </c>
      <c r="BE106" s="18" t="s">
        <v>706</v>
      </c>
      <c r="BF106" s="18" t="str">
        <f t="shared" si="89"/>
        <v>1020/h</v>
      </c>
      <c r="BG106" s="18" t="s">
        <v>707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609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INDEX(游戏节奏!$U$4:$U$13,挂机派遣!B107)</f>
        <v>17</v>
      </c>
      <c r="AV107" s="18">
        <f>INDEX(游戏节奏!$U$4:$U$13,挂机派遣!B107)</f>
        <v>17</v>
      </c>
      <c r="AW107" s="18">
        <f>INDEX(游戏节奏!$V$4:$V$13,挂机派遣!B107)</f>
        <v>16</v>
      </c>
      <c r="AX107" s="14">
        <v>3</v>
      </c>
      <c r="AY107" s="14">
        <v>4</v>
      </c>
      <c r="AZ107" s="14"/>
      <c r="BC107" s="18" t="s">
        <v>705</v>
      </c>
      <c r="BD107" s="18" t="str">
        <f t="shared" si="88"/>
        <v>960/h</v>
      </c>
      <c r="BE107" s="18" t="s">
        <v>706</v>
      </c>
      <c r="BF107" s="18" t="str">
        <f t="shared" si="89"/>
        <v>1020/h</v>
      </c>
      <c r="BG107" s="18" t="s">
        <v>707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624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INDEX(游戏节奏!$U$4:$U$13,挂机派遣!B108)</f>
        <v>17</v>
      </c>
      <c r="AV108" s="18">
        <f>INDEX(游戏节奏!$U$4:$U$13,挂机派遣!B108)</f>
        <v>17</v>
      </c>
      <c r="AW108" s="18">
        <f>INDEX(游戏节奏!$V$4:$V$13,挂机派遣!B108)</f>
        <v>16</v>
      </c>
      <c r="AX108" s="14">
        <v>9</v>
      </c>
      <c r="AY108" s="14">
        <v>13</v>
      </c>
      <c r="AZ108" s="14"/>
      <c r="BC108" s="18" t="s">
        <v>705</v>
      </c>
      <c r="BD108" s="18" t="str">
        <f t="shared" si="88"/>
        <v>960/h</v>
      </c>
      <c r="BE108" s="18" t="s">
        <v>706</v>
      </c>
      <c r="BF108" s="18" t="str">
        <f t="shared" si="89"/>
        <v>1020/h</v>
      </c>
      <c r="BG108" s="18" t="s">
        <v>707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621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INDEX(游戏节奏!$U$4:$U$13,挂机派遣!B109)</f>
        <v>17</v>
      </c>
      <c r="AV109" s="18">
        <f>INDEX(游戏节奏!$U$4:$U$13,挂机派遣!B109)</f>
        <v>17</v>
      </c>
      <c r="AW109" s="18">
        <f>INDEX(游戏节奏!$V$4:$V$13,挂机派遣!B109)</f>
        <v>16</v>
      </c>
      <c r="AX109" s="14">
        <v>10</v>
      </c>
      <c r="AY109" s="14">
        <v>14</v>
      </c>
      <c r="AZ109" s="14"/>
      <c r="BC109" s="18" t="s">
        <v>705</v>
      </c>
      <c r="BD109" s="18" t="str">
        <f t="shared" si="88"/>
        <v>960/h</v>
      </c>
      <c r="BE109" s="18" t="s">
        <v>706</v>
      </c>
      <c r="BF109" s="18" t="str">
        <f t="shared" si="89"/>
        <v>1020/h</v>
      </c>
      <c r="BG109" s="18" t="s">
        <v>707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610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INDEX(游戏节奏!$U$4:$U$13,挂机派遣!B110)</f>
        <v>17</v>
      </c>
      <c r="AV110" s="18">
        <f>INDEX(游戏节奏!$U$4:$U$13,挂机派遣!B110)</f>
        <v>17</v>
      </c>
      <c r="AW110" s="18">
        <f>INDEX(游戏节奏!$V$4:$V$13,挂机派遣!B110)</f>
        <v>16</v>
      </c>
      <c r="AX110" s="14">
        <v>11</v>
      </c>
      <c r="AY110" s="14">
        <v>15</v>
      </c>
      <c r="AZ110" s="14"/>
      <c r="BC110" s="18" t="s">
        <v>705</v>
      </c>
      <c r="BD110" s="18" t="str">
        <f t="shared" si="88"/>
        <v>960/h</v>
      </c>
      <c r="BE110" s="18" t="s">
        <v>706</v>
      </c>
      <c r="BF110" s="18" t="str">
        <f t="shared" si="89"/>
        <v>1020/h</v>
      </c>
      <c r="BG110" s="18" t="s">
        <v>707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611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INDEX(游戏节奏!$U$4:$U$13,挂机派遣!B111)</f>
        <v>17</v>
      </c>
      <c r="AV111" s="18">
        <f>INDEX(游戏节奏!$U$4:$U$13,挂机派遣!B111)</f>
        <v>17</v>
      </c>
      <c r="AW111" s="18">
        <f>INDEX(游戏节奏!$V$4:$V$13,挂机派遣!B111)</f>
        <v>16</v>
      </c>
      <c r="AX111" s="14">
        <v>9</v>
      </c>
      <c r="AY111" s="14">
        <v>13</v>
      </c>
      <c r="AZ111" s="14"/>
      <c r="BC111" s="18" t="s">
        <v>705</v>
      </c>
      <c r="BD111" s="18" t="str">
        <f t="shared" si="88"/>
        <v>960/h</v>
      </c>
      <c r="BE111" s="18" t="s">
        <v>706</v>
      </c>
      <c r="BF111" s="18" t="str">
        <f t="shared" si="89"/>
        <v>1020/h</v>
      </c>
      <c r="BG111" s="18" t="s">
        <v>707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625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INDEX(游戏节奏!$U$4:$U$13,挂机派遣!B112)</f>
        <v>17</v>
      </c>
      <c r="AV112" s="18">
        <f>INDEX(游戏节奏!$U$4:$U$13,挂机派遣!B112)</f>
        <v>17</v>
      </c>
      <c r="AW112" s="18">
        <f>INDEX(游戏节奏!$V$4:$V$13,挂机派遣!B112)</f>
        <v>16</v>
      </c>
      <c r="AX112" s="14">
        <v>10</v>
      </c>
      <c r="AY112" s="14">
        <v>14</v>
      </c>
      <c r="AZ112" s="14"/>
      <c r="BC112" s="18" t="s">
        <v>705</v>
      </c>
      <c r="BD112" s="18" t="str">
        <f t="shared" si="88"/>
        <v>960/h</v>
      </c>
      <c r="BE112" s="18" t="s">
        <v>706</v>
      </c>
      <c r="BF112" s="18" t="str">
        <f t="shared" si="89"/>
        <v>1020/h</v>
      </c>
      <c r="BG112" s="18" t="s">
        <v>707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616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INDEX(游戏节奏!$U$4:$U$13,挂机派遣!B113)</f>
        <v>17</v>
      </c>
      <c r="AV113" s="18">
        <f>INDEX(游戏节奏!$U$4:$U$13,挂机派遣!B113)</f>
        <v>17</v>
      </c>
      <c r="AW113" s="18">
        <f>INDEX(游戏节奏!$V$4:$V$13,挂机派遣!B113)</f>
        <v>16</v>
      </c>
      <c r="AX113" s="14">
        <v>11</v>
      </c>
      <c r="AY113" s="14">
        <v>15</v>
      </c>
      <c r="AZ113" s="14"/>
      <c r="BC113" s="18" t="s">
        <v>705</v>
      </c>
      <c r="BD113" s="18" t="str">
        <f t="shared" ref="BD113:BD130" si="124">AW113*60&amp;"/h"</f>
        <v>960/h</v>
      </c>
      <c r="BE113" s="18" t="s">
        <v>706</v>
      </c>
      <c r="BF113" s="18" t="str">
        <f t="shared" ref="BF113:BF130" si="125">AU113*60&amp;"/h"</f>
        <v>1020/h</v>
      </c>
      <c r="BG113" s="18" t="s">
        <v>707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618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INDEX(游戏节奏!$U$4:$U$13,挂机派遣!B114)</f>
        <v>17</v>
      </c>
      <c r="AV114" s="18">
        <f>INDEX(游戏节奏!$U$4:$U$13,挂机派遣!B114)</f>
        <v>17</v>
      </c>
      <c r="AW114" s="18">
        <f>INDEX(游戏节奏!$V$4:$V$13,挂机派遣!B114)</f>
        <v>16</v>
      </c>
      <c r="AX114" s="14">
        <v>12</v>
      </c>
      <c r="AY114" s="14">
        <v>16</v>
      </c>
      <c r="AZ114" s="14"/>
      <c r="BC114" s="18" t="s">
        <v>705</v>
      </c>
      <c r="BD114" s="18" t="str">
        <f t="shared" si="124"/>
        <v>960/h</v>
      </c>
      <c r="BE114" s="18" t="s">
        <v>706</v>
      </c>
      <c r="BF114" s="18" t="str">
        <f t="shared" si="125"/>
        <v>1020/h</v>
      </c>
      <c r="BG114" s="18" t="s">
        <v>707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626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INDEX(游戏节奏!$U$4:$U$13,挂机派遣!B115)</f>
        <v>17</v>
      </c>
      <c r="AV115" s="18">
        <f>INDEX(游戏节奏!$U$4:$U$13,挂机派遣!B115)</f>
        <v>17</v>
      </c>
      <c r="AW115" s="18">
        <f>INDEX(游戏节奏!$V$4:$V$13,挂机派遣!B115)</f>
        <v>16</v>
      </c>
      <c r="AX115" s="14">
        <v>12</v>
      </c>
      <c r="AY115" s="14">
        <v>16</v>
      </c>
      <c r="AZ115" s="14"/>
      <c r="BC115" s="18" t="s">
        <v>705</v>
      </c>
      <c r="BD115" s="18" t="str">
        <f t="shared" si="124"/>
        <v>960/h</v>
      </c>
      <c r="BE115" s="18" t="s">
        <v>706</v>
      </c>
      <c r="BF115" s="18" t="str">
        <f t="shared" si="125"/>
        <v>1020/h</v>
      </c>
      <c r="BG115" s="18" t="s">
        <v>707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601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INDEX(游戏节奏!$U$4:$U$13,挂机派遣!B116)</f>
        <v>19</v>
      </c>
      <c r="AV116" s="18">
        <f>INDEX(游戏节奏!$U$4:$U$13,挂机派遣!B116)</f>
        <v>19</v>
      </c>
      <c r="AW116" s="18">
        <f>INDEX(游戏节奏!$V$4:$V$13,挂机派遣!B116)</f>
        <v>18</v>
      </c>
      <c r="AX116" s="14">
        <v>3</v>
      </c>
      <c r="AY116" s="14">
        <v>4</v>
      </c>
      <c r="AZ116" s="14"/>
      <c r="BC116" s="18" t="s">
        <v>705</v>
      </c>
      <c r="BD116" s="18" t="str">
        <f t="shared" si="124"/>
        <v>1080/h</v>
      </c>
      <c r="BE116" s="18" t="s">
        <v>706</v>
      </c>
      <c r="BF116" s="18" t="str">
        <f t="shared" si="125"/>
        <v>1140/h</v>
      </c>
      <c r="BG116" s="18" t="s">
        <v>707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602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INDEX(游戏节奏!$U$4:$U$13,挂机派遣!B117)</f>
        <v>19</v>
      </c>
      <c r="AV117" s="18">
        <f>INDEX(游戏节奏!$U$4:$U$13,挂机派遣!B117)</f>
        <v>19</v>
      </c>
      <c r="AW117" s="18">
        <f>INDEX(游戏节奏!$V$4:$V$13,挂机派遣!B117)</f>
        <v>18</v>
      </c>
      <c r="AX117" s="14">
        <v>3</v>
      </c>
      <c r="AY117" s="14">
        <v>4</v>
      </c>
      <c r="AZ117" s="14"/>
      <c r="BC117" s="18" t="s">
        <v>705</v>
      </c>
      <c r="BD117" s="18" t="str">
        <f t="shared" si="124"/>
        <v>1080/h</v>
      </c>
      <c r="BE117" s="18" t="s">
        <v>706</v>
      </c>
      <c r="BF117" s="18" t="str">
        <f t="shared" si="125"/>
        <v>1140/h</v>
      </c>
      <c r="BG117" s="18" t="s">
        <v>707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598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INDEX(游戏节奏!$U$4:$U$13,挂机派遣!B118)</f>
        <v>19</v>
      </c>
      <c r="AV118" s="18">
        <f>INDEX(游戏节奏!$U$4:$U$13,挂机派遣!B118)</f>
        <v>19</v>
      </c>
      <c r="AW118" s="18">
        <f>INDEX(游戏节奏!$V$4:$V$13,挂机派遣!B118)</f>
        <v>18</v>
      </c>
      <c r="AX118" s="14">
        <v>3</v>
      </c>
      <c r="AY118" s="14">
        <v>4</v>
      </c>
      <c r="AZ118" s="14"/>
      <c r="BC118" s="18" t="s">
        <v>705</v>
      </c>
      <c r="BD118" s="18" t="str">
        <f t="shared" si="124"/>
        <v>1080/h</v>
      </c>
      <c r="BE118" s="18" t="s">
        <v>706</v>
      </c>
      <c r="BF118" s="18" t="str">
        <f t="shared" si="125"/>
        <v>1140/h</v>
      </c>
      <c r="BG118" s="18" t="s">
        <v>707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604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INDEX(游戏节奏!$U$4:$U$13,挂机派遣!B119)</f>
        <v>19</v>
      </c>
      <c r="AV119" s="18">
        <f>INDEX(游戏节奏!$U$4:$U$13,挂机派遣!B119)</f>
        <v>19</v>
      </c>
      <c r="AW119" s="18">
        <f>INDEX(游戏节奏!$V$4:$V$13,挂机派遣!B119)</f>
        <v>18</v>
      </c>
      <c r="AX119" s="14">
        <v>3</v>
      </c>
      <c r="AY119" s="14">
        <v>4</v>
      </c>
      <c r="AZ119" s="14"/>
      <c r="BC119" s="18" t="s">
        <v>705</v>
      </c>
      <c r="BD119" s="18" t="str">
        <f t="shared" si="124"/>
        <v>1080/h</v>
      </c>
      <c r="BE119" s="18" t="s">
        <v>706</v>
      </c>
      <c r="BF119" s="18" t="str">
        <f t="shared" si="125"/>
        <v>1140/h</v>
      </c>
      <c r="BG119" s="18" t="s">
        <v>707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607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INDEX(游戏节奏!$U$4:$U$13,挂机派遣!B120)</f>
        <v>19</v>
      </c>
      <c r="AV120" s="18">
        <f>INDEX(游戏节奏!$U$4:$U$13,挂机派遣!B120)</f>
        <v>19</v>
      </c>
      <c r="AW120" s="18">
        <f>INDEX(游戏节奏!$V$4:$V$13,挂机派遣!B120)</f>
        <v>18</v>
      </c>
      <c r="AX120" s="14">
        <v>3</v>
      </c>
      <c r="AY120" s="14">
        <v>4</v>
      </c>
      <c r="AZ120" s="14"/>
      <c r="BC120" s="18" t="s">
        <v>705</v>
      </c>
      <c r="BD120" s="18" t="str">
        <f t="shared" si="124"/>
        <v>1080/h</v>
      </c>
      <c r="BE120" s="18" t="s">
        <v>706</v>
      </c>
      <c r="BF120" s="18" t="str">
        <f t="shared" si="125"/>
        <v>1140/h</v>
      </c>
      <c r="BG120" s="18" t="s">
        <v>707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608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INDEX(游戏节奏!$U$4:$U$13,挂机派遣!B121)</f>
        <v>19</v>
      </c>
      <c r="AV121" s="18">
        <f>INDEX(游戏节奏!$U$4:$U$13,挂机派遣!B121)</f>
        <v>19</v>
      </c>
      <c r="AW121" s="18">
        <f>INDEX(游戏节奏!$V$4:$V$13,挂机派遣!B121)</f>
        <v>18</v>
      </c>
      <c r="AX121" s="14">
        <v>3</v>
      </c>
      <c r="AY121" s="14">
        <v>4</v>
      </c>
      <c r="AZ121" s="14"/>
      <c r="BC121" s="18" t="s">
        <v>705</v>
      </c>
      <c r="BD121" s="18" t="str">
        <f t="shared" si="124"/>
        <v>1080/h</v>
      </c>
      <c r="BE121" s="18" t="s">
        <v>706</v>
      </c>
      <c r="BF121" s="18" t="str">
        <f t="shared" si="125"/>
        <v>1140/h</v>
      </c>
      <c r="BG121" s="18" t="s">
        <v>707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609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INDEX(游戏节奏!$U$4:$U$13,挂机派遣!B122)</f>
        <v>19</v>
      </c>
      <c r="AV122" s="18">
        <f>INDEX(游戏节奏!$U$4:$U$13,挂机派遣!B122)</f>
        <v>19</v>
      </c>
      <c r="AW122" s="18">
        <f>INDEX(游戏节奏!$V$4:$V$13,挂机派遣!B122)</f>
        <v>18</v>
      </c>
      <c r="AX122" s="14">
        <v>3</v>
      </c>
      <c r="AY122" s="14">
        <v>4</v>
      </c>
      <c r="AZ122" s="14"/>
      <c r="BC122" s="18" t="s">
        <v>705</v>
      </c>
      <c r="BD122" s="18" t="str">
        <f t="shared" si="124"/>
        <v>1080/h</v>
      </c>
      <c r="BE122" s="18" t="s">
        <v>706</v>
      </c>
      <c r="BF122" s="18" t="str">
        <f t="shared" si="125"/>
        <v>1140/h</v>
      </c>
      <c r="BG122" s="18" t="s">
        <v>707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624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INDEX(游戏节奏!$U$4:$U$13,挂机派遣!B123)</f>
        <v>19</v>
      </c>
      <c r="AV123" s="18">
        <f>INDEX(游戏节奏!$U$4:$U$13,挂机派遣!B123)</f>
        <v>19</v>
      </c>
      <c r="AW123" s="18">
        <f>INDEX(游戏节奏!$V$4:$V$13,挂机派遣!B123)</f>
        <v>18</v>
      </c>
      <c r="AX123" s="14">
        <v>13</v>
      </c>
      <c r="AY123" s="14">
        <v>17</v>
      </c>
      <c r="AZ123" s="14"/>
      <c r="BC123" s="18" t="s">
        <v>705</v>
      </c>
      <c r="BD123" s="18" t="str">
        <f t="shared" si="124"/>
        <v>1080/h</v>
      </c>
      <c r="BE123" s="18" t="s">
        <v>706</v>
      </c>
      <c r="BF123" s="18" t="str">
        <f t="shared" si="125"/>
        <v>1140/h</v>
      </c>
      <c r="BG123" s="18" t="s">
        <v>707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621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INDEX(游戏节奏!$U$4:$U$13,挂机派遣!B124)</f>
        <v>19</v>
      </c>
      <c r="AV124" s="18">
        <f>INDEX(游戏节奏!$U$4:$U$13,挂机派遣!B124)</f>
        <v>19</v>
      </c>
      <c r="AW124" s="18">
        <f>INDEX(游戏节奏!$V$4:$V$13,挂机派遣!B124)</f>
        <v>18</v>
      </c>
      <c r="AX124" s="14">
        <v>14</v>
      </c>
      <c r="AY124" s="14">
        <v>17</v>
      </c>
      <c r="AZ124" s="14"/>
      <c r="BC124" s="18" t="s">
        <v>705</v>
      </c>
      <c r="BD124" s="18" t="str">
        <f t="shared" si="124"/>
        <v>1080/h</v>
      </c>
      <c r="BE124" s="18" t="s">
        <v>706</v>
      </c>
      <c r="BF124" s="18" t="str">
        <f t="shared" si="125"/>
        <v>1140/h</v>
      </c>
      <c r="BG124" s="18" t="s">
        <v>707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610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INDEX(游戏节奏!$U$4:$U$13,挂机派遣!B125)</f>
        <v>19</v>
      </c>
      <c r="AV125" s="18">
        <f>INDEX(游戏节奏!$U$4:$U$13,挂机派遣!B125)</f>
        <v>19</v>
      </c>
      <c r="AW125" s="18">
        <f>INDEX(游戏节奏!$V$4:$V$13,挂机派遣!B125)</f>
        <v>18</v>
      </c>
      <c r="AX125" s="14">
        <v>15</v>
      </c>
      <c r="AY125" s="14">
        <v>17</v>
      </c>
      <c r="AZ125" s="14"/>
      <c r="BC125" s="18" t="s">
        <v>705</v>
      </c>
      <c r="BD125" s="18" t="str">
        <f t="shared" si="124"/>
        <v>1080/h</v>
      </c>
      <c r="BE125" s="18" t="s">
        <v>706</v>
      </c>
      <c r="BF125" s="18" t="str">
        <f t="shared" si="125"/>
        <v>1140/h</v>
      </c>
      <c r="BG125" s="18" t="s">
        <v>707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611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INDEX(游戏节奏!$U$4:$U$13,挂机派遣!B126)</f>
        <v>19</v>
      </c>
      <c r="AV126" s="18">
        <f>INDEX(游戏节奏!$U$4:$U$13,挂机派遣!B126)</f>
        <v>19</v>
      </c>
      <c r="AW126" s="18">
        <f>INDEX(游戏节奏!$V$4:$V$13,挂机派遣!B126)</f>
        <v>18</v>
      </c>
      <c r="AX126" s="14">
        <v>13</v>
      </c>
      <c r="AY126" s="14">
        <v>17</v>
      </c>
      <c r="AZ126" s="14"/>
      <c r="BC126" s="18" t="s">
        <v>705</v>
      </c>
      <c r="BD126" s="18" t="str">
        <f t="shared" si="124"/>
        <v>1080/h</v>
      </c>
      <c r="BE126" s="18" t="s">
        <v>706</v>
      </c>
      <c r="BF126" s="18" t="str">
        <f t="shared" si="125"/>
        <v>1140/h</v>
      </c>
      <c r="BG126" s="18" t="s">
        <v>707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625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INDEX(游戏节奏!$U$4:$U$13,挂机派遣!B127)</f>
        <v>19</v>
      </c>
      <c r="AV127" s="18">
        <f>INDEX(游戏节奏!$U$4:$U$13,挂机派遣!B127)</f>
        <v>19</v>
      </c>
      <c r="AW127" s="18">
        <f>INDEX(游戏节奏!$V$4:$V$13,挂机派遣!B127)</f>
        <v>18</v>
      </c>
      <c r="AX127" s="14">
        <v>14</v>
      </c>
      <c r="AY127" s="14">
        <v>17</v>
      </c>
      <c r="AZ127" s="14"/>
      <c r="BC127" s="18" t="s">
        <v>705</v>
      </c>
      <c r="BD127" s="18" t="str">
        <f t="shared" si="124"/>
        <v>1080/h</v>
      </c>
      <c r="BE127" s="18" t="s">
        <v>706</v>
      </c>
      <c r="BF127" s="18" t="str">
        <f t="shared" si="125"/>
        <v>1140/h</v>
      </c>
      <c r="BG127" s="18" t="s">
        <v>707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616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INDEX(游戏节奏!$U$4:$U$13,挂机派遣!B128)</f>
        <v>19</v>
      </c>
      <c r="AV128" s="18">
        <f>INDEX(游戏节奏!$U$4:$U$13,挂机派遣!B128)</f>
        <v>19</v>
      </c>
      <c r="AW128" s="18">
        <f>INDEX(游戏节奏!$V$4:$V$13,挂机派遣!B128)</f>
        <v>18</v>
      </c>
      <c r="AX128" s="14">
        <v>15</v>
      </c>
      <c r="AY128" s="14">
        <v>17</v>
      </c>
      <c r="AZ128" s="14"/>
      <c r="BC128" s="18" t="s">
        <v>705</v>
      </c>
      <c r="BD128" s="18" t="str">
        <f t="shared" si="124"/>
        <v>1080/h</v>
      </c>
      <c r="BE128" s="18" t="s">
        <v>706</v>
      </c>
      <c r="BF128" s="18" t="str">
        <f t="shared" si="125"/>
        <v>1140/h</v>
      </c>
      <c r="BG128" s="18" t="s">
        <v>707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618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INDEX(游戏节奏!$U$4:$U$13,挂机派遣!B129)</f>
        <v>19</v>
      </c>
      <c r="AV129" s="18">
        <f>INDEX(游戏节奏!$U$4:$U$13,挂机派遣!B129)</f>
        <v>19</v>
      </c>
      <c r="AW129" s="18">
        <f>INDEX(游戏节奏!$V$4:$V$13,挂机派遣!B129)</f>
        <v>18</v>
      </c>
      <c r="AX129" s="14">
        <v>16</v>
      </c>
      <c r="AY129" s="14">
        <v>17</v>
      </c>
      <c r="AZ129" s="14"/>
      <c r="BC129" s="18" t="s">
        <v>705</v>
      </c>
      <c r="BD129" s="18" t="str">
        <f t="shared" si="124"/>
        <v>1080/h</v>
      </c>
      <c r="BE129" s="18" t="s">
        <v>706</v>
      </c>
      <c r="BF129" s="18" t="str">
        <f t="shared" si="125"/>
        <v>1140/h</v>
      </c>
      <c r="BG129" s="18" t="s">
        <v>707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626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INDEX(游戏节奏!$U$4:$U$13,挂机派遣!B130)</f>
        <v>19</v>
      </c>
      <c r="AV130" s="18">
        <f>INDEX(游戏节奏!$U$4:$U$13,挂机派遣!B130)</f>
        <v>19</v>
      </c>
      <c r="AW130" s="18">
        <f>INDEX(游戏节奏!$V$4:$V$13,挂机派遣!B130)</f>
        <v>18</v>
      </c>
      <c r="AX130" s="14">
        <v>16</v>
      </c>
      <c r="AY130" s="14">
        <v>17</v>
      </c>
      <c r="AZ130" s="14"/>
      <c r="BC130" s="18" t="s">
        <v>705</v>
      </c>
      <c r="BD130" s="18" t="str">
        <f t="shared" si="124"/>
        <v>1080/h</v>
      </c>
      <c r="BE130" s="18" t="s">
        <v>706</v>
      </c>
      <c r="BF130" s="18" t="str">
        <f t="shared" si="125"/>
        <v>1140/h</v>
      </c>
      <c r="BG130" s="18" t="s">
        <v>707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601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INDEX(游戏节奏!$U$4:$U$13,挂机派遣!B131)</f>
        <v>22</v>
      </c>
      <c r="AV131" s="18">
        <f>INDEX(游戏节奏!$U$4:$U$13,挂机派遣!B131)</f>
        <v>22</v>
      </c>
      <c r="AW131" s="18">
        <f>INDEX(游戏节奏!$V$4:$V$13,挂机派遣!B131)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602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INDEX(游戏节奏!$U$4:$U$13,挂机派遣!B132)</f>
        <v>22</v>
      </c>
      <c r="AV132" s="18">
        <f>INDEX(游戏节奏!$U$4:$U$13,挂机派遣!B132)</f>
        <v>22</v>
      </c>
      <c r="AW132" s="18">
        <f>INDEX(游戏节奏!$V$4:$V$13,挂机派遣!B132)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598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INDEX(游戏节奏!$U$4:$U$13,挂机派遣!B133)</f>
        <v>22</v>
      </c>
      <c r="AV133" s="18">
        <f>INDEX(游戏节奏!$U$4:$U$13,挂机派遣!B133)</f>
        <v>22</v>
      </c>
      <c r="AW133" s="18">
        <f>INDEX(游戏节奏!$V$4:$V$13,挂机派遣!B133)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604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INDEX(游戏节奏!$U$4:$U$13,挂机派遣!B134)</f>
        <v>22</v>
      </c>
      <c r="AV134" s="18">
        <f>INDEX(游戏节奏!$U$4:$U$13,挂机派遣!B134)</f>
        <v>22</v>
      </c>
      <c r="AW134" s="18">
        <f>INDEX(游戏节奏!$V$4:$V$13,挂机派遣!B134)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607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INDEX(游戏节奏!$U$4:$U$13,挂机派遣!B135)</f>
        <v>22</v>
      </c>
      <c r="AV135" s="18">
        <f>INDEX(游戏节奏!$U$4:$U$13,挂机派遣!B135)</f>
        <v>22</v>
      </c>
      <c r="AW135" s="18">
        <f>INDEX(游戏节奏!$V$4:$V$13,挂机派遣!B135)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608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INDEX(游戏节奏!$U$4:$U$13,挂机派遣!B136)</f>
        <v>22</v>
      </c>
      <c r="AV136" s="18">
        <f>INDEX(游戏节奏!$U$4:$U$13,挂机派遣!B136)</f>
        <v>22</v>
      </c>
      <c r="AW136" s="18">
        <f>INDEX(游戏节奏!$V$4:$V$13,挂机派遣!B136)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609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INDEX(游戏节奏!$U$4:$U$13,挂机派遣!B137)</f>
        <v>22</v>
      </c>
      <c r="AV137" s="18">
        <f>INDEX(游戏节奏!$U$4:$U$13,挂机派遣!B137)</f>
        <v>22</v>
      </c>
      <c r="AW137" s="18">
        <f>INDEX(游戏节奏!$V$4:$V$13,挂机派遣!B137)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612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INDEX(游戏节奏!$U$4:$U$13,挂机派遣!B138)</f>
        <v>22</v>
      </c>
      <c r="AV138" s="18">
        <f>INDEX(游戏节奏!$U$4:$U$13,挂机派遣!B138)</f>
        <v>22</v>
      </c>
      <c r="AW138" s="18">
        <f>INDEX(游戏节奏!$V$4:$V$13,挂机派遣!B138)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613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INDEX(游戏节奏!$U$4:$U$13,挂机派遣!B139)</f>
        <v>22</v>
      </c>
      <c r="AV139" s="18">
        <f>INDEX(游戏节奏!$U$4:$U$13,挂机派遣!B139)</f>
        <v>22</v>
      </c>
      <c r="AW139" s="18">
        <f>INDEX(游戏节奏!$V$4:$V$13,挂机派遣!B139)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610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INDEX(游戏节奏!$U$4:$U$13,挂机派遣!B140)</f>
        <v>22</v>
      </c>
      <c r="AV140" s="18">
        <f>INDEX(游戏节奏!$U$4:$U$13,挂机派遣!B140)</f>
        <v>22</v>
      </c>
      <c r="AW140" s="18">
        <f>INDEX(游戏节奏!$V$4:$V$13,挂机派遣!B140)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611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INDEX(游戏节奏!$U$4:$U$13,挂机派遣!B141)</f>
        <v>22</v>
      </c>
      <c r="AV141" s="18">
        <f>INDEX(游戏节奏!$U$4:$U$13,挂机派遣!B141)</f>
        <v>22</v>
      </c>
      <c r="AW141" s="18">
        <f>INDEX(游戏节奏!$V$4:$V$13,挂机派遣!B141)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625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INDEX(游戏节奏!$U$4:$U$13,挂机派遣!B142)</f>
        <v>22</v>
      </c>
      <c r="AV142" s="18">
        <f>INDEX(游戏节奏!$U$4:$U$13,挂机派遣!B142)</f>
        <v>22</v>
      </c>
      <c r="AW142" s="18">
        <f>INDEX(游戏节奏!$V$4:$V$13,挂机派遣!B142)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616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INDEX(游戏节奏!$U$4:$U$13,挂机派遣!B143)</f>
        <v>22</v>
      </c>
      <c r="AV143" s="18">
        <f>INDEX(游戏节奏!$U$4:$U$13,挂机派遣!B143)</f>
        <v>22</v>
      </c>
      <c r="AW143" s="18">
        <f>INDEX(游戏节奏!$V$4:$V$13,挂机派遣!B143)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618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INDEX(游戏节奏!$U$4:$U$13,挂机派遣!B144)</f>
        <v>22</v>
      </c>
      <c r="AV144" s="18">
        <f>INDEX(游戏节奏!$U$4:$U$13,挂机派遣!B144)</f>
        <v>22</v>
      </c>
      <c r="AW144" s="18">
        <f>INDEX(游戏节奏!$V$4:$V$13,挂机派遣!B144)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626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INDEX(游戏节奏!$U$4:$U$13,挂机派遣!B145)</f>
        <v>22</v>
      </c>
      <c r="AV145" s="18">
        <f>INDEX(游戏节奏!$U$4:$U$13,挂机派遣!B145)</f>
        <v>22</v>
      </c>
      <c r="AW145" s="18">
        <f>INDEX(游戏节奏!$V$4:$V$13,挂机派遣!B145)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workbookViewId="0">
      <selection activeCell="L10" sqref="L10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69" t="s">
        <v>495</v>
      </c>
      <c r="B2" s="69"/>
      <c r="C2" s="69"/>
      <c r="D2" s="69"/>
      <c r="E2" s="69"/>
    </row>
    <row r="3" spans="1:23" ht="17.25" x14ac:dyDescent="0.2">
      <c r="A3" s="72" t="s">
        <v>496</v>
      </c>
      <c r="B3" s="73"/>
      <c r="C3" s="73"/>
      <c r="D3" s="73"/>
      <c r="E3" s="74"/>
      <c r="H3" s="13" t="s">
        <v>506</v>
      </c>
      <c r="I3" s="13" t="s">
        <v>507</v>
      </c>
      <c r="J3" s="13" t="s">
        <v>508</v>
      </c>
      <c r="K3" s="13" t="s">
        <v>512</v>
      </c>
      <c r="M3" s="29" t="s">
        <v>578</v>
      </c>
      <c r="N3" s="18">
        <f>SUM(金币汇总!Q6:Q105)</f>
        <v>3782288.9999999995</v>
      </c>
    </row>
    <row r="4" spans="1:23" ht="17.25" x14ac:dyDescent="0.2">
      <c r="A4" s="75"/>
      <c r="B4" s="76"/>
      <c r="C4" s="76"/>
      <c r="D4" s="76"/>
      <c r="E4" s="77"/>
      <c r="G4" s="17" t="s">
        <v>509</v>
      </c>
      <c r="H4" s="14">
        <v>40</v>
      </c>
      <c r="I4" s="14">
        <v>20</v>
      </c>
      <c r="J4" s="14">
        <v>5</v>
      </c>
      <c r="K4" s="14">
        <v>3</v>
      </c>
      <c r="M4" s="13" t="s">
        <v>579</v>
      </c>
      <c r="N4" s="13" t="s">
        <v>580</v>
      </c>
      <c r="O4" s="13" t="s">
        <v>581</v>
      </c>
    </row>
    <row r="5" spans="1:23" ht="16.5" x14ac:dyDescent="0.2">
      <c r="A5" s="75"/>
      <c r="B5" s="76"/>
      <c r="C5" s="76"/>
      <c r="D5" s="76"/>
      <c r="E5" s="77"/>
      <c r="G5" s="17" t="s">
        <v>510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75"/>
      <c r="B6" s="76"/>
      <c r="C6" s="76"/>
      <c r="D6" s="76"/>
      <c r="E6" s="77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75"/>
      <c r="B7" s="76"/>
      <c r="C7" s="76"/>
      <c r="D7" s="76"/>
      <c r="E7" s="77"/>
    </row>
    <row r="8" spans="1:23" x14ac:dyDescent="0.2">
      <c r="A8" s="75"/>
      <c r="B8" s="76"/>
      <c r="C8" s="76"/>
      <c r="D8" s="76"/>
      <c r="E8" s="77"/>
    </row>
    <row r="9" spans="1:23" x14ac:dyDescent="0.2">
      <c r="A9" s="75"/>
      <c r="B9" s="76"/>
      <c r="C9" s="76"/>
      <c r="D9" s="76"/>
      <c r="E9" s="77"/>
    </row>
    <row r="10" spans="1:23" ht="17.25" thickBot="1" x14ac:dyDescent="0.25">
      <c r="A10" s="78"/>
      <c r="B10" s="79"/>
      <c r="C10" s="79"/>
      <c r="D10" s="79"/>
      <c r="E10" s="80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69" t="s">
        <v>511</v>
      </c>
      <c r="Q11" s="69"/>
      <c r="R11" s="69"/>
      <c r="S11" s="69"/>
      <c r="U11">
        <f>SUM(U13:U17)</f>
        <v>27</v>
      </c>
    </row>
    <row r="12" spans="1:23" ht="17.25" x14ac:dyDescent="0.2">
      <c r="A12" s="13" t="s">
        <v>497</v>
      </c>
      <c r="B12" s="13" t="s">
        <v>500</v>
      </c>
      <c r="C12" s="13" t="s">
        <v>363</v>
      </c>
      <c r="D12" s="13" t="s">
        <v>380</v>
      </c>
      <c r="E12" s="13" t="s">
        <v>502</v>
      </c>
      <c r="F12" s="13" t="s">
        <v>503</v>
      </c>
      <c r="G12" s="13" t="s">
        <v>504</v>
      </c>
      <c r="H12" s="13" t="s">
        <v>505</v>
      </c>
      <c r="I12" s="13" t="s">
        <v>555</v>
      </c>
      <c r="K12" s="13" t="s">
        <v>502</v>
      </c>
      <c r="L12" s="13" t="s">
        <v>503</v>
      </c>
      <c r="M12" s="13" t="s">
        <v>504</v>
      </c>
      <c r="N12" s="13" t="s">
        <v>505</v>
      </c>
      <c r="P12" s="13" t="s">
        <v>502</v>
      </c>
      <c r="Q12" s="13" t="s">
        <v>503</v>
      </c>
      <c r="R12" s="13" t="s">
        <v>504</v>
      </c>
      <c r="S12" s="13" t="s">
        <v>505</v>
      </c>
      <c r="U12" s="13" t="s">
        <v>585</v>
      </c>
      <c r="V12" s="13" t="s">
        <v>586</v>
      </c>
      <c r="W12" s="13" t="s">
        <v>587</v>
      </c>
    </row>
    <row r="13" spans="1:23" ht="16.5" x14ac:dyDescent="0.2">
      <c r="A13" s="14" t="s">
        <v>498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499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501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517</v>
      </c>
      <c r="K32" s="13" t="s">
        <v>520</v>
      </c>
      <c r="L32" s="13" t="s">
        <v>518</v>
      </c>
      <c r="M32" s="13" t="s">
        <v>521</v>
      </c>
      <c r="N32" s="13" t="s">
        <v>519</v>
      </c>
      <c r="O32" s="13" t="s">
        <v>522</v>
      </c>
      <c r="P32" s="13" t="s">
        <v>516</v>
      </c>
      <c r="Q32" s="13" t="s">
        <v>523</v>
      </c>
      <c r="R32" s="13" t="s">
        <v>526</v>
      </c>
      <c r="S32" s="13" t="s">
        <v>527</v>
      </c>
      <c r="T32" s="13" t="s">
        <v>524</v>
      </c>
      <c r="U32" s="13" t="s">
        <v>528</v>
      </c>
      <c r="V32" s="13" t="s">
        <v>529</v>
      </c>
      <c r="W32" s="13" t="s">
        <v>525</v>
      </c>
      <c r="X32" s="13" t="s">
        <v>528</v>
      </c>
      <c r="Y32" s="13" t="s">
        <v>529</v>
      </c>
      <c r="Z32" s="13" t="s">
        <v>582</v>
      </c>
      <c r="AA32" s="13" t="s">
        <v>583</v>
      </c>
      <c r="AB32" s="13" t="s">
        <v>584</v>
      </c>
    </row>
    <row r="33" spans="10:28" ht="16.5" x14ac:dyDescent="0.2">
      <c r="J33" s="14" t="s">
        <v>316</v>
      </c>
      <c r="K33" s="14">
        <v>1000</v>
      </c>
      <c r="L33" s="14" t="s">
        <v>530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513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513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513</v>
      </c>
      <c r="M36" s="14">
        <v>20</v>
      </c>
      <c r="N36" s="14" t="s">
        <v>514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513</v>
      </c>
      <c r="M37" s="14">
        <v>25</v>
      </c>
      <c r="N37" s="14" t="s">
        <v>514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513</v>
      </c>
      <c r="M38" s="14">
        <v>45</v>
      </c>
      <c r="N38" s="14" t="s">
        <v>514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514</v>
      </c>
      <c r="M39" s="14">
        <v>4</v>
      </c>
      <c r="N39" s="14" t="s">
        <v>515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514</v>
      </c>
      <c r="M40" s="14">
        <v>5</v>
      </c>
      <c r="N40" s="14" t="s">
        <v>515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514</v>
      </c>
      <c r="M41" s="14">
        <v>7</v>
      </c>
      <c r="N41" s="14" t="s">
        <v>515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514</v>
      </c>
      <c r="M42" s="14">
        <v>8</v>
      </c>
      <c r="N42" s="14" t="s">
        <v>515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2019-04-23T10:41:42Z</dcterms:modified>
</cp:coreProperties>
</file>