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6"/>
  </bookViews>
  <sheets>
    <sheet name="文档说明" sheetId="10" r:id="rId1"/>
    <sheet name="价值概述" sheetId="77" r:id="rId2"/>
    <sheet name="节奏总表" sheetId="85" r:id="rId3"/>
    <sheet name="章节关卡" sheetId="82" r:id="rId4"/>
    <sheet name="分段产出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5" i="93" l="1"/>
  <c r="AF16" i="93"/>
  <c r="AF17" i="93"/>
  <c r="AF18" i="93"/>
  <c r="AF19" i="93"/>
  <c r="AF20" i="93"/>
  <c r="AF21" i="93"/>
  <c r="AF22" i="93"/>
  <c r="AF23" i="93"/>
  <c r="AF24" i="93"/>
  <c r="AF25" i="93"/>
  <c r="AF26" i="93"/>
  <c r="AF27" i="93"/>
  <c r="AF28" i="93"/>
  <c r="AF29" i="93"/>
  <c r="AF30" i="93"/>
  <c r="AF31" i="93"/>
  <c r="AF32" i="93"/>
  <c r="AF33" i="93"/>
  <c r="AF34" i="93"/>
  <c r="AF35" i="93"/>
  <c r="AF36" i="93"/>
  <c r="AF37" i="93"/>
  <c r="AF38" i="93"/>
  <c r="AF39" i="93"/>
  <c r="AF40" i="93"/>
  <c r="AF41" i="93"/>
  <c r="AF42" i="93"/>
  <c r="AF43" i="93"/>
  <c r="AF44" i="93"/>
  <c r="AF45" i="93"/>
  <c r="AF46" i="93"/>
  <c r="AF47" i="93"/>
  <c r="AF48" i="93"/>
  <c r="AF49" i="93"/>
  <c r="AF50" i="93"/>
  <c r="AF51" i="93"/>
  <c r="AF52" i="93"/>
  <c r="AF53" i="93"/>
  <c r="AF54" i="93"/>
  <c r="AF55" i="93"/>
  <c r="AF56" i="93"/>
  <c r="AF57" i="93"/>
  <c r="AF58" i="93"/>
  <c r="AF59" i="93"/>
  <c r="AF60" i="93"/>
  <c r="AF61" i="93"/>
  <c r="AF62" i="93"/>
  <c r="AF63" i="93"/>
  <c r="AF64" i="93"/>
  <c r="AF65" i="93"/>
  <c r="AF66" i="93"/>
  <c r="AF67" i="93"/>
  <c r="AF68" i="93"/>
  <c r="AF69" i="93"/>
  <c r="AF70" i="93"/>
  <c r="AF71" i="93"/>
  <c r="AF72" i="93"/>
  <c r="AF73" i="93"/>
  <c r="AF74" i="93"/>
  <c r="AF75" i="93"/>
  <c r="AF76" i="93"/>
  <c r="AF77" i="93"/>
  <c r="AF78" i="93"/>
  <c r="AF79" i="93"/>
  <c r="AF80" i="93"/>
  <c r="AF81" i="93"/>
  <c r="AF82" i="93"/>
  <c r="AF83" i="93"/>
  <c r="AF84" i="93"/>
  <c r="AF85" i="93"/>
  <c r="AF86" i="93"/>
  <c r="AF87" i="93"/>
  <c r="AF88" i="93"/>
  <c r="AF89" i="93"/>
  <c r="AF90" i="93"/>
  <c r="AF91" i="93"/>
  <c r="AF92" i="93"/>
  <c r="AF93" i="93"/>
  <c r="AF94" i="93"/>
  <c r="AF95" i="93"/>
  <c r="AF96" i="93"/>
  <c r="AF97" i="93"/>
  <c r="AF98" i="93"/>
  <c r="AF99" i="93"/>
  <c r="AF100" i="93"/>
  <c r="AF101" i="93"/>
  <c r="AF102" i="93"/>
  <c r="AF103" i="93"/>
  <c r="AF104" i="93"/>
  <c r="AF105" i="93"/>
  <c r="AF106" i="93"/>
  <c r="AF107" i="93"/>
  <c r="AF108" i="93"/>
  <c r="AF109" i="93"/>
  <c r="AF110" i="93"/>
  <c r="AF111" i="93"/>
  <c r="AF112" i="93"/>
  <c r="AF113" i="93"/>
  <c r="AF114" i="93"/>
  <c r="AF115" i="93"/>
  <c r="AF116" i="93"/>
  <c r="AF117" i="93"/>
  <c r="AF118" i="93"/>
  <c r="AF119" i="93"/>
  <c r="AF120" i="93"/>
  <c r="AF121" i="93"/>
  <c r="AF122" i="93"/>
  <c r="AF123" i="93"/>
  <c r="AF124" i="93"/>
  <c r="AF125" i="93"/>
  <c r="AF126" i="93"/>
  <c r="AF127" i="93"/>
  <c r="AF128" i="93"/>
  <c r="AF129" i="93"/>
  <c r="AF130" i="93"/>
  <c r="AF131" i="93"/>
  <c r="AF132" i="93"/>
  <c r="AF133" i="93"/>
  <c r="AF134" i="93"/>
  <c r="AF135" i="93"/>
  <c r="AF136" i="93"/>
  <c r="AF137" i="93"/>
  <c r="AF138" i="93"/>
  <c r="AF139" i="93"/>
  <c r="AF140" i="93"/>
  <c r="AF141" i="93"/>
  <c r="AF142" i="93"/>
  <c r="AF143" i="93"/>
  <c r="AF144" i="93"/>
  <c r="AF145" i="93"/>
  <c r="AF146" i="93"/>
  <c r="AF147" i="93"/>
  <c r="AF148" i="93"/>
  <c r="AF149" i="93"/>
  <c r="AF150" i="93"/>
  <c r="AF151" i="93"/>
  <c r="AF152" i="93"/>
  <c r="AF153" i="93"/>
  <c r="AF154" i="93"/>
  <c r="AF155" i="93"/>
  <c r="AF156" i="93"/>
  <c r="AF157" i="93"/>
  <c r="AF158" i="93"/>
  <c r="AF159" i="93"/>
  <c r="AF160" i="93"/>
  <c r="AF161" i="93"/>
  <c r="AF162" i="93"/>
  <c r="AF163" i="93"/>
  <c r="AF164" i="93"/>
  <c r="AF165" i="93"/>
  <c r="AF166" i="93"/>
  <c r="AF167" i="93"/>
  <c r="AF168" i="93"/>
  <c r="AF169" i="93"/>
  <c r="AF170" i="93"/>
  <c r="AF171" i="93"/>
  <c r="AF172" i="93"/>
  <c r="AF173" i="93"/>
  <c r="AF174" i="93"/>
  <c r="AF175" i="93"/>
  <c r="AF176" i="93"/>
  <c r="AF177" i="93"/>
  <c r="AF178" i="93"/>
  <c r="AF179" i="93"/>
  <c r="AF180" i="93"/>
  <c r="AF181" i="93"/>
  <c r="AF182" i="93"/>
  <c r="AF183" i="93"/>
  <c r="AF184" i="93"/>
  <c r="AF185" i="93"/>
  <c r="AF186" i="93"/>
  <c r="AF187" i="93"/>
  <c r="AF188" i="93"/>
  <c r="AF189" i="93"/>
  <c r="AF190" i="93"/>
  <c r="AF191" i="93"/>
  <c r="AF192" i="93"/>
  <c r="AF193" i="93"/>
  <c r="AF194" i="93"/>
  <c r="AF195" i="93"/>
  <c r="AF196" i="93"/>
  <c r="AF197" i="93"/>
  <c r="AF198" i="93"/>
  <c r="AF199" i="93"/>
  <c r="AF200" i="93"/>
  <c r="AF201" i="93"/>
  <c r="AF202" i="93"/>
  <c r="AF203" i="93"/>
  <c r="AF204" i="93"/>
  <c r="AF205" i="93"/>
  <c r="AF206" i="93"/>
  <c r="AF207" i="93"/>
  <c r="AF208" i="93"/>
  <c r="AF209" i="93"/>
  <c r="AF210" i="93"/>
  <c r="AF211" i="93"/>
  <c r="AF212" i="93"/>
  <c r="AF213" i="93"/>
  <c r="AF214" i="93"/>
  <c r="AF215" i="93"/>
  <c r="AF216" i="93"/>
  <c r="AF217" i="93"/>
  <c r="AF218" i="93"/>
  <c r="AF219" i="93"/>
  <c r="AF220" i="93"/>
  <c r="AF221" i="93"/>
  <c r="AF222" i="93"/>
  <c r="AF223" i="93"/>
  <c r="AF224" i="93"/>
  <c r="AF225" i="93"/>
  <c r="AF226" i="93"/>
  <c r="AF227" i="93"/>
  <c r="AF228" i="93"/>
  <c r="AF229" i="93"/>
  <c r="AF230" i="93"/>
  <c r="AF231" i="93"/>
  <c r="AF232" i="93"/>
  <c r="AF233" i="93"/>
  <c r="AF234" i="93"/>
  <c r="AF235" i="93"/>
  <c r="AF236" i="93"/>
  <c r="AF237" i="93"/>
  <c r="AF238" i="93"/>
  <c r="AF239" i="93"/>
  <c r="AF240" i="93"/>
  <c r="AF241" i="93"/>
  <c r="AF242" i="93"/>
  <c r="AF243" i="93"/>
  <c r="AF244" i="93"/>
  <c r="AF245" i="93"/>
  <c r="AF246" i="93"/>
  <c r="AF247" i="93"/>
  <c r="AF248" i="93"/>
  <c r="AF249" i="93"/>
  <c r="AF250" i="93"/>
  <c r="AF251" i="93"/>
  <c r="AF252" i="93"/>
  <c r="AF253" i="93"/>
  <c r="AF254" i="93"/>
  <c r="AF255" i="93"/>
  <c r="AF256" i="93"/>
  <c r="AF257" i="93"/>
  <c r="AF258" i="93"/>
  <c r="AF259" i="93"/>
  <c r="AF260" i="93"/>
  <c r="AF261" i="93"/>
  <c r="AF262" i="93"/>
  <c r="AF263" i="93"/>
  <c r="AF264" i="93"/>
  <c r="AF265" i="93"/>
  <c r="AF266" i="93"/>
  <c r="AF267" i="93"/>
  <c r="AF268" i="93"/>
  <c r="AF269" i="93"/>
  <c r="AF270" i="93"/>
  <c r="AF271" i="93"/>
  <c r="AF272" i="93"/>
  <c r="AF273" i="93"/>
  <c r="AF274" i="93"/>
  <c r="AF275" i="93"/>
  <c r="AF276" i="93"/>
  <c r="AF277" i="93"/>
  <c r="AF278" i="93"/>
  <c r="AF279" i="93"/>
  <c r="AF280" i="93"/>
  <c r="AF281" i="93"/>
  <c r="AF282" i="93"/>
  <c r="AF283" i="93"/>
  <c r="AF284" i="93"/>
  <c r="AF285" i="93"/>
  <c r="AF286" i="93"/>
  <c r="AF287" i="93"/>
  <c r="AF288" i="93"/>
  <c r="AF289" i="93"/>
  <c r="AF290" i="93"/>
  <c r="AF291" i="93"/>
  <c r="AF292" i="93"/>
  <c r="AF293" i="93"/>
  <c r="AF294" i="93"/>
  <c r="AF295" i="93"/>
  <c r="AF296" i="93"/>
  <c r="AF297" i="93"/>
  <c r="AF298" i="93"/>
  <c r="AF299" i="93"/>
  <c r="AF300" i="93"/>
  <c r="AF301" i="93"/>
  <c r="AF302" i="93"/>
  <c r="AF303" i="93"/>
  <c r="AF304" i="93"/>
  <c r="AF305" i="93"/>
  <c r="AF306" i="93"/>
  <c r="AF307" i="93"/>
  <c r="AF308" i="93"/>
  <c r="AF309" i="93"/>
  <c r="AF310" i="93"/>
  <c r="AF311" i="93"/>
  <c r="AF312" i="93"/>
  <c r="AF313" i="93"/>
  <c r="AF314" i="93"/>
  <c r="AF315" i="93"/>
  <c r="AF316" i="93"/>
  <c r="AF317" i="93"/>
  <c r="AF318" i="93"/>
  <c r="AF319" i="93"/>
  <c r="AF320" i="93"/>
  <c r="AF321" i="93"/>
  <c r="AF322" i="93"/>
  <c r="AF323" i="93"/>
  <c r="AF324" i="93"/>
  <c r="AF325" i="93"/>
  <c r="AF326" i="93"/>
  <c r="AF327" i="93"/>
  <c r="AF328" i="93"/>
  <c r="AF329" i="93"/>
  <c r="AF330" i="93"/>
  <c r="AF331" i="93"/>
  <c r="AF332" i="93"/>
  <c r="AF333" i="93"/>
  <c r="AF334" i="93"/>
  <c r="AF335" i="93"/>
  <c r="AF336" i="93"/>
  <c r="AF337" i="93"/>
  <c r="AF338" i="93"/>
  <c r="AF339" i="93"/>
  <c r="AF340" i="93"/>
  <c r="AF341" i="93"/>
  <c r="AF342" i="93"/>
  <c r="AF343" i="93"/>
  <c r="AF344" i="93"/>
  <c r="AF345" i="93"/>
  <c r="AF346" i="93"/>
  <c r="AF347" i="93"/>
  <c r="AF348" i="93"/>
  <c r="AF349" i="93"/>
  <c r="AF350" i="93"/>
  <c r="AF351" i="93"/>
  <c r="AF352" i="93"/>
  <c r="AF353" i="93"/>
  <c r="AF354" i="93"/>
  <c r="AF355" i="93"/>
  <c r="AF356" i="93"/>
  <c r="AF357" i="93"/>
  <c r="AF358" i="93"/>
  <c r="AF359" i="93"/>
  <c r="AF360" i="93"/>
  <c r="AF361" i="93"/>
  <c r="AF362" i="93"/>
  <c r="AF363" i="93"/>
  <c r="AF364" i="93"/>
  <c r="AF365" i="93"/>
  <c r="AF366" i="93"/>
  <c r="AF367" i="93"/>
  <c r="AF368" i="93"/>
  <c r="AF369" i="93"/>
  <c r="AF370" i="93"/>
  <c r="AF371" i="93"/>
  <c r="AF372" i="93"/>
  <c r="AF373" i="93"/>
  <c r="AF374" i="93"/>
  <c r="AF375" i="93"/>
  <c r="AF376" i="93"/>
  <c r="AF377" i="93"/>
  <c r="AF378" i="93"/>
  <c r="AF379" i="93"/>
  <c r="AF380" i="93"/>
  <c r="AF381" i="93"/>
  <c r="AF382" i="93"/>
  <c r="AF383" i="93"/>
  <c r="AF384" i="93"/>
  <c r="AF385" i="93"/>
  <c r="AF386" i="93"/>
  <c r="AF387" i="93"/>
  <c r="AF388" i="93"/>
  <c r="AF389" i="93"/>
  <c r="AF390" i="93"/>
  <c r="AF391" i="93"/>
  <c r="AF392" i="93"/>
  <c r="AF393" i="93"/>
  <c r="AF394" i="93"/>
  <c r="AF395" i="93"/>
  <c r="AF396" i="93"/>
  <c r="AF397" i="93"/>
  <c r="AF398" i="93"/>
  <c r="AF399" i="93"/>
  <c r="AF400" i="93"/>
  <c r="AF401" i="93"/>
  <c r="AF402" i="93"/>
  <c r="AF403" i="93"/>
  <c r="AF404" i="93"/>
  <c r="AF405" i="93"/>
  <c r="AF406" i="93"/>
  <c r="AF407" i="93"/>
  <c r="AF408" i="93"/>
  <c r="AF409" i="93"/>
  <c r="AF410" i="93"/>
  <c r="AF411" i="93"/>
  <c r="AF412" i="93"/>
  <c r="AF413" i="93"/>
  <c r="AF414" i="93"/>
  <c r="AF415" i="93"/>
  <c r="AF416" i="93"/>
  <c r="AF417" i="93"/>
  <c r="AF418" i="93"/>
  <c r="AF419" i="93"/>
  <c r="AF420" i="93"/>
  <c r="AF421" i="93"/>
  <c r="AF422" i="93"/>
  <c r="AF423" i="93"/>
  <c r="AF424" i="93"/>
  <c r="AF425" i="93"/>
  <c r="AF426" i="93"/>
  <c r="AF427" i="93"/>
  <c r="AF428" i="93"/>
  <c r="AF429" i="93"/>
  <c r="AF430" i="93"/>
  <c r="AF431" i="93"/>
  <c r="AF432" i="93"/>
  <c r="AF433" i="93"/>
  <c r="AF434" i="93"/>
  <c r="AF435" i="93"/>
  <c r="AF436" i="93"/>
  <c r="AF437" i="93"/>
  <c r="AF438" i="93"/>
  <c r="AF439" i="93"/>
  <c r="AF440" i="93"/>
  <c r="AF441" i="93"/>
  <c r="AF442" i="93"/>
  <c r="AF443" i="93"/>
  <c r="AF444" i="93"/>
  <c r="AF445" i="93"/>
  <c r="AF446" i="93"/>
  <c r="AF447" i="93"/>
  <c r="AF448" i="93"/>
  <c r="AF449" i="93"/>
  <c r="AF450" i="93"/>
  <c r="AF451" i="93"/>
  <c r="AF452" i="93"/>
  <c r="AF453" i="93"/>
  <c r="AF454" i="93"/>
  <c r="AF455" i="93"/>
  <c r="AF456" i="93"/>
  <c r="AF457" i="93"/>
  <c r="AF458" i="93"/>
  <c r="AF459" i="93"/>
  <c r="AF460" i="93"/>
  <c r="AF461" i="93"/>
  <c r="AF462" i="93"/>
  <c r="AF463" i="93"/>
  <c r="AF464" i="93"/>
  <c r="AF465" i="93"/>
  <c r="AF466" i="93"/>
  <c r="AF467" i="93"/>
  <c r="AF468" i="93"/>
  <c r="AF469" i="93"/>
  <c r="AF470" i="93"/>
  <c r="AF471" i="93"/>
  <c r="AF472" i="93"/>
  <c r="AF473" i="93"/>
  <c r="AF474" i="93"/>
  <c r="AF475" i="93"/>
  <c r="AF476" i="93"/>
  <c r="AF477" i="93"/>
  <c r="AF478" i="93"/>
  <c r="AF479" i="93"/>
  <c r="AF480" i="93"/>
  <c r="AF481" i="93"/>
  <c r="AF482" i="93"/>
  <c r="AF483" i="93"/>
  <c r="AF484" i="93"/>
  <c r="AF485" i="93"/>
  <c r="AF486" i="93"/>
  <c r="AF487" i="93"/>
  <c r="AF488" i="93"/>
  <c r="AF489" i="93"/>
  <c r="AF490" i="93"/>
  <c r="AF491" i="93"/>
  <c r="AF492" i="93"/>
  <c r="AF493" i="93"/>
  <c r="AF494" i="93"/>
  <c r="AF495" i="93"/>
  <c r="AF496" i="93"/>
  <c r="AF497" i="93"/>
  <c r="AF498" i="93"/>
  <c r="AF499" i="93"/>
  <c r="AF500" i="93"/>
  <c r="AF501" i="93"/>
  <c r="AF502" i="93"/>
  <c r="AF503" i="93"/>
  <c r="AF504" i="93"/>
  <c r="AF505" i="93"/>
  <c r="AF506" i="93"/>
  <c r="AF507" i="93"/>
  <c r="AF508" i="93"/>
  <c r="AF509" i="93"/>
  <c r="AF510" i="93"/>
  <c r="AF511" i="93"/>
  <c r="AF512" i="93"/>
  <c r="AF513" i="93"/>
  <c r="AF514" i="93"/>
  <c r="AF515" i="93"/>
  <c r="AF516" i="93"/>
  <c r="AF517" i="93"/>
  <c r="AF518" i="93"/>
  <c r="AF519" i="93"/>
  <c r="AF520" i="93"/>
  <c r="AF521" i="93"/>
  <c r="AF522" i="93"/>
  <c r="AF523" i="93"/>
  <c r="AF524" i="93"/>
  <c r="AF525" i="93"/>
  <c r="AF526" i="93"/>
  <c r="AF527" i="93"/>
  <c r="AF528" i="93"/>
  <c r="AF529" i="93"/>
  <c r="AF530" i="93"/>
  <c r="AF531" i="93"/>
  <c r="AF532" i="93"/>
  <c r="AF533" i="93"/>
  <c r="AF534" i="93"/>
  <c r="AF535" i="93"/>
  <c r="AF536" i="93"/>
  <c r="AF537" i="93"/>
  <c r="AF538" i="93"/>
  <c r="AF539" i="93"/>
  <c r="AF540" i="93"/>
  <c r="AF541" i="93"/>
  <c r="AF542" i="93"/>
  <c r="AF543" i="93"/>
  <c r="AF544" i="93"/>
  <c r="AF545" i="93"/>
  <c r="AF546" i="93"/>
  <c r="AF547" i="93"/>
  <c r="AF548" i="93"/>
  <c r="AF549" i="93"/>
  <c r="AF550" i="93"/>
  <c r="AF551" i="93"/>
  <c r="AF552" i="93"/>
  <c r="AF553" i="93"/>
  <c r="AF554" i="93"/>
  <c r="AF555" i="93"/>
  <c r="AF556" i="93"/>
  <c r="AF557" i="93"/>
  <c r="AF558" i="93"/>
  <c r="AF559" i="93"/>
  <c r="AF560" i="93"/>
  <c r="AF561" i="93"/>
  <c r="AF562" i="93"/>
  <c r="AF563" i="93"/>
  <c r="AF564" i="93"/>
  <c r="AF565" i="93"/>
  <c r="AF566" i="93"/>
  <c r="AF567" i="93"/>
  <c r="AF568" i="93"/>
  <c r="AF569" i="93"/>
  <c r="AF570" i="93"/>
  <c r="AF571" i="93"/>
  <c r="AF572" i="93"/>
  <c r="AF573" i="93"/>
  <c r="AF574" i="93"/>
  <c r="AF575" i="93"/>
  <c r="AF576" i="93"/>
  <c r="AF577" i="93"/>
  <c r="AF578" i="93"/>
  <c r="AF579" i="93"/>
  <c r="AF580" i="93"/>
  <c r="AF581" i="93"/>
  <c r="AF582" i="93"/>
  <c r="AF583" i="93"/>
  <c r="AF584" i="93"/>
  <c r="AF585" i="93"/>
  <c r="AF586" i="93"/>
  <c r="AF587" i="93"/>
  <c r="AF588" i="93"/>
  <c r="AF589" i="93"/>
  <c r="AF590" i="93"/>
  <c r="AF591" i="93"/>
  <c r="AF592" i="93"/>
  <c r="AF593" i="93"/>
  <c r="AF594" i="93"/>
  <c r="AF595" i="93"/>
  <c r="AF596" i="93"/>
  <c r="AF597" i="93"/>
  <c r="AF598" i="93"/>
  <c r="AF599" i="93"/>
  <c r="AF600" i="93"/>
  <c r="AF601" i="93"/>
  <c r="AF602" i="93"/>
  <c r="AF603" i="93"/>
  <c r="AF604" i="93"/>
  <c r="AF605" i="93"/>
  <c r="AF606" i="93"/>
  <c r="AF607" i="93"/>
  <c r="AF608" i="93"/>
  <c r="AF609" i="93"/>
  <c r="AF610" i="93"/>
  <c r="AF611" i="93"/>
  <c r="AF612" i="93"/>
  <c r="AF613" i="93"/>
  <c r="AF614" i="93"/>
  <c r="AF615" i="93"/>
  <c r="AF616" i="93"/>
  <c r="AF617" i="93"/>
  <c r="AF618" i="93"/>
  <c r="AF619" i="93"/>
  <c r="AF620" i="93"/>
  <c r="AF621" i="93"/>
  <c r="AF622" i="93"/>
  <c r="AF623" i="93"/>
  <c r="AF624" i="93"/>
  <c r="AF625" i="93"/>
  <c r="AF626" i="93"/>
  <c r="AF627" i="93"/>
  <c r="AF628" i="93"/>
  <c r="AF629" i="93"/>
  <c r="AF630" i="93"/>
  <c r="AF631" i="93"/>
  <c r="AF632" i="93"/>
  <c r="AF633" i="93"/>
  <c r="AF634" i="93"/>
  <c r="AF635" i="93"/>
  <c r="AF636" i="93"/>
  <c r="AF637" i="93"/>
  <c r="AF638" i="93"/>
  <c r="AF639" i="93"/>
  <c r="AF640" i="93"/>
  <c r="AF641" i="93"/>
  <c r="AF642" i="93"/>
  <c r="AF643" i="93"/>
  <c r="AF644" i="93"/>
  <c r="AF645" i="93"/>
  <c r="AF646" i="93"/>
  <c r="AF647" i="93"/>
  <c r="AF648" i="93"/>
  <c r="AF649" i="93"/>
  <c r="AF650" i="93"/>
  <c r="AF651" i="93"/>
  <c r="AF652" i="93"/>
  <c r="AF653" i="93"/>
  <c r="AF654" i="93"/>
  <c r="AF655" i="93"/>
  <c r="AF656" i="93"/>
  <c r="AF657" i="93"/>
  <c r="AF658" i="93"/>
  <c r="AF659" i="93"/>
  <c r="AF660" i="93"/>
  <c r="AF661" i="93"/>
  <c r="AF662" i="93"/>
  <c r="AF663" i="93"/>
  <c r="AF664" i="93"/>
  <c r="AF665" i="93"/>
  <c r="AF666" i="93"/>
  <c r="AF667" i="93"/>
  <c r="AF668" i="93"/>
  <c r="AF669" i="93"/>
  <c r="AF670" i="93"/>
  <c r="AF671" i="93"/>
  <c r="AF672" i="93"/>
  <c r="AF673" i="93"/>
  <c r="AF674" i="93"/>
  <c r="AF675" i="93"/>
  <c r="AF676" i="93"/>
  <c r="AF677" i="93"/>
  <c r="AF678" i="93"/>
  <c r="AF679" i="93"/>
  <c r="AF680" i="93"/>
  <c r="AF681" i="93"/>
  <c r="AF682" i="93"/>
  <c r="AF683" i="93"/>
  <c r="AF684" i="93"/>
  <c r="AF685" i="93"/>
  <c r="AF686" i="93"/>
  <c r="AF687" i="93"/>
  <c r="AF688" i="93"/>
  <c r="AF689" i="93"/>
  <c r="AF690" i="93"/>
  <c r="AF691" i="93"/>
  <c r="AF692" i="93"/>
  <c r="AF693" i="93"/>
  <c r="AF694" i="93"/>
  <c r="AF695" i="93"/>
  <c r="AF696" i="93"/>
  <c r="AF697" i="93"/>
  <c r="AF698" i="93"/>
  <c r="AF699" i="93"/>
  <c r="AF700" i="93"/>
  <c r="AF701" i="93"/>
  <c r="AF702" i="93"/>
  <c r="AF703" i="93"/>
  <c r="AF704" i="93"/>
  <c r="AF705" i="93"/>
  <c r="AF706" i="93"/>
  <c r="AF707" i="93"/>
  <c r="AF708" i="93"/>
  <c r="AF709" i="93"/>
  <c r="AF710" i="93"/>
  <c r="AF711" i="93"/>
  <c r="AF712" i="93"/>
  <c r="AF713" i="93"/>
  <c r="AF714" i="93"/>
  <c r="AF715" i="93"/>
  <c r="AF716" i="93"/>
  <c r="AF717" i="93"/>
  <c r="AF718" i="93"/>
  <c r="AF719" i="93"/>
  <c r="AF720" i="93"/>
  <c r="AF721" i="93"/>
  <c r="AF722" i="93"/>
  <c r="AF723" i="93"/>
  <c r="AF724" i="93"/>
  <c r="AF725" i="93"/>
  <c r="AF726" i="93"/>
  <c r="AF727" i="93"/>
  <c r="AF728" i="93"/>
  <c r="AF729" i="93"/>
  <c r="AF730" i="93"/>
  <c r="AF731" i="93"/>
  <c r="AF732" i="93"/>
  <c r="AF733" i="93"/>
  <c r="AF734" i="93"/>
  <c r="AF735" i="93"/>
  <c r="AF736" i="93"/>
  <c r="AF737" i="93"/>
  <c r="AF738" i="93"/>
  <c r="AF739" i="93"/>
  <c r="AF740" i="93"/>
  <c r="AF741" i="93"/>
  <c r="AF742" i="93"/>
  <c r="AF743" i="93"/>
  <c r="AF744" i="93"/>
  <c r="AF745" i="93"/>
  <c r="AF746" i="93"/>
  <c r="AF747" i="93"/>
  <c r="AF748" i="93"/>
  <c r="AF749" i="93"/>
  <c r="AF750" i="93"/>
  <c r="AF751" i="93"/>
  <c r="AF752" i="93"/>
  <c r="AF753" i="93"/>
  <c r="AF754" i="93"/>
  <c r="AF755" i="93"/>
  <c r="AF756" i="93"/>
  <c r="AF757" i="93"/>
  <c r="AF758" i="93"/>
  <c r="AF759" i="93"/>
  <c r="AF760" i="93"/>
  <c r="AF761" i="93"/>
  <c r="AF762" i="93"/>
  <c r="AF763" i="93"/>
  <c r="AF764" i="93"/>
  <c r="AF765" i="93"/>
  <c r="AF766" i="93"/>
  <c r="AF767" i="93"/>
  <c r="AF768" i="93"/>
  <c r="AF769" i="93"/>
  <c r="AF770" i="93"/>
  <c r="AF771" i="93"/>
  <c r="AF772" i="93"/>
  <c r="AF773" i="93"/>
  <c r="AF774" i="93"/>
  <c r="AF775" i="93"/>
  <c r="AF776" i="93"/>
  <c r="AF777" i="93"/>
  <c r="AF778" i="93"/>
  <c r="AF779" i="93"/>
  <c r="AF780" i="93"/>
  <c r="AF781" i="93"/>
  <c r="AF782" i="93"/>
  <c r="AF783" i="93"/>
  <c r="AF784" i="93"/>
  <c r="AF785" i="93"/>
  <c r="AF786" i="93"/>
  <c r="AF787" i="93"/>
  <c r="AF788" i="93"/>
  <c r="AF789" i="93"/>
  <c r="AF790" i="93"/>
  <c r="AF791" i="93"/>
  <c r="AF792" i="93"/>
  <c r="AF793" i="93"/>
  <c r="AF794" i="93"/>
  <c r="AF795" i="93"/>
  <c r="AF796" i="93"/>
  <c r="AF797" i="93"/>
  <c r="AF798" i="93"/>
  <c r="AF799" i="93"/>
  <c r="AF800" i="93"/>
  <c r="AF801" i="93"/>
  <c r="AF802" i="93"/>
  <c r="AF803" i="93"/>
  <c r="AF804" i="93"/>
  <c r="AF805" i="93"/>
  <c r="AF806" i="93"/>
  <c r="AF807" i="93"/>
  <c r="AF808" i="93"/>
  <c r="AF809" i="93"/>
  <c r="AF810" i="93"/>
  <c r="AF811" i="93"/>
  <c r="AF812" i="93"/>
  <c r="AF813" i="93"/>
  <c r="AF814" i="93"/>
  <c r="AF815" i="93"/>
  <c r="AF816" i="93"/>
  <c r="AF817" i="93"/>
  <c r="AF818" i="93"/>
  <c r="AF819" i="93"/>
  <c r="AF820" i="93"/>
  <c r="AF821" i="93"/>
  <c r="AF822" i="93"/>
  <c r="AF823" i="93"/>
  <c r="AF824" i="93"/>
  <c r="AF825" i="93"/>
  <c r="AF826" i="93"/>
  <c r="AF827" i="93"/>
  <c r="AF828" i="93"/>
  <c r="AF829" i="93"/>
  <c r="AF830" i="93"/>
  <c r="AF831" i="93"/>
  <c r="AF832" i="93"/>
  <c r="AF833" i="93"/>
  <c r="AF834" i="93"/>
  <c r="AF835" i="93"/>
  <c r="AF836" i="93"/>
  <c r="AF837" i="93"/>
  <c r="AF838" i="93"/>
  <c r="AF839" i="93"/>
  <c r="AF840" i="93"/>
  <c r="AF841" i="93"/>
  <c r="AF842" i="93"/>
  <c r="AF843" i="93"/>
  <c r="AF844" i="93"/>
  <c r="AF845" i="93"/>
  <c r="AF846" i="93"/>
  <c r="AF847" i="93"/>
  <c r="AF848" i="93"/>
  <c r="AF849" i="93"/>
  <c r="AF850" i="93"/>
  <c r="AF851" i="93"/>
  <c r="AF852" i="93"/>
  <c r="AF853" i="93"/>
  <c r="AF854" i="93"/>
  <c r="AF855" i="93"/>
  <c r="AF856" i="93"/>
  <c r="AF857" i="93"/>
  <c r="AF858" i="93"/>
  <c r="AF859" i="93"/>
  <c r="AF860" i="93"/>
  <c r="AF861" i="93"/>
  <c r="AF862" i="93"/>
  <c r="AF863" i="93"/>
  <c r="AF864" i="93"/>
  <c r="AF865" i="93"/>
  <c r="AF866" i="93"/>
  <c r="AF867" i="93"/>
  <c r="AF868" i="93"/>
  <c r="AF869" i="93"/>
  <c r="AF870" i="93"/>
  <c r="AF871" i="93"/>
  <c r="AF872" i="93"/>
  <c r="AF873" i="93"/>
  <c r="AF874" i="93"/>
  <c r="AF875" i="93"/>
  <c r="AF876" i="93"/>
  <c r="AF877" i="93"/>
  <c r="AF878" i="93"/>
  <c r="AF879" i="93"/>
  <c r="AF880" i="93"/>
  <c r="AF881" i="93"/>
  <c r="AF882" i="93"/>
  <c r="AF883" i="93"/>
  <c r="AF884" i="93"/>
  <c r="AF885" i="93"/>
  <c r="AF886" i="93"/>
  <c r="AF887" i="93"/>
  <c r="AF888" i="93"/>
  <c r="AF889" i="93"/>
  <c r="AF890" i="93"/>
  <c r="AF891" i="93"/>
  <c r="AF892" i="93"/>
  <c r="AF893" i="93"/>
  <c r="AF894" i="93"/>
  <c r="AF895" i="93"/>
  <c r="AF896" i="93"/>
  <c r="AF897" i="93"/>
  <c r="AF898" i="93"/>
  <c r="AF899" i="93"/>
  <c r="AF900" i="93"/>
  <c r="AF901" i="93"/>
  <c r="AF902" i="93"/>
  <c r="AF903" i="93"/>
  <c r="AF904" i="93"/>
  <c r="AF905" i="93"/>
  <c r="AF906" i="93"/>
  <c r="AF907" i="93"/>
  <c r="AF908" i="93"/>
  <c r="AF909" i="93"/>
  <c r="AF910" i="93"/>
  <c r="AF911" i="93"/>
  <c r="AF912" i="93"/>
  <c r="AF913" i="93"/>
  <c r="AF914" i="93"/>
  <c r="AF915" i="93"/>
  <c r="AF916" i="93"/>
  <c r="AF917" i="93"/>
  <c r="AF918" i="93"/>
  <c r="AF919" i="93"/>
  <c r="AF920" i="93"/>
  <c r="AF921" i="93"/>
  <c r="AF922" i="93"/>
  <c r="AF923" i="93"/>
  <c r="AF924" i="93"/>
  <c r="AF925" i="93"/>
  <c r="AF926" i="93"/>
  <c r="AF927" i="93"/>
  <c r="AF928" i="93"/>
  <c r="AF929" i="93"/>
  <c r="AF930" i="93"/>
  <c r="AF931" i="93"/>
  <c r="AF932" i="93"/>
  <c r="AF933" i="93"/>
  <c r="AF934" i="93"/>
  <c r="AF935" i="93"/>
  <c r="AF936" i="93"/>
  <c r="AF937" i="93"/>
  <c r="AF938" i="93"/>
  <c r="AF939" i="93"/>
  <c r="AF940" i="93"/>
  <c r="AF941" i="93"/>
  <c r="AF942" i="93"/>
  <c r="AF943" i="93"/>
  <c r="AF944" i="93"/>
  <c r="AF945" i="93"/>
  <c r="AF946" i="93"/>
  <c r="AF947" i="93"/>
  <c r="AF948" i="93"/>
  <c r="AF949" i="93"/>
  <c r="AF950" i="93"/>
  <c r="AF951" i="93"/>
  <c r="AF952" i="93"/>
  <c r="AF953" i="93"/>
  <c r="AF954" i="93"/>
  <c r="AF955" i="93"/>
  <c r="AF956" i="93"/>
  <c r="AF957" i="93"/>
  <c r="AF958" i="93"/>
  <c r="AF959" i="93"/>
  <c r="AF960" i="93"/>
  <c r="AF961" i="93"/>
  <c r="AF962" i="93"/>
  <c r="AF963" i="93"/>
  <c r="AF964" i="93"/>
  <c r="AF965" i="93"/>
  <c r="AF966" i="93"/>
  <c r="AF967" i="93"/>
  <c r="AF968" i="93"/>
  <c r="AF969" i="93"/>
  <c r="AF970" i="93"/>
  <c r="AF971" i="93"/>
  <c r="AF972" i="93"/>
  <c r="AF973" i="93"/>
  <c r="AF974" i="93"/>
  <c r="AF975" i="93"/>
  <c r="AF976" i="93"/>
  <c r="AF977" i="93"/>
  <c r="AF978" i="93"/>
  <c r="AF979" i="93"/>
  <c r="AF980" i="93"/>
  <c r="AF981" i="93"/>
  <c r="AF982" i="93"/>
  <c r="AF983" i="93"/>
  <c r="AF984" i="93"/>
  <c r="AF985" i="93"/>
  <c r="AF986" i="93"/>
  <c r="AF987" i="93"/>
  <c r="AF988" i="93"/>
  <c r="AF989" i="93"/>
  <c r="AF990" i="93"/>
  <c r="AF991" i="93"/>
  <c r="AF992" i="93"/>
  <c r="AF993" i="93"/>
  <c r="AF994" i="93"/>
  <c r="AF995" i="93"/>
  <c r="AF996" i="93"/>
  <c r="AF997" i="93"/>
  <c r="AF998" i="93"/>
  <c r="AF999" i="93"/>
  <c r="AF1000" i="93"/>
  <c r="AF1001" i="93"/>
  <c r="AF1002" i="93"/>
  <c r="AF1003" i="93"/>
  <c r="AF1004" i="93"/>
  <c r="AF1005" i="93"/>
  <c r="AF1006" i="93"/>
  <c r="AF1007" i="93"/>
  <c r="AF1008" i="93"/>
  <c r="AF1009" i="93"/>
  <c r="AF1010" i="93"/>
  <c r="AF1011" i="93"/>
  <c r="AF1012" i="93"/>
  <c r="AF1013" i="93"/>
  <c r="AF1014" i="93"/>
  <c r="AF1015" i="93"/>
  <c r="AF1016" i="93"/>
  <c r="AF1017" i="93"/>
  <c r="AF1018" i="93"/>
  <c r="AF1019" i="93"/>
  <c r="AF1020" i="93"/>
  <c r="AF1021" i="93"/>
  <c r="AF1022" i="93"/>
  <c r="AF1023" i="93"/>
  <c r="AF1024" i="93"/>
  <c r="AF1025" i="93"/>
  <c r="AF1026" i="93"/>
  <c r="AF1027" i="93"/>
  <c r="AF1028" i="93"/>
  <c r="AF1029" i="93"/>
  <c r="AF1030" i="93"/>
  <c r="AF1031" i="93"/>
  <c r="AF1032" i="93"/>
  <c r="AF1033" i="93"/>
  <c r="AF1034" i="93"/>
  <c r="AF1035" i="93"/>
  <c r="AF1036" i="93"/>
  <c r="AF1037" i="93"/>
  <c r="AF1038" i="93"/>
  <c r="AF1039" i="93"/>
  <c r="AF1040" i="93"/>
  <c r="AF1041" i="93"/>
  <c r="AF1042" i="93"/>
  <c r="AF1043" i="93"/>
  <c r="AF1044" i="93"/>
  <c r="AF1045" i="93"/>
  <c r="AF1046" i="93"/>
  <c r="AF1047" i="93"/>
  <c r="AF1048" i="93"/>
  <c r="AF1049" i="93"/>
  <c r="AF1050" i="93"/>
  <c r="AF1051" i="93"/>
  <c r="AF1052" i="93"/>
  <c r="AF1053" i="93"/>
  <c r="AF1054" i="93"/>
  <c r="AF1055" i="93"/>
  <c r="AF1056" i="93"/>
  <c r="AF1057" i="93"/>
  <c r="AF1058" i="93"/>
  <c r="AF1059" i="93"/>
  <c r="AF1060" i="93"/>
  <c r="AF1061" i="93"/>
  <c r="AF1062" i="93"/>
  <c r="AF1063" i="93"/>
  <c r="AF1064" i="93"/>
  <c r="AF1065" i="93"/>
  <c r="AF1066" i="93"/>
  <c r="AF1067" i="93"/>
  <c r="AF1068" i="93"/>
  <c r="AF1069" i="93"/>
  <c r="AF1070" i="93"/>
  <c r="AF1071" i="93"/>
  <c r="AF1072" i="93"/>
  <c r="AF1073" i="93"/>
  <c r="AF1074" i="93"/>
  <c r="AF1075" i="93"/>
  <c r="AF1076" i="93"/>
  <c r="AF1077" i="93"/>
  <c r="AF1078" i="93"/>
  <c r="AF1079" i="93"/>
  <c r="AF1080" i="93"/>
  <c r="AF1081" i="93"/>
  <c r="AF1082" i="93"/>
  <c r="AF1083" i="93"/>
  <c r="AF1084" i="93"/>
  <c r="AF1085" i="93"/>
  <c r="AF1086" i="93"/>
  <c r="AF1087" i="93"/>
  <c r="AF1088" i="93"/>
  <c r="AF1089" i="93"/>
  <c r="AF1090" i="93"/>
  <c r="AF1091" i="93"/>
  <c r="AF1092" i="93"/>
  <c r="AF1093" i="93"/>
  <c r="AF1094" i="93"/>
  <c r="AF1095" i="93"/>
  <c r="AF1096" i="93"/>
  <c r="AF1097" i="93"/>
  <c r="AF1098" i="93"/>
  <c r="AF1099" i="93"/>
  <c r="AF1100" i="93"/>
  <c r="AF1101" i="93"/>
  <c r="AF1102" i="93"/>
  <c r="AF1103" i="93"/>
  <c r="AF1104" i="93"/>
  <c r="AF1105" i="93"/>
  <c r="AF1106" i="93"/>
  <c r="AF1107" i="93"/>
  <c r="AF1108" i="93"/>
  <c r="AF1109" i="93"/>
  <c r="AF1110" i="93"/>
  <c r="AF1111" i="93"/>
  <c r="AF1112" i="93"/>
  <c r="AF1113" i="93"/>
  <c r="AF1114" i="93"/>
  <c r="AF1115" i="93"/>
  <c r="AF1116" i="93"/>
  <c r="AF1117" i="93"/>
  <c r="AF1118" i="93"/>
  <c r="AF1119" i="93"/>
  <c r="AF1120" i="93"/>
  <c r="AF1121" i="93"/>
  <c r="AF1122" i="93"/>
  <c r="AF1123" i="93"/>
  <c r="AF1124" i="93"/>
  <c r="AF1125" i="93"/>
  <c r="AF1126" i="93"/>
  <c r="AF1127" i="93"/>
  <c r="AF1128" i="93"/>
  <c r="AF1129" i="93"/>
  <c r="AF1130" i="93"/>
  <c r="AF1131" i="93"/>
  <c r="AF1132" i="93"/>
  <c r="AF1133" i="93"/>
  <c r="AF1134" i="93"/>
  <c r="AF1135" i="93"/>
  <c r="AF1136" i="93"/>
  <c r="AF1137" i="93"/>
  <c r="AF1138" i="93"/>
  <c r="AF1139" i="93"/>
  <c r="AF1140" i="93"/>
  <c r="AF1141" i="93"/>
  <c r="AF1142" i="93"/>
  <c r="AF1143" i="93"/>
  <c r="AF1144" i="93"/>
  <c r="AF1145" i="93"/>
  <c r="AF1146" i="93"/>
  <c r="AF1147" i="93"/>
  <c r="AF1148" i="93"/>
  <c r="AF1149" i="93"/>
  <c r="AF1150" i="93"/>
  <c r="AF1151" i="93"/>
  <c r="AF1152" i="93"/>
  <c r="AF1153" i="93"/>
  <c r="AF1154" i="93"/>
  <c r="AF1155" i="93"/>
  <c r="AF1156" i="93"/>
  <c r="AF1157" i="93"/>
  <c r="AF1158" i="93"/>
  <c r="AF1159" i="93"/>
  <c r="AF1160" i="93"/>
  <c r="AF1161" i="93"/>
  <c r="AF1162" i="93"/>
  <c r="AF1163" i="93"/>
  <c r="AF1164" i="93"/>
  <c r="AF1165" i="93"/>
  <c r="AF1166" i="93"/>
  <c r="AF1167" i="93"/>
  <c r="AF1168" i="93"/>
  <c r="AF1169" i="93"/>
  <c r="AF1170" i="93"/>
  <c r="AF1171" i="93"/>
  <c r="AF1172" i="93"/>
  <c r="AF1173" i="93"/>
  <c r="AF1174" i="93"/>
  <c r="AF1175" i="93"/>
  <c r="AF1176" i="93"/>
  <c r="AF1177" i="93"/>
  <c r="AF1178" i="93"/>
  <c r="AF1179" i="93"/>
  <c r="AF1180" i="93"/>
  <c r="AF1181" i="93"/>
  <c r="AF1182" i="93"/>
  <c r="AF1183" i="93"/>
  <c r="AF1184" i="93"/>
  <c r="AF1185" i="93"/>
  <c r="AF1186" i="93"/>
  <c r="AF1187" i="93"/>
  <c r="AF1188" i="93"/>
  <c r="AF1189" i="93"/>
  <c r="AF1190" i="93"/>
  <c r="AF1191" i="93"/>
  <c r="AF1192" i="93"/>
  <c r="AF1193" i="93"/>
  <c r="AF1194" i="93"/>
  <c r="AF1195" i="93"/>
  <c r="AF1196" i="93"/>
  <c r="AF1197" i="93"/>
  <c r="AF1198" i="93"/>
  <c r="AF1199" i="93"/>
  <c r="AF1200" i="93"/>
  <c r="AF1201" i="93"/>
  <c r="AF1202" i="93"/>
  <c r="AF1203" i="93"/>
  <c r="AF1204" i="93"/>
  <c r="AF1205" i="93"/>
  <c r="AF1206" i="93"/>
  <c r="AF1207" i="93"/>
  <c r="AF1208" i="93"/>
  <c r="AF1209" i="93"/>
  <c r="AF1210" i="93"/>
  <c r="AF1211" i="93"/>
  <c r="AF1212" i="93"/>
  <c r="AF1213" i="93"/>
  <c r="AF14" i="93"/>
  <c r="AD46" i="93"/>
  <c r="AD142" i="93"/>
  <c r="AD174" i="93"/>
  <c r="AD270" i="93"/>
  <c r="AD302" i="93"/>
  <c r="AD376" i="93"/>
  <c r="AD440" i="93"/>
  <c r="AD504" i="93"/>
  <c r="AD537" i="93"/>
  <c r="AD553" i="93"/>
  <c r="AD569" i="93"/>
  <c r="AD585" i="93"/>
  <c r="AD601" i="93"/>
  <c r="AD617" i="93"/>
  <c r="AD633" i="93"/>
  <c r="AD649" i="93"/>
  <c r="AD665" i="93"/>
  <c r="AD681" i="93"/>
  <c r="AD693" i="93"/>
  <c r="AD701" i="93"/>
  <c r="AD709" i="93"/>
  <c r="AD717" i="93"/>
  <c r="AD725" i="93"/>
  <c r="AD733" i="93"/>
  <c r="AD741" i="93"/>
  <c r="AD749" i="93"/>
  <c r="AD757" i="93"/>
  <c r="AD765" i="93"/>
  <c r="AD773" i="93"/>
  <c r="AD781" i="93"/>
  <c r="AD789" i="93"/>
  <c r="AD797" i="93"/>
  <c r="AD805" i="93"/>
  <c r="AD813" i="93"/>
  <c r="AD821" i="93"/>
  <c r="AD829" i="93"/>
  <c r="AD837" i="93"/>
  <c r="AD845" i="93"/>
  <c r="AD853" i="93"/>
  <c r="AD861" i="93"/>
  <c r="AD869" i="93"/>
  <c r="AD877" i="93"/>
  <c r="AD885" i="93"/>
  <c r="AD893" i="93"/>
  <c r="AD901" i="93"/>
  <c r="AD909" i="93"/>
  <c r="AD917" i="93"/>
  <c r="AD925" i="93"/>
  <c r="AD933" i="93"/>
  <c r="AD941" i="93"/>
  <c r="AD949" i="93"/>
  <c r="AD957" i="93"/>
  <c r="AD965" i="93"/>
  <c r="AD973" i="93"/>
  <c r="AD981" i="93"/>
  <c r="AD989" i="93"/>
  <c r="AD997" i="93"/>
  <c r="AD1005" i="93"/>
  <c r="AD1013" i="93"/>
  <c r="AD1021" i="93"/>
  <c r="AD1029" i="93"/>
  <c r="AD1037" i="93"/>
  <c r="AD1045" i="93"/>
  <c r="AD1053" i="93"/>
  <c r="AD1061" i="93"/>
  <c r="AD1069" i="93"/>
  <c r="AD1077" i="93"/>
  <c r="AD1085" i="93"/>
  <c r="AD1093" i="93"/>
  <c r="AD1101" i="93"/>
  <c r="AD1109" i="93"/>
  <c r="AD1117" i="93"/>
  <c r="AB15" i="93"/>
  <c r="AD15" i="93" s="1"/>
  <c r="AB16" i="93"/>
  <c r="AD16" i="93" s="1"/>
  <c r="AB17" i="93"/>
  <c r="AD17" i="93" s="1"/>
  <c r="AB18" i="93"/>
  <c r="AD18" i="93" s="1"/>
  <c r="AB19" i="93"/>
  <c r="AD19" i="93" s="1"/>
  <c r="AB20" i="93"/>
  <c r="AD20" i="93" s="1"/>
  <c r="AB21" i="93"/>
  <c r="AD21" i="93" s="1"/>
  <c r="AB22" i="93"/>
  <c r="AD22" i="93" s="1"/>
  <c r="AB23" i="93"/>
  <c r="AD23" i="93" s="1"/>
  <c r="AB24" i="93"/>
  <c r="AD24" i="93" s="1"/>
  <c r="AB25" i="93"/>
  <c r="AD25" i="93" s="1"/>
  <c r="AB26" i="93"/>
  <c r="AD26" i="93" s="1"/>
  <c r="AB27" i="93"/>
  <c r="AD27" i="93" s="1"/>
  <c r="AB28" i="93"/>
  <c r="AD28" i="93" s="1"/>
  <c r="AB29" i="93"/>
  <c r="AD29" i="93" s="1"/>
  <c r="AB30" i="93"/>
  <c r="AD30" i="93" s="1"/>
  <c r="AB31" i="93"/>
  <c r="AD31" i="93" s="1"/>
  <c r="AB32" i="93"/>
  <c r="AD32" i="93" s="1"/>
  <c r="AB33" i="93"/>
  <c r="AD33" i="93" s="1"/>
  <c r="AB34" i="93"/>
  <c r="AD34" i="93" s="1"/>
  <c r="AB35" i="93"/>
  <c r="AD35" i="93" s="1"/>
  <c r="AB36" i="93"/>
  <c r="AD36" i="93" s="1"/>
  <c r="AB37" i="93"/>
  <c r="AD37" i="93" s="1"/>
  <c r="AB38" i="93"/>
  <c r="AD38" i="93" s="1"/>
  <c r="AB39" i="93"/>
  <c r="AD39" i="93" s="1"/>
  <c r="AB40" i="93"/>
  <c r="AD40" i="93" s="1"/>
  <c r="AB41" i="93"/>
  <c r="AD41" i="93" s="1"/>
  <c r="AB42" i="93"/>
  <c r="AD42" i="93" s="1"/>
  <c r="AB43" i="93"/>
  <c r="AD43" i="93" s="1"/>
  <c r="AB44" i="93"/>
  <c r="AD44" i="93" s="1"/>
  <c r="AB45" i="93"/>
  <c r="AD45" i="93" s="1"/>
  <c r="AB46" i="93"/>
  <c r="AB47" i="93"/>
  <c r="AD47" i="93" s="1"/>
  <c r="AB48" i="93"/>
  <c r="AD48" i="93" s="1"/>
  <c r="AB49" i="93"/>
  <c r="AD49" i="93" s="1"/>
  <c r="AB50" i="93"/>
  <c r="AD50" i="93" s="1"/>
  <c r="AB51" i="93"/>
  <c r="AD51" i="93" s="1"/>
  <c r="AB52" i="93"/>
  <c r="AD52" i="93" s="1"/>
  <c r="AB53" i="93"/>
  <c r="AD53" i="93" s="1"/>
  <c r="AB54" i="93"/>
  <c r="AD54" i="93" s="1"/>
  <c r="AB55" i="93"/>
  <c r="AD55" i="93" s="1"/>
  <c r="AB56" i="93"/>
  <c r="AD56" i="93" s="1"/>
  <c r="AB57" i="93"/>
  <c r="AD57" i="93" s="1"/>
  <c r="AB58" i="93"/>
  <c r="AD58" i="93" s="1"/>
  <c r="AB59" i="93"/>
  <c r="AD59" i="93" s="1"/>
  <c r="AB60" i="93"/>
  <c r="AD60" i="93" s="1"/>
  <c r="AB61" i="93"/>
  <c r="AD61" i="93" s="1"/>
  <c r="AB62" i="93"/>
  <c r="AD62" i="93" s="1"/>
  <c r="AB63" i="93"/>
  <c r="AD63" i="93" s="1"/>
  <c r="AB64" i="93"/>
  <c r="AD64" i="93" s="1"/>
  <c r="AB65" i="93"/>
  <c r="AD65" i="93" s="1"/>
  <c r="AB66" i="93"/>
  <c r="AD66" i="93" s="1"/>
  <c r="AB67" i="93"/>
  <c r="AD67" i="93" s="1"/>
  <c r="AB68" i="93"/>
  <c r="AD68" i="93" s="1"/>
  <c r="AB69" i="93"/>
  <c r="AD69" i="93" s="1"/>
  <c r="AB70" i="93"/>
  <c r="AD70" i="93" s="1"/>
  <c r="AB71" i="93"/>
  <c r="AD71" i="93" s="1"/>
  <c r="AB72" i="93"/>
  <c r="AD72" i="93" s="1"/>
  <c r="AB73" i="93"/>
  <c r="AD73" i="93" s="1"/>
  <c r="AB74" i="93"/>
  <c r="AD74" i="93" s="1"/>
  <c r="AB75" i="93"/>
  <c r="AD75" i="93" s="1"/>
  <c r="AB76" i="93"/>
  <c r="AD76" i="93" s="1"/>
  <c r="AB77" i="93"/>
  <c r="AD77" i="93" s="1"/>
  <c r="AB78" i="93"/>
  <c r="AD78" i="93" s="1"/>
  <c r="AB79" i="93"/>
  <c r="AD79" i="93" s="1"/>
  <c r="AB80" i="93"/>
  <c r="AD80" i="93" s="1"/>
  <c r="AB81" i="93"/>
  <c r="AD81" i="93" s="1"/>
  <c r="AB82" i="93"/>
  <c r="AD82" i="93" s="1"/>
  <c r="AB83" i="93"/>
  <c r="AD83" i="93" s="1"/>
  <c r="AB84" i="93"/>
  <c r="AD84" i="93" s="1"/>
  <c r="AB85" i="93"/>
  <c r="AD85" i="93" s="1"/>
  <c r="AB86" i="93"/>
  <c r="AD86" i="93" s="1"/>
  <c r="AB87" i="93"/>
  <c r="AD87" i="93" s="1"/>
  <c r="AB88" i="93"/>
  <c r="AD88" i="93" s="1"/>
  <c r="AB89" i="93"/>
  <c r="AD89" i="93" s="1"/>
  <c r="AB90" i="93"/>
  <c r="AD90" i="93" s="1"/>
  <c r="AB91" i="93"/>
  <c r="AD91" i="93" s="1"/>
  <c r="AB92" i="93"/>
  <c r="AD92" i="93" s="1"/>
  <c r="AB93" i="93"/>
  <c r="AD93" i="93" s="1"/>
  <c r="AB94" i="93"/>
  <c r="AD94" i="93" s="1"/>
  <c r="AB95" i="93"/>
  <c r="AD95" i="93" s="1"/>
  <c r="AB96" i="93"/>
  <c r="AD96" i="93" s="1"/>
  <c r="AB97" i="93"/>
  <c r="AD97" i="93" s="1"/>
  <c r="AB98" i="93"/>
  <c r="AD98" i="93" s="1"/>
  <c r="AB99" i="93"/>
  <c r="AD99" i="93" s="1"/>
  <c r="AB100" i="93"/>
  <c r="AD100" i="93" s="1"/>
  <c r="AB101" i="93"/>
  <c r="AD101" i="93" s="1"/>
  <c r="AB102" i="93"/>
  <c r="AD102" i="93" s="1"/>
  <c r="AB103" i="93"/>
  <c r="AD103" i="93" s="1"/>
  <c r="AB104" i="93"/>
  <c r="AD104" i="93" s="1"/>
  <c r="AB105" i="93"/>
  <c r="AD105" i="93" s="1"/>
  <c r="AB106" i="93"/>
  <c r="AD106" i="93" s="1"/>
  <c r="AB107" i="93"/>
  <c r="AD107" i="93" s="1"/>
  <c r="AB108" i="93"/>
  <c r="AD108" i="93" s="1"/>
  <c r="AB109" i="93"/>
  <c r="AD109" i="93" s="1"/>
  <c r="AB110" i="93"/>
  <c r="AD110" i="93" s="1"/>
  <c r="AB111" i="93"/>
  <c r="AD111" i="93" s="1"/>
  <c r="AB112" i="93"/>
  <c r="AD112" i="93" s="1"/>
  <c r="AB113" i="93"/>
  <c r="AD113" i="93" s="1"/>
  <c r="AB114" i="93"/>
  <c r="AD114" i="93" s="1"/>
  <c r="AB115" i="93"/>
  <c r="AD115" i="93" s="1"/>
  <c r="AB116" i="93"/>
  <c r="AD116" i="93" s="1"/>
  <c r="AB117" i="93"/>
  <c r="AD117" i="93" s="1"/>
  <c r="AB118" i="93"/>
  <c r="AD118" i="93" s="1"/>
  <c r="AB119" i="93"/>
  <c r="AD119" i="93" s="1"/>
  <c r="AB120" i="93"/>
  <c r="AD120" i="93" s="1"/>
  <c r="AB121" i="93"/>
  <c r="AD121" i="93" s="1"/>
  <c r="AB122" i="93"/>
  <c r="AD122" i="93" s="1"/>
  <c r="AB123" i="93"/>
  <c r="AD123" i="93" s="1"/>
  <c r="AB124" i="93"/>
  <c r="AD124" i="93" s="1"/>
  <c r="AB125" i="93"/>
  <c r="AD125" i="93" s="1"/>
  <c r="AB126" i="93"/>
  <c r="AD126" i="93" s="1"/>
  <c r="AB127" i="93"/>
  <c r="AD127" i="93" s="1"/>
  <c r="AB128" i="93"/>
  <c r="AD128" i="93" s="1"/>
  <c r="AB129" i="93"/>
  <c r="AD129" i="93" s="1"/>
  <c r="AB130" i="93"/>
  <c r="AD130" i="93" s="1"/>
  <c r="AB131" i="93"/>
  <c r="AD131" i="93" s="1"/>
  <c r="AB132" i="93"/>
  <c r="AD132" i="93" s="1"/>
  <c r="AB133" i="93"/>
  <c r="AD133" i="93" s="1"/>
  <c r="AB134" i="93"/>
  <c r="AD134" i="93" s="1"/>
  <c r="AB135" i="93"/>
  <c r="AD135" i="93" s="1"/>
  <c r="AB136" i="93"/>
  <c r="AD136" i="93" s="1"/>
  <c r="AB137" i="93"/>
  <c r="AD137" i="93" s="1"/>
  <c r="AB138" i="93"/>
  <c r="AD138" i="93" s="1"/>
  <c r="AB139" i="93"/>
  <c r="AD139" i="93" s="1"/>
  <c r="AB140" i="93"/>
  <c r="AD140" i="93" s="1"/>
  <c r="AB141" i="93"/>
  <c r="AD141" i="93" s="1"/>
  <c r="AB142" i="93"/>
  <c r="AB143" i="93"/>
  <c r="AD143" i="93" s="1"/>
  <c r="AB144" i="93"/>
  <c r="AD144" i="93" s="1"/>
  <c r="AB145" i="93"/>
  <c r="AD145" i="93" s="1"/>
  <c r="AB146" i="93"/>
  <c r="AD146" i="93" s="1"/>
  <c r="AB147" i="93"/>
  <c r="AD147" i="93" s="1"/>
  <c r="AB148" i="93"/>
  <c r="AD148" i="93" s="1"/>
  <c r="AB149" i="93"/>
  <c r="AD149" i="93" s="1"/>
  <c r="AB150" i="93"/>
  <c r="AD150" i="93" s="1"/>
  <c r="AB151" i="93"/>
  <c r="AD151" i="93" s="1"/>
  <c r="AB152" i="93"/>
  <c r="AD152" i="93" s="1"/>
  <c r="AB153" i="93"/>
  <c r="AD153" i="93" s="1"/>
  <c r="AB154" i="93"/>
  <c r="AD154" i="93" s="1"/>
  <c r="AB155" i="93"/>
  <c r="AD155" i="93" s="1"/>
  <c r="AB156" i="93"/>
  <c r="AD156" i="93" s="1"/>
  <c r="AB157" i="93"/>
  <c r="AD157" i="93" s="1"/>
  <c r="AB158" i="93"/>
  <c r="AD158" i="93" s="1"/>
  <c r="AB159" i="93"/>
  <c r="AD159" i="93" s="1"/>
  <c r="AB160" i="93"/>
  <c r="AD160" i="93" s="1"/>
  <c r="AB161" i="93"/>
  <c r="AD161" i="93" s="1"/>
  <c r="AB162" i="93"/>
  <c r="AD162" i="93" s="1"/>
  <c r="AB163" i="93"/>
  <c r="AD163" i="93" s="1"/>
  <c r="AB164" i="93"/>
  <c r="AD164" i="93" s="1"/>
  <c r="AB165" i="93"/>
  <c r="AD165" i="93" s="1"/>
  <c r="AB166" i="93"/>
  <c r="AD166" i="93" s="1"/>
  <c r="AB167" i="93"/>
  <c r="AD167" i="93" s="1"/>
  <c r="AB168" i="93"/>
  <c r="AD168" i="93" s="1"/>
  <c r="AB169" i="93"/>
  <c r="AD169" i="93" s="1"/>
  <c r="AB170" i="93"/>
  <c r="AD170" i="93" s="1"/>
  <c r="AB171" i="93"/>
  <c r="AD171" i="93" s="1"/>
  <c r="AB172" i="93"/>
  <c r="AD172" i="93" s="1"/>
  <c r="AB173" i="93"/>
  <c r="AD173" i="93" s="1"/>
  <c r="AB174" i="93"/>
  <c r="AB175" i="93"/>
  <c r="AD175" i="93" s="1"/>
  <c r="AB176" i="93"/>
  <c r="AD176" i="93" s="1"/>
  <c r="AB177" i="93"/>
  <c r="AD177" i="93" s="1"/>
  <c r="AB178" i="93"/>
  <c r="AD178" i="93" s="1"/>
  <c r="AB179" i="93"/>
  <c r="AD179" i="93" s="1"/>
  <c r="AB180" i="93"/>
  <c r="AD180" i="93" s="1"/>
  <c r="AB181" i="93"/>
  <c r="AD181" i="93" s="1"/>
  <c r="AB182" i="93"/>
  <c r="AD182" i="93" s="1"/>
  <c r="AB183" i="93"/>
  <c r="AD183" i="93" s="1"/>
  <c r="AB184" i="93"/>
  <c r="AD184" i="93" s="1"/>
  <c r="AB185" i="93"/>
  <c r="AD185" i="93" s="1"/>
  <c r="AB186" i="93"/>
  <c r="AD186" i="93" s="1"/>
  <c r="AB187" i="93"/>
  <c r="AD187" i="93" s="1"/>
  <c r="AB188" i="93"/>
  <c r="AD188" i="93" s="1"/>
  <c r="AB189" i="93"/>
  <c r="AD189" i="93" s="1"/>
  <c r="AB190" i="93"/>
  <c r="AD190" i="93" s="1"/>
  <c r="AB191" i="93"/>
  <c r="AD191" i="93" s="1"/>
  <c r="AB192" i="93"/>
  <c r="AD192" i="93" s="1"/>
  <c r="AB193" i="93"/>
  <c r="AD193" i="93" s="1"/>
  <c r="AB194" i="93"/>
  <c r="AD194" i="93" s="1"/>
  <c r="AB195" i="93"/>
  <c r="AD195" i="93" s="1"/>
  <c r="AB196" i="93"/>
  <c r="AD196" i="93" s="1"/>
  <c r="AB197" i="93"/>
  <c r="AD197" i="93" s="1"/>
  <c r="AB198" i="93"/>
  <c r="AD198" i="93" s="1"/>
  <c r="AB199" i="93"/>
  <c r="AD199" i="93" s="1"/>
  <c r="AB200" i="93"/>
  <c r="AD200" i="93" s="1"/>
  <c r="AB201" i="93"/>
  <c r="AD201" i="93" s="1"/>
  <c r="AB202" i="93"/>
  <c r="AD202" i="93" s="1"/>
  <c r="AB203" i="93"/>
  <c r="AD203" i="93" s="1"/>
  <c r="AB204" i="93"/>
  <c r="AD204" i="93" s="1"/>
  <c r="AB205" i="93"/>
  <c r="AD205" i="93" s="1"/>
  <c r="AB206" i="93"/>
  <c r="AD206" i="93" s="1"/>
  <c r="AB207" i="93"/>
  <c r="AD207" i="93" s="1"/>
  <c r="AB208" i="93"/>
  <c r="AD208" i="93" s="1"/>
  <c r="AB209" i="93"/>
  <c r="AD209" i="93" s="1"/>
  <c r="AB210" i="93"/>
  <c r="AD210" i="93" s="1"/>
  <c r="AB211" i="93"/>
  <c r="AD211" i="93" s="1"/>
  <c r="AB212" i="93"/>
  <c r="AD212" i="93" s="1"/>
  <c r="AB213" i="93"/>
  <c r="AD213" i="93" s="1"/>
  <c r="AB214" i="93"/>
  <c r="AD214" i="93" s="1"/>
  <c r="AB215" i="93"/>
  <c r="AD215" i="93" s="1"/>
  <c r="AB216" i="93"/>
  <c r="AD216" i="93" s="1"/>
  <c r="AB217" i="93"/>
  <c r="AD217" i="93" s="1"/>
  <c r="AB218" i="93"/>
  <c r="AD218" i="93" s="1"/>
  <c r="AB219" i="93"/>
  <c r="AD219" i="93" s="1"/>
  <c r="AB220" i="93"/>
  <c r="AD220" i="93" s="1"/>
  <c r="AB221" i="93"/>
  <c r="AD221" i="93" s="1"/>
  <c r="AB222" i="93"/>
  <c r="AD222" i="93" s="1"/>
  <c r="AB223" i="93"/>
  <c r="AD223" i="93" s="1"/>
  <c r="AB224" i="93"/>
  <c r="AD224" i="93" s="1"/>
  <c r="AB225" i="93"/>
  <c r="AD225" i="93" s="1"/>
  <c r="AB226" i="93"/>
  <c r="AD226" i="93" s="1"/>
  <c r="AB227" i="93"/>
  <c r="AD227" i="93" s="1"/>
  <c r="AB228" i="93"/>
  <c r="AD228" i="93" s="1"/>
  <c r="AB229" i="93"/>
  <c r="AD229" i="93" s="1"/>
  <c r="AB230" i="93"/>
  <c r="AD230" i="93" s="1"/>
  <c r="AB231" i="93"/>
  <c r="AD231" i="93" s="1"/>
  <c r="AB232" i="93"/>
  <c r="AD232" i="93" s="1"/>
  <c r="AB233" i="93"/>
  <c r="AD233" i="93" s="1"/>
  <c r="AB234" i="93"/>
  <c r="AD234" i="93" s="1"/>
  <c r="AB235" i="93"/>
  <c r="AD235" i="93" s="1"/>
  <c r="AB236" i="93"/>
  <c r="AD236" i="93" s="1"/>
  <c r="AB237" i="93"/>
  <c r="AD237" i="93" s="1"/>
  <c r="AB238" i="93"/>
  <c r="AD238" i="93" s="1"/>
  <c r="AB239" i="93"/>
  <c r="AD239" i="93" s="1"/>
  <c r="AB240" i="93"/>
  <c r="AD240" i="93" s="1"/>
  <c r="AB241" i="93"/>
  <c r="AD241" i="93" s="1"/>
  <c r="AB242" i="93"/>
  <c r="AD242" i="93" s="1"/>
  <c r="AB243" i="93"/>
  <c r="AD243" i="93" s="1"/>
  <c r="AB244" i="93"/>
  <c r="AD244" i="93" s="1"/>
  <c r="AB245" i="93"/>
  <c r="AD245" i="93" s="1"/>
  <c r="AB246" i="93"/>
  <c r="AD246" i="93" s="1"/>
  <c r="AB247" i="93"/>
  <c r="AD247" i="93" s="1"/>
  <c r="AB248" i="93"/>
  <c r="AD248" i="93" s="1"/>
  <c r="AB249" i="93"/>
  <c r="AD249" i="93" s="1"/>
  <c r="AB250" i="93"/>
  <c r="AD250" i="93" s="1"/>
  <c r="AB251" i="93"/>
  <c r="AD251" i="93" s="1"/>
  <c r="AB252" i="93"/>
  <c r="AD252" i="93" s="1"/>
  <c r="AB253" i="93"/>
  <c r="AD253" i="93" s="1"/>
  <c r="AB254" i="93"/>
  <c r="AD254" i="93" s="1"/>
  <c r="AB255" i="93"/>
  <c r="AD255" i="93" s="1"/>
  <c r="AB256" i="93"/>
  <c r="AD256" i="93" s="1"/>
  <c r="AB257" i="93"/>
  <c r="AD257" i="93" s="1"/>
  <c r="AB258" i="93"/>
  <c r="AD258" i="93" s="1"/>
  <c r="AB259" i="93"/>
  <c r="AD259" i="93" s="1"/>
  <c r="AB260" i="93"/>
  <c r="AD260" i="93" s="1"/>
  <c r="AB261" i="93"/>
  <c r="AD261" i="93" s="1"/>
  <c r="AB262" i="93"/>
  <c r="AD262" i="93" s="1"/>
  <c r="AB263" i="93"/>
  <c r="AD263" i="93" s="1"/>
  <c r="AB264" i="93"/>
  <c r="AD264" i="93" s="1"/>
  <c r="AB265" i="93"/>
  <c r="AD265" i="93" s="1"/>
  <c r="AB266" i="93"/>
  <c r="AD266" i="93" s="1"/>
  <c r="AB267" i="93"/>
  <c r="AD267" i="93" s="1"/>
  <c r="AB268" i="93"/>
  <c r="AD268" i="93" s="1"/>
  <c r="AB269" i="93"/>
  <c r="AD269" i="93" s="1"/>
  <c r="AB270" i="93"/>
  <c r="AB271" i="93"/>
  <c r="AD271" i="93" s="1"/>
  <c r="AB272" i="93"/>
  <c r="AD272" i="93" s="1"/>
  <c r="AB273" i="93"/>
  <c r="AD273" i="93" s="1"/>
  <c r="AB274" i="93"/>
  <c r="AD274" i="93" s="1"/>
  <c r="AB275" i="93"/>
  <c r="AD275" i="93" s="1"/>
  <c r="AB276" i="93"/>
  <c r="AD276" i="93" s="1"/>
  <c r="AB277" i="93"/>
  <c r="AD277" i="93" s="1"/>
  <c r="AB278" i="93"/>
  <c r="AD278" i="93" s="1"/>
  <c r="AB279" i="93"/>
  <c r="AD279" i="93" s="1"/>
  <c r="AB280" i="93"/>
  <c r="AD280" i="93" s="1"/>
  <c r="AB281" i="93"/>
  <c r="AD281" i="93" s="1"/>
  <c r="AB282" i="93"/>
  <c r="AD282" i="93" s="1"/>
  <c r="AB283" i="93"/>
  <c r="AD283" i="93" s="1"/>
  <c r="AB284" i="93"/>
  <c r="AD284" i="93" s="1"/>
  <c r="AB285" i="93"/>
  <c r="AD285" i="93" s="1"/>
  <c r="AB286" i="93"/>
  <c r="AD286" i="93" s="1"/>
  <c r="AB287" i="93"/>
  <c r="AD287" i="93" s="1"/>
  <c r="AB288" i="93"/>
  <c r="AD288" i="93" s="1"/>
  <c r="AB289" i="93"/>
  <c r="AD289" i="93" s="1"/>
  <c r="AB290" i="93"/>
  <c r="AD290" i="93" s="1"/>
  <c r="AB291" i="93"/>
  <c r="AD291" i="93" s="1"/>
  <c r="AB292" i="93"/>
  <c r="AD292" i="93" s="1"/>
  <c r="AB293" i="93"/>
  <c r="AD293" i="93" s="1"/>
  <c r="AB294" i="93"/>
  <c r="AD294" i="93" s="1"/>
  <c r="AB295" i="93"/>
  <c r="AD295" i="93" s="1"/>
  <c r="AB296" i="93"/>
  <c r="AD296" i="93" s="1"/>
  <c r="AB297" i="93"/>
  <c r="AD297" i="93" s="1"/>
  <c r="AB298" i="93"/>
  <c r="AD298" i="93" s="1"/>
  <c r="AB299" i="93"/>
  <c r="AD299" i="93" s="1"/>
  <c r="AB300" i="93"/>
  <c r="AD300" i="93" s="1"/>
  <c r="AB301" i="93"/>
  <c r="AD301" i="93" s="1"/>
  <c r="AB302" i="93"/>
  <c r="AB303" i="93"/>
  <c r="AD303" i="93" s="1"/>
  <c r="AB304" i="93"/>
  <c r="AD304" i="93" s="1"/>
  <c r="AB305" i="93"/>
  <c r="AD305" i="93" s="1"/>
  <c r="AB306" i="93"/>
  <c r="AD306" i="93" s="1"/>
  <c r="AB307" i="93"/>
  <c r="AD307" i="93" s="1"/>
  <c r="AB308" i="93"/>
  <c r="AD308" i="93" s="1"/>
  <c r="AB309" i="93"/>
  <c r="AD309" i="93" s="1"/>
  <c r="AB310" i="93"/>
  <c r="AD310" i="93" s="1"/>
  <c r="AB311" i="93"/>
  <c r="AD311" i="93" s="1"/>
  <c r="AB312" i="93"/>
  <c r="AD312" i="93" s="1"/>
  <c r="AB313" i="93"/>
  <c r="AD313" i="93" s="1"/>
  <c r="AB314" i="93"/>
  <c r="AD314" i="93" s="1"/>
  <c r="AB315" i="93"/>
  <c r="AD315" i="93" s="1"/>
  <c r="AB316" i="93"/>
  <c r="AD316" i="93" s="1"/>
  <c r="AB317" i="93"/>
  <c r="AD317" i="93" s="1"/>
  <c r="AB318" i="93"/>
  <c r="AD318" i="93" s="1"/>
  <c r="AB319" i="93"/>
  <c r="AD319" i="93" s="1"/>
  <c r="AB320" i="93"/>
  <c r="AD320" i="93" s="1"/>
  <c r="AB321" i="93"/>
  <c r="AD321" i="93" s="1"/>
  <c r="AB322" i="93"/>
  <c r="AD322" i="93" s="1"/>
  <c r="AB323" i="93"/>
  <c r="AD323" i="93" s="1"/>
  <c r="AB324" i="93"/>
  <c r="AD324" i="93" s="1"/>
  <c r="AB325" i="93"/>
  <c r="AD325" i="93" s="1"/>
  <c r="AB326" i="93"/>
  <c r="AD326" i="93" s="1"/>
  <c r="AB327" i="93"/>
  <c r="AD327" i="93" s="1"/>
  <c r="AB328" i="93"/>
  <c r="AD328" i="93" s="1"/>
  <c r="AB329" i="93"/>
  <c r="AD329" i="93" s="1"/>
  <c r="AB330" i="93"/>
  <c r="AD330" i="93" s="1"/>
  <c r="AB331" i="93"/>
  <c r="AD331" i="93" s="1"/>
  <c r="AB332" i="93"/>
  <c r="AD332" i="93" s="1"/>
  <c r="AB333" i="93"/>
  <c r="AD333" i="93" s="1"/>
  <c r="AB334" i="93"/>
  <c r="AD334" i="93" s="1"/>
  <c r="AB335" i="93"/>
  <c r="AD335" i="93" s="1"/>
  <c r="AB336" i="93"/>
  <c r="AD336" i="93" s="1"/>
  <c r="AB337" i="93"/>
  <c r="AD337" i="93" s="1"/>
  <c r="AB338" i="93"/>
  <c r="AD338" i="93" s="1"/>
  <c r="AB339" i="93"/>
  <c r="AD339" i="93" s="1"/>
  <c r="AB340" i="93"/>
  <c r="AD340" i="93" s="1"/>
  <c r="AB341" i="93"/>
  <c r="AD341" i="93" s="1"/>
  <c r="AB342" i="93"/>
  <c r="AD342" i="93" s="1"/>
  <c r="AB343" i="93"/>
  <c r="AD343" i="93" s="1"/>
  <c r="AB344" i="93"/>
  <c r="AD344" i="93" s="1"/>
  <c r="AB345" i="93"/>
  <c r="AD345" i="93" s="1"/>
  <c r="AB346" i="93"/>
  <c r="AD346" i="93" s="1"/>
  <c r="AB347" i="93"/>
  <c r="AD347" i="93" s="1"/>
  <c r="AB348" i="93"/>
  <c r="AD348" i="93" s="1"/>
  <c r="AB349" i="93"/>
  <c r="AD349" i="93" s="1"/>
  <c r="AB350" i="93"/>
  <c r="AD350" i="93" s="1"/>
  <c r="AB351" i="93"/>
  <c r="AD351" i="93" s="1"/>
  <c r="AB352" i="93"/>
  <c r="AD352" i="93" s="1"/>
  <c r="AB353" i="93"/>
  <c r="AD353" i="93" s="1"/>
  <c r="AB354" i="93"/>
  <c r="AD354" i="93" s="1"/>
  <c r="AB355" i="93"/>
  <c r="AD355" i="93" s="1"/>
  <c r="AB356" i="93"/>
  <c r="AD356" i="93" s="1"/>
  <c r="AB357" i="93"/>
  <c r="AD357" i="93" s="1"/>
  <c r="AB358" i="93"/>
  <c r="AD358" i="93" s="1"/>
  <c r="AB359" i="93"/>
  <c r="AD359" i="93" s="1"/>
  <c r="AB360" i="93"/>
  <c r="AD360" i="93" s="1"/>
  <c r="AB361" i="93"/>
  <c r="AD361" i="93" s="1"/>
  <c r="AB362" i="93"/>
  <c r="AD362" i="93" s="1"/>
  <c r="AB363" i="93"/>
  <c r="AD363" i="93" s="1"/>
  <c r="AB364" i="93"/>
  <c r="AD364" i="93" s="1"/>
  <c r="AB365" i="93"/>
  <c r="AD365" i="93" s="1"/>
  <c r="AB366" i="93"/>
  <c r="AD366" i="93" s="1"/>
  <c r="AB367" i="93"/>
  <c r="AD367" i="93" s="1"/>
  <c r="AB368" i="93"/>
  <c r="AD368" i="93" s="1"/>
  <c r="AB369" i="93"/>
  <c r="AD369" i="93" s="1"/>
  <c r="AB370" i="93"/>
  <c r="AD370" i="93" s="1"/>
  <c r="AB371" i="93"/>
  <c r="AD371" i="93" s="1"/>
  <c r="AB372" i="93"/>
  <c r="AD372" i="93" s="1"/>
  <c r="AB373" i="93"/>
  <c r="AD373" i="93" s="1"/>
  <c r="AB374" i="93"/>
  <c r="AD374" i="93" s="1"/>
  <c r="AB375" i="93"/>
  <c r="AD375" i="93" s="1"/>
  <c r="AB376" i="93"/>
  <c r="AB377" i="93"/>
  <c r="AD377" i="93" s="1"/>
  <c r="AB378" i="93"/>
  <c r="AD378" i="93" s="1"/>
  <c r="AB379" i="93"/>
  <c r="AD379" i="93" s="1"/>
  <c r="AB380" i="93"/>
  <c r="AD380" i="93" s="1"/>
  <c r="AB381" i="93"/>
  <c r="AD381" i="93" s="1"/>
  <c r="AB382" i="93"/>
  <c r="AD382" i="93" s="1"/>
  <c r="AB383" i="93"/>
  <c r="AD383" i="93" s="1"/>
  <c r="AB384" i="93"/>
  <c r="AD384" i="93" s="1"/>
  <c r="AB385" i="93"/>
  <c r="AD385" i="93" s="1"/>
  <c r="AB386" i="93"/>
  <c r="AD386" i="93" s="1"/>
  <c r="AB387" i="93"/>
  <c r="AD387" i="93" s="1"/>
  <c r="AB388" i="93"/>
  <c r="AD388" i="93" s="1"/>
  <c r="AB389" i="93"/>
  <c r="AD389" i="93" s="1"/>
  <c r="AB390" i="93"/>
  <c r="AD390" i="93" s="1"/>
  <c r="AB391" i="93"/>
  <c r="AD391" i="93" s="1"/>
  <c r="AB392" i="93"/>
  <c r="AD392" i="93" s="1"/>
  <c r="AB393" i="93"/>
  <c r="AD393" i="93" s="1"/>
  <c r="AB394" i="93"/>
  <c r="AD394" i="93" s="1"/>
  <c r="AB395" i="93"/>
  <c r="AD395" i="93" s="1"/>
  <c r="AB396" i="93"/>
  <c r="AD396" i="93" s="1"/>
  <c r="AB397" i="93"/>
  <c r="AD397" i="93" s="1"/>
  <c r="AB398" i="93"/>
  <c r="AD398" i="93" s="1"/>
  <c r="AB399" i="93"/>
  <c r="AD399" i="93" s="1"/>
  <c r="AB400" i="93"/>
  <c r="AD400" i="93" s="1"/>
  <c r="AB401" i="93"/>
  <c r="AD401" i="93" s="1"/>
  <c r="AB402" i="93"/>
  <c r="AD402" i="93" s="1"/>
  <c r="AB403" i="93"/>
  <c r="AD403" i="93" s="1"/>
  <c r="AB404" i="93"/>
  <c r="AD404" i="93" s="1"/>
  <c r="AB405" i="93"/>
  <c r="AD405" i="93" s="1"/>
  <c r="AB406" i="93"/>
  <c r="AD406" i="93" s="1"/>
  <c r="AB407" i="93"/>
  <c r="AD407" i="93" s="1"/>
  <c r="AB408" i="93"/>
  <c r="AD408" i="93" s="1"/>
  <c r="AB409" i="93"/>
  <c r="AD409" i="93" s="1"/>
  <c r="AB410" i="93"/>
  <c r="AD410" i="93" s="1"/>
  <c r="AB411" i="93"/>
  <c r="AD411" i="93" s="1"/>
  <c r="AB412" i="93"/>
  <c r="AD412" i="93" s="1"/>
  <c r="AB413" i="93"/>
  <c r="AD413" i="93" s="1"/>
  <c r="AB414" i="93"/>
  <c r="AD414" i="93" s="1"/>
  <c r="AB415" i="93"/>
  <c r="AD415" i="93" s="1"/>
  <c r="AB416" i="93"/>
  <c r="AD416" i="93" s="1"/>
  <c r="AB417" i="93"/>
  <c r="AD417" i="93" s="1"/>
  <c r="AB418" i="93"/>
  <c r="AD418" i="93" s="1"/>
  <c r="AB419" i="93"/>
  <c r="AD419" i="93" s="1"/>
  <c r="AB420" i="93"/>
  <c r="AD420" i="93" s="1"/>
  <c r="AB421" i="93"/>
  <c r="AD421" i="93" s="1"/>
  <c r="AB422" i="93"/>
  <c r="AD422" i="93" s="1"/>
  <c r="AB423" i="93"/>
  <c r="AD423" i="93" s="1"/>
  <c r="AB424" i="93"/>
  <c r="AD424" i="93" s="1"/>
  <c r="AB425" i="93"/>
  <c r="AD425" i="93" s="1"/>
  <c r="AB426" i="93"/>
  <c r="AD426" i="93" s="1"/>
  <c r="AB427" i="93"/>
  <c r="AD427" i="93" s="1"/>
  <c r="AB428" i="93"/>
  <c r="AD428" i="93" s="1"/>
  <c r="AB429" i="93"/>
  <c r="AD429" i="93" s="1"/>
  <c r="AB430" i="93"/>
  <c r="AD430" i="93" s="1"/>
  <c r="AB431" i="93"/>
  <c r="AD431" i="93" s="1"/>
  <c r="AB432" i="93"/>
  <c r="AD432" i="93" s="1"/>
  <c r="AB433" i="93"/>
  <c r="AD433" i="93" s="1"/>
  <c r="AB434" i="93"/>
  <c r="AD434" i="93" s="1"/>
  <c r="AB435" i="93"/>
  <c r="AD435" i="93" s="1"/>
  <c r="AB436" i="93"/>
  <c r="AD436" i="93" s="1"/>
  <c r="AB437" i="93"/>
  <c r="AD437" i="93" s="1"/>
  <c r="AB438" i="93"/>
  <c r="AD438" i="93" s="1"/>
  <c r="AB439" i="93"/>
  <c r="AD439" i="93" s="1"/>
  <c r="AB440" i="93"/>
  <c r="AB441" i="93"/>
  <c r="AD441" i="93" s="1"/>
  <c r="AB442" i="93"/>
  <c r="AD442" i="93" s="1"/>
  <c r="AB443" i="93"/>
  <c r="AD443" i="93" s="1"/>
  <c r="AB444" i="93"/>
  <c r="AD444" i="93" s="1"/>
  <c r="AB445" i="93"/>
  <c r="AD445" i="93" s="1"/>
  <c r="AB446" i="93"/>
  <c r="AD446" i="93" s="1"/>
  <c r="AB447" i="93"/>
  <c r="AD447" i="93" s="1"/>
  <c r="AB448" i="93"/>
  <c r="AD448" i="93" s="1"/>
  <c r="AB449" i="93"/>
  <c r="AD449" i="93" s="1"/>
  <c r="AB450" i="93"/>
  <c r="AD450" i="93" s="1"/>
  <c r="AB451" i="93"/>
  <c r="AD451" i="93" s="1"/>
  <c r="AB452" i="93"/>
  <c r="AD452" i="93" s="1"/>
  <c r="AB453" i="93"/>
  <c r="AD453" i="93" s="1"/>
  <c r="AB454" i="93"/>
  <c r="AD454" i="93" s="1"/>
  <c r="AB455" i="93"/>
  <c r="AD455" i="93" s="1"/>
  <c r="AB456" i="93"/>
  <c r="AD456" i="93" s="1"/>
  <c r="AB457" i="93"/>
  <c r="AD457" i="93" s="1"/>
  <c r="AB458" i="93"/>
  <c r="AD458" i="93" s="1"/>
  <c r="AB459" i="93"/>
  <c r="AD459" i="93" s="1"/>
  <c r="AB460" i="93"/>
  <c r="AD460" i="93" s="1"/>
  <c r="AB461" i="93"/>
  <c r="AD461" i="93" s="1"/>
  <c r="AB462" i="93"/>
  <c r="AD462" i="93" s="1"/>
  <c r="AB463" i="93"/>
  <c r="AD463" i="93" s="1"/>
  <c r="AB464" i="93"/>
  <c r="AD464" i="93" s="1"/>
  <c r="AB465" i="93"/>
  <c r="AD465" i="93" s="1"/>
  <c r="AB466" i="93"/>
  <c r="AD466" i="93" s="1"/>
  <c r="AB467" i="93"/>
  <c r="AD467" i="93" s="1"/>
  <c r="AB468" i="93"/>
  <c r="AD468" i="93" s="1"/>
  <c r="AB469" i="93"/>
  <c r="AD469" i="93" s="1"/>
  <c r="AB470" i="93"/>
  <c r="AD470" i="93" s="1"/>
  <c r="AB471" i="93"/>
  <c r="AD471" i="93" s="1"/>
  <c r="AB472" i="93"/>
  <c r="AD472" i="93" s="1"/>
  <c r="AB473" i="93"/>
  <c r="AD473" i="93" s="1"/>
  <c r="AB474" i="93"/>
  <c r="AD474" i="93" s="1"/>
  <c r="AB475" i="93"/>
  <c r="AD475" i="93" s="1"/>
  <c r="AB476" i="93"/>
  <c r="AD476" i="93" s="1"/>
  <c r="AB477" i="93"/>
  <c r="AD477" i="93" s="1"/>
  <c r="AB478" i="93"/>
  <c r="AD478" i="93" s="1"/>
  <c r="AB479" i="93"/>
  <c r="AD479" i="93" s="1"/>
  <c r="AB480" i="93"/>
  <c r="AD480" i="93" s="1"/>
  <c r="AB481" i="93"/>
  <c r="AD481" i="93" s="1"/>
  <c r="AB482" i="93"/>
  <c r="AD482" i="93" s="1"/>
  <c r="AB483" i="93"/>
  <c r="AD483" i="93" s="1"/>
  <c r="AB484" i="93"/>
  <c r="AD484" i="93" s="1"/>
  <c r="AB485" i="93"/>
  <c r="AD485" i="93" s="1"/>
  <c r="AB486" i="93"/>
  <c r="AD486" i="93" s="1"/>
  <c r="AB487" i="93"/>
  <c r="AD487" i="93" s="1"/>
  <c r="AB488" i="93"/>
  <c r="AD488" i="93" s="1"/>
  <c r="AB489" i="93"/>
  <c r="AD489" i="93" s="1"/>
  <c r="AB490" i="93"/>
  <c r="AD490" i="93" s="1"/>
  <c r="AB491" i="93"/>
  <c r="AD491" i="93" s="1"/>
  <c r="AB492" i="93"/>
  <c r="AD492" i="93" s="1"/>
  <c r="AB493" i="93"/>
  <c r="AD493" i="93" s="1"/>
  <c r="AB494" i="93"/>
  <c r="AD494" i="93" s="1"/>
  <c r="AB495" i="93"/>
  <c r="AD495" i="93" s="1"/>
  <c r="AB496" i="93"/>
  <c r="AD496" i="93" s="1"/>
  <c r="AB497" i="93"/>
  <c r="AD497" i="93" s="1"/>
  <c r="AB498" i="93"/>
  <c r="AD498" i="93" s="1"/>
  <c r="AB499" i="93"/>
  <c r="AD499" i="93" s="1"/>
  <c r="AB500" i="93"/>
  <c r="AD500" i="93" s="1"/>
  <c r="AB501" i="93"/>
  <c r="AD501" i="93" s="1"/>
  <c r="AB502" i="93"/>
  <c r="AD502" i="93" s="1"/>
  <c r="AB503" i="93"/>
  <c r="AD503" i="93" s="1"/>
  <c r="AB504" i="93"/>
  <c r="AB505" i="93"/>
  <c r="AD505" i="93" s="1"/>
  <c r="AB506" i="93"/>
  <c r="AD506" i="93" s="1"/>
  <c r="AB507" i="93"/>
  <c r="AD507" i="93" s="1"/>
  <c r="AB508" i="93"/>
  <c r="AD508" i="93" s="1"/>
  <c r="AB509" i="93"/>
  <c r="AD509" i="93" s="1"/>
  <c r="AB510" i="93"/>
  <c r="AD510" i="93" s="1"/>
  <c r="AB511" i="93"/>
  <c r="AD511" i="93" s="1"/>
  <c r="AB512" i="93"/>
  <c r="AD512" i="93" s="1"/>
  <c r="AB513" i="93"/>
  <c r="AD513" i="93" s="1"/>
  <c r="AB514" i="93"/>
  <c r="AD514" i="93" s="1"/>
  <c r="AB515" i="93"/>
  <c r="AD515" i="93" s="1"/>
  <c r="AB516" i="93"/>
  <c r="AD516" i="93" s="1"/>
  <c r="AB517" i="93"/>
  <c r="AD517" i="93" s="1"/>
  <c r="AB518" i="93"/>
  <c r="AD518" i="93" s="1"/>
  <c r="AB519" i="93"/>
  <c r="AD519" i="93" s="1"/>
  <c r="AB520" i="93"/>
  <c r="AD520" i="93" s="1"/>
  <c r="AB521" i="93"/>
  <c r="AD521" i="93" s="1"/>
  <c r="AB522" i="93"/>
  <c r="AD522" i="93" s="1"/>
  <c r="AB523" i="93"/>
  <c r="AD523" i="93" s="1"/>
  <c r="AB524" i="93"/>
  <c r="AD524" i="93" s="1"/>
  <c r="AB525" i="93"/>
  <c r="AD525" i="93" s="1"/>
  <c r="AB526" i="93"/>
  <c r="AD526" i="93" s="1"/>
  <c r="AB527" i="93"/>
  <c r="AD527" i="93" s="1"/>
  <c r="AB528" i="93"/>
  <c r="AD528" i="93" s="1"/>
  <c r="AB529" i="93"/>
  <c r="AD529" i="93" s="1"/>
  <c r="AB530" i="93"/>
  <c r="AD530" i="93" s="1"/>
  <c r="AB531" i="93"/>
  <c r="AD531" i="93" s="1"/>
  <c r="AB532" i="93"/>
  <c r="AD532" i="93" s="1"/>
  <c r="AB533" i="93"/>
  <c r="AD533" i="93" s="1"/>
  <c r="AB534" i="93"/>
  <c r="AD534" i="93" s="1"/>
  <c r="AB535" i="93"/>
  <c r="AD535" i="93" s="1"/>
  <c r="AB536" i="93"/>
  <c r="AD536" i="93" s="1"/>
  <c r="AB537" i="93"/>
  <c r="AB538" i="93"/>
  <c r="AD538" i="93" s="1"/>
  <c r="AB539" i="93"/>
  <c r="AD539" i="93" s="1"/>
  <c r="AB540" i="93"/>
  <c r="AD540" i="93" s="1"/>
  <c r="AB541" i="93"/>
  <c r="AD541" i="93" s="1"/>
  <c r="AB542" i="93"/>
  <c r="AD542" i="93" s="1"/>
  <c r="AB543" i="93"/>
  <c r="AD543" i="93" s="1"/>
  <c r="AB544" i="93"/>
  <c r="AD544" i="93" s="1"/>
  <c r="AB545" i="93"/>
  <c r="AD545" i="93" s="1"/>
  <c r="AB546" i="93"/>
  <c r="AD546" i="93" s="1"/>
  <c r="AB547" i="93"/>
  <c r="AD547" i="93" s="1"/>
  <c r="AB548" i="93"/>
  <c r="AD548" i="93" s="1"/>
  <c r="AB549" i="93"/>
  <c r="AD549" i="93" s="1"/>
  <c r="AB550" i="93"/>
  <c r="AD550" i="93" s="1"/>
  <c r="AB551" i="93"/>
  <c r="AD551" i="93" s="1"/>
  <c r="AB552" i="93"/>
  <c r="AD552" i="93" s="1"/>
  <c r="AB553" i="93"/>
  <c r="AB554" i="93"/>
  <c r="AD554" i="93" s="1"/>
  <c r="AB555" i="93"/>
  <c r="AD555" i="93" s="1"/>
  <c r="AB556" i="93"/>
  <c r="AD556" i="93" s="1"/>
  <c r="AB557" i="93"/>
  <c r="AD557" i="93" s="1"/>
  <c r="AB558" i="93"/>
  <c r="AD558" i="93" s="1"/>
  <c r="AB559" i="93"/>
  <c r="AD559" i="93" s="1"/>
  <c r="AB560" i="93"/>
  <c r="AD560" i="93" s="1"/>
  <c r="AB561" i="93"/>
  <c r="AD561" i="93" s="1"/>
  <c r="AB562" i="93"/>
  <c r="AD562" i="93" s="1"/>
  <c r="AB563" i="93"/>
  <c r="AD563" i="93" s="1"/>
  <c r="AB564" i="93"/>
  <c r="AD564" i="93" s="1"/>
  <c r="AB565" i="93"/>
  <c r="AD565" i="93" s="1"/>
  <c r="AB566" i="93"/>
  <c r="AD566" i="93" s="1"/>
  <c r="AB567" i="93"/>
  <c r="AD567" i="93" s="1"/>
  <c r="AB568" i="93"/>
  <c r="AD568" i="93" s="1"/>
  <c r="AB569" i="93"/>
  <c r="AB570" i="93"/>
  <c r="AD570" i="93" s="1"/>
  <c r="AB571" i="93"/>
  <c r="AD571" i="93" s="1"/>
  <c r="AB572" i="93"/>
  <c r="AD572" i="93" s="1"/>
  <c r="AB573" i="93"/>
  <c r="AD573" i="93" s="1"/>
  <c r="AB574" i="93"/>
  <c r="AD574" i="93" s="1"/>
  <c r="AB575" i="93"/>
  <c r="AD575" i="93" s="1"/>
  <c r="AB576" i="93"/>
  <c r="AD576" i="93" s="1"/>
  <c r="AB577" i="93"/>
  <c r="AD577" i="93" s="1"/>
  <c r="AB578" i="93"/>
  <c r="AD578" i="93" s="1"/>
  <c r="AB579" i="93"/>
  <c r="AD579" i="93" s="1"/>
  <c r="AB580" i="93"/>
  <c r="AD580" i="93" s="1"/>
  <c r="AB581" i="93"/>
  <c r="AD581" i="93" s="1"/>
  <c r="AB582" i="93"/>
  <c r="AD582" i="93" s="1"/>
  <c r="AB583" i="93"/>
  <c r="AD583" i="93" s="1"/>
  <c r="AB584" i="93"/>
  <c r="AD584" i="93" s="1"/>
  <c r="AB585" i="93"/>
  <c r="AB586" i="93"/>
  <c r="AD586" i="93" s="1"/>
  <c r="AB587" i="93"/>
  <c r="AD587" i="93" s="1"/>
  <c r="AB588" i="93"/>
  <c r="AD588" i="93" s="1"/>
  <c r="AB589" i="93"/>
  <c r="AD589" i="93" s="1"/>
  <c r="AB590" i="93"/>
  <c r="AD590" i="93" s="1"/>
  <c r="AB591" i="93"/>
  <c r="AD591" i="93" s="1"/>
  <c r="AB592" i="93"/>
  <c r="AD592" i="93" s="1"/>
  <c r="AB593" i="93"/>
  <c r="AD593" i="93" s="1"/>
  <c r="AB594" i="93"/>
  <c r="AD594" i="93" s="1"/>
  <c r="AB595" i="93"/>
  <c r="AD595" i="93" s="1"/>
  <c r="AB596" i="93"/>
  <c r="AD596" i="93" s="1"/>
  <c r="AB597" i="93"/>
  <c r="AD597" i="93" s="1"/>
  <c r="AB598" i="93"/>
  <c r="AD598" i="93" s="1"/>
  <c r="AB599" i="93"/>
  <c r="AD599" i="93" s="1"/>
  <c r="AB600" i="93"/>
  <c r="AD600" i="93" s="1"/>
  <c r="AB601" i="93"/>
  <c r="AB602" i="93"/>
  <c r="AD602" i="93" s="1"/>
  <c r="AB603" i="93"/>
  <c r="AD603" i="93" s="1"/>
  <c r="AB604" i="93"/>
  <c r="AD604" i="93" s="1"/>
  <c r="AB605" i="93"/>
  <c r="AD605" i="93" s="1"/>
  <c r="AB606" i="93"/>
  <c r="AD606" i="93" s="1"/>
  <c r="AB607" i="93"/>
  <c r="AD607" i="93" s="1"/>
  <c r="AB608" i="93"/>
  <c r="AD608" i="93" s="1"/>
  <c r="AB609" i="93"/>
  <c r="AD609" i="93" s="1"/>
  <c r="AB610" i="93"/>
  <c r="AD610" i="93" s="1"/>
  <c r="AB611" i="93"/>
  <c r="AD611" i="93" s="1"/>
  <c r="AB612" i="93"/>
  <c r="AD612" i="93" s="1"/>
  <c r="AB613" i="93"/>
  <c r="AD613" i="93" s="1"/>
  <c r="AB614" i="93"/>
  <c r="AD614" i="93" s="1"/>
  <c r="AB615" i="93"/>
  <c r="AD615" i="93" s="1"/>
  <c r="AB616" i="93"/>
  <c r="AD616" i="93" s="1"/>
  <c r="AB617" i="93"/>
  <c r="AB618" i="93"/>
  <c r="AD618" i="93" s="1"/>
  <c r="AB619" i="93"/>
  <c r="AD619" i="93" s="1"/>
  <c r="AB620" i="93"/>
  <c r="AD620" i="93" s="1"/>
  <c r="AB621" i="93"/>
  <c r="AD621" i="93" s="1"/>
  <c r="AB622" i="93"/>
  <c r="AD622" i="93" s="1"/>
  <c r="AB623" i="93"/>
  <c r="AD623" i="93" s="1"/>
  <c r="AB624" i="93"/>
  <c r="AD624" i="93" s="1"/>
  <c r="AB625" i="93"/>
  <c r="AD625" i="93" s="1"/>
  <c r="AB626" i="93"/>
  <c r="AD626" i="93" s="1"/>
  <c r="AB627" i="93"/>
  <c r="AD627" i="93" s="1"/>
  <c r="AB628" i="93"/>
  <c r="AD628" i="93" s="1"/>
  <c r="AB629" i="93"/>
  <c r="AD629" i="93" s="1"/>
  <c r="AB630" i="93"/>
  <c r="AD630" i="93" s="1"/>
  <c r="AB631" i="93"/>
  <c r="AD631" i="93" s="1"/>
  <c r="AB632" i="93"/>
  <c r="AD632" i="93" s="1"/>
  <c r="AB633" i="93"/>
  <c r="AB634" i="93"/>
  <c r="AD634" i="93" s="1"/>
  <c r="AB635" i="93"/>
  <c r="AD635" i="93" s="1"/>
  <c r="AB636" i="93"/>
  <c r="AD636" i="93" s="1"/>
  <c r="AB637" i="93"/>
  <c r="AD637" i="93" s="1"/>
  <c r="AB638" i="93"/>
  <c r="AD638" i="93" s="1"/>
  <c r="AB639" i="93"/>
  <c r="AD639" i="93" s="1"/>
  <c r="AB640" i="93"/>
  <c r="AD640" i="93" s="1"/>
  <c r="AB641" i="93"/>
  <c r="AD641" i="93" s="1"/>
  <c r="AB642" i="93"/>
  <c r="AD642" i="93" s="1"/>
  <c r="AB643" i="93"/>
  <c r="AD643" i="93" s="1"/>
  <c r="AB644" i="93"/>
  <c r="AD644" i="93" s="1"/>
  <c r="AB645" i="93"/>
  <c r="AD645" i="93" s="1"/>
  <c r="AB646" i="93"/>
  <c r="AD646" i="93" s="1"/>
  <c r="AB647" i="93"/>
  <c r="AD647" i="93" s="1"/>
  <c r="AB648" i="93"/>
  <c r="AD648" i="93" s="1"/>
  <c r="AB649" i="93"/>
  <c r="AB650" i="93"/>
  <c r="AD650" i="93" s="1"/>
  <c r="AB651" i="93"/>
  <c r="AD651" i="93" s="1"/>
  <c r="AB652" i="93"/>
  <c r="AD652" i="93" s="1"/>
  <c r="AB653" i="93"/>
  <c r="AD653" i="93" s="1"/>
  <c r="AB654" i="93"/>
  <c r="AD654" i="93" s="1"/>
  <c r="AB655" i="93"/>
  <c r="AD655" i="93" s="1"/>
  <c r="AB656" i="93"/>
  <c r="AD656" i="93" s="1"/>
  <c r="AB657" i="93"/>
  <c r="AD657" i="93" s="1"/>
  <c r="AB658" i="93"/>
  <c r="AD658" i="93" s="1"/>
  <c r="AB659" i="93"/>
  <c r="AD659" i="93" s="1"/>
  <c r="AB660" i="93"/>
  <c r="AD660" i="93" s="1"/>
  <c r="AB661" i="93"/>
  <c r="AD661" i="93" s="1"/>
  <c r="AB662" i="93"/>
  <c r="AD662" i="93" s="1"/>
  <c r="AB663" i="93"/>
  <c r="AD663" i="93" s="1"/>
  <c r="AB664" i="93"/>
  <c r="AD664" i="93" s="1"/>
  <c r="AB665" i="93"/>
  <c r="AB666" i="93"/>
  <c r="AD666" i="93" s="1"/>
  <c r="AB667" i="93"/>
  <c r="AD667" i="93" s="1"/>
  <c r="AB668" i="93"/>
  <c r="AD668" i="93" s="1"/>
  <c r="AB669" i="93"/>
  <c r="AD669" i="93" s="1"/>
  <c r="AB670" i="93"/>
  <c r="AD670" i="93" s="1"/>
  <c r="AB671" i="93"/>
  <c r="AD671" i="93" s="1"/>
  <c r="AB672" i="93"/>
  <c r="AD672" i="93" s="1"/>
  <c r="AB673" i="93"/>
  <c r="AD673" i="93" s="1"/>
  <c r="AB674" i="93"/>
  <c r="AD674" i="93" s="1"/>
  <c r="AB675" i="93"/>
  <c r="AD675" i="93" s="1"/>
  <c r="AB676" i="93"/>
  <c r="AD676" i="93" s="1"/>
  <c r="AB677" i="93"/>
  <c r="AD677" i="93" s="1"/>
  <c r="AB678" i="93"/>
  <c r="AD678" i="93" s="1"/>
  <c r="AB679" i="93"/>
  <c r="AD679" i="93" s="1"/>
  <c r="AB680" i="93"/>
  <c r="AD680" i="93" s="1"/>
  <c r="AB681" i="93"/>
  <c r="AB682" i="93"/>
  <c r="AD682" i="93" s="1"/>
  <c r="AB683" i="93"/>
  <c r="AD683" i="93" s="1"/>
  <c r="AB684" i="93"/>
  <c r="AD684" i="93" s="1"/>
  <c r="AB685" i="93"/>
  <c r="AD685" i="93" s="1"/>
  <c r="AB686" i="93"/>
  <c r="AD686" i="93" s="1"/>
  <c r="AB687" i="93"/>
  <c r="AD687" i="93" s="1"/>
  <c r="AB688" i="93"/>
  <c r="AD688" i="93" s="1"/>
  <c r="AB689" i="93"/>
  <c r="AD689" i="93" s="1"/>
  <c r="AB690" i="93"/>
  <c r="AD690" i="93" s="1"/>
  <c r="AB691" i="93"/>
  <c r="AD691" i="93" s="1"/>
  <c r="AB692" i="93"/>
  <c r="AD692" i="93" s="1"/>
  <c r="AB693" i="93"/>
  <c r="AB694" i="93"/>
  <c r="AD694" i="93" s="1"/>
  <c r="AB695" i="93"/>
  <c r="AD695" i="93" s="1"/>
  <c r="AB696" i="93"/>
  <c r="AD696" i="93" s="1"/>
  <c r="AB697" i="93"/>
  <c r="AD697" i="93" s="1"/>
  <c r="AB698" i="93"/>
  <c r="AD698" i="93" s="1"/>
  <c r="AB699" i="93"/>
  <c r="AD699" i="93" s="1"/>
  <c r="AB700" i="93"/>
  <c r="AD700" i="93" s="1"/>
  <c r="AB701" i="93"/>
  <c r="AB702" i="93"/>
  <c r="AD702" i="93" s="1"/>
  <c r="AB703" i="93"/>
  <c r="AD703" i="93" s="1"/>
  <c r="AB704" i="93"/>
  <c r="AD704" i="93" s="1"/>
  <c r="AB705" i="93"/>
  <c r="AD705" i="93" s="1"/>
  <c r="AB706" i="93"/>
  <c r="AD706" i="93" s="1"/>
  <c r="AB707" i="93"/>
  <c r="AD707" i="93" s="1"/>
  <c r="AB708" i="93"/>
  <c r="AD708" i="93" s="1"/>
  <c r="AB709" i="93"/>
  <c r="AB710" i="93"/>
  <c r="AD710" i="93" s="1"/>
  <c r="AB711" i="93"/>
  <c r="AD711" i="93" s="1"/>
  <c r="AB712" i="93"/>
  <c r="AD712" i="93" s="1"/>
  <c r="AB713" i="93"/>
  <c r="AD713" i="93" s="1"/>
  <c r="AB714" i="93"/>
  <c r="AD714" i="93" s="1"/>
  <c r="AB715" i="93"/>
  <c r="AD715" i="93" s="1"/>
  <c r="AB716" i="93"/>
  <c r="AD716" i="93" s="1"/>
  <c r="AB717" i="93"/>
  <c r="AB718" i="93"/>
  <c r="AD718" i="93" s="1"/>
  <c r="AB719" i="93"/>
  <c r="AD719" i="93" s="1"/>
  <c r="AB720" i="93"/>
  <c r="AD720" i="93" s="1"/>
  <c r="AB721" i="93"/>
  <c r="AD721" i="93" s="1"/>
  <c r="AB722" i="93"/>
  <c r="AD722" i="93" s="1"/>
  <c r="AB723" i="93"/>
  <c r="AD723" i="93" s="1"/>
  <c r="AB724" i="93"/>
  <c r="AD724" i="93" s="1"/>
  <c r="AB725" i="93"/>
  <c r="AB726" i="93"/>
  <c r="AD726" i="93" s="1"/>
  <c r="AB727" i="93"/>
  <c r="AD727" i="93" s="1"/>
  <c r="AB728" i="93"/>
  <c r="AD728" i="93" s="1"/>
  <c r="AB729" i="93"/>
  <c r="AD729" i="93" s="1"/>
  <c r="AB730" i="93"/>
  <c r="AD730" i="93" s="1"/>
  <c r="AB731" i="93"/>
  <c r="AD731" i="93" s="1"/>
  <c r="AB732" i="93"/>
  <c r="AD732" i="93" s="1"/>
  <c r="AB733" i="93"/>
  <c r="AB734" i="93"/>
  <c r="AD734" i="93" s="1"/>
  <c r="AB735" i="93"/>
  <c r="AD735" i="93" s="1"/>
  <c r="AB736" i="93"/>
  <c r="AD736" i="93" s="1"/>
  <c r="AB737" i="93"/>
  <c r="AD737" i="93" s="1"/>
  <c r="AB738" i="93"/>
  <c r="AD738" i="93" s="1"/>
  <c r="AB739" i="93"/>
  <c r="AD739" i="93" s="1"/>
  <c r="AB740" i="93"/>
  <c r="AD740" i="93" s="1"/>
  <c r="AB741" i="93"/>
  <c r="AB742" i="93"/>
  <c r="AD742" i="93" s="1"/>
  <c r="AB743" i="93"/>
  <c r="AD743" i="93" s="1"/>
  <c r="AB744" i="93"/>
  <c r="AD744" i="93" s="1"/>
  <c r="AB745" i="93"/>
  <c r="AD745" i="93" s="1"/>
  <c r="AB746" i="93"/>
  <c r="AD746" i="93" s="1"/>
  <c r="AB747" i="93"/>
  <c r="AD747" i="93" s="1"/>
  <c r="AB748" i="93"/>
  <c r="AD748" i="93" s="1"/>
  <c r="AB749" i="93"/>
  <c r="AB750" i="93"/>
  <c r="AD750" i="93" s="1"/>
  <c r="AB751" i="93"/>
  <c r="AD751" i="93" s="1"/>
  <c r="AB752" i="93"/>
  <c r="AD752" i="93" s="1"/>
  <c r="AB753" i="93"/>
  <c r="AD753" i="93" s="1"/>
  <c r="AB754" i="93"/>
  <c r="AD754" i="93" s="1"/>
  <c r="AB755" i="93"/>
  <c r="AD755" i="93" s="1"/>
  <c r="AB756" i="93"/>
  <c r="AD756" i="93" s="1"/>
  <c r="AB757" i="93"/>
  <c r="AB758" i="93"/>
  <c r="AD758" i="93" s="1"/>
  <c r="AB759" i="93"/>
  <c r="AD759" i="93" s="1"/>
  <c r="AB760" i="93"/>
  <c r="AD760" i="93" s="1"/>
  <c r="AB761" i="93"/>
  <c r="AD761" i="93" s="1"/>
  <c r="AB762" i="93"/>
  <c r="AD762" i="93" s="1"/>
  <c r="AB763" i="93"/>
  <c r="AD763" i="93" s="1"/>
  <c r="AB764" i="93"/>
  <c r="AD764" i="93" s="1"/>
  <c r="AB765" i="93"/>
  <c r="AB766" i="93"/>
  <c r="AD766" i="93" s="1"/>
  <c r="AB767" i="93"/>
  <c r="AD767" i="93" s="1"/>
  <c r="AB768" i="93"/>
  <c r="AD768" i="93" s="1"/>
  <c r="AB769" i="93"/>
  <c r="AD769" i="93" s="1"/>
  <c r="AB770" i="93"/>
  <c r="AD770" i="93" s="1"/>
  <c r="AB771" i="93"/>
  <c r="AD771" i="93" s="1"/>
  <c r="AB772" i="93"/>
  <c r="AD772" i="93" s="1"/>
  <c r="AB773" i="93"/>
  <c r="AB774" i="93"/>
  <c r="AD774" i="93" s="1"/>
  <c r="AB775" i="93"/>
  <c r="AD775" i="93" s="1"/>
  <c r="AB776" i="93"/>
  <c r="AD776" i="93" s="1"/>
  <c r="AB777" i="93"/>
  <c r="AD777" i="93" s="1"/>
  <c r="AB778" i="93"/>
  <c r="AD778" i="93" s="1"/>
  <c r="AB779" i="93"/>
  <c r="AD779" i="93" s="1"/>
  <c r="AB780" i="93"/>
  <c r="AD780" i="93" s="1"/>
  <c r="AB781" i="93"/>
  <c r="AB782" i="93"/>
  <c r="AD782" i="93" s="1"/>
  <c r="AB783" i="93"/>
  <c r="AD783" i="93" s="1"/>
  <c r="AB784" i="93"/>
  <c r="AD784" i="93" s="1"/>
  <c r="AB785" i="93"/>
  <c r="AD785" i="93" s="1"/>
  <c r="AB786" i="93"/>
  <c r="AD786" i="93" s="1"/>
  <c r="AB787" i="93"/>
  <c r="AD787" i="93" s="1"/>
  <c r="AB788" i="93"/>
  <c r="AD788" i="93" s="1"/>
  <c r="AB789" i="93"/>
  <c r="AB790" i="93"/>
  <c r="AD790" i="93" s="1"/>
  <c r="AB791" i="93"/>
  <c r="AD791" i="93" s="1"/>
  <c r="AB792" i="93"/>
  <c r="AD792" i="93" s="1"/>
  <c r="AB793" i="93"/>
  <c r="AD793" i="93" s="1"/>
  <c r="AB794" i="93"/>
  <c r="AD794" i="93" s="1"/>
  <c r="AB795" i="93"/>
  <c r="AD795" i="93" s="1"/>
  <c r="AB796" i="93"/>
  <c r="AD796" i="93" s="1"/>
  <c r="AB797" i="93"/>
  <c r="AB798" i="93"/>
  <c r="AD798" i="93" s="1"/>
  <c r="AB799" i="93"/>
  <c r="AD799" i="93" s="1"/>
  <c r="AB800" i="93"/>
  <c r="AD800" i="93" s="1"/>
  <c r="AB801" i="93"/>
  <c r="AD801" i="93" s="1"/>
  <c r="AB802" i="93"/>
  <c r="AD802" i="93" s="1"/>
  <c r="AB803" i="93"/>
  <c r="AD803" i="93" s="1"/>
  <c r="AB804" i="93"/>
  <c r="AD804" i="93" s="1"/>
  <c r="AB805" i="93"/>
  <c r="AB806" i="93"/>
  <c r="AD806" i="93" s="1"/>
  <c r="AB807" i="93"/>
  <c r="AD807" i="93" s="1"/>
  <c r="AB808" i="93"/>
  <c r="AD808" i="93" s="1"/>
  <c r="AB809" i="93"/>
  <c r="AD809" i="93" s="1"/>
  <c r="AB810" i="93"/>
  <c r="AD810" i="93" s="1"/>
  <c r="AB811" i="93"/>
  <c r="AD811" i="93" s="1"/>
  <c r="AB812" i="93"/>
  <c r="AD812" i="93" s="1"/>
  <c r="AB813" i="93"/>
  <c r="AB814" i="93"/>
  <c r="AD814" i="93" s="1"/>
  <c r="AB815" i="93"/>
  <c r="AD815" i="93" s="1"/>
  <c r="AB816" i="93"/>
  <c r="AD816" i="93" s="1"/>
  <c r="AB817" i="93"/>
  <c r="AD817" i="93" s="1"/>
  <c r="AB818" i="93"/>
  <c r="AD818" i="93" s="1"/>
  <c r="AB819" i="93"/>
  <c r="AD819" i="93" s="1"/>
  <c r="AB820" i="93"/>
  <c r="AD820" i="93" s="1"/>
  <c r="AB821" i="93"/>
  <c r="AB822" i="93"/>
  <c r="AD822" i="93" s="1"/>
  <c r="AB823" i="93"/>
  <c r="AD823" i="93" s="1"/>
  <c r="AB824" i="93"/>
  <c r="AD824" i="93" s="1"/>
  <c r="AB825" i="93"/>
  <c r="AD825" i="93" s="1"/>
  <c r="AB826" i="93"/>
  <c r="AD826" i="93" s="1"/>
  <c r="AB827" i="93"/>
  <c r="AD827" i="93" s="1"/>
  <c r="AB828" i="93"/>
  <c r="AD828" i="93" s="1"/>
  <c r="AB829" i="93"/>
  <c r="AB830" i="93"/>
  <c r="AD830" i="93" s="1"/>
  <c r="AB831" i="93"/>
  <c r="AD831" i="93" s="1"/>
  <c r="AB832" i="93"/>
  <c r="AD832" i="93" s="1"/>
  <c r="AB833" i="93"/>
  <c r="AD833" i="93" s="1"/>
  <c r="AB834" i="93"/>
  <c r="AD834" i="93" s="1"/>
  <c r="AB835" i="93"/>
  <c r="AD835" i="93" s="1"/>
  <c r="AB836" i="93"/>
  <c r="AD836" i="93" s="1"/>
  <c r="AB837" i="93"/>
  <c r="AB838" i="93"/>
  <c r="AD838" i="93" s="1"/>
  <c r="AB839" i="93"/>
  <c r="AD839" i="93" s="1"/>
  <c r="AB840" i="93"/>
  <c r="AD840" i="93" s="1"/>
  <c r="AB841" i="93"/>
  <c r="AD841" i="93" s="1"/>
  <c r="AB842" i="93"/>
  <c r="AD842" i="93" s="1"/>
  <c r="AB843" i="93"/>
  <c r="AD843" i="93" s="1"/>
  <c r="AB844" i="93"/>
  <c r="AD844" i="93" s="1"/>
  <c r="AB845" i="93"/>
  <c r="AB846" i="93"/>
  <c r="AD846" i="93" s="1"/>
  <c r="AB847" i="93"/>
  <c r="AD847" i="93" s="1"/>
  <c r="AB848" i="93"/>
  <c r="AD848" i="93" s="1"/>
  <c r="AB849" i="93"/>
  <c r="AD849" i="93" s="1"/>
  <c r="AB850" i="93"/>
  <c r="AD850" i="93" s="1"/>
  <c r="AB851" i="93"/>
  <c r="AD851" i="93" s="1"/>
  <c r="AB852" i="93"/>
  <c r="AD852" i="93" s="1"/>
  <c r="AB853" i="93"/>
  <c r="AB854" i="93"/>
  <c r="AD854" i="93" s="1"/>
  <c r="AB855" i="93"/>
  <c r="AD855" i="93" s="1"/>
  <c r="AB856" i="93"/>
  <c r="AD856" i="93" s="1"/>
  <c r="AB857" i="93"/>
  <c r="AD857" i="93" s="1"/>
  <c r="AB858" i="93"/>
  <c r="AD858" i="93" s="1"/>
  <c r="AB859" i="93"/>
  <c r="AD859" i="93" s="1"/>
  <c r="AB860" i="93"/>
  <c r="AD860" i="93" s="1"/>
  <c r="AB861" i="93"/>
  <c r="AB862" i="93"/>
  <c r="AD862" i="93" s="1"/>
  <c r="AB863" i="93"/>
  <c r="AD863" i="93" s="1"/>
  <c r="AB864" i="93"/>
  <c r="AD864" i="93" s="1"/>
  <c r="AB865" i="93"/>
  <c r="AD865" i="93" s="1"/>
  <c r="AB866" i="93"/>
  <c r="AD866" i="93" s="1"/>
  <c r="AB867" i="93"/>
  <c r="AD867" i="93" s="1"/>
  <c r="AB868" i="93"/>
  <c r="AD868" i="93" s="1"/>
  <c r="AB869" i="93"/>
  <c r="AB870" i="93"/>
  <c r="AD870" i="93" s="1"/>
  <c r="AB871" i="93"/>
  <c r="AD871" i="93" s="1"/>
  <c r="AB872" i="93"/>
  <c r="AD872" i="93" s="1"/>
  <c r="AB873" i="93"/>
  <c r="AD873" i="93" s="1"/>
  <c r="AB874" i="93"/>
  <c r="AD874" i="93" s="1"/>
  <c r="AB875" i="93"/>
  <c r="AD875" i="93" s="1"/>
  <c r="AB876" i="93"/>
  <c r="AD876" i="93" s="1"/>
  <c r="AB877" i="93"/>
  <c r="AB878" i="93"/>
  <c r="AD878" i="93" s="1"/>
  <c r="AB879" i="93"/>
  <c r="AD879" i="93" s="1"/>
  <c r="AB880" i="93"/>
  <c r="AD880" i="93" s="1"/>
  <c r="AB881" i="93"/>
  <c r="AD881" i="93" s="1"/>
  <c r="AB882" i="93"/>
  <c r="AD882" i="93" s="1"/>
  <c r="AB883" i="93"/>
  <c r="AD883" i="93" s="1"/>
  <c r="AB884" i="93"/>
  <c r="AD884" i="93" s="1"/>
  <c r="AB885" i="93"/>
  <c r="AB886" i="93"/>
  <c r="AD886" i="93" s="1"/>
  <c r="AB887" i="93"/>
  <c r="AD887" i="93" s="1"/>
  <c r="AB888" i="93"/>
  <c r="AD888" i="93" s="1"/>
  <c r="AB889" i="93"/>
  <c r="AD889" i="93" s="1"/>
  <c r="AB890" i="93"/>
  <c r="AD890" i="93" s="1"/>
  <c r="AB891" i="93"/>
  <c r="AD891" i="93" s="1"/>
  <c r="AB892" i="93"/>
  <c r="AD892" i="93" s="1"/>
  <c r="AB893" i="93"/>
  <c r="AB894" i="93"/>
  <c r="AD894" i="93" s="1"/>
  <c r="AB895" i="93"/>
  <c r="AD895" i="93" s="1"/>
  <c r="AB896" i="93"/>
  <c r="AD896" i="93" s="1"/>
  <c r="AB897" i="93"/>
  <c r="AD897" i="93" s="1"/>
  <c r="AB898" i="93"/>
  <c r="AD898" i="93" s="1"/>
  <c r="AB899" i="93"/>
  <c r="AD899" i="93" s="1"/>
  <c r="AB900" i="93"/>
  <c r="AD900" i="93" s="1"/>
  <c r="AB901" i="93"/>
  <c r="AB902" i="93"/>
  <c r="AD902" i="93" s="1"/>
  <c r="AB903" i="93"/>
  <c r="AD903" i="93" s="1"/>
  <c r="AB904" i="93"/>
  <c r="AD904" i="93" s="1"/>
  <c r="AB905" i="93"/>
  <c r="AD905" i="93" s="1"/>
  <c r="AB906" i="93"/>
  <c r="AD906" i="93" s="1"/>
  <c r="AB907" i="93"/>
  <c r="AD907" i="93" s="1"/>
  <c r="AB908" i="93"/>
  <c r="AD908" i="93" s="1"/>
  <c r="AB909" i="93"/>
  <c r="AB910" i="93"/>
  <c r="AD910" i="93" s="1"/>
  <c r="AB911" i="93"/>
  <c r="AD911" i="93" s="1"/>
  <c r="AB912" i="93"/>
  <c r="AD912" i="93" s="1"/>
  <c r="AB913" i="93"/>
  <c r="AD913" i="93" s="1"/>
  <c r="AB914" i="93"/>
  <c r="AD914" i="93" s="1"/>
  <c r="AB915" i="93"/>
  <c r="AD915" i="93" s="1"/>
  <c r="AB916" i="93"/>
  <c r="AD916" i="93" s="1"/>
  <c r="AB917" i="93"/>
  <c r="AB918" i="93"/>
  <c r="AD918" i="93" s="1"/>
  <c r="AB919" i="93"/>
  <c r="AD919" i="93" s="1"/>
  <c r="AB920" i="93"/>
  <c r="AD920" i="93" s="1"/>
  <c r="AB921" i="93"/>
  <c r="AD921" i="93" s="1"/>
  <c r="AB922" i="93"/>
  <c r="AD922" i="93" s="1"/>
  <c r="AB923" i="93"/>
  <c r="AD923" i="93" s="1"/>
  <c r="AB924" i="93"/>
  <c r="AD924" i="93" s="1"/>
  <c r="AB925" i="93"/>
  <c r="AB926" i="93"/>
  <c r="AD926" i="93" s="1"/>
  <c r="AB927" i="93"/>
  <c r="AD927" i="93" s="1"/>
  <c r="AB928" i="93"/>
  <c r="AD928" i="93" s="1"/>
  <c r="AB929" i="93"/>
  <c r="AD929" i="93" s="1"/>
  <c r="AB930" i="93"/>
  <c r="AD930" i="93" s="1"/>
  <c r="AB931" i="93"/>
  <c r="AD931" i="93" s="1"/>
  <c r="AB932" i="93"/>
  <c r="AD932" i="93" s="1"/>
  <c r="AB933" i="93"/>
  <c r="AB934" i="93"/>
  <c r="AD934" i="93" s="1"/>
  <c r="AB935" i="93"/>
  <c r="AD935" i="93" s="1"/>
  <c r="AB936" i="93"/>
  <c r="AD936" i="93" s="1"/>
  <c r="AB937" i="93"/>
  <c r="AD937" i="93" s="1"/>
  <c r="AB938" i="93"/>
  <c r="AD938" i="93" s="1"/>
  <c r="AB939" i="93"/>
  <c r="AD939" i="93" s="1"/>
  <c r="AB940" i="93"/>
  <c r="AD940" i="93" s="1"/>
  <c r="AB941" i="93"/>
  <c r="AB942" i="93"/>
  <c r="AD942" i="93" s="1"/>
  <c r="AB943" i="93"/>
  <c r="AD943" i="93" s="1"/>
  <c r="AB944" i="93"/>
  <c r="AD944" i="93" s="1"/>
  <c r="AB945" i="93"/>
  <c r="AD945" i="93" s="1"/>
  <c r="AB946" i="93"/>
  <c r="AD946" i="93" s="1"/>
  <c r="AB947" i="93"/>
  <c r="AD947" i="93" s="1"/>
  <c r="AB948" i="93"/>
  <c r="AD948" i="93" s="1"/>
  <c r="AB949" i="93"/>
  <c r="AB950" i="93"/>
  <c r="AD950" i="93" s="1"/>
  <c r="AB951" i="93"/>
  <c r="AD951" i="93" s="1"/>
  <c r="AB952" i="93"/>
  <c r="AD952" i="93" s="1"/>
  <c r="AB953" i="93"/>
  <c r="AD953" i="93" s="1"/>
  <c r="AB954" i="93"/>
  <c r="AD954" i="93" s="1"/>
  <c r="AB955" i="93"/>
  <c r="AD955" i="93" s="1"/>
  <c r="AB956" i="93"/>
  <c r="AD956" i="93" s="1"/>
  <c r="AB957" i="93"/>
  <c r="AB958" i="93"/>
  <c r="AD958" i="93" s="1"/>
  <c r="AB959" i="93"/>
  <c r="AD959" i="93" s="1"/>
  <c r="AB960" i="93"/>
  <c r="AD960" i="93" s="1"/>
  <c r="AB961" i="93"/>
  <c r="AD961" i="93" s="1"/>
  <c r="AB962" i="93"/>
  <c r="AD962" i="93" s="1"/>
  <c r="AB963" i="93"/>
  <c r="AD963" i="93" s="1"/>
  <c r="AB964" i="93"/>
  <c r="AD964" i="93" s="1"/>
  <c r="AB965" i="93"/>
  <c r="AB966" i="93"/>
  <c r="AD966" i="93" s="1"/>
  <c r="AB967" i="93"/>
  <c r="AD967" i="93" s="1"/>
  <c r="AB968" i="93"/>
  <c r="AD968" i="93" s="1"/>
  <c r="AB969" i="93"/>
  <c r="AD969" i="93" s="1"/>
  <c r="AB970" i="93"/>
  <c r="AD970" i="93" s="1"/>
  <c r="AB971" i="93"/>
  <c r="AD971" i="93" s="1"/>
  <c r="AB972" i="93"/>
  <c r="AD972" i="93" s="1"/>
  <c r="AB973" i="93"/>
  <c r="AB974" i="93"/>
  <c r="AD974" i="93" s="1"/>
  <c r="AB975" i="93"/>
  <c r="AD975" i="93" s="1"/>
  <c r="AB976" i="93"/>
  <c r="AD976" i="93" s="1"/>
  <c r="AB977" i="93"/>
  <c r="AD977" i="93" s="1"/>
  <c r="AB978" i="93"/>
  <c r="AD978" i="93" s="1"/>
  <c r="AB979" i="93"/>
  <c r="AD979" i="93" s="1"/>
  <c r="AB980" i="93"/>
  <c r="AD980" i="93" s="1"/>
  <c r="AB981" i="93"/>
  <c r="AB982" i="93"/>
  <c r="AD982" i="93" s="1"/>
  <c r="AB983" i="93"/>
  <c r="AD983" i="93" s="1"/>
  <c r="AB984" i="93"/>
  <c r="AD984" i="93" s="1"/>
  <c r="AB985" i="93"/>
  <c r="AD985" i="93" s="1"/>
  <c r="AB986" i="93"/>
  <c r="AD986" i="93" s="1"/>
  <c r="AB987" i="93"/>
  <c r="AD987" i="93" s="1"/>
  <c r="AB988" i="93"/>
  <c r="AD988" i="93" s="1"/>
  <c r="AB989" i="93"/>
  <c r="AB990" i="93"/>
  <c r="AD990" i="93" s="1"/>
  <c r="AB991" i="93"/>
  <c r="AD991" i="93" s="1"/>
  <c r="AB992" i="93"/>
  <c r="AD992" i="93" s="1"/>
  <c r="AB993" i="93"/>
  <c r="AD993" i="93" s="1"/>
  <c r="AB994" i="93"/>
  <c r="AD994" i="93" s="1"/>
  <c r="AB995" i="93"/>
  <c r="AD995" i="93" s="1"/>
  <c r="AB996" i="93"/>
  <c r="AD996" i="93" s="1"/>
  <c r="AB997" i="93"/>
  <c r="AB998" i="93"/>
  <c r="AD998" i="93" s="1"/>
  <c r="AB999" i="93"/>
  <c r="AD999" i="93" s="1"/>
  <c r="AB1000" i="93"/>
  <c r="AD1000" i="93" s="1"/>
  <c r="AB1001" i="93"/>
  <c r="AD1001" i="93" s="1"/>
  <c r="AB1002" i="93"/>
  <c r="AD1002" i="93" s="1"/>
  <c r="AB1003" i="93"/>
  <c r="AD1003" i="93" s="1"/>
  <c r="AB1004" i="93"/>
  <c r="AD1004" i="93" s="1"/>
  <c r="AB1005" i="93"/>
  <c r="AB1006" i="93"/>
  <c r="AD1006" i="93" s="1"/>
  <c r="AB1007" i="93"/>
  <c r="AD1007" i="93" s="1"/>
  <c r="AB1008" i="93"/>
  <c r="AD1008" i="93" s="1"/>
  <c r="AB1009" i="93"/>
  <c r="AD1009" i="93" s="1"/>
  <c r="AB1010" i="93"/>
  <c r="AD1010" i="93" s="1"/>
  <c r="AB1011" i="93"/>
  <c r="AD1011" i="93" s="1"/>
  <c r="AB1012" i="93"/>
  <c r="AD1012" i="93" s="1"/>
  <c r="AB1013" i="93"/>
  <c r="AB1014" i="93"/>
  <c r="AD1014" i="93" s="1"/>
  <c r="AB1015" i="93"/>
  <c r="AD1015" i="93" s="1"/>
  <c r="AB1016" i="93"/>
  <c r="AD1016" i="93" s="1"/>
  <c r="AB1017" i="93"/>
  <c r="AD1017" i="93" s="1"/>
  <c r="AB1018" i="93"/>
  <c r="AD1018" i="93" s="1"/>
  <c r="AB1019" i="93"/>
  <c r="AD1019" i="93" s="1"/>
  <c r="AB1020" i="93"/>
  <c r="AD1020" i="93" s="1"/>
  <c r="AB1021" i="93"/>
  <c r="AB1022" i="93"/>
  <c r="AD1022" i="93" s="1"/>
  <c r="AB1023" i="93"/>
  <c r="AD1023" i="93" s="1"/>
  <c r="AB1024" i="93"/>
  <c r="AD1024" i="93" s="1"/>
  <c r="AB1025" i="93"/>
  <c r="AD1025" i="93" s="1"/>
  <c r="AB1026" i="93"/>
  <c r="AD1026" i="93" s="1"/>
  <c r="AB1027" i="93"/>
  <c r="AD1027" i="93" s="1"/>
  <c r="AB1028" i="93"/>
  <c r="AD1028" i="93" s="1"/>
  <c r="AB1029" i="93"/>
  <c r="AB1030" i="93"/>
  <c r="AD1030" i="93" s="1"/>
  <c r="AB1031" i="93"/>
  <c r="AD1031" i="93" s="1"/>
  <c r="AB1032" i="93"/>
  <c r="AD1032" i="93" s="1"/>
  <c r="AB1033" i="93"/>
  <c r="AD1033" i="93" s="1"/>
  <c r="AB1034" i="93"/>
  <c r="AD1034" i="93" s="1"/>
  <c r="AB1035" i="93"/>
  <c r="AD1035" i="93" s="1"/>
  <c r="AB1036" i="93"/>
  <c r="AD1036" i="93" s="1"/>
  <c r="AB1037" i="93"/>
  <c r="AB1038" i="93"/>
  <c r="AD1038" i="93" s="1"/>
  <c r="AB1039" i="93"/>
  <c r="AD1039" i="93" s="1"/>
  <c r="AB1040" i="93"/>
  <c r="AD1040" i="93" s="1"/>
  <c r="AB1041" i="93"/>
  <c r="AD1041" i="93" s="1"/>
  <c r="AB1042" i="93"/>
  <c r="AD1042" i="93" s="1"/>
  <c r="AB1043" i="93"/>
  <c r="AD1043" i="93" s="1"/>
  <c r="AB1044" i="93"/>
  <c r="AD1044" i="93" s="1"/>
  <c r="AB1045" i="93"/>
  <c r="AB1046" i="93"/>
  <c r="AD1046" i="93" s="1"/>
  <c r="AB1047" i="93"/>
  <c r="AD1047" i="93" s="1"/>
  <c r="AB1048" i="93"/>
  <c r="AD1048" i="93" s="1"/>
  <c r="AB1049" i="93"/>
  <c r="AD1049" i="93" s="1"/>
  <c r="AB1050" i="93"/>
  <c r="AD1050" i="93" s="1"/>
  <c r="AB1051" i="93"/>
  <c r="AD1051" i="93" s="1"/>
  <c r="AB1052" i="93"/>
  <c r="AD1052" i="93" s="1"/>
  <c r="AB1053" i="93"/>
  <c r="AB1054" i="93"/>
  <c r="AD1054" i="93" s="1"/>
  <c r="AB1055" i="93"/>
  <c r="AD1055" i="93" s="1"/>
  <c r="AB1056" i="93"/>
  <c r="AD1056" i="93" s="1"/>
  <c r="AB1057" i="93"/>
  <c r="AD1057" i="93" s="1"/>
  <c r="AB1058" i="93"/>
  <c r="AD1058" i="93" s="1"/>
  <c r="AB1059" i="93"/>
  <c r="AD1059" i="93" s="1"/>
  <c r="AB1060" i="93"/>
  <c r="AD1060" i="93" s="1"/>
  <c r="AB1061" i="93"/>
  <c r="AB1062" i="93"/>
  <c r="AD1062" i="93" s="1"/>
  <c r="AB1063" i="93"/>
  <c r="AD1063" i="93" s="1"/>
  <c r="AB1064" i="93"/>
  <c r="AD1064" i="93" s="1"/>
  <c r="AB1065" i="93"/>
  <c r="AD1065" i="93" s="1"/>
  <c r="AB1066" i="93"/>
  <c r="AD1066" i="93" s="1"/>
  <c r="AB1067" i="93"/>
  <c r="AD1067" i="93" s="1"/>
  <c r="AB1068" i="93"/>
  <c r="AD1068" i="93" s="1"/>
  <c r="AB1069" i="93"/>
  <c r="AB1070" i="93"/>
  <c r="AD1070" i="93" s="1"/>
  <c r="AB1071" i="93"/>
  <c r="AD1071" i="93" s="1"/>
  <c r="AB1072" i="93"/>
  <c r="AD1072" i="93" s="1"/>
  <c r="AB1073" i="93"/>
  <c r="AD1073" i="93" s="1"/>
  <c r="AB1074" i="93"/>
  <c r="AD1074" i="93" s="1"/>
  <c r="AB1075" i="93"/>
  <c r="AD1075" i="93" s="1"/>
  <c r="AB1076" i="93"/>
  <c r="AD1076" i="93" s="1"/>
  <c r="AB1077" i="93"/>
  <c r="AB1078" i="93"/>
  <c r="AD1078" i="93" s="1"/>
  <c r="AB1079" i="93"/>
  <c r="AD1079" i="93" s="1"/>
  <c r="AB1080" i="93"/>
  <c r="AD1080" i="93" s="1"/>
  <c r="AB1081" i="93"/>
  <c r="AD1081" i="93" s="1"/>
  <c r="AB1082" i="93"/>
  <c r="AD1082" i="93" s="1"/>
  <c r="AB1083" i="93"/>
  <c r="AD1083" i="93" s="1"/>
  <c r="AB1084" i="93"/>
  <c r="AD1084" i="93" s="1"/>
  <c r="AB1085" i="93"/>
  <c r="AB1086" i="93"/>
  <c r="AD1086" i="93" s="1"/>
  <c r="AB1087" i="93"/>
  <c r="AD1087" i="93" s="1"/>
  <c r="AB1088" i="93"/>
  <c r="AD1088" i="93" s="1"/>
  <c r="AB1089" i="93"/>
  <c r="AD1089" i="93" s="1"/>
  <c r="AB1090" i="93"/>
  <c r="AD1090" i="93" s="1"/>
  <c r="AB1091" i="93"/>
  <c r="AD1091" i="93" s="1"/>
  <c r="AB1092" i="93"/>
  <c r="AD1092" i="93" s="1"/>
  <c r="AB1093" i="93"/>
  <c r="AB1094" i="93"/>
  <c r="AD1094" i="93" s="1"/>
  <c r="AB1095" i="93"/>
  <c r="AD1095" i="93" s="1"/>
  <c r="AB1096" i="93"/>
  <c r="AD1096" i="93" s="1"/>
  <c r="AB1097" i="93"/>
  <c r="AD1097" i="93" s="1"/>
  <c r="AB1098" i="93"/>
  <c r="AD1098" i="93" s="1"/>
  <c r="AB1099" i="93"/>
  <c r="AD1099" i="93" s="1"/>
  <c r="AB1100" i="93"/>
  <c r="AD1100" i="93" s="1"/>
  <c r="AB1101" i="93"/>
  <c r="AB1102" i="93"/>
  <c r="AD1102" i="93" s="1"/>
  <c r="AB1103" i="93"/>
  <c r="AD1103" i="93" s="1"/>
  <c r="AB1104" i="93"/>
  <c r="AD1104" i="93" s="1"/>
  <c r="AB1105" i="93"/>
  <c r="AD1105" i="93" s="1"/>
  <c r="AB1106" i="93"/>
  <c r="AD1106" i="93" s="1"/>
  <c r="AB1107" i="93"/>
  <c r="AD1107" i="93" s="1"/>
  <c r="AB1108" i="93"/>
  <c r="AD1108" i="93" s="1"/>
  <c r="AB1109" i="93"/>
  <c r="AB1110" i="93"/>
  <c r="AD1110" i="93" s="1"/>
  <c r="AB1111" i="93"/>
  <c r="AD1111" i="93" s="1"/>
  <c r="AB1112" i="93"/>
  <c r="AD1112" i="93" s="1"/>
  <c r="AB1113" i="93"/>
  <c r="AD1113" i="93" s="1"/>
  <c r="AB1114" i="93"/>
  <c r="AD1114" i="93" s="1"/>
  <c r="AB1115" i="93"/>
  <c r="AD1115" i="93" s="1"/>
  <c r="AB1116" i="93"/>
  <c r="AD1116" i="93" s="1"/>
  <c r="AB1117" i="93"/>
  <c r="AB1118" i="93"/>
  <c r="AD1118" i="93" s="1"/>
  <c r="AB1119" i="93"/>
  <c r="AD1119" i="93" s="1"/>
  <c r="AB1120" i="93"/>
  <c r="AD1120" i="93" s="1"/>
  <c r="AB1121" i="93"/>
  <c r="AD1121" i="93" s="1"/>
  <c r="AB1122" i="93"/>
  <c r="AD1122" i="93" s="1"/>
  <c r="AB1123" i="93"/>
  <c r="AD1123" i="93" s="1"/>
  <c r="AB1124" i="93"/>
  <c r="AD1124" i="93" s="1"/>
  <c r="AB1125" i="93"/>
  <c r="AD1125" i="93" s="1"/>
  <c r="AB1126" i="93"/>
  <c r="AD1126" i="93" s="1"/>
  <c r="AB1127" i="93"/>
  <c r="AD1127" i="93" s="1"/>
  <c r="AB1128" i="93"/>
  <c r="AD1128" i="93" s="1"/>
  <c r="AB1129" i="93"/>
  <c r="AD1129" i="93" s="1"/>
  <c r="AB1130" i="93"/>
  <c r="AD1130" i="93" s="1"/>
  <c r="AB1131" i="93"/>
  <c r="AD1131" i="93" s="1"/>
  <c r="AB1132" i="93"/>
  <c r="AD1132" i="93" s="1"/>
  <c r="AB1133" i="93"/>
  <c r="AD1133" i="93" s="1"/>
  <c r="AB1134" i="93"/>
  <c r="AD1134" i="93" s="1"/>
  <c r="AB1135" i="93"/>
  <c r="AD1135" i="93" s="1"/>
  <c r="AB1136" i="93"/>
  <c r="AD1136" i="93" s="1"/>
  <c r="AB1137" i="93"/>
  <c r="AD1137" i="93" s="1"/>
  <c r="AB1138" i="93"/>
  <c r="AD1138" i="93" s="1"/>
  <c r="AB1139" i="93"/>
  <c r="AD1139" i="93" s="1"/>
  <c r="AB1140" i="93"/>
  <c r="AD1140" i="93" s="1"/>
  <c r="AB1141" i="93"/>
  <c r="AD1141" i="93" s="1"/>
  <c r="AB1142" i="93"/>
  <c r="AD1142" i="93" s="1"/>
  <c r="AB1143" i="93"/>
  <c r="AD1143" i="93" s="1"/>
  <c r="AB1144" i="93"/>
  <c r="AD1144" i="93" s="1"/>
  <c r="AB1145" i="93"/>
  <c r="AD1145" i="93" s="1"/>
  <c r="AB1146" i="93"/>
  <c r="AD1146" i="93" s="1"/>
  <c r="AB1147" i="93"/>
  <c r="AD1147" i="93" s="1"/>
  <c r="AB1148" i="93"/>
  <c r="AD1148" i="93" s="1"/>
  <c r="AB1149" i="93"/>
  <c r="AD1149" i="93" s="1"/>
  <c r="AB1150" i="93"/>
  <c r="AD1150" i="93" s="1"/>
  <c r="AB1151" i="93"/>
  <c r="AD1151" i="93" s="1"/>
  <c r="AB1152" i="93"/>
  <c r="AD1152" i="93" s="1"/>
  <c r="AB1153" i="93"/>
  <c r="AD1153" i="93" s="1"/>
  <c r="AB1154" i="93"/>
  <c r="AD1154" i="93" s="1"/>
  <c r="AB1155" i="93"/>
  <c r="AD1155" i="93" s="1"/>
  <c r="AB1156" i="93"/>
  <c r="AD1156" i="93" s="1"/>
  <c r="AB1157" i="93"/>
  <c r="AD1157" i="93" s="1"/>
  <c r="AB1158" i="93"/>
  <c r="AD1158" i="93" s="1"/>
  <c r="AB1159" i="93"/>
  <c r="AD1159" i="93" s="1"/>
  <c r="AB1160" i="93"/>
  <c r="AD1160" i="93" s="1"/>
  <c r="AB1161" i="93"/>
  <c r="AD1161" i="93" s="1"/>
  <c r="AB1162" i="93"/>
  <c r="AD1162" i="93" s="1"/>
  <c r="AB1163" i="93"/>
  <c r="AD1163" i="93" s="1"/>
  <c r="AB1164" i="93"/>
  <c r="AD1164" i="93" s="1"/>
  <c r="AB1165" i="93"/>
  <c r="AD1165" i="93" s="1"/>
  <c r="AB1166" i="93"/>
  <c r="AD1166" i="93" s="1"/>
  <c r="AB1167" i="93"/>
  <c r="AD1167" i="93" s="1"/>
  <c r="AB1168" i="93"/>
  <c r="AD1168" i="93" s="1"/>
  <c r="AB1169" i="93"/>
  <c r="AD1169" i="93" s="1"/>
  <c r="AB1170" i="93"/>
  <c r="AD1170" i="93" s="1"/>
  <c r="AB1171" i="93"/>
  <c r="AD1171" i="93" s="1"/>
  <c r="AB1172" i="93"/>
  <c r="AD1172" i="93" s="1"/>
  <c r="AB1173" i="93"/>
  <c r="AD1173" i="93" s="1"/>
  <c r="AB1174" i="93"/>
  <c r="AD1174" i="93" s="1"/>
  <c r="AB1175" i="93"/>
  <c r="AD1175" i="93" s="1"/>
  <c r="AB1176" i="93"/>
  <c r="AD1176" i="93" s="1"/>
  <c r="AB1177" i="93"/>
  <c r="AD1177" i="93" s="1"/>
  <c r="AB1178" i="93"/>
  <c r="AD1178" i="93" s="1"/>
  <c r="AB1179" i="93"/>
  <c r="AD1179" i="93" s="1"/>
  <c r="AB1180" i="93"/>
  <c r="AD1180" i="93" s="1"/>
  <c r="AB1181" i="93"/>
  <c r="AD1181" i="93" s="1"/>
  <c r="AB1182" i="93"/>
  <c r="AD1182" i="93" s="1"/>
  <c r="AB1183" i="93"/>
  <c r="AD1183" i="93" s="1"/>
  <c r="AB1184" i="93"/>
  <c r="AD1184" i="93" s="1"/>
  <c r="AB1185" i="93"/>
  <c r="AD1185" i="93" s="1"/>
  <c r="AB1186" i="93"/>
  <c r="AD1186" i="93" s="1"/>
  <c r="AB1187" i="93"/>
  <c r="AD1187" i="93" s="1"/>
  <c r="AB1188" i="93"/>
  <c r="AD1188" i="93" s="1"/>
  <c r="AB1189" i="93"/>
  <c r="AD1189" i="93" s="1"/>
  <c r="AB1190" i="93"/>
  <c r="AD1190" i="93" s="1"/>
  <c r="AB1191" i="93"/>
  <c r="AD1191" i="93" s="1"/>
  <c r="AB1192" i="93"/>
  <c r="AD1192" i="93" s="1"/>
  <c r="AB1193" i="93"/>
  <c r="AD1193" i="93" s="1"/>
  <c r="AB1194" i="93"/>
  <c r="AD1194" i="93" s="1"/>
  <c r="AB1195" i="93"/>
  <c r="AD1195" i="93" s="1"/>
  <c r="AB1196" i="93"/>
  <c r="AD1196" i="93" s="1"/>
  <c r="AB1197" i="93"/>
  <c r="AD1197" i="93" s="1"/>
  <c r="AB1198" i="93"/>
  <c r="AD1198" i="93" s="1"/>
  <c r="AB1199" i="93"/>
  <c r="AD1199" i="93" s="1"/>
  <c r="AB1200" i="93"/>
  <c r="AD1200" i="93" s="1"/>
  <c r="AB1201" i="93"/>
  <c r="AD1201" i="93" s="1"/>
  <c r="AB1202" i="93"/>
  <c r="AD1202" i="93" s="1"/>
  <c r="AB1203" i="93"/>
  <c r="AD1203" i="93" s="1"/>
  <c r="AB1204" i="93"/>
  <c r="AD1204" i="93" s="1"/>
  <c r="AB1205" i="93"/>
  <c r="AD1205" i="93" s="1"/>
  <c r="AB1206" i="93"/>
  <c r="AD1206" i="93" s="1"/>
  <c r="AB1207" i="93"/>
  <c r="AD1207" i="93" s="1"/>
  <c r="AB1208" i="93"/>
  <c r="AD1208" i="93" s="1"/>
  <c r="AB1209" i="93"/>
  <c r="AD1209" i="93" s="1"/>
  <c r="AB1210" i="93"/>
  <c r="AD1210" i="93" s="1"/>
  <c r="AB1211" i="93"/>
  <c r="AD1211" i="93" s="1"/>
  <c r="AB1212" i="93"/>
  <c r="AD1212" i="93" s="1"/>
  <c r="AB1213" i="93"/>
  <c r="AD1213" i="93" s="1"/>
  <c r="AC15" i="93"/>
  <c r="AC16" i="93"/>
  <c r="AC17" i="93"/>
  <c r="AC18" i="93"/>
  <c r="AC19" i="93"/>
  <c r="AC20" i="93"/>
  <c r="AC21" i="93"/>
  <c r="AC22" i="93"/>
  <c r="AC23" i="93"/>
  <c r="AC24" i="93"/>
  <c r="AC25" i="93"/>
  <c r="AC26" i="93"/>
  <c r="AC27" i="93"/>
  <c r="AC28" i="93"/>
  <c r="AC29" i="93"/>
  <c r="AC30" i="93"/>
  <c r="AC31" i="93"/>
  <c r="AC32" i="93"/>
  <c r="AC33" i="93"/>
  <c r="AC34" i="93"/>
  <c r="AC35" i="93"/>
  <c r="AC36" i="93"/>
  <c r="AC37" i="93"/>
  <c r="AC38" i="93"/>
  <c r="AC39" i="93"/>
  <c r="AC40" i="93"/>
  <c r="AC41" i="93"/>
  <c r="AC42" i="93"/>
  <c r="AC43" i="93"/>
  <c r="AC44" i="93"/>
  <c r="AC45" i="93"/>
  <c r="AC46" i="93"/>
  <c r="AC47" i="93"/>
  <c r="AC48" i="93"/>
  <c r="AC49" i="93"/>
  <c r="AC50" i="93"/>
  <c r="AC51" i="93"/>
  <c r="AC52" i="93"/>
  <c r="AC53" i="93"/>
  <c r="AC54" i="93"/>
  <c r="AC55" i="93"/>
  <c r="AC56" i="93"/>
  <c r="AC57" i="93"/>
  <c r="AC58" i="93"/>
  <c r="AC59" i="93"/>
  <c r="AC60" i="93"/>
  <c r="AC61" i="93"/>
  <c r="AC62" i="93"/>
  <c r="AC63" i="93"/>
  <c r="AC64" i="93"/>
  <c r="AC65" i="93"/>
  <c r="AC66" i="93"/>
  <c r="AC67" i="93"/>
  <c r="AC68" i="93"/>
  <c r="AC69" i="93"/>
  <c r="AC70" i="93"/>
  <c r="AC71" i="93"/>
  <c r="AC72" i="93"/>
  <c r="AC73" i="93"/>
  <c r="AC74" i="93"/>
  <c r="AC75" i="93"/>
  <c r="AC76" i="93"/>
  <c r="AC77" i="93"/>
  <c r="AC78" i="93"/>
  <c r="AC79" i="93"/>
  <c r="AC80" i="93"/>
  <c r="AC81" i="93"/>
  <c r="AC82" i="93"/>
  <c r="AC83" i="93"/>
  <c r="AC84" i="93"/>
  <c r="AC85" i="93"/>
  <c r="AC86" i="93"/>
  <c r="AC87" i="93"/>
  <c r="AC88" i="93"/>
  <c r="AC89" i="93"/>
  <c r="AC90" i="93"/>
  <c r="AC91" i="93"/>
  <c r="AC92" i="93"/>
  <c r="AC93" i="93"/>
  <c r="AC94" i="93"/>
  <c r="AC95" i="93"/>
  <c r="AC96" i="93"/>
  <c r="AC97" i="93"/>
  <c r="AC98" i="93"/>
  <c r="AC99" i="93"/>
  <c r="AC100" i="93"/>
  <c r="AC101" i="93"/>
  <c r="AC102" i="93"/>
  <c r="AC103" i="93"/>
  <c r="AC104" i="93"/>
  <c r="AC105" i="93"/>
  <c r="AC106" i="93"/>
  <c r="AC107" i="93"/>
  <c r="AC108" i="93"/>
  <c r="AC109" i="93"/>
  <c r="AC110" i="93"/>
  <c r="AC111" i="93"/>
  <c r="AC112" i="93"/>
  <c r="AC113" i="93"/>
  <c r="AC114" i="93"/>
  <c r="AC115" i="93"/>
  <c r="AC116" i="93"/>
  <c r="AC117" i="93"/>
  <c r="AC118" i="93"/>
  <c r="AC119" i="93"/>
  <c r="AC120" i="93"/>
  <c r="AC121" i="93"/>
  <c r="AC122" i="93"/>
  <c r="AC123" i="93"/>
  <c r="AC124" i="93"/>
  <c r="AC125" i="93"/>
  <c r="AC126" i="93"/>
  <c r="AC127" i="93"/>
  <c r="AC128" i="93"/>
  <c r="AC129" i="93"/>
  <c r="AC130" i="93"/>
  <c r="AC131" i="93"/>
  <c r="AC132" i="93"/>
  <c r="AC133" i="93"/>
  <c r="AC134" i="93"/>
  <c r="AC135" i="93"/>
  <c r="AC136" i="93"/>
  <c r="AC137" i="93"/>
  <c r="AC138" i="93"/>
  <c r="AC139" i="93"/>
  <c r="AC140" i="93"/>
  <c r="AC141" i="93"/>
  <c r="AC142" i="93"/>
  <c r="AC143" i="93"/>
  <c r="AC144" i="93"/>
  <c r="AC145" i="93"/>
  <c r="AC146" i="93"/>
  <c r="AC147" i="93"/>
  <c r="AC148" i="93"/>
  <c r="AC149" i="93"/>
  <c r="AC150" i="93"/>
  <c r="AC151" i="93"/>
  <c r="AC152" i="93"/>
  <c r="AC153" i="93"/>
  <c r="AC154" i="93"/>
  <c r="AC155" i="93"/>
  <c r="AC156" i="93"/>
  <c r="AC157" i="93"/>
  <c r="AC158" i="93"/>
  <c r="AC159" i="93"/>
  <c r="AC160" i="93"/>
  <c r="AC161" i="93"/>
  <c r="AC162" i="93"/>
  <c r="AC163" i="93"/>
  <c r="AC164" i="93"/>
  <c r="AC165" i="93"/>
  <c r="AC166" i="93"/>
  <c r="AC167" i="93"/>
  <c r="AC168" i="93"/>
  <c r="AC169" i="93"/>
  <c r="AC170" i="93"/>
  <c r="AC171" i="93"/>
  <c r="AC172" i="93"/>
  <c r="AC173" i="93"/>
  <c r="AC174" i="93"/>
  <c r="AC175" i="93"/>
  <c r="AC176" i="93"/>
  <c r="AC177" i="93"/>
  <c r="AC178" i="93"/>
  <c r="AC179" i="93"/>
  <c r="AC180" i="93"/>
  <c r="AC181" i="93"/>
  <c r="AC182" i="93"/>
  <c r="AC183" i="93"/>
  <c r="AC184" i="93"/>
  <c r="AC185" i="93"/>
  <c r="AC186" i="93"/>
  <c r="AC187" i="93"/>
  <c r="AC188" i="93"/>
  <c r="AC189" i="93"/>
  <c r="AC190" i="93"/>
  <c r="AC191" i="93"/>
  <c r="AC192" i="93"/>
  <c r="AC193" i="93"/>
  <c r="AC194" i="93"/>
  <c r="AC195" i="93"/>
  <c r="AC196" i="93"/>
  <c r="AC197" i="93"/>
  <c r="AC198" i="93"/>
  <c r="AC199" i="93"/>
  <c r="AC200" i="93"/>
  <c r="AC201" i="93"/>
  <c r="AC202" i="93"/>
  <c r="AC203" i="93"/>
  <c r="AC204" i="93"/>
  <c r="AC205" i="93"/>
  <c r="AC206" i="93"/>
  <c r="AC207" i="93"/>
  <c r="AC208" i="93"/>
  <c r="AC209" i="93"/>
  <c r="AC210" i="93"/>
  <c r="AC211" i="93"/>
  <c r="AC212" i="93"/>
  <c r="AC213" i="93"/>
  <c r="AC214" i="93"/>
  <c r="AC215" i="93"/>
  <c r="AC216" i="93"/>
  <c r="AC217" i="93"/>
  <c r="AC218" i="93"/>
  <c r="AC219" i="93"/>
  <c r="AC220" i="93"/>
  <c r="AC221" i="93"/>
  <c r="AC222" i="93"/>
  <c r="AC223" i="93"/>
  <c r="AC224" i="93"/>
  <c r="AC225" i="93"/>
  <c r="AC226" i="93"/>
  <c r="AC227" i="93"/>
  <c r="AC228" i="93"/>
  <c r="AC229" i="93"/>
  <c r="AC230" i="93"/>
  <c r="AC231" i="93"/>
  <c r="AC232" i="93"/>
  <c r="AC233" i="93"/>
  <c r="AC234" i="93"/>
  <c r="AC235" i="93"/>
  <c r="AC236" i="93"/>
  <c r="AC237" i="93"/>
  <c r="AC238" i="93"/>
  <c r="AC239" i="93"/>
  <c r="AC240" i="93"/>
  <c r="AC241" i="93"/>
  <c r="AC242" i="93"/>
  <c r="AC243" i="93"/>
  <c r="AC244" i="93"/>
  <c r="AC245" i="93"/>
  <c r="AC246" i="93"/>
  <c r="AC247" i="93"/>
  <c r="AC248" i="93"/>
  <c r="AC249" i="93"/>
  <c r="AC250" i="93"/>
  <c r="AC251" i="93"/>
  <c r="AC252" i="93"/>
  <c r="AC253" i="93"/>
  <c r="AC254" i="93"/>
  <c r="AC255" i="93"/>
  <c r="AC256" i="93"/>
  <c r="AC257" i="93"/>
  <c r="AC258" i="93"/>
  <c r="AC259" i="93"/>
  <c r="AC260" i="93"/>
  <c r="AC261" i="93"/>
  <c r="AC262" i="93"/>
  <c r="AC263" i="93"/>
  <c r="AC264" i="93"/>
  <c r="AC265" i="93"/>
  <c r="AC266" i="93"/>
  <c r="AC267" i="93"/>
  <c r="AC268" i="93"/>
  <c r="AC269" i="93"/>
  <c r="AC270" i="93"/>
  <c r="AC271" i="93"/>
  <c r="AC272" i="93"/>
  <c r="AC273" i="93"/>
  <c r="AC274" i="93"/>
  <c r="AC275" i="93"/>
  <c r="AC276" i="93"/>
  <c r="AC277" i="93"/>
  <c r="AC278" i="93"/>
  <c r="AC279" i="93"/>
  <c r="AC280" i="93"/>
  <c r="AC281" i="93"/>
  <c r="AC282" i="93"/>
  <c r="AC283" i="93"/>
  <c r="AC284" i="93"/>
  <c r="AC285" i="93"/>
  <c r="AC286" i="93"/>
  <c r="AC287" i="93"/>
  <c r="AC288" i="93"/>
  <c r="AC289" i="93"/>
  <c r="AC290" i="93"/>
  <c r="AC291" i="93"/>
  <c r="AC292" i="93"/>
  <c r="AC293" i="93"/>
  <c r="AC294" i="93"/>
  <c r="AC295" i="93"/>
  <c r="AC296" i="93"/>
  <c r="AC297" i="93"/>
  <c r="AC298" i="93"/>
  <c r="AC299" i="93"/>
  <c r="AC300" i="93"/>
  <c r="AC301" i="93"/>
  <c r="AC302" i="93"/>
  <c r="AC303" i="93"/>
  <c r="AC304" i="93"/>
  <c r="AC305" i="93"/>
  <c r="AC306" i="93"/>
  <c r="AC307" i="93"/>
  <c r="AC308" i="93"/>
  <c r="AC309" i="93"/>
  <c r="AC310" i="93"/>
  <c r="AC311" i="93"/>
  <c r="AC312" i="93"/>
  <c r="AC313" i="93"/>
  <c r="AC314" i="93"/>
  <c r="AC315" i="93"/>
  <c r="AC316" i="93"/>
  <c r="AC317" i="93"/>
  <c r="AC318" i="93"/>
  <c r="AC319" i="93"/>
  <c r="AC320" i="93"/>
  <c r="AC321" i="93"/>
  <c r="AC322" i="93"/>
  <c r="AC323" i="93"/>
  <c r="AC324" i="93"/>
  <c r="AC325" i="93"/>
  <c r="AC326" i="93"/>
  <c r="AC327" i="93"/>
  <c r="AC328" i="93"/>
  <c r="AC329" i="93"/>
  <c r="AC330" i="93"/>
  <c r="AC331" i="93"/>
  <c r="AC332" i="93"/>
  <c r="AC333" i="93"/>
  <c r="AC334" i="93"/>
  <c r="AC335" i="93"/>
  <c r="AC336" i="93"/>
  <c r="AC337" i="93"/>
  <c r="AC338" i="93"/>
  <c r="AC339" i="93"/>
  <c r="AC340" i="93"/>
  <c r="AC341" i="93"/>
  <c r="AC342" i="93"/>
  <c r="AC343" i="93"/>
  <c r="AC344" i="93"/>
  <c r="AC345" i="93"/>
  <c r="AC346" i="93"/>
  <c r="AC347" i="93"/>
  <c r="AC348" i="93"/>
  <c r="AC349" i="93"/>
  <c r="AC350" i="93"/>
  <c r="AC351" i="93"/>
  <c r="AC352" i="93"/>
  <c r="AC353" i="93"/>
  <c r="AC354" i="93"/>
  <c r="AC355" i="93"/>
  <c r="AC356" i="93"/>
  <c r="AC357" i="93"/>
  <c r="AC358" i="93"/>
  <c r="AC359" i="93"/>
  <c r="AC360" i="93"/>
  <c r="AC361" i="93"/>
  <c r="AC362" i="93"/>
  <c r="AC363" i="93"/>
  <c r="AC364" i="93"/>
  <c r="AC365" i="93"/>
  <c r="AC366" i="93"/>
  <c r="AC367" i="93"/>
  <c r="AC368" i="93"/>
  <c r="AC369" i="93"/>
  <c r="AC370" i="93"/>
  <c r="AC371" i="93"/>
  <c r="AC372" i="93"/>
  <c r="AC373" i="93"/>
  <c r="AC374" i="93"/>
  <c r="AC375" i="93"/>
  <c r="AC376" i="93"/>
  <c r="AC377" i="93"/>
  <c r="AC378" i="93"/>
  <c r="AC379" i="93"/>
  <c r="AC380" i="93"/>
  <c r="AC381" i="93"/>
  <c r="AC382" i="93"/>
  <c r="AC383" i="93"/>
  <c r="AC384" i="93"/>
  <c r="AC385" i="93"/>
  <c r="AC386" i="93"/>
  <c r="AC387" i="93"/>
  <c r="AC388" i="93"/>
  <c r="AC389" i="93"/>
  <c r="AC390" i="93"/>
  <c r="AC391" i="93"/>
  <c r="AC392" i="93"/>
  <c r="AC393" i="93"/>
  <c r="AC394" i="93"/>
  <c r="AC395" i="93"/>
  <c r="AC396" i="93"/>
  <c r="AC397" i="93"/>
  <c r="AC398" i="93"/>
  <c r="AC399" i="93"/>
  <c r="AC400" i="93"/>
  <c r="AC401" i="93"/>
  <c r="AC402" i="93"/>
  <c r="AC403" i="93"/>
  <c r="AC404" i="93"/>
  <c r="AC405" i="93"/>
  <c r="AC406" i="93"/>
  <c r="AC407" i="93"/>
  <c r="AC408" i="93"/>
  <c r="AC409" i="93"/>
  <c r="AC410" i="93"/>
  <c r="AC411" i="93"/>
  <c r="AC412" i="93"/>
  <c r="AC413" i="93"/>
  <c r="AC414" i="93"/>
  <c r="AC415" i="93"/>
  <c r="AC416" i="93"/>
  <c r="AC417" i="93"/>
  <c r="AC418" i="93"/>
  <c r="AC419" i="93"/>
  <c r="AC420" i="93"/>
  <c r="AC421" i="93"/>
  <c r="AC422" i="93"/>
  <c r="AC423" i="93"/>
  <c r="AC424" i="93"/>
  <c r="AC425" i="93"/>
  <c r="AC426" i="93"/>
  <c r="AC427" i="93"/>
  <c r="AC428" i="93"/>
  <c r="AC429" i="93"/>
  <c r="AC430" i="93"/>
  <c r="AC431" i="93"/>
  <c r="AC432" i="93"/>
  <c r="AC433" i="93"/>
  <c r="AC434" i="93"/>
  <c r="AC435" i="93"/>
  <c r="AC436" i="93"/>
  <c r="AC437" i="93"/>
  <c r="AC438" i="93"/>
  <c r="AC439" i="93"/>
  <c r="AC440" i="93"/>
  <c r="AC441" i="93"/>
  <c r="AC442" i="93"/>
  <c r="AC443" i="93"/>
  <c r="AC444" i="93"/>
  <c r="AC445" i="93"/>
  <c r="AC446" i="93"/>
  <c r="AC447" i="93"/>
  <c r="AC448" i="93"/>
  <c r="AC449" i="93"/>
  <c r="AC450" i="93"/>
  <c r="AC451" i="93"/>
  <c r="AC452" i="93"/>
  <c r="AC453" i="93"/>
  <c r="AC454" i="93"/>
  <c r="AC455" i="93"/>
  <c r="AC456" i="93"/>
  <c r="AC457" i="93"/>
  <c r="AC458" i="93"/>
  <c r="AC459" i="93"/>
  <c r="AC460" i="93"/>
  <c r="AC461" i="93"/>
  <c r="AC462" i="93"/>
  <c r="AC463" i="93"/>
  <c r="AC464" i="93"/>
  <c r="AC465" i="93"/>
  <c r="AC466" i="93"/>
  <c r="AC467" i="93"/>
  <c r="AC468" i="93"/>
  <c r="AC469" i="93"/>
  <c r="AC470" i="93"/>
  <c r="AC471" i="93"/>
  <c r="AC472" i="93"/>
  <c r="AC473" i="93"/>
  <c r="AC474" i="93"/>
  <c r="AC475" i="93"/>
  <c r="AC476" i="93"/>
  <c r="AC477" i="93"/>
  <c r="AC478" i="93"/>
  <c r="AC479" i="93"/>
  <c r="AC480" i="93"/>
  <c r="AC481" i="93"/>
  <c r="AC482" i="93"/>
  <c r="AC483" i="93"/>
  <c r="AC484" i="93"/>
  <c r="AC485" i="93"/>
  <c r="AC486" i="93"/>
  <c r="AC487" i="93"/>
  <c r="AC488" i="93"/>
  <c r="AC489" i="93"/>
  <c r="AC490" i="93"/>
  <c r="AC491" i="93"/>
  <c r="AC492" i="93"/>
  <c r="AC493" i="93"/>
  <c r="AC494" i="93"/>
  <c r="AC495" i="93"/>
  <c r="AC496" i="93"/>
  <c r="AC497" i="93"/>
  <c r="AC498" i="93"/>
  <c r="AC499" i="93"/>
  <c r="AC500" i="93"/>
  <c r="AC501" i="93"/>
  <c r="AC502" i="93"/>
  <c r="AC503" i="93"/>
  <c r="AC504" i="93"/>
  <c r="AC505" i="93"/>
  <c r="AC506" i="93"/>
  <c r="AC507" i="93"/>
  <c r="AC508" i="93"/>
  <c r="AC509" i="93"/>
  <c r="AC510" i="93"/>
  <c r="AC511" i="93"/>
  <c r="AC512" i="93"/>
  <c r="AC513" i="93"/>
  <c r="AC514" i="93"/>
  <c r="AC515" i="93"/>
  <c r="AC516" i="93"/>
  <c r="AC517" i="93"/>
  <c r="AC518" i="93"/>
  <c r="AC519" i="93"/>
  <c r="AC520" i="93"/>
  <c r="AC521" i="93"/>
  <c r="AC522" i="93"/>
  <c r="AC523" i="93"/>
  <c r="AC524" i="93"/>
  <c r="AC525" i="93"/>
  <c r="AC526" i="93"/>
  <c r="AC527" i="93"/>
  <c r="AC528" i="93"/>
  <c r="AC529" i="93"/>
  <c r="AC530" i="93"/>
  <c r="AC531" i="93"/>
  <c r="AC532" i="93"/>
  <c r="AC533" i="93"/>
  <c r="AC534" i="93"/>
  <c r="AC535" i="93"/>
  <c r="AC536" i="93"/>
  <c r="AC537" i="93"/>
  <c r="AC538" i="93"/>
  <c r="AC539" i="93"/>
  <c r="AC540" i="93"/>
  <c r="AC541" i="93"/>
  <c r="AC542" i="93"/>
  <c r="AC543" i="93"/>
  <c r="AC544" i="93"/>
  <c r="AC545" i="93"/>
  <c r="AC546" i="93"/>
  <c r="AC547" i="93"/>
  <c r="AC548" i="93"/>
  <c r="AC549" i="93"/>
  <c r="AC550" i="93"/>
  <c r="AC551" i="93"/>
  <c r="AC552" i="93"/>
  <c r="AC553" i="93"/>
  <c r="AC554" i="93"/>
  <c r="AC555" i="93"/>
  <c r="AC556" i="93"/>
  <c r="AC557" i="93"/>
  <c r="AC558" i="93"/>
  <c r="AC559" i="93"/>
  <c r="AC560" i="93"/>
  <c r="AC561" i="93"/>
  <c r="AC562" i="93"/>
  <c r="AC563" i="93"/>
  <c r="AC564" i="93"/>
  <c r="AC565" i="93"/>
  <c r="AC566" i="93"/>
  <c r="AC567" i="93"/>
  <c r="AC568" i="93"/>
  <c r="AC569" i="93"/>
  <c r="AC570" i="93"/>
  <c r="AC571" i="93"/>
  <c r="AC572" i="93"/>
  <c r="AC573" i="93"/>
  <c r="AC574" i="93"/>
  <c r="AC575" i="93"/>
  <c r="AC576" i="93"/>
  <c r="AC577" i="93"/>
  <c r="AC578" i="93"/>
  <c r="AC579" i="93"/>
  <c r="AC580" i="93"/>
  <c r="AC581" i="93"/>
  <c r="AC582" i="93"/>
  <c r="AC583" i="93"/>
  <c r="AC584" i="93"/>
  <c r="AC585" i="93"/>
  <c r="AC586" i="93"/>
  <c r="AC587" i="93"/>
  <c r="AC588" i="93"/>
  <c r="AC589" i="93"/>
  <c r="AC590" i="93"/>
  <c r="AC591" i="93"/>
  <c r="AC592" i="93"/>
  <c r="AC593" i="93"/>
  <c r="AC594" i="93"/>
  <c r="AC595" i="93"/>
  <c r="AC596" i="93"/>
  <c r="AC597" i="93"/>
  <c r="AC598" i="93"/>
  <c r="AC599" i="93"/>
  <c r="AC600" i="93"/>
  <c r="AC601" i="93"/>
  <c r="AC602" i="93"/>
  <c r="AC603" i="93"/>
  <c r="AC604" i="93"/>
  <c r="AC605" i="93"/>
  <c r="AC606" i="93"/>
  <c r="AC607" i="93"/>
  <c r="AC608" i="93"/>
  <c r="AC609" i="93"/>
  <c r="AC610" i="93"/>
  <c r="AC611" i="93"/>
  <c r="AC612" i="93"/>
  <c r="AC613" i="93"/>
  <c r="AC614" i="93"/>
  <c r="AC615" i="93"/>
  <c r="AC616" i="93"/>
  <c r="AC617" i="93"/>
  <c r="AC618" i="93"/>
  <c r="AC619" i="93"/>
  <c r="AC620" i="93"/>
  <c r="AC621" i="93"/>
  <c r="AC622" i="93"/>
  <c r="AC623" i="93"/>
  <c r="AC624" i="93"/>
  <c r="AC625" i="93"/>
  <c r="AC626" i="93"/>
  <c r="AC627" i="93"/>
  <c r="AC628" i="93"/>
  <c r="AC629" i="93"/>
  <c r="AC630" i="93"/>
  <c r="AC631" i="93"/>
  <c r="AC632" i="93"/>
  <c r="AC633" i="93"/>
  <c r="AC634" i="93"/>
  <c r="AC635" i="93"/>
  <c r="AC636" i="93"/>
  <c r="AC637" i="93"/>
  <c r="AC638" i="93"/>
  <c r="AC639" i="93"/>
  <c r="AC640" i="93"/>
  <c r="AC641" i="93"/>
  <c r="AC642" i="93"/>
  <c r="AC643" i="93"/>
  <c r="AC644" i="93"/>
  <c r="AC645" i="93"/>
  <c r="AC646" i="93"/>
  <c r="AC647" i="93"/>
  <c r="AC648" i="93"/>
  <c r="AC649" i="93"/>
  <c r="AC650" i="93"/>
  <c r="AC651" i="93"/>
  <c r="AC652" i="93"/>
  <c r="AC653" i="93"/>
  <c r="AC654" i="93"/>
  <c r="AC655" i="93"/>
  <c r="AC656" i="93"/>
  <c r="AC657" i="93"/>
  <c r="AC658" i="93"/>
  <c r="AC659" i="93"/>
  <c r="AC660" i="93"/>
  <c r="AC661" i="93"/>
  <c r="AC662" i="93"/>
  <c r="AC663" i="93"/>
  <c r="AC664" i="93"/>
  <c r="AC665" i="93"/>
  <c r="AC666" i="93"/>
  <c r="AC667" i="93"/>
  <c r="AC668" i="93"/>
  <c r="AC669" i="93"/>
  <c r="AC670" i="93"/>
  <c r="AC671" i="93"/>
  <c r="AC672" i="93"/>
  <c r="AC673" i="93"/>
  <c r="AC674" i="93"/>
  <c r="AC675" i="93"/>
  <c r="AC676" i="93"/>
  <c r="AC677" i="93"/>
  <c r="AC678" i="93"/>
  <c r="AC679" i="93"/>
  <c r="AC680" i="93"/>
  <c r="AC681" i="93"/>
  <c r="AC682" i="93"/>
  <c r="AC683" i="93"/>
  <c r="AC684" i="93"/>
  <c r="AC685" i="93"/>
  <c r="AC686" i="93"/>
  <c r="AC687" i="93"/>
  <c r="AC688" i="93"/>
  <c r="AC689" i="93"/>
  <c r="AC690" i="93"/>
  <c r="AC691" i="93"/>
  <c r="AC692" i="93"/>
  <c r="AC693" i="93"/>
  <c r="AC694" i="93"/>
  <c r="AC695" i="93"/>
  <c r="AC696" i="93"/>
  <c r="AC697" i="93"/>
  <c r="AC698" i="93"/>
  <c r="AC699" i="93"/>
  <c r="AC700" i="93"/>
  <c r="AC701" i="93"/>
  <c r="AC702" i="93"/>
  <c r="AC703" i="93"/>
  <c r="AC704" i="93"/>
  <c r="AC705" i="93"/>
  <c r="AC706" i="93"/>
  <c r="AC707" i="93"/>
  <c r="AC708" i="93"/>
  <c r="AC709" i="93"/>
  <c r="AC710" i="93"/>
  <c r="AC711" i="93"/>
  <c r="AC712" i="93"/>
  <c r="AC713" i="93"/>
  <c r="AC714" i="93"/>
  <c r="AC715" i="93"/>
  <c r="AC716" i="93"/>
  <c r="AC717" i="93"/>
  <c r="AC718" i="93"/>
  <c r="AC719" i="93"/>
  <c r="AC720" i="93"/>
  <c r="AC721" i="93"/>
  <c r="AC722" i="93"/>
  <c r="AC723" i="93"/>
  <c r="AC724" i="93"/>
  <c r="AC725" i="93"/>
  <c r="AC726" i="93"/>
  <c r="AC727" i="93"/>
  <c r="AC728" i="93"/>
  <c r="AC729" i="93"/>
  <c r="AC730" i="93"/>
  <c r="AC731" i="93"/>
  <c r="AC732" i="93"/>
  <c r="AC733" i="93"/>
  <c r="AC734" i="93"/>
  <c r="AC735" i="93"/>
  <c r="AC736" i="93"/>
  <c r="AC737" i="93"/>
  <c r="AC738" i="93"/>
  <c r="AC739" i="93"/>
  <c r="AC740" i="93"/>
  <c r="AC741" i="93"/>
  <c r="AC742" i="93"/>
  <c r="AC743" i="93"/>
  <c r="AC744" i="93"/>
  <c r="AC745" i="93"/>
  <c r="AC746" i="93"/>
  <c r="AC747" i="93"/>
  <c r="AC748" i="93"/>
  <c r="AC749" i="93"/>
  <c r="AC750" i="93"/>
  <c r="AC751" i="93"/>
  <c r="AC752" i="93"/>
  <c r="AC753" i="93"/>
  <c r="AC754" i="93"/>
  <c r="AC755" i="93"/>
  <c r="AC756" i="93"/>
  <c r="AC757" i="93"/>
  <c r="AC758" i="93"/>
  <c r="AC759" i="93"/>
  <c r="AC760" i="93"/>
  <c r="AC761" i="93"/>
  <c r="AC762" i="93"/>
  <c r="AC763" i="93"/>
  <c r="AC764" i="93"/>
  <c r="AC765" i="93"/>
  <c r="AC766" i="93"/>
  <c r="AC767" i="93"/>
  <c r="AC768" i="93"/>
  <c r="AC769" i="93"/>
  <c r="AC770" i="93"/>
  <c r="AC771" i="93"/>
  <c r="AC772" i="93"/>
  <c r="AC773" i="93"/>
  <c r="AC774" i="93"/>
  <c r="AC775" i="93"/>
  <c r="AC776" i="93"/>
  <c r="AC777" i="93"/>
  <c r="AC778" i="93"/>
  <c r="AC779" i="93"/>
  <c r="AC780" i="93"/>
  <c r="AC781" i="93"/>
  <c r="AC782" i="93"/>
  <c r="AC783" i="93"/>
  <c r="AC784" i="93"/>
  <c r="AC785" i="93"/>
  <c r="AC786" i="93"/>
  <c r="AC787" i="93"/>
  <c r="AC788" i="93"/>
  <c r="AC789" i="93"/>
  <c r="AC790" i="93"/>
  <c r="AC791" i="93"/>
  <c r="AC792" i="93"/>
  <c r="AC793" i="93"/>
  <c r="AC794" i="93"/>
  <c r="AC795" i="93"/>
  <c r="AC796" i="93"/>
  <c r="AC797" i="93"/>
  <c r="AC798" i="93"/>
  <c r="AC799" i="93"/>
  <c r="AC800" i="93"/>
  <c r="AC801" i="93"/>
  <c r="AC802" i="93"/>
  <c r="AC803" i="93"/>
  <c r="AC804" i="93"/>
  <c r="AC805" i="93"/>
  <c r="AC806" i="93"/>
  <c r="AC807" i="93"/>
  <c r="AC808" i="93"/>
  <c r="AC809" i="93"/>
  <c r="AC810" i="93"/>
  <c r="AC811" i="93"/>
  <c r="AC812" i="93"/>
  <c r="AC813" i="93"/>
  <c r="AC814" i="93"/>
  <c r="AC815" i="93"/>
  <c r="AC816" i="93"/>
  <c r="AC817" i="93"/>
  <c r="AC818" i="93"/>
  <c r="AC819" i="93"/>
  <c r="AC820" i="93"/>
  <c r="AC821" i="93"/>
  <c r="AC822" i="93"/>
  <c r="AC823" i="93"/>
  <c r="AC824" i="93"/>
  <c r="AC825" i="93"/>
  <c r="AC826" i="93"/>
  <c r="AC827" i="93"/>
  <c r="AC828" i="93"/>
  <c r="AC829" i="93"/>
  <c r="AC830" i="93"/>
  <c r="AC831" i="93"/>
  <c r="AC832" i="93"/>
  <c r="AC833" i="93"/>
  <c r="AC834" i="93"/>
  <c r="AC835" i="93"/>
  <c r="AC836" i="93"/>
  <c r="AC837" i="93"/>
  <c r="AC838" i="93"/>
  <c r="AC839" i="93"/>
  <c r="AC840" i="93"/>
  <c r="AC841" i="93"/>
  <c r="AC842" i="93"/>
  <c r="AC843" i="93"/>
  <c r="AC844" i="93"/>
  <c r="AC845" i="93"/>
  <c r="AC846" i="93"/>
  <c r="AC847" i="93"/>
  <c r="AC848" i="93"/>
  <c r="AC849" i="93"/>
  <c r="AC850" i="93"/>
  <c r="AC851" i="93"/>
  <c r="AC852" i="93"/>
  <c r="AC853" i="93"/>
  <c r="AC854" i="93"/>
  <c r="AC855" i="93"/>
  <c r="AC856" i="93"/>
  <c r="AC857" i="93"/>
  <c r="AC858" i="93"/>
  <c r="AC859" i="93"/>
  <c r="AC860" i="93"/>
  <c r="AC861" i="93"/>
  <c r="AC862" i="93"/>
  <c r="AC863" i="93"/>
  <c r="AC864" i="93"/>
  <c r="AC865" i="93"/>
  <c r="AC866" i="93"/>
  <c r="AC867" i="93"/>
  <c r="AC868" i="93"/>
  <c r="AC869" i="93"/>
  <c r="AC870" i="93"/>
  <c r="AC871" i="93"/>
  <c r="AC872" i="93"/>
  <c r="AC873" i="93"/>
  <c r="AC874" i="93"/>
  <c r="AC875" i="93"/>
  <c r="AC876" i="93"/>
  <c r="AC877" i="93"/>
  <c r="AC878" i="93"/>
  <c r="AC879" i="93"/>
  <c r="AC880" i="93"/>
  <c r="AC881" i="93"/>
  <c r="AC882" i="93"/>
  <c r="AC883" i="93"/>
  <c r="AC884" i="93"/>
  <c r="AC885" i="93"/>
  <c r="AC886" i="93"/>
  <c r="AC887" i="93"/>
  <c r="AC888" i="93"/>
  <c r="AC889" i="93"/>
  <c r="AC890" i="93"/>
  <c r="AC891" i="93"/>
  <c r="AC892" i="93"/>
  <c r="AC893" i="93"/>
  <c r="AC894" i="93"/>
  <c r="AC895" i="93"/>
  <c r="AC896" i="93"/>
  <c r="AC897" i="93"/>
  <c r="AC898" i="93"/>
  <c r="AC899" i="93"/>
  <c r="AC900" i="93"/>
  <c r="AC901" i="93"/>
  <c r="AC902" i="93"/>
  <c r="AC903" i="93"/>
  <c r="AC904" i="93"/>
  <c r="AC905" i="93"/>
  <c r="AC906" i="93"/>
  <c r="AC907" i="93"/>
  <c r="AC908" i="93"/>
  <c r="AC909" i="93"/>
  <c r="AC910" i="93"/>
  <c r="AC911" i="93"/>
  <c r="AC912" i="93"/>
  <c r="AC913" i="93"/>
  <c r="AC914" i="93"/>
  <c r="AC915" i="93"/>
  <c r="AC916" i="93"/>
  <c r="AC917" i="93"/>
  <c r="AC918" i="93"/>
  <c r="AC919" i="93"/>
  <c r="AC920" i="93"/>
  <c r="AC921" i="93"/>
  <c r="AC922" i="93"/>
  <c r="AC923" i="93"/>
  <c r="AC924" i="93"/>
  <c r="AC925" i="93"/>
  <c r="AC926" i="93"/>
  <c r="AC927" i="93"/>
  <c r="AC928" i="93"/>
  <c r="AC929" i="93"/>
  <c r="AC930" i="93"/>
  <c r="AC931" i="93"/>
  <c r="AC932" i="93"/>
  <c r="AC933" i="93"/>
  <c r="AC934" i="93"/>
  <c r="AC935" i="93"/>
  <c r="AC936" i="93"/>
  <c r="AC937" i="93"/>
  <c r="AC938" i="93"/>
  <c r="AC939" i="93"/>
  <c r="AC940" i="93"/>
  <c r="AC941" i="93"/>
  <c r="AC942" i="93"/>
  <c r="AC943" i="93"/>
  <c r="AC944" i="93"/>
  <c r="AC945" i="93"/>
  <c r="AC946" i="93"/>
  <c r="AC947" i="93"/>
  <c r="AC948" i="93"/>
  <c r="AC949" i="93"/>
  <c r="AC950" i="93"/>
  <c r="AC951" i="93"/>
  <c r="AC952" i="93"/>
  <c r="AC953" i="93"/>
  <c r="AC954" i="93"/>
  <c r="AC955" i="93"/>
  <c r="AC956" i="93"/>
  <c r="AC957" i="93"/>
  <c r="AC958" i="93"/>
  <c r="AC959" i="93"/>
  <c r="AC960" i="93"/>
  <c r="AC961" i="93"/>
  <c r="AC962" i="93"/>
  <c r="AC963" i="93"/>
  <c r="AC964" i="93"/>
  <c r="AC965" i="93"/>
  <c r="AC966" i="93"/>
  <c r="AC967" i="93"/>
  <c r="AC968" i="93"/>
  <c r="AC969" i="93"/>
  <c r="AC970" i="93"/>
  <c r="AC971" i="93"/>
  <c r="AC972" i="93"/>
  <c r="AC973" i="93"/>
  <c r="AC974" i="93"/>
  <c r="AC975" i="93"/>
  <c r="AC976" i="93"/>
  <c r="AC977" i="93"/>
  <c r="AC978" i="93"/>
  <c r="AC979" i="93"/>
  <c r="AC980" i="93"/>
  <c r="AC981" i="93"/>
  <c r="AC982" i="93"/>
  <c r="AC983" i="93"/>
  <c r="AC984" i="93"/>
  <c r="AC985" i="93"/>
  <c r="AC986" i="93"/>
  <c r="AC987" i="93"/>
  <c r="AC988" i="93"/>
  <c r="AC989" i="93"/>
  <c r="AC990" i="93"/>
  <c r="AC991" i="93"/>
  <c r="AC992" i="93"/>
  <c r="AC993" i="93"/>
  <c r="AC994" i="93"/>
  <c r="AC995" i="93"/>
  <c r="AC996" i="93"/>
  <c r="AC997" i="93"/>
  <c r="AC998" i="93"/>
  <c r="AC999" i="93"/>
  <c r="AC1000" i="93"/>
  <c r="AC1001" i="93"/>
  <c r="AC1002" i="93"/>
  <c r="AC1003" i="93"/>
  <c r="AC1004" i="93"/>
  <c r="AC1005" i="93"/>
  <c r="AC1006" i="93"/>
  <c r="AC1007" i="93"/>
  <c r="AC1008" i="93"/>
  <c r="AC1009" i="93"/>
  <c r="AC1010" i="93"/>
  <c r="AC1011" i="93"/>
  <c r="AC1012" i="93"/>
  <c r="AC1013" i="93"/>
  <c r="AC1014" i="93"/>
  <c r="AC1015" i="93"/>
  <c r="AC1016" i="93"/>
  <c r="AC1017" i="93"/>
  <c r="AC1018" i="93"/>
  <c r="AC1019" i="93"/>
  <c r="AC1020" i="93"/>
  <c r="AC1021" i="93"/>
  <c r="AC1022" i="93"/>
  <c r="AC1023" i="93"/>
  <c r="AC1024" i="93"/>
  <c r="AC1025" i="93"/>
  <c r="AC1026" i="93"/>
  <c r="AC1027" i="93"/>
  <c r="AC1028" i="93"/>
  <c r="AC1029" i="93"/>
  <c r="AC1030" i="93"/>
  <c r="AC1031" i="93"/>
  <c r="AC1032" i="93"/>
  <c r="AC1033" i="93"/>
  <c r="AC1034" i="93"/>
  <c r="AC1035" i="93"/>
  <c r="AC1036" i="93"/>
  <c r="AC1037" i="93"/>
  <c r="AC1038" i="93"/>
  <c r="AC1039" i="93"/>
  <c r="AC1040" i="93"/>
  <c r="AC1041" i="93"/>
  <c r="AC1042" i="93"/>
  <c r="AC1043" i="93"/>
  <c r="AC1044" i="93"/>
  <c r="AC1045" i="93"/>
  <c r="AC1046" i="93"/>
  <c r="AC1047" i="93"/>
  <c r="AC1048" i="93"/>
  <c r="AC1049" i="93"/>
  <c r="AC1050" i="93"/>
  <c r="AC1051" i="93"/>
  <c r="AC1052" i="93"/>
  <c r="AC1053" i="93"/>
  <c r="AC1054" i="93"/>
  <c r="AC1055" i="93"/>
  <c r="AC1056" i="93"/>
  <c r="AC1057" i="93"/>
  <c r="AC1058" i="93"/>
  <c r="AC1059" i="93"/>
  <c r="AC1060" i="93"/>
  <c r="AC1061" i="93"/>
  <c r="AC1062" i="93"/>
  <c r="AC1063" i="93"/>
  <c r="AC1064" i="93"/>
  <c r="AC1065" i="93"/>
  <c r="AC1066" i="93"/>
  <c r="AC1067" i="93"/>
  <c r="AC1068" i="93"/>
  <c r="AC1069" i="93"/>
  <c r="AC1070" i="93"/>
  <c r="AC1071" i="93"/>
  <c r="AC1072" i="93"/>
  <c r="AC1073" i="93"/>
  <c r="AC1074" i="93"/>
  <c r="AC1075" i="93"/>
  <c r="AC1076" i="93"/>
  <c r="AC1077" i="93"/>
  <c r="AC1078" i="93"/>
  <c r="AC1079" i="93"/>
  <c r="AC1080" i="93"/>
  <c r="AC1081" i="93"/>
  <c r="AC1082" i="93"/>
  <c r="AC1083" i="93"/>
  <c r="AC1084" i="93"/>
  <c r="AC1085" i="93"/>
  <c r="AC1086" i="93"/>
  <c r="AC1087" i="93"/>
  <c r="AC1088" i="93"/>
  <c r="AC1089" i="93"/>
  <c r="AC1090" i="93"/>
  <c r="AC1091" i="93"/>
  <c r="AC1092" i="93"/>
  <c r="AC1093" i="93"/>
  <c r="AC1094" i="93"/>
  <c r="AC1095" i="93"/>
  <c r="AC1096" i="93"/>
  <c r="AC1097" i="93"/>
  <c r="AC1098" i="93"/>
  <c r="AC1099" i="93"/>
  <c r="AC1100" i="93"/>
  <c r="AC1101" i="93"/>
  <c r="AC1102" i="93"/>
  <c r="AC1103" i="93"/>
  <c r="AC1104" i="93"/>
  <c r="AC1105" i="93"/>
  <c r="AC1106" i="93"/>
  <c r="AC1107" i="93"/>
  <c r="AC1108" i="93"/>
  <c r="AC1109" i="93"/>
  <c r="AC1110" i="93"/>
  <c r="AC1111" i="93"/>
  <c r="AC1112" i="93"/>
  <c r="AC1113" i="93"/>
  <c r="AC1114" i="93"/>
  <c r="AC1115" i="93"/>
  <c r="AC1116" i="93"/>
  <c r="AC1117" i="93"/>
  <c r="AC1118" i="93"/>
  <c r="AC1119" i="93"/>
  <c r="AC1120" i="93"/>
  <c r="AC1121" i="93"/>
  <c r="AC1122" i="93"/>
  <c r="AC1123" i="93"/>
  <c r="AC1124" i="93"/>
  <c r="AC1125" i="93"/>
  <c r="AC1126" i="93"/>
  <c r="AC1127" i="93"/>
  <c r="AC1128" i="93"/>
  <c r="AC1129" i="93"/>
  <c r="AC1130" i="93"/>
  <c r="AC1131" i="93"/>
  <c r="AC1132" i="93"/>
  <c r="AC1133" i="93"/>
  <c r="AC1134" i="93"/>
  <c r="AC1135" i="93"/>
  <c r="AC1136" i="93"/>
  <c r="AC1137" i="93"/>
  <c r="AC1138" i="93"/>
  <c r="AC1139" i="93"/>
  <c r="AC1140" i="93"/>
  <c r="AC1141" i="93"/>
  <c r="AC1142" i="93"/>
  <c r="AC1143" i="93"/>
  <c r="AC1144" i="93"/>
  <c r="AC1145" i="93"/>
  <c r="AC1146" i="93"/>
  <c r="AC1147" i="93"/>
  <c r="AC1148" i="93"/>
  <c r="AC1149" i="93"/>
  <c r="AC1150" i="93"/>
  <c r="AC1151" i="93"/>
  <c r="AC1152" i="93"/>
  <c r="AC1153" i="93"/>
  <c r="AC1154" i="93"/>
  <c r="AC1155" i="93"/>
  <c r="AC1156" i="93"/>
  <c r="AC1157" i="93"/>
  <c r="AC1158" i="93"/>
  <c r="AC1159" i="93"/>
  <c r="AC1160" i="93"/>
  <c r="AC1161" i="93"/>
  <c r="AC1162" i="93"/>
  <c r="AC1163" i="93"/>
  <c r="AC1164" i="93"/>
  <c r="AC1165" i="93"/>
  <c r="AC1166" i="93"/>
  <c r="AC1167" i="93"/>
  <c r="AC1168" i="93"/>
  <c r="AC1169" i="93"/>
  <c r="AC1170" i="93"/>
  <c r="AC1171" i="93"/>
  <c r="AC1172" i="93"/>
  <c r="AC1173" i="93"/>
  <c r="AC1174" i="93"/>
  <c r="AC1175" i="93"/>
  <c r="AC1176" i="93"/>
  <c r="AC1177" i="93"/>
  <c r="AC1178" i="93"/>
  <c r="AC1179" i="93"/>
  <c r="AC1180" i="93"/>
  <c r="AC1181" i="93"/>
  <c r="AC1182" i="93"/>
  <c r="AC1183" i="93"/>
  <c r="AC1184" i="93"/>
  <c r="AC1185" i="93"/>
  <c r="AC1186" i="93"/>
  <c r="AC1187" i="93"/>
  <c r="AC1188" i="93"/>
  <c r="AC1189" i="93"/>
  <c r="AC1190" i="93"/>
  <c r="AC1191" i="93"/>
  <c r="AC1192" i="93"/>
  <c r="AC1193" i="93"/>
  <c r="AC1194" i="93"/>
  <c r="AC1195" i="93"/>
  <c r="AC1196" i="93"/>
  <c r="AC1197" i="93"/>
  <c r="AC1198" i="93"/>
  <c r="AC1199" i="93"/>
  <c r="AC1200" i="93"/>
  <c r="AC1201" i="93"/>
  <c r="AC1202" i="93"/>
  <c r="AC1203" i="93"/>
  <c r="AC1204" i="93"/>
  <c r="AC1205" i="93"/>
  <c r="AC1206" i="93"/>
  <c r="AC1207" i="93"/>
  <c r="AC1208" i="93"/>
  <c r="AC1209" i="93"/>
  <c r="AC1210" i="93"/>
  <c r="AC1211" i="93"/>
  <c r="AC1212" i="93"/>
  <c r="AC1213" i="93"/>
  <c r="AC14" i="93"/>
  <c r="Z16" i="93"/>
  <c r="Z17" i="93"/>
  <c r="Z32" i="93"/>
  <c r="Z33" i="93"/>
  <c r="Z48" i="93"/>
  <c r="Z49" i="93"/>
  <c r="Z64" i="93"/>
  <c r="Z65" i="93"/>
  <c r="Z80" i="93"/>
  <c r="Z81" i="93"/>
  <c r="Z96" i="93"/>
  <c r="Z97" i="93"/>
  <c r="Z112" i="93"/>
  <c r="Z113" i="93"/>
  <c r="Z128" i="93"/>
  <c r="Z129" i="93"/>
  <c r="Z145" i="93"/>
  <c r="Z161" i="93"/>
  <c r="Z220" i="93"/>
  <c r="Z221" i="93"/>
  <c r="Z232" i="93"/>
  <c r="Z241" i="93"/>
  <c r="Z243" i="93"/>
  <c r="Z252" i="93"/>
  <c r="Z253" i="93"/>
  <c r="Z264" i="93"/>
  <c r="Z273" i="93"/>
  <c r="Z275" i="93"/>
  <c r="Z284" i="93"/>
  <c r="Z285" i="93"/>
  <c r="Z296" i="93"/>
  <c r="Z307" i="93"/>
  <c r="Z317" i="93"/>
  <c r="Z327" i="93"/>
  <c r="Z374" i="93"/>
  <c r="Z375" i="93"/>
  <c r="Z382" i="93"/>
  <c r="Z383" i="93"/>
  <c r="Z390" i="93"/>
  <c r="Z391" i="93"/>
  <c r="Z398" i="93"/>
  <c r="Z399" i="93"/>
  <c r="Z406" i="93"/>
  <c r="Z407" i="93"/>
  <c r="Z414" i="93"/>
  <c r="Z415" i="93"/>
  <c r="Z422" i="93"/>
  <c r="Z423" i="93"/>
  <c r="Z430" i="93"/>
  <c r="Z431" i="93"/>
  <c r="Z438" i="93"/>
  <c r="Z439" i="93"/>
  <c r="Z446" i="93"/>
  <c r="Z447" i="93"/>
  <c r="Z455" i="93"/>
  <c r="Z463" i="93"/>
  <c r="Z471" i="93"/>
  <c r="Z479" i="93"/>
  <c r="Z487" i="93"/>
  <c r="Z534" i="93"/>
  <c r="Z535" i="93"/>
  <c r="Z542" i="93"/>
  <c r="Z543" i="93"/>
  <c r="Z550" i="93"/>
  <c r="Z551" i="93"/>
  <c r="Z558" i="93"/>
  <c r="Z559" i="93"/>
  <c r="Z566" i="93"/>
  <c r="Z567" i="93"/>
  <c r="Z574" i="93"/>
  <c r="Z575" i="93"/>
  <c r="Z582" i="93"/>
  <c r="Z583" i="93"/>
  <c r="Z590" i="93"/>
  <c r="Z591" i="93"/>
  <c r="Z598" i="93"/>
  <c r="Z599" i="93"/>
  <c r="Z606" i="93"/>
  <c r="Z607" i="93"/>
  <c r="Z615" i="93"/>
  <c r="Z623" i="93"/>
  <c r="Z631" i="93"/>
  <c r="Z639" i="93"/>
  <c r="Z647" i="93"/>
  <c r="Z694" i="93"/>
  <c r="Z695" i="93"/>
  <c r="Z702" i="93"/>
  <c r="Z703" i="93"/>
  <c r="Z710" i="93"/>
  <c r="Z711" i="93"/>
  <c r="Z718" i="93"/>
  <c r="Z719" i="93"/>
  <c r="Z726" i="93"/>
  <c r="Z727" i="93"/>
  <c r="Z734" i="93"/>
  <c r="Z735" i="93"/>
  <c r="Z742" i="93"/>
  <c r="Z743" i="93"/>
  <c r="Z750" i="93"/>
  <c r="Z751" i="93"/>
  <c r="Z758" i="93"/>
  <c r="Z759" i="93"/>
  <c r="Z766" i="93"/>
  <c r="Z767" i="93"/>
  <c r="Z775" i="93"/>
  <c r="Z783" i="93"/>
  <c r="Z791" i="93"/>
  <c r="Z799" i="93"/>
  <c r="Z804" i="93"/>
  <c r="Z810" i="93"/>
  <c r="Z856" i="93"/>
  <c r="Z858" i="93"/>
  <c r="Z862" i="93"/>
  <c r="Z863" i="93"/>
  <c r="Z868" i="93"/>
  <c r="Z872" i="93"/>
  <c r="Z874" i="93"/>
  <c r="Z878" i="93"/>
  <c r="Z879" i="93"/>
  <c r="Z884" i="93"/>
  <c r="Z888" i="93"/>
  <c r="Z890" i="93"/>
  <c r="Z894" i="93"/>
  <c r="Z895" i="93"/>
  <c r="Z900" i="93"/>
  <c r="Z904" i="93"/>
  <c r="Z906" i="93"/>
  <c r="Z910" i="93"/>
  <c r="Z911" i="93"/>
  <c r="Z916" i="93"/>
  <c r="Z920" i="93"/>
  <c r="Z922" i="93"/>
  <c r="Z926" i="93"/>
  <c r="Z927" i="93"/>
  <c r="Z932" i="93"/>
  <c r="Z938" i="93"/>
  <c r="Z943" i="93"/>
  <c r="Z948" i="93"/>
  <c r="Z954" i="93"/>
  <c r="Z959" i="93"/>
  <c r="Z964" i="93"/>
  <c r="Z970" i="93"/>
  <c r="Z1016" i="93"/>
  <c r="Z1018" i="93"/>
  <c r="Z1022" i="93"/>
  <c r="Z1023" i="93"/>
  <c r="Z1028" i="93"/>
  <c r="Z1032" i="93"/>
  <c r="Z1034" i="93"/>
  <c r="Z1038" i="93"/>
  <c r="Z1039" i="93"/>
  <c r="Z1044" i="93"/>
  <c r="Z1048" i="93"/>
  <c r="Z1050" i="93"/>
  <c r="Z1054" i="93"/>
  <c r="Z1055" i="93"/>
  <c r="Z1060" i="93"/>
  <c r="Z1064" i="93"/>
  <c r="Z1066" i="93"/>
  <c r="Z1070" i="93"/>
  <c r="Z1071" i="93"/>
  <c r="Z1076" i="93"/>
  <c r="Z1080" i="93"/>
  <c r="Z1082" i="93"/>
  <c r="Z1086" i="93"/>
  <c r="Z1087" i="93"/>
  <c r="Z1092" i="93"/>
  <c r="Z1098" i="93"/>
  <c r="Z1103" i="93"/>
  <c r="Z1107" i="93"/>
  <c r="Z1111" i="93"/>
  <c r="Z1115" i="93"/>
  <c r="Z1119" i="93"/>
  <c r="Z1123" i="93"/>
  <c r="Z1127" i="93"/>
  <c r="Z1131" i="93"/>
  <c r="Z1174" i="93"/>
  <c r="Z1175" i="93"/>
  <c r="Z1178" i="93"/>
  <c r="Z1179" i="93"/>
  <c r="Z1182" i="93"/>
  <c r="Z1183" i="93"/>
  <c r="Z1186" i="93"/>
  <c r="Z1187" i="93"/>
  <c r="Z1190" i="93"/>
  <c r="Z1191" i="93"/>
  <c r="Z1194" i="93"/>
  <c r="Z1195" i="93"/>
  <c r="Z1198" i="93"/>
  <c r="Z1199" i="93"/>
  <c r="Z1202" i="93"/>
  <c r="Z1203" i="93"/>
  <c r="Z1206" i="93"/>
  <c r="Z1207" i="93"/>
  <c r="Z1209" i="93"/>
  <c r="Z1210" i="93"/>
  <c r="Z1211" i="93"/>
  <c r="Z1213" i="93"/>
  <c r="AB14" i="93"/>
  <c r="AD14" i="93" s="1"/>
  <c r="U5" i="93"/>
  <c r="Z57" i="93" s="1"/>
  <c r="U6" i="93"/>
  <c r="U7" i="93"/>
  <c r="Z137" i="93" s="1"/>
  <c r="U8" i="93"/>
  <c r="Z176" i="93" s="1"/>
  <c r="U9" i="93"/>
  <c r="Z216" i="93" s="1"/>
  <c r="U10" i="93"/>
  <c r="U11" i="93"/>
  <c r="Z295" i="93" s="1"/>
  <c r="U12" i="93"/>
  <c r="Z339" i="93" s="1"/>
  <c r="U13" i="93"/>
  <c r="Z379" i="93" s="1"/>
  <c r="U14" i="93"/>
  <c r="U15" i="93"/>
  <c r="Z459" i="93" s="1"/>
  <c r="U16" i="93"/>
  <c r="Z494" i="93" s="1"/>
  <c r="U17" i="93"/>
  <c r="Z539" i="93" s="1"/>
  <c r="U18" i="93"/>
  <c r="U19" i="93"/>
  <c r="U20" i="93"/>
  <c r="Z659" i="93" s="1"/>
  <c r="U21" i="93"/>
  <c r="Z699" i="93" s="1"/>
  <c r="U22" i="93"/>
  <c r="U23" i="93"/>
  <c r="Z782" i="93" s="1"/>
  <c r="U24" i="93"/>
  <c r="Z824" i="93" s="1"/>
  <c r="U25" i="93"/>
  <c r="Z855" i="93" s="1"/>
  <c r="U26" i="93"/>
  <c r="U27" i="93"/>
  <c r="Z935" i="93" s="1"/>
  <c r="U28" i="93"/>
  <c r="U29" i="93"/>
  <c r="Z1015" i="93" s="1"/>
  <c r="U30" i="93"/>
  <c r="U31" i="93"/>
  <c r="Z1095" i="93" s="1"/>
  <c r="U32" i="93"/>
  <c r="Z1136" i="93" s="1"/>
  <c r="U33" i="93"/>
  <c r="Z1176" i="93" s="1"/>
  <c r="U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198" i="93"/>
  <c r="Y199" i="93"/>
  <c r="Y200" i="93"/>
  <c r="Y201" i="93"/>
  <c r="Y202" i="93"/>
  <c r="Y203" i="93"/>
  <c r="Y204" i="93"/>
  <c r="Y205" i="93"/>
  <c r="Y206" i="93"/>
  <c r="Y207" i="93"/>
  <c r="Y208" i="93"/>
  <c r="Y209" i="93"/>
  <c r="Y210" i="93"/>
  <c r="Y211" i="93"/>
  <c r="Y212" i="93"/>
  <c r="Y213" i="93"/>
  <c r="Y214" i="93"/>
  <c r="Y215" i="93"/>
  <c r="Y216" i="93"/>
  <c r="Y217" i="93"/>
  <c r="Y218" i="93"/>
  <c r="Y219" i="93"/>
  <c r="Y220" i="93"/>
  <c r="Y221" i="93"/>
  <c r="Y222" i="93"/>
  <c r="Y223" i="93"/>
  <c r="Y224" i="93"/>
  <c r="Y225" i="93"/>
  <c r="Y226" i="93"/>
  <c r="Y227" i="93"/>
  <c r="Y228" i="93"/>
  <c r="Y229" i="93"/>
  <c r="Y230" i="93"/>
  <c r="Y231" i="93"/>
  <c r="Y232" i="93"/>
  <c r="Y233" i="93"/>
  <c r="Y234" i="93"/>
  <c r="Y235" i="93"/>
  <c r="Y236" i="93"/>
  <c r="Y237" i="93"/>
  <c r="Y238" i="93"/>
  <c r="Y239" i="93"/>
  <c r="Y240" i="93"/>
  <c r="Y241" i="93"/>
  <c r="Y242" i="93"/>
  <c r="Y243" i="93"/>
  <c r="Y244" i="93"/>
  <c r="Y245" i="93"/>
  <c r="Y246" i="93"/>
  <c r="Y247" i="93"/>
  <c r="Y248" i="93"/>
  <c r="Y249" i="93"/>
  <c r="Y250" i="93"/>
  <c r="Y251" i="93"/>
  <c r="Y252" i="93"/>
  <c r="Y253" i="93"/>
  <c r="Y254" i="93"/>
  <c r="Y255" i="93"/>
  <c r="Y256" i="93"/>
  <c r="Y257" i="93"/>
  <c r="Y258" i="93"/>
  <c r="Y259" i="93"/>
  <c r="Y260" i="93"/>
  <c r="Y261" i="93"/>
  <c r="Y262" i="93"/>
  <c r="Y263" i="93"/>
  <c r="Y264" i="93"/>
  <c r="Y265" i="93"/>
  <c r="Y266" i="93"/>
  <c r="Y267" i="93"/>
  <c r="Y268" i="93"/>
  <c r="Y269" i="93"/>
  <c r="Y270" i="93"/>
  <c r="Y271" i="93"/>
  <c r="Y272" i="93"/>
  <c r="Y273" i="93"/>
  <c r="Y274" i="93"/>
  <c r="Y275" i="93"/>
  <c r="Y276" i="93"/>
  <c r="Y277" i="93"/>
  <c r="Y278" i="93"/>
  <c r="Y279" i="93"/>
  <c r="Y280" i="93"/>
  <c r="Y281" i="93"/>
  <c r="Y282" i="93"/>
  <c r="Y283" i="93"/>
  <c r="Y284" i="93"/>
  <c r="Y285" i="93"/>
  <c r="Y286" i="93"/>
  <c r="Y287" i="93"/>
  <c r="Y288" i="93"/>
  <c r="Y289" i="93"/>
  <c r="Y290" i="93"/>
  <c r="Y291" i="93"/>
  <c r="Y292" i="93"/>
  <c r="Y293" i="93"/>
  <c r="Y294" i="93"/>
  <c r="Y295" i="93"/>
  <c r="Y296" i="93"/>
  <c r="Y297" i="93"/>
  <c r="Y298" i="93"/>
  <c r="Y299" i="93"/>
  <c r="Y300" i="93"/>
  <c r="Y301" i="93"/>
  <c r="Y302" i="93"/>
  <c r="Y303" i="93"/>
  <c r="Y304" i="93"/>
  <c r="Y305" i="93"/>
  <c r="Y306" i="93"/>
  <c r="Y307" i="93"/>
  <c r="Y308" i="93"/>
  <c r="Y309" i="93"/>
  <c r="Y310" i="93"/>
  <c r="Y311" i="93"/>
  <c r="Y312" i="93"/>
  <c r="Y313" i="93"/>
  <c r="Y314" i="93"/>
  <c r="Y315" i="93"/>
  <c r="Y316" i="93"/>
  <c r="Y317" i="93"/>
  <c r="Y318" i="93"/>
  <c r="Y319" i="93"/>
  <c r="Y320" i="93"/>
  <c r="Y321" i="93"/>
  <c r="Y322" i="93"/>
  <c r="Y323" i="93"/>
  <c r="Y324" i="93"/>
  <c r="Y325" i="93"/>
  <c r="Y326" i="93"/>
  <c r="Y327" i="93"/>
  <c r="Y328" i="93"/>
  <c r="Y329" i="93"/>
  <c r="Y330" i="93"/>
  <c r="Y331" i="93"/>
  <c r="Y332" i="93"/>
  <c r="Y333" i="93"/>
  <c r="Y334" i="93"/>
  <c r="Y335" i="93"/>
  <c r="Y336" i="93"/>
  <c r="Y337" i="93"/>
  <c r="Y338" i="93"/>
  <c r="Y339" i="93"/>
  <c r="Y340" i="93"/>
  <c r="Y341" i="93"/>
  <c r="Y342" i="93"/>
  <c r="Y343" i="93"/>
  <c r="Y344" i="93"/>
  <c r="Y345" i="93"/>
  <c r="Y346" i="93"/>
  <c r="Y347" i="93"/>
  <c r="Y348" i="93"/>
  <c r="Y349" i="93"/>
  <c r="Y350" i="93"/>
  <c r="Y351" i="93"/>
  <c r="Y352" i="93"/>
  <c r="Y353" i="93"/>
  <c r="Y354" i="93"/>
  <c r="Y355" i="93"/>
  <c r="Y356" i="93"/>
  <c r="Y357" i="93"/>
  <c r="Y358" i="93"/>
  <c r="Y359" i="93"/>
  <c r="Y360" i="93"/>
  <c r="Y361" i="93"/>
  <c r="Y362" i="93"/>
  <c r="Y363" i="93"/>
  <c r="Y364" i="93"/>
  <c r="Y365" i="93"/>
  <c r="Y366" i="93"/>
  <c r="Y367" i="93"/>
  <c r="Y368" i="93"/>
  <c r="Y369" i="93"/>
  <c r="Y370" i="93"/>
  <c r="Y371" i="93"/>
  <c r="Y372" i="93"/>
  <c r="Y373" i="93"/>
  <c r="Y374" i="93"/>
  <c r="Y375" i="93"/>
  <c r="Y376" i="93"/>
  <c r="Y377" i="93"/>
  <c r="Y378" i="93"/>
  <c r="Y379" i="93"/>
  <c r="Y380" i="93"/>
  <c r="Y381" i="93"/>
  <c r="Y382" i="93"/>
  <c r="Y383" i="93"/>
  <c r="Y384" i="93"/>
  <c r="Y385" i="93"/>
  <c r="Y386" i="93"/>
  <c r="Y387" i="93"/>
  <c r="Y388" i="93"/>
  <c r="Y389" i="93"/>
  <c r="Y390" i="93"/>
  <c r="Y391" i="93"/>
  <c r="Y392" i="93"/>
  <c r="Y393" i="93"/>
  <c r="Y394" i="93"/>
  <c r="Y395" i="93"/>
  <c r="Y396" i="93"/>
  <c r="Y397" i="93"/>
  <c r="Y398" i="93"/>
  <c r="Y399" i="93"/>
  <c r="Y400" i="93"/>
  <c r="Y401" i="93"/>
  <c r="Y402" i="93"/>
  <c r="Y403" i="93"/>
  <c r="Y404" i="93"/>
  <c r="Y405" i="93"/>
  <c r="Y406" i="93"/>
  <c r="Y407" i="93"/>
  <c r="Y408" i="93"/>
  <c r="Y409" i="93"/>
  <c r="Y410" i="93"/>
  <c r="Y411" i="93"/>
  <c r="Y412" i="93"/>
  <c r="Y413" i="93"/>
  <c r="Y414" i="93"/>
  <c r="Y415" i="93"/>
  <c r="Y416" i="93"/>
  <c r="Y417" i="93"/>
  <c r="Y418" i="93"/>
  <c r="Y419" i="93"/>
  <c r="Y420" i="93"/>
  <c r="Y421" i="93"/>
  <c r="Y422" i="93"/>
  <c r="Y423" i="93"/>
  <c r="Y424" i="93"/>
  <c r="Y425" i="93"/>
  <c r="Y426" i="93"/>
  <c r="Y427" i="93"/>
  <c r="Y428" i="93"/>
  <c r="Y429" i="93"/>
  <c r="Y430" i="93"/>
  <c r="Y431" i="93"/>
  <c r="Y432" i="93"/>
  <c r="Y433" i="93"/>
  <c r="Y434" i="93"/>
  <c r="Y435" i="93"/>
  <c r="Y436" i="93"/>
  <c r="Y437" i="93"/>
  <c r="Y438" i="93"/>
  <c r="Y439" i="93"/>
  <c r="Y440" i="93"/>
  <c r="Y441" i="93"/>
  <c r="Y442" i="93"/>
  <c r="Y443" i="93"/>
  <c r="Y444" i="93"/>
  <c r="Y445" i="93"/>
  <c r="Y446" i="93"/>
  <c r="Y447" i="93"/>
  <c r="Y448" i="93"/>
  <c r="Y449" i="93"/>
  <c r="Y450" i="93"/>
  <c r="Y451" i="93"/>
  <c r="Y452" i="93"/>
  <c r="Y453" i="93"/>
  <c r="Y454" i="93"/>
  <c r="Y455" i="93"/>
  <c r="Y456" i="93"/>
  <c r="Y457" i="93"/>
  <c r="Y458" i="93"/>
  <c r="Y459" i="93"/>
  <c r="Y460" i="93"/>
  <c r="Y461" i="93"/>
  <c r="Y462" i="93"/>
  <c r="Y463" i="93"/>
  <c r="Y464" i="93"/>
  <c r="Y465" i="93"/>
  <c r="Y466" i="93"/>
  <c r="Y467" i="93"/>
  <c r="Y468" i="93"/>
  <c r="Y469" i="93"/>
  <c r="Y470" i="93"/>
  <c r="Y471" i="93"/>
  <c r="Y472" i="93"/>
  <c r="Y473" i="93"/>
  <c r="Y474" i="93"/>
  <c r="Y475" i="93"/>
  <c r="Y476" i="93"/>
  <c r="Y477" i="93"/>
  <c r="Y478" i="93"/>
  <c r="Y479" i="93"/>
  <c r="Y480" i="93"/>
  <c r="Y481" i="93"/>
  <c r="Y482" i="93"/>
  <c r="Y483" i="93"/>
  <c r="Y484" i="93"/>
  <c r="Y485" i="93"/>
  <c r="Y486" i="93"/>
  <c r="Y487" i="93"/>
  <c r="Y488" i="93"/>
  <c r="Y489" i="93"/>
  <c r="Y490" i="93"/>
  <c r="Y491" i="93"/>
  <c r="Y492" i="93"/>
  <c r="Y493" i="93"/>
  <c r="Y494" i="93"/>
  <c r="Y495" i="93"/>
  <c r="Y496" i="93"/>
  <c r="Y497" i="93"/>
  <c r="Y498" i="93"/>
  <c r="Y499" i="93"/>
  <c r="Y500" i="93"/>
  <c r="Y501" i="93"/>
  <c r="Y502" i="93"/>
  <c r="Y503" i="93"/>
  <c r="Y504" i="93"/>
  <c r="Y505" i="93"/>
  <c r="Y506" i="93"/>
  <c r="Y507" i="93"/>
  <c r="Y508" i="93"/>
  <c r="Y509" i="93"/>
  <c r="Y510" i="93"/>
  <c r="Y511" i="93"/>
  <c r="Y512" i="93"/>
  <c r="Y513" i="93"/>
  <c r="Y514" i="93"/>
  <c r="Y515" i="93"/>
  <c r="Y516" i="93"/>
  <c r="Y517" i="93"/>
  <c r="Y518" i="93"/>
  <c r="Y519" i="93"/>
  <c r="Y520" i="93"/>
  <c r="Y521" i="93"/>
  <c r="Y522" i="93"/>
  <c r="Y523" i="93"/>
  <c r="Y524" i="93"/>
  <c r="Y525" i="93"/>
  <c r="Y526" i="93"/>
  <c r="Y527" i="93"/>
  <c r="Y528" i="93"/>
  <c r="Y529" i="93"/>
  <c r="Y530" i="93"/>
  <c r="Y531" i="93"/>
  <c r="Y532" i="93"/>
  <c r="Y533" i="93"/>
  <c r="Y534" i="93"/>
  <c r="Y535" i="93"/>
  <c r="Y536" i="93"/>
  <c r="Y537" i="93"/>
  <c r="Y538" i="93"/>
  <c r="Y539" i="93"/>
  <c r="Y540" i="93"/>
  <c r="Y541" i="93"/>
  <c r="Y542" i="93"/>
  <c r="Y543" i="93"/>
  <c r="Y544" i="93"/>
  <c r="Y545" i="93"/>
  <c r="Y546" i="93"/>
  <c r="Y547" i="93"/>
  <c r="Y548" i="93"/>
  <c r="Y549" i="93"/>
  <c r="Y550" i="93"/>
  <c r="Y551" i="93"/>
  <c r="Y552" i="93"/>
  <c r="Y553" i="93"/>
  <c r="Y554" i="93"/>
  <c r="Y555" i="93"/>
  <c r="Y556" i="93"/>
  <c r="Y557" i="93"/>
  <c r="Y558" i="93"/>
  <c r="Y559" i="93"/>
  <c r="Y560" i="93"/>
  <c r="Y561" i="93"/>
  <c r="Y562" i="93"/>
  <c r="Y563" i="93"/>
  <c r="Y564" i="93"/>
  <c r="Y565" i="93"/>
  <c r="Y566" i="93"/>
  <c r="Y567" i="93"/>
  <c r="Y568" i="93"/>
  <c r="Y569" i="93"/>
  <c r="Y570" i="93"/>
  <c r="Y571" i="93"/>
  <c r="Y572" i="93"/>
  <c r="Y573" i="93"/>
  <c r="Y574" i="93"/>
  <c r="Y575" i="93"/>
  <c r="Y576" i="93"/>
  <c r="Y577" i="93"/>
  <c r="Y578" i="93"/>
  <c r="Y579" i="93"/>
  <c r="Y580" i="93"/>
  <c r="Y581" i="93"/>
  <c r="Y582" i="93"/>
  <c r="Y583" i="93"/>
  <c r="Y584" i="93"/>
  <c r="Y585" i="93"/>
  <c r="Y586" i="93"/>
  <c r="Y587" i="93"/>
  <c r="Y588" i="93"/>
  <c r="Y589" i="93"/>
  <c r="Y590" i="93"/>
  <c r="Y591" i="93"/>
  <c r="Y592" i="93"/>
  <c r="Y593" i="93"/>
  <c r="Y594" i="93"/>
  <c r="Y595" i="93"/>
  <c r="Y596" i="93"/>
  <c r="Y597" i="93"/>
  <c r="Y598" i="93"/>
  <c r="Y599" i="93"/>
  <c r="Y600" i="93"/>
  <c r="Y601" i="93"/>
  <c r="Y602" i="93"/>
  <c r="Y603" i="93"/>
  <c r="Y604" i="93"/>
  <c r="Y605" i="93"/>
  <c r="Y606" i="93"/>
  <c r="Y607" i="93"/>
  <c r="Y608" i="93"/>
  <c r="Y609" i="93"/>
  <c r="Y610" i="93"/>
  <c r="Y611" i="93"/>
  <c r="Y612" i="93"/>
  <c r="Y613" i="93"/>
  <c r="Y614" i="93"/>
  <c r="Y615" i="93"/>
  <c r="Y616" i="93"/>
  <c r="Y617" i="93"/>
  <c r="Y618" i="93"/>
  <c r="Y619" i="93"/>
  <c r="Y620" i="93"/>
  <c r="Y621" i="93"/>
  <c r="Y622" i="93"/>
  <c r="Y623" i="93"/>
  <c r="Y624" i="93"/>
  <c r="Y625" i="93"/>
  <c r="Y626" i="93"/>
  <c r="Y627" i="93"/>
  <c r="Y628" i="93"/>
  <c r="Y629" i="93"/>
  <c r="Y630" i="93"/>
  <c r="Y631" i="93"/>
  <c r="Y632" i="93"/>
  <c r="Y633" i="93"/>
  <c r="Y634" i="93"/>
  <c r="Y635" i="93"/>
  <c r="Y636" i="93"/>
  <c r="Y637" i="93"/>
  <c r="Y638" i="93"/>
  <c r="Y639" i="93"/>
  <c r="Y640" i="93"/>
  <c r="Y641" i="93"/>
  <c r="Y642" i="93"/>
  <c r="Y643" i="93"/>
  <c r="Y644" i="93"/>
  <c r="Y645" i="93"/>
  <c r="Y646" i="93"/>
  <c r="Y647" i="93"/>
  <c r="Y648" i="93"/>
  <c r="Y649" i="93"/>
  <c r="Y650" i="93"/>
  <c r="Y651" i="93"/>
  <c r="Y652" i="93"/>
  <c r="Y653" i="93"/>
  <c r="Y654" i="93"/>
  <c r="Y655" i="93"/>
  <c r="Y656" i="93"/>
  <c r="Y657" i="93"/>
  <c r="Y658" i="93"/>
  <c r="Y659" i="93"/>
  <c r="Y660" i="93"/>
  <c r="Y661" i="93"/>
  <c r="Y662" i="93"/>
  <c r="Y663" i="93"/>
  <c r="Y664" i="93"/>
  <c r="Y665" i="93"/>
  <c r="Y666" i="93"/>
  <c r="Y667" i="93"/>
  <c r="Y668" i="93"/>
  <c r="Y669" i="93"/>
  <c r="Y670" i="93"/>
  <c r="Y671" i="93"/>
  <c r="Y672" i="93"/>
  <c r="Y673" i="93"/>
  <c r="Y674" i="93"/>
  <c r="Y675" i="93"/>
  <c r="Y676" i="93"/>
  <c r="Y677" i="93"/>
  <c r="Y678" i="93"/>
  <c r="Y679" i="93"/>
  <c r="Y680" i="93"/>
  <c r="Y681" i="93"/>
  <c r="Y682" i="93"/>
  <c r="Y683" i="93"/>
  <c r="Y684" i="93"/>
  <c r="Y685" i="93"/>
  <c r="Y686" i="93"/>
  <c r="Y687" i="93"/>
  <c r="Y688" i="93"/>
  <c r="Y689" i="93"/>
  <c r="Y690" i="93"/>
  <c r="Y691" i="93"/>
  <c r="Y692" i="93"/>
  <c r="Y693" i="93"/>
  <c r="Y694" i="93"/>
  <c r="Y695" i="93"/>
  <c r="Y696" i="93"/>
  <c r="Y697" i="93"/>
  <c r="Y698" i="93"/>
  <c r="Y699" i="93"/>
  <c r="Y700" i="93"/>
  <c r="Y701" i="93"/>
  <c r="Y702" i="93"/>
  <c r="Y703" i="93"/>
  <c r="Y704" i="93"/>
  <c r="Y705" i="93"/>
  <c r="Y706" i="93"/>
  <c r="Y707" i="93"/>
  <c r="Y708" i="93"/>
  <c r="Y709" i="93"/>
  <c r="Y710" i="93"/>
  <c r="Y711" i="93"/>
  <c r="Y712" i="93"/>
  <c r="Y713" i="93"/>
  <c r="Y714" i="93"/>
  <c r="Y715" i="93"/>
  <c r="Y716" i="93"/>
  <c r="Y717" i="93"/>
  <c r="Y718" i="93"/>
  <c r="Y719" i="93"/>
  <c r="Y720" i="93"/>
  <c r="Y721" i="93"/>
  <c r="Y722" i="93"/>
  <c r="Y723" i="93"/>
  <c r="Y724" i="93"/>
  <c r="Y725" i="93"/>
  <c r="Y726" i="93"/>
  <c r="Y727" i="93"/>
  <c r="Y728" i="93"/>
  <c r="Y729" i="93"/>
  <c r="Y730" i="93"/>
  <c r="Y731" i="93"/>
  <c r="Y732" i="93"/>
  <c r="Y733" i="93"/>
  <c r="Y734" i="93"/>
  <c r="Y735" i="93"/>
  <c r="Y736" i="93"/>
  <c r="Y737" i="93"/>
  <c r="Y738" i="93"/>
  <c r="Y739" i="93"/>
  <c r="Y740" i="93"/>
  <c r="Y741" i="93"/>
  <c r="Y742" i="93"/>
  <c r="Y743" i="93"/>
  <c r="Y744" i="93"/>
  <c r="Y745" i="93"/>
  <c r="Y746" i="93"/>
  <c r="Y747" i="93"/>
  <c r="Y748" i="93"/>
  <c r="Y749" i="93"/>
  <c r="Y750" i="93"/>
  <c r="Y751" i="93"/>
  <c r="Y752" i="93"/>
  <c r="Y753" i="93"/>
  <c r="Y754" i="93"/>
  <c r="Y755" i="93"/>
  <c r="Y756" i="93"/>
  <c r="Y757" i="93"/>
  <c r="Y758" i="93"/>
  <c r="Y759" i="93"/>
  <c r="Y760" i="93"/>
  <c r="Y761" i="93"/>
  <c r="Y762" i="93"/>
  <c r="Y763" i="93"/>
  <c r="Y764" i="93"/>
  <c r="Y765" i="93"/>
  <c r="Y766" i="93"/>
  <c r="Y767" i="93"/>
  <c r="Y768" i="93"/>
  <c r="Y769" i="93"/>
  <c r="Y770" i="93"/>
  <c r="Y771" i="93"/>
  <c r="Y772" i="93"/>
  <c r="Y773" i="93"/>
  <c r="Y774" i="93"/>
  <c r="Y775" i="93"/>
  <c r="Y776" i="93"/>
  <c r="Y777" i="93"/>
  <c r="Y778" i="93"/>
  <c r="Y779" i="93"/>
  <c r="Y780" i="93"/>
  <c r="Y781" i="93"/>
  <c r="Y782" i="93"/>
  <c r="Y783" i="93"/>
  <c r="Y784" i="93"/>
  <c r="Y785" i="93"/>
  <c r="Y786" i="93"/>
  <c r="Y787" i="93"/>
  <c r="Y788" i="93"/>
  <c r="Y789" i="93"/>
  <c r="Y790" i="93"/>
  <c r="Y791" i="93"/>
  <c r="Y792" i="93"/>
  <c r="Y793" i="93"/>
  <c r="Y794" i="93"/>
  <c r="Y795" i="93"/>
  <c r="Y796" i="93"/>
  <c r="Y797" i="93"/>
  <c r="Y798" i="93"/>
  <c r="Y799" i="93"/>
  <c r="Y800" i="93"/>
  <c r="Y801" i="93"/>
  <c r="Y802" i="93"/>
  <c r="Y803" i="93"/>
  <c r="Y804" i="93"/>
  <c r="Y805" i="93"/>
  <c r="Y806" i="93"/>
  <c r="Y807" i="93"/>
  <c r="Y808" i="93"/>
  <c r="Y809" i="93"/>
  <c r="Y810" i="93"/>
  <c r="Y811" i="93"/>
  <c r="Y812" i="93"/>
  <c r="Y813" i="93"/>
  <c r="Y814" i="93"/>
  <c r="Y815" i="93"/>
  <c r="Y816" i="93"/>
  <c r="Y817" i="93"/>
  <c r="Y818" i="93"/>
  <c r="Y819" i="93"/>
  <c r="Y820" i="93"/>
  <c r="Y821" i="93"/>
  <c r="Y822" i="93"/>
  <c r="Y823" i="93"/>
  <c r="Y824" i="93"/>
  <c r="Y825" i="93"/>
  <c r="Y826" i="93"/>
  <c r="Y827" i="93"/>
  <c r="Y828" i="93"/>
  <c r="Y829" i="93"/>
  <c r="Y830" i="93"/>
  <c r="Y831" i="93"/>
  <c r="Y832" i="93"/>
  <c r="Y833" i="93"/>
  <c r="Y834" i="93"/>
  <c r="Y835" i="93"/>
  <c r="Y836" i="93"/>
  <c r="Y837" i="93"/>
  <c r="Y838" i="93"/>
  <c r="Y839" i="93"/>
  <c r="Y840" i="93"/>
  <c r="Y841" i="93"/>
  <c r="Y842" i="93"/>
  <c r="Y843" i="93"/>
  <c r="Y844" i="93"/>
  <c r="Y845" i="93"/>
  <c r="Y846" i="93"/>
  <c r="Y847" i="93"/>
  <c r="Y848" i="93"/>
  <c r="Y849" i="93"/>
  <c r="Y850" i="93"/>
  <c r="Y851" i="93"/>
  <c r="Y852" i="93"/>
  <c r="Y853" i="93"/>
  <c r="Y854" i="93"/>
  <c r="Y855" i="93"/>
  <c r="Y856" i="93"/>
  <c r="Y857" i="93"/>
  <c r="Y858" i="93"/>
  <c r="Y859" i="93"/>
  <c r="Y860" i="93"/>
  <c r="Y861" i="93"/>
  <c r="Y862" i="93"/>
  <c r="Y863" i="93"/>
  <c r="Y864" i="93"/>
  <c r="Y865" i="93"/>
  <c r="Y866" i="93"/>
  <c r="Y867" i="93"/>
  <c r="Y868" i="93"/>
  <c r="Y869" i="93"/>
  <c r="Y870" i="93"/>
  <c r="Y871" i="93"/>
  <c r="Y872" i="93"/>
  <c r="Y873" i="93"/>
  <c r="Y874" i="93"/>
  <c r="Y875" i="93"/>
  <c r="Y876" i="93"/>
  <c r="Y877" i="93"/>
  <c r="Y878" i="93"/>
  <c r="Y879" i="93"/>
  <c r="Y880" i="93"/>
  <c r="Y881" i="93"/>
  <c r="Y882" i="93"/>
  <c r="Y883" i="93"/>
  <c r="Y884" i="93"/>
  <c r="Y885" i="93"/>
  <c r="Y886" i="93"/>
  <c r="Y887" i="93"/>
  <c r="Y888" i="93"/>
  <c r="Y889" i="93"/>
  <c r="Y890" i="93"/>
  <c r="Y891" i="93"/>
  <c r="Y892" i="93"/>
  <c r="Y893" i="93"/>
  <c r="Y894" i="93"/>
  <c r="Y895" i="93"/>
  <c r="Y896" i="93"/>
  <c r="Y897" i="93"/>
  <c r="Y898" i="93"/>
  <c r="Y899" i="93"/>
  <c r="Y900" i="93"/>
  <c r="Y901" i="93"/>
  <c r="Y902" i="93"/>
  <c r="Y903" i="93"/>
  <c r="Y904" i="93"/>
  <c r="Y905" i="93"/>
  <c r="Y906" i="93"/>
  <c r="Y907" i="93"/>
  <c r="Y908" i="93"/>
  <c r="Y909" i="93"/>
  <c r="Y910" i="93"/>
  <c r="Y911" i="93"/>
  <c r="Y912" i="93"/>
  <c r="Y913" i="93"/>
  <c r="Y914" i="93"/>
  <c r="Y915" i="93"/>
  <c r="Y916" i="93"/>
  <c r="Y917" i="93"/>
  <c r="Y918" i="93"/>
  <c r="Y919" i="93"/>
  <c r="Y920" i="93"/>
  <c r="Y921" i="93"/>
  <c r="Y922" i="93"/>
  <c r="Y923" i="93"/>
  <c r="Y924" i="93"/>
  <c r="Y925" i="93"/>
  <c r="Y926" i="93"/>
  <c r="Y927" i="93"/>
  <c r="Y928" i="93"/>
  <c r="Y929" i="93"/>
  <c r="Y930" i="93"/>
  <c r="Y931" i="93"/>
  <c r="Y932" i="93"/>
  <c r="Y933" i="93"/>
  <c r="Y934" i="93"/>
  <c r="Y935" i="93"/>
  <c r="Y936" i="93"/>
  <c r="Y937" i="93"/>
  <c r="Y938" i="93"/>
  <c r="Y939" i="93"/>
  <c r="Y940" i="93"/>
  <c r="Y941" i="93"/>
  <c r="Y942" i="93"/>
  <c r="Y943" i="93"/>
  <c r="Y944" i="93"/>
  <c r="Y945" i="93"/>
  <c r="Y946" i="93"/>
  <c r="Y947" i="93"/>
  <c r="Y948" i="93"/>
  <c r="Y949" i="93"/>
  <c r="Y950" i="93"/>
  <c r="Y951" i="93"/>
  <c r="Y952" i="93"/>
  <c r="Y953" i="93"/>
  <c r="Y954" i="93"/>
  <c r="Y955" i="93"/>
  <c r="Y956" i="93"/>
  <c r="Y957" i="93"/>
  <c r="Y958" i="93"/>
  <c r="Y959" i="93"/>
  <c r="Y960" i="93"/>
  <c r="Y961" i="93"/>
  <c r="Y962" i="93"/>
  <c r="Y963" i="93"/>
  <c r="Y964" i="93"/>
  <c r="Y965" i="93"/>
  <c r="Y966" i="93"/>
  <c r="Y967" i="93"/>
  <c r="Y968" i="93"/>
  <c r="Y969" i="93"/>
  <c r="Y970" i="93"/>
  <c r="Y971" i="93"/>
  <c r="Y972" i="93"/>
  <c r="Y973" i="93"/>
  <c r="Y974" i="93"/>
  <c r="Y975" i="93"/>
  <c r="Y976" i="93"/>
  <c r="Y977" i="93"/>
  <c r="Y978" i="93"/>
  <c r="Y979" i="93"/>
  <c r="Y980" i="93"/>
  <c r="Y981" i="93"/>
  <c r="Y982" i="93"/>
  <c r="Y983" i="93"/>
  <c r="Y984" i="93"/>
  <c r="Y985" i="93"/>
  <c r="Y986" i="93"/>
  <c r="Y987" i="93"/>
  <c r="Y988" i="93"/>
  <c r="Y989" i="93"/>
  <c r="Y990" i="93"/>
  <c r="Y991" i="93"/>
  <c r="Y992" i="93"/>
  <c r="Y993" i="93"/>
  <c r="Y994" i="93"/>
  <c r="Y995" i="93"/>
  <c r="Y996" i="93"/>
  <c r="Y997" i="93"/>
  <c r="Y998" i="93"/>
  <c r="Y999" i="93"/>
  <c r="Y1000" i="93"/>
  <c r="Y1001" i="93"/>
  <c r="Y1002" i="93"/>
  <c r="Y1003" i="93"/>
  <c r="Y1004" i="93"/>
  <c r="Y1005" i="93"/>
  <c r="Y1006" i="93"/>
  <c r="Y1007" i="93"/>
  <c r="Y1008" i="93"/>
  <c r="Y1009" i="93"/>
  <c r="Y1010" i="93"/>
  <c r="Y1011" i="93"/>
  <c r="Y1012" i="93"/>
  <c r="Y1013" i="93"/>
  <c r="Y1014" i="93"/>
  <c r="Y1015" i="93"/>
  <c r="Y1016" i="93"/>
  <c r="Y1017" i="93"/>
  <c r="Y1018" i="93"/>
  <c r="Y1019" i="93"/>
  <c r="Y1020" i="93"/>
  <c r="Y1021" i="93"/>
  <c r="Y1022" i="93"/>
  <c r="Y1023" i="93"/>
  <c r="Y1024" i="93"/>
  <c r="Y1025" i="93"/>
  <c r="Y1026" i="93"/>
  <c r="Y1027" i="93"/>
  <c r="Y1028" i="93"/>
  <c r="Y1029" i="93"/>
  <c r="Y1030" i="93"/>
  <c r="Y1031" i="93"/>
  <c r="Y1032" i="93"/>
  <c r="Y1033" i="93"/>
  <c r="Y1034" i="93"/>
  <c r="Y1035" i="93"/>
  <c r="Y1036" i="93"/>
  <c r="Y1037" i="93"/>
  <c r="Y1038" i="93"/>
  <c r="Y1039" i="93"/>
  <c r="Y1040" i="93"/>
  <c r="Y1041" i="93"/>
  <c r="Y1042" i="93"/>
  <c r="Y1043" i="93"/>
  <c r="Y1044" i="93"/>
  <c r="Y1045" i="93"/>
  <c r="Y1046" i="93"/>
  <c r="Y1047" i="93"/>
  <c r="Y1048" i="93"/>
  <c r="Y1049" i="93"/>
  <c r="Y1050" i="93"/>
  <c r="Y1051" i="93"/>
  <c r="Y1052" i="93"/>
  <c r="Y1053" i="93"/>
  <c r="Y1054" i="93"/>
  <c r="Y1055" i="93"/>
  <c r="Y1056" i="93"/>
  <c r="Y1057" i="93"/>
  <c r="Y1058" i="93"/>
  <c r="Y1059" i="93"/>
  <c r="Y1060" i="93"/>
  <c r="Y1061" i="93"/>
  <c r="Y1062" i="93"/>
  <c r="Y1063" i="93"/>
  <c r="Y1064" i="93"/>
  <c r="Y1065" i="93"/>
  <c r="Y1066" i="93"/>
  <c r="Y1067" i="93"/>
  <c r="Y1068" i="93"/>
  <c r="Y1069" i="93"/>
  <c r="Y1070" i="93"/>
  <c r="Y1071" i="93"/>
  <c r="Y1072" i="93"/>
  <c r="Y1073" i="93"/>
  <c r="Y1074" i="93"/>
  <c r="Y1075" i="93"/>
  <c r="Y1076" i="93"/>
  <c r="Y1077" i="93"/>
  <c r="Y1078" i="93"/>
  <c r="Y1079" i="93"/>
  <c r="Y1080" i="93"/>
  <c r="Y1081" i="93"/>
  <c r="Y1082" i="93"/>
  <c r="Y1083" i="93"/>
  <c r="Y1084" i="93"/>
  <c r="Y1085" i="93"/>
  <c r="Y1086" i="93"/>
  <c r="Y1087" i="93"/>
  <c r="Y1088" i="93"/>
  <c r="Y1089" i="93"/>
  <c r="Y1090" i="93"/>
  <c r="Y1091" i="93"/>
  <c r="Y1092" i="93"/>
  <c r="Y1093" i="93"/>
  <c r="Y1094" i="93"/>
  <c r="Y1095" i="93"/>
  <c r="Y1096" i="93"/>
  <c r="Y1097" i="93"/>
  <c r="Y1098" i="93"/>
  <c r="Y1099" i="93"/>
  <c r="Y1100" i="93"/>
  <c r="Y1101" i="93"/>
  <c r="Y1102" i="93"/>
  <c r="Y1103" i="93"/>
  <c r="Y1104" i="93"/>
  <c r="Y1105" i="93"/>
  <c r="Y1106" i="93"/>
  <c r="Y1107" i="93"/>
  <c r="Y1108" i="93"/>
  <c r="Y1109" i="93"/>
  <c r="Y1110" i="93"/>
  <c r="Y1111" i="93"/>
  <c r="Y1112" i="93"/>
  <c r="Y1113" i="93"/>
  <c r="Y1114" i="93"/>
  <c r="Y1115" i="93"/>
  <c r="Y1116" i="93"/>
  <c r="Y1117" i="93"/>
  <c r="Y1118" i="93"/>
  <c r="Y1119" i="93"/>
  <c r="Y1120" i="93"/>
  <c r="Y1121" i="93"/>
  <c r="Y1122" i="93"/>
  <c r="Y1123" i="93"/>
  <c r="Y1124" i="93"/>
  <c r="Y1125" i="93"/>
  <c r="Y1126" i="93"/>
  <c r="Y1127" i="93"/>
  <c r="Y1128" i="93"/>
  <c r="Y1129" i="93"/>
  <c r="Y1130" i="93"/>
  <c r="Y1131" i="93"/>
  <c r="Y1132" i="93"/>
  <c r="Y1133" i="93"/>
  <c r="Y1134" i="93"/>
  <c r="Y1135" i="93"/>
  <c r="Y1136" i="93"/>
  <c r="Y1137" i="93"/>
  <c r="Y1138" i="93"/>
  <c r="Y1139" i="93"/>
  <c r="Y1140" i="93"/>
  <c r="Y1141" i="93"/>
  <c r="Y1142" i="93"/>
  <c r="Y1143" i="93"/>
  <c r="Y1144" i="93"/>
  <c r="Y1145" i="93"/>
  <c r="Y1146" i="93"/>
  <c r="Y1147" i="93"/>
  <c r="Y1148" i="93"/>
  <c r="Y1149" i="93"/>
  <c r="Y1150" i="93"/>
  <c r="Y1151" i="93"/>
  <c r="Y1152" i="93"/>
  <c r="Y1153" i="93"/>
  <c r="Y1154" i="93"/>
  <c r="Y1155" i="93"/>
  <c r="Y1156" i="93"/>
  <c r="Y1157" i="93"/>
  <c r="Y1158" i="93"/>
  <c r="Y1159" i="93"/>
  <c r="Y1160" i="93"/>
  <c r="Y1161" i="93"/>
  <c r="Y1162" i="93"/>
  <c r="Y1163" i="93"/>
  <c r="Y1164" i="93"/>
  <c r="Y1165" i="93"/>
  <c r="Y1166" i="93"/>
  <c r="Y1167" i="93"/>
  <c r="Y1168" i="93"/>
  <c r="Y1169" i="93"/>
  <c r="Y1170" i="93"/>
  <c r="Y1171" i="93"/>
  <c r="Y1172" i="93"/>
  <c r="Y1173" i="93"/>
  <c r="Y1174" i="93"/>
  <c r="Y1175" i="93"/>
  <c r="Y1176" i="93"/>
  <c r="Y1177" i="93"/>
  <c r="Y1178" i="93"/>
  <c r="Y1179" i="93"/>
  <c r="Y1180" i="93"/>
  <c r="Y1181" i="93"/>
  <c r="Y1182" i="93"/>
  <c r="Y1183" i="93"/>
  <c r="Y1184" i="93"/>
  <c r="Y1185" i="93"/>
  <c r="Y1186" i="93"/>
  <c r="Y1187" i="93"/>
  <c r="Y1188" i="93"/>
  <c r="Y1189" i="93"/>
  <c r="Y1190" i="93"/>
  <c r="Y1191" i="93"/>
  <c r="Y1192" i="93"/>
  <c r="Y1193" i="93"/>
  <c r="Y1194" i="93"/>
  <c r="Y1195" i="93"/>
  <c r="Y1196" i="93"/>
  <c r="Y1197" i="93"/>
  <c r="Y1198" i="93"/>
  <c r="Y1199" i="93"/>
  <c r="Y1200" i="93"/>
  <c r="Y1201" i="93"/>
  <c r="Y1202" i="93"/>
  <c r="Y1203" i="93"/>
  <c r="Y1204" i="93"/>
  <c r="Y1205" i="93"/>
  <c r="Y1206" i="93"/>
  <c r="Y1207" i="93"/>
  <c r="Y1208" i="93"/>
  <c r="Y1209" i="93"/>
  <c r="Y1210" i="93"/>
  <c r="Y1211" i="93"/>
  <c r="Y1212" i="93"/>
  <c r="Y1213" i="93"/>
  <c r="Y14" i="93"/>
  <c r="Z977" i="93" l="1"/>
  <c r="Z981" i="93"/>
  <c r="Z985" i="93"/>
  <c r="Z989" i="93"/>
  <c r="Z993" i="93"/>
  <c r="Z997" i="93"/>
  <c r="Z1001" i="93"/>
  <c r="Z1005" i="93"/>
  <c r="Z1009" i="93"/>
  <c r="Z1013" i="93"/>
  <c r="Z1167" i="93"/>
  <c r="Z1155" i="93"/>
  <c r="Z1143" i="93"/>
  <c r="Z1135" i="93"/>
  <c r="Z1012" i="93"/>
  <c r="Z996" i="93"/>
  <c r="Z980" i="93"/>
  <c r="Z847" i="93"/>
  <c r="Z831" i="93"/>
  <c r="Z815" i="93"/>
  <c r="Z671" i="93"/>
  <c r="Z655" i="93"/>
  <c r="Z511" i="93"/>
  <c r="Z495" i="93"/>
  <c r="Z359" i="93"/>
  <c r="Z335" i="93"/>
  <c r="Z209" i="93"/>
  <c r="Z177" i="93"/>
  <c r="Z616" i="93"/>
  <c r="Z620" i="93"/>
  <c r="Z624" i="93"/>
  <c r="Z628" i="93"/>
  <c r="Z632" i="93"/>
  <c r="Z636" i="93"/>
  <c r="Z640" i="93"/>
  <c r="Z644" i="93"/>
  <c r="Z648" i="93"/>
  <c r="Z652" i="93"/>
  <c r="Z617" i="93"/>
  <c r="Z621" i="93"/>
  <c r="Z625" i="93"/>
  <c r="Z629" i="93"/>
  <c r="Z633" i="93"/>
  <c r="Z637" i="93"/>
  <c r="Z641" i="93"/>
  <c r="Z645" i="93"/>
  <c r="Z649" i="93"/>
  <c r="Z653" i="93"/>
  <c r="Z14" i="93"/>
  <c r="Z1166" i="93"/>
  <c r="Z1154" i="93"/>
  <c r="Z1142" i="93"/>
  <c r="Z1126" i="93"/>
  <c r="Z1114" i="93"/>
  <c r="Z1102" i="93"/>
  <c r="Z1091" i="93"/>
  <c r="Z1043" i="93"/>
  <c r="Z1000" i="93"/>
  <c r="Z979" i="93"/>
  <c r="Z963" i="93"/>
  <c r="Z942" i="93"/>
  <c r="Z931" i="93"/>
  <c r="Z899" i="93"/>
  <c r="Z840" i="93"/>
  <c r="Z808" i="93"/>
  <c r="Z678" i="93"/>
  <c r="Z654" i="93"/>
  <c r="Z638" i="93"/>
  <c r="Z622" i="93"/>
  <c r="Z526" i="93"/>
  <c r="Z518" i="93"/>
  <c r="Z510" i="93"/>
  <c r="Z502" i="93"/>
  <c r="Z486" i="93"/>
  <c r="Z478" i="93"/>
  <c r="Z470" i="93"/>
  <c r="Z454" i="93"/>
  <c r="Z366" i="93"/>
  <c r="Z358" i="93"/>
  <c r="Z350" i="93"/>
  <c r="Z342" i="93"/>
  <c r="Z334" i="93"/>
  <c r="Z326" i="93"/>
  <c r="Z316" i="93"/>
  <c r="Z305" i="93"/>
  <c r="Z263" i="93"/>
  <c r="Z231" i="93"/>
  <c r="Z208" i="93"/>
  <c r="Z192" i="93"/>
  <c r="Z160" i="93"/>
  <c r="Z144" i="93"/>
  <c r="Z817" i="93"/>
  <c r="Z821" i="93"/>
  <c r="Z825" i="93"/>
  <c r="Z829" i="93"/>
  <c r="Z833" i="93"/>
  <c r="Z837" i="93"/>
  <c r="Z841" i="93"/>
  <c r="Z845" i="93"/>
  <c r="Z849" i="93"/>
  <c r="Z853" i="93"/>
  <c r="Z496" i="93"/>
  <c r="Z500" i="93"/>
  <c r="Z504" i="93"/>
  <c r="Z508" i="93"/>
  <c r="Z512" i="93"/>
  <c r="Z516" i="93"/>
  <c r="Z520" i="93"/>
  <c r="Z524" i="93"/>
  <c r="Z528" i="93"/>
  <c r="Z532" i="93"/>
  <c r="Z497" i="93"/>
  <c r="Z501" i="93"/>
  <c r="Z505" i="93"/>
  <c r="Z509" i="93"/>
  <c r="Z513" i="93"/>
  <c r="Z517" i="93"/>
  <c r="Z521" i="93"/>
  <c r="Z525" i="93"/>
  <c r="Z529" i="93"/>
  <c r="Z533" i="93"/>
  <c r="Z174" i="93"/>
  <c r="Z178" i="93"/>
  <c r="Z182" i="93"/>
  <c r="Z186" i="93"/>
  <c r="Z190" i="93"/>
  <c r="Z194" i="93"/>
  <c r="Z198" i="93"/>
  <c r="Z202" i="93"/>
  <c r="Z206" i="93"/>
  <c r="Z210" i="93"/>
  <c r="Z175" i="93"/>
  <c r="Z179" i="93"/>
  <c r="Z183" i="93"/>
  <c r="Z187" i="93"/>
  <c r="Z191" i="93"/>
  <c r="Z195" i="93"/>
  <c r="Z199" i="93"/>
  <c r="Z203" i="93"/>
  <c r="Z207" i="93"/>
  <c r="Z211" i="93"/>
  <c r="Z180" i="93"/>
  <c r="Z188" i="93"/>
  <c r="Z196" i="93"/>
  <c r="Z204" i="93"/>
  <c r="Z212" i="93"/>
  <c r="Z181" i="93"/>
  <c r="Z189" i="93"/>
  <c r="Z197" i="93"/>
  <c r="Z205" i="93"/>
  <c r="Z213" i="93"/>
  <c r="Z1171" i="93"/>
  <c r="Z1159" i="93"/>
  <c r="Z1147" i="93"/>
  <c r="Z1002" i="93"/>
  <c r="Z986" i="93"/>
  <c r="Z842" i="93"/>
  <c r="Z826" i="93"/>
  <c r="Z679" i="93"/>
  <c r="Z519" i="93"/>
  <c r="Z367" i="93"/>
  <c r="Z776" i="93"/>
  <c r="Z780" i="93"/>
  <c r="Z784" i="93"/>
  <c r="Z788" i="93"/>
  <c r="Z792" i="93"/>
  <c r="Z796" i="93"/>
  <c r="Z777" i="93"/>
  <c r="Z781" i="93"/>
  <c r="Z785" i="93"/>
  <c r="Z789" i="93"/>
  <c r="Z793" i="93"/>
  <c r="Z797" i="93"/>
  <c r="Z801" i="93"/>
  <c r="Z805" i="93"/>
  <c r="Z809" i="93"/>
  <c r="Z813" i="93"/>
  <c r="Z294" i="93"/>
  <c r="Z298" i="93"/>
  <c r="Z302" i="93"/>
  <c r="Z306" i="93"/>
  <c r="Z310" i="93"/>
  <c r="Z314" i="93"/>
  <c r="Z318" i="93"/>
  <c r="Z322" i="93"/>
  <c r="Z297" i="93"/>
  <c r="Z303" i="93"/>
  <c r="Z308" i="93"/>
  <c r="Z313" i="93"/>
  <c r="Z319" i="93"/>
  <c r="Z324" i="93"/>
  <c r="Z328" i="93"/>
  <c r="Z332" i="93"/>
  <c r="Z299" i="93"/>
  <c r="Z304" i="93"/>
  <c r="Z309" i="93"/>
  <c r="Z315" i="93"/>
  <c r="Z320" i="93"/>
  <c r="Z325" i="93"/>
  <c r="Z329" i="93"/>
  <c r="Z333" i="93"/>
  <c r="Z1162" i="93"/>
  <c r="Z1150" i="93"/>
  <c r="Z1138" i="93"/>
  <c r="Z1130" i="93"/>
  <c r="Z1118" i="93"/>
  <c r="Z1106" i="93"/>
  <c r="Z1075" i="93"/>
  <c r="Z1027" i="93"/>
  <c r="Z1011" i="93"/>
  <c r="Z995" i="93"/>
  <c r="Z984" i="93"/>
  <c r="Z968" i="93"/>
  <c r="Z952" i="93"/>
  <c r="Z936" i="93"/>
  <c r="Z867" i="93"/>
  <c r="Z851" i="93"/>
  <c r="Z835" i="93"/>
  <c r="Z819" i="93"/>
  <c r="Z803" i="93"/>
  <c r="Z790" i="93"/>
  <c r="Z686" i="93"/>
  <c r="Z670" i="93"/>
  <c r="Z662" i="93"/>
  <c r="Z646" i="93"/>
  <c r="Z630" i="93"/>
  <c r="Z614" i="93"/>
  <c r="Z462" i="93"/>
  <c r="Z18" i="93"/>
  <c r="Z22" i="93"/>
  <c r="Z26" i="93"/>
  <c r="Z30" i="93"/>
  <c r="Z34" i="93"/>
  <c r="Z38" i="93"/>
  <c r="Z42" i="93"/>
  <c r="Z46" i="93"/>
  <c r="Z50" i="93"/>
  <c r="Z15" i="93"/>
  <c r="Z19" i="93"/>
  <c r="Z23" i="93"/>
  <c r="Z27" i="93"/>
  <c r="Z31" i="93"/>
  <c r="Z35" i="93"/>
  <c r="Z39" i="93"/>
  <c r="Z43" i="93"/>
  <c r="Z47" i="93"/>
  <c r="Z51" i="93"/>
  <c r="Z20" i="93"/>
  <c r="Z28" i="93"/>
  <c r="Z36" i="93"/>
  <c r="Z44" i="93"/>
  <c r="Z52" i="93"/>
  <c r="Z21" i="93"/>
  <c r="Z29" i="93"/>
  <c r="Z37" i="93"/>
  <c r="Z45" i="93"/>
  <c r="Z53" i="93"/>
  <c r="Z1057" i="93"/>
  <c r="Z1061" i="93"/>
  <c r="Z1065" i="93"/>
  <c r="Z1069" i="93"/>
  <c r="Z1073" i="93"/>
  <c r="Z1077" i="93"/>
  <c r="Z1081" i="93"/>
  <c r="Z1085" i="93"/>
  <c r="Z1089" i="93"/>
  <c r="Z1093" i="93"/>
  <c r="Z897" i="93"/>
  <c r="Z901" i="93"/>
  <c r="Z905" i="93"/>
  <c r="Z909" i="93"/>
  <c r="Z913" i="93"/>
  <c r="Z917" i="93"/>
  <c r="Z921" i="93"/>
  <c r="Z925" i="93"/>
  <c r="Z929" i="93"/>
  <c r="Z933" i="93"/>
  <c r="Z736" i="93"/>
  <c r="Z740" i="93"/>
  <c r="Z744" i="93"/>
  <c r="Z748" i="93"/>
  <c r="Z752" i="93"/>
  <c r="Z756" i="93"/>
  <c r="Z760" i="93"/>
  <c r="Z764" i="93"/>
  <c r="Z768" i="93"/>
  <c r="Z772" i="93"/>
  <c r="Z737" i="93"/>
  <c r="Z741" i="93"/>
  <c r="Z745" i="93"/>
  <c r="Z749" i="93"/>
  <c r="Z753" i="93"/>
  <c r="Z757" i="93"/>
  <c r="Z761" i="93"/>
  <c r="Z765" i="93"/>
  <c r="Z769" i="93"/>
  <c r="Z773" i="93"/>
  <c r="Z576" i="93"/>
  <c r="Z580" i="93"/>
  <c r="Z584" i="93"/>
  <c r="Z588" i="93"/>
  <c r="Z592" i="93"/>
  <c r="Z596" i="93"/>
  <c r="Z600" i="93"/>
  <c r="Z604" i="93"/>
  <c r="Z608" i="93"/>
  <c r="Z612" i="93"/>
  <c r="Z577" i="93"/>
  <c r="Z581" i="93"/>
  <c r="Z585" i="93"/>
  <c r="Z589" i="93"/>
  <c r="Z593" i="93"/>
  <c r="Z597" i="93"/>
  <c r="Z601" i="93"/>
  <c r="Z605" i="93"/>
  <c r="Z609" i="93"/>
  <c r="Z613" i="93"/>
  <c r="Z416" i="93"/>
  <c r="Z420" i="93"/>
  <c r="Z424" i="93"/>
  <c r="Z428" i="93"/>
  <c r="Z432" i="93"/>
  <c r="Z436" i="93"/>
  <c r="Z440" i="93"/>
  <c r="Z444" i="93"/>
  <c r="Z448" i="93"/>
  <c r="Z452" i="93"/>
  <c r="Z417" i="93"/>
  <c r="Z421" i="93"/>
  <c r="Z425" i="93"/>
  <c r="Z429" i="93"/>
  <c r="Z433" i="93"/>
  <c r="Z437" i="93"/>
  <c r="Z441" i="93"/>
  <c r="Z445" i="93"/>
  <c r="Z449" i="93"/>
  <c r="Z453" i="93"/>
  <c r="Z254" i="93"/>
  <c r="Z258" i="93"/>
  <c r="Z262" i="93"/>
  <c r="Z266" i="93"/>
  <c r="Z270" i="93"/>
  <c r="Z274" i="93"/>
  <c r="Z278" i="93"/>
  <c r="Z282" i="93"/>
  <c r="Z286" i="93"/>
  <c r="Z290" i="93"/>
  <c r="Z255" i="93"/>
  <c r="Z260" i="93"/>
  <c r="Z265" i="93"/>
  <c r="Z271" i="93"/>
  <c r="Z276" i="93"/>
  <c r="Z281" i="93"/>
  <c r="Z287" i="93"/>
  <c r="Z292" i="93"/>
  <c r="Z256" i="93"/>
  <c r="Z261" i="93"/>
  <c r="Z267" i="93"/>
  <c r="Z272" i="93"/>
  <c r="Z277" i="93"/>
  <c r="Z283" i="93"/>
  <c r="Z288" i="93"/>
  <c r="Z293" i="93"/>
  <c r="Z94" i="93"/>
  <c r="Z98" i="93"/>
  <c r="Z102" i="93"/>
  <c r="Z106" i="93"/>
  <c r="Z110" i="93"/>
  <c r="Z114" i="93"/>
  <c r="Z118" i="93"/>
  <c r="Z122" i="93"/>
  <c r="Z126" i="93"/>
  <c r="Z130" i="93"/>
  <c r="Z95" i="93"/>
  <c r="Z99" i="93"/>
  <c r="Z103" i="93"/>
  <c r="Z107" i="93"/>
  <c r="Z111" i="93"/>
  <c r="Z115" i="93"/>
  <c r="Z119" i="93"/>
  <c r="Z123" i="93"/>
  <c r="Z127" i="93"/>
  <c r="Z131" i="93"/>
  <c r="Z100" i="93"/>
  <c r="Z108" i="93"/>
  <c r="Z116" i="93"/>
  <c r="Z124" i="93"/>
  <c r="Z132" i="93"/>
  <c r="Z101" i="93"/>
  <c r="Z109" i="93"/>
  <c r="Z117" i="93"/>
  <c r="Z125" i="93"/>
  <c r="Z133" i="93"/>
  <c r="Z1205" i="93"/>
  <c r="Z1201" i="93"/>
  <c r="Z1197" i="93"/>
  <c r="Z1193" i="93"/>
  <c r="Z1189" i="93"/>
  <c r="Z1185" i="93"/>
  <c r="Z1181" i="93"/>
  <c r="Z1177" i="93"/>
  <c r="Z1173" i="93"/>
  <c r="Z1169" i="93"/>
  <c r="Z1165" i="93"/>
  <c r="Z1161" i="93"/>
  <c r="Z1157" i="93"/>
  <c r="Z1153" i="93"/>
  <c r="Z1149" i="93"/>
  <c r="Z1145" i="93"/>
  <c r="Z1141" i="93"/>
  <c r="Z1137" i="93"/>
  <c r="Z1133" i="93"/>
  <c r="Z1129" i="93"/>
  <c r="Z1125" i="93"/>
  <c r="Z1121" i="93"/>
  <c r="Z1117" i="93"/>
  <c r="Z1113" i="93"/>
  <c r="Z1109" i="93"/>
  <c r="Z1105" i="93"/>
  <c r="Z1100" i="93"/>
  <c r="Z1090" i="93"/>
  <c r="Z1084" i="93"/>
  <c r="Z1079" i="93"/>
  <c r="Z1074" i="93"/>
  <c r="Z1068" i="93"/>
  <c r="Z1063" i="93"/>
  <c r="Z1058" i="93"/>
  <c r="Z1052" i="93"/>
  <c r="Z1047" i="93"/>
  <c r="Z1042" i="93"/>
  <c r="Z1036" i="93"/>
  <c r="Z1031" i="93"/>
  <c r="Z1026" i="93"/>
  <c r="Z1020" i="93"/>
  <c r="Z1010" i="93"/>
  <c r="Z1004" i="93"/>
  <c r="Z999" i="93"/>
  <c r="Z994" i="93"/>
  <c r="Z988" i="93"/>
  <c r="Z983" i="93"/>
  <c r="Z978" i="93"/>
  <c r="Z972" i="93"/>
  <c r="Z967" i="93"/>
  <c r="Z962" i="93"/>
  <c r="Z956" i="93"/>
  <c r="Z951" i="93"/>
  <c r="Z946" i="93"/>
  <c r="Z940" i="93"/>
  <c r="Z930" i="93"/>
  <c r="Z924" i="93"/>
  <c r="Z919" i="93"/>
  <c r="Z914" i="93"/>
  <c r="Z908" i="93"/>
  <c r="Z903" i="93"/>
  <c r="Z898" i="93"/>
  <c r="Z892" i="93"/>
  <c r="Z887" i="93"/>
  <c r="Z882" i="93"/>
  <c r="Z876" i="93"/>
  <c r="Z871" i="93"/>
  <c r="Z866" i="93"/>
  <c r="Z860" i="93"/>
  <c r="Z850" i="93"/>
  <c r="Z844" i="93"/>
  <c r="Z839" i="93"/>
  <c r="Z834" i="93"/>
  <c r="Z828" i="93"/>
  <c r="Z823" i="93"/>
  <c r="Z818" i="93"/>
  <c r="Z812" i="93"/>
  <c r="Z807" i="93"/>
  <c r="Z802" i="93"/>
  <c r="Z795" i="93"/>
  <c r="Z787" i="93"/>
  <c r="Z779" i="93"/>
  <c r="Z771" i="93"/>
  <c r="Z763" i="93"/>
  <c r="Z755" i="93"/>
  <c r="Z747" i="93"/>
  <c r="Z739" i="93"/>
  <c r="Z731" i="93"/>
  <c r="Z723" i="93"/>
  <c r="Z715" i="93"/>
  <c r="Z707" i="93"/>
  <c r="Z691" i="93"/>
  <c r="Z683" i="93"/>
  <c r="Z675" i="93"/>
  <c r="Z667" i="93"/>
  <c r="Z651" i="93"/>
  <c r="Z643" i="93"/>
  <c r="Z635" i="93"/>
  <c r="Z627" i="93"/>
  <c r="Z619" i="93"/>
  <c r="Z611" i="93"/>
  <c r="Z603" i="93"/>
  <c r="Z595" i="93"/>
  <c r="Z587" i="93"/>
  <c r="Z579" i="93"/>
  <c r="Z571" i="93"/>
  <c r="Z563" i="93"/>
  <c r="Z555" i="93"/>
  <c r="Z547" i="93"/>
  <c r="Z531" i="93"/>
  <c r="Z523" i="93"/>
  <c r="Z515" i="93"/>
  <c r="Z507" i="93"/>
  <c r="Z499" i="93"/>
  <c r="Z491" i="93"/>
  <c r="Z483" i="93"/>
  <c r="Z475" i="93"/>
  <c r="Z467" i="93"/>
  <c r="Z451" i="93"/>
  <c r="Z443" i="93"/>
  <c r="Z435" i="93"/>
  <c r="Z427" i="93"/>
  <c r="Z419" i="93"/>
  <c r="Z411" i="93"/>
  <c r="Z403" i="93"/>
  <c r="Z395" i="93"/>
  <c r="Z387" i="93"/>
  <c r="Z371" i="93"/>
  <c r="Z363" i="93"/>
  <c r="Z355" i="93"/>
  <c r="Z347" i="93"/>
  <c r="Z331" i="93"/>
  <c r="Z323" i="93"/>
  <c r="Z312" i="93"/>
  <c r="Z301" i="93"/>
  <c r="Z291" i="93"/>
  <c r="Z280" i="93"/>
  <c r="Z269" i="93"/>
  <c r="Z259" i="93"/>
  <c r="Z248" i="93"/>
  <c r="Z237" i="93"/>
  <c r="Z227" i="93"/>
  <c r="Z201" i="93"/>
  <c r="Z185" i="93"/>
  <c r="Z169" i="93"/>
  <c r="Z153" i="93"/>
  <c r="Z121" i="93"/>
  <c r="Z105" i="93"/>
  <c r="Z89" i="93"/>
  <c r="Z73" i="93"/>
  <c r="Z41" i="93"/>
  <c r="Z25" i="93"/>
  <c r="Z656" i="93"/>
  <c r="Z660" i="93"/>
  <c r="Z664" i="93"/>
  <c r="Z668" i="93"/>
  <c r="Z672" i="93"/>
  <c r="Z676" i="93"/>
  <c r="Z680" i="93"/>
  <c r="Z684" i="93"/>
  <c r="Z688" i="93"/>
  <c r="Z692" i="93"/>
  <c r="Z657" i="93"/>
  <c r="Z661" i="93"/>
  <c r="Z665" i="93"/>
  <c r="Z669" i="93"/>
  <c r="Z673" i="93"/>
  <c r="Z677" i="93"/>
  <c r="Z681" i="93"/>
  <c r="Z685" i="93"/>
  <c r="Z689" i="93"/>
  <c r="Z693" i="93"/>
  <c r="Z336" i="93"/>
  <c r="Z340" i="93"/>
  <c r="Z344" i="93"/>
  <c r="Z348" i="93"/>
  <c r="Z352" i="93"/>
  <c r="Z356" i="93"/>
  <c r="Z360" i="93"/>
  <c r="Z364" i="93"/>
  <c r="Z368" i="93"/>
  <c r="Z372" i="93"/>
  <c r="Z337" i="93"/>
  <c r="Z341" i="93"/>
  <c r="Z345" i="93"/>
  <c r="Z349" i="93"/>
  <c r="Z353" i="93"/>
  <c r="Z357" i="93"/>
  <c r="Z361" i="93"/>
  <c r="Z365" i="93"/>
  <c r="Z369" i="93"/>
  <c r="Z373" i="93"/>
  <c r="Z1163" i="93"/>
  <c r="Z1151" i="93"/>
  <c r="Z1139" i="93"/>
  <c r="Z1007" i="93"/>
  <c r="Z991" i="93"/>
  <c r="Z975" i="93"/>
  <c r="Z852" i="93"/>
  <c r="Z836" i="93"/>
  <c r="Z820" i="93"/>
  <c r="Z687" i="93"/>
  <c r="Z663" i="93"/>
  <c r="Z527" i="93"/>
  <c r="Z503" i="93"/>
  <c r="Z351" i="93"/>
  <c r="Z343" i="93"/>
  <c r="Z193" i="93"/>
  <c r="Z1097" i="93"/>
  <c r="Z1101" i="93"/>
  <c r="Z937" i="93"/>
  <c r="Z941" i="93"/>
  <c r="Z945" i="93"/>
  <c r="Z949" i="93"/>
  <c r="Z953" i="93"/>
  <c r="Z957" i="93"/>
  <c r="Z961" i="93"/>
  <c r="Z965" i="93"/>
  <c r="Z969" i="93"/>
  <c r="Z973" i="93"/>
  <c r="Z456" i="93"/>
  <c r="Z460" i="93"/>
  <c r="Z464" i="93"/>
  <c r="Z468" i="93"/>
  <c r="Z472" i="93"/>
  <c r="Z476" i="93"/>
  <c r="Z480" i="93"/>
  <c r="Z484" i="93"/>
  <c r="Z488" i="93"/>
  <c r="Z492" i="93"/>
  <c r="Z457" i="93"/>
  <c r="Z461" i="93"/>
  <c r="Z465" i="93"/>
  <c r="Z469" i="93"/>
  <c r="Z473" i="93"/>
  <c r="Z477" i="93"/>
  <c r="Z481" i="93"/>
  <c r="Z485" i="93"/>
  <c r="Z489" i="93"/>
  <c r="Z493" i="93"/>
  <c r="Z134" i="93"/>
  <c r="Z138" i="93"/>
  <c r="Z142" i="93"/>
  <c r="Z146" i="93"/>
  <c r="Z150" i="93"/>
  <c r="Z154" i="93"/>
  <c r="Z158" i="93"/>
  <c r="Z162" i="93"/>
  <c r="Z166" i="93"/>
  <c r="Z170" i="93"/>
  <c r="Z135" i="93"/>
  <c r="Z139" i="93"/>
  <c r="Z143" i="93"/>
  <c r="Z147" i="93"/>
  <c r="Z151" i="93"/>
  <c r="Z155" i="93"/>
  <c r="Z159" i="93"/>
  <c r="Z163" i="93"/>
  <c r="Z167" i="93"/>
  <c r="Z171" i="93"/>
  <c r="Z140" i="93"/>
  <c r="Z148" i="93"/>
  <c r="Z156" i="93"/>
  <c r="Z164" i="93"/>
  <c r="Z172" i="93"/>
  <c r="Z141" i="93"/>
  <c r="Z149" i="93"/>
  <c r="Z157" i="93"/>
  <c r="Z165" i="93"/>
  <c r="Z173" i="93"/>
  <c r="Z1170" i="93"/>
  <c r="Z1158" i="93"/>
  <c r="Z1146" i="93"/>
  <c r="Z1134" i="93"/>
  <c r="Z1122" i="93"/>
  <c r="Z1110" i="93"/>
  <c r="Z1096" i="93"/>
  <c r="Z1059" i="93"/>
  <c r="Z1006" i="93"/>
  <c r="Z990" i="93"/>
  <c r="Z974" i="93"/>
  <c r="Z958" i="93"/>
  <c r="Z947" i="93"/>
  <c r="Z915" i="93"/>
  <c r="Z883" i="93"/>
  <c r="Z846" i="93"/>
  <c r="Z830" i="93"/>
  <c r="Z814" i="93"/>
  <c r="Z798" i="93"/>
  <c r="Z774" i="93"/>
  <c r="Z1017" i="93"/>
  <c r="Z1021" i="93"/>
  <c r="Z1025" i="93"/>
  <c r="Z1029" i="93"/>
  <c r="Z1033" i="93"/>
  <c r="Z1037" i="93"/>
  <c r="Z1041" i="93"/>
  <c r="Z1045" i="93"/>
  <c r="Z1049" i="93"/>
  <c r="Z1053" i="93"/>
  <c r="Z857" i="93"/>
  <c r="Z861" i="93"/>
  <c r="Z865" i="93"/>
  <c r="Z869" i="93"/>
  <c r="Z873" i="93"/>
  <c r="Z877" i="93"/>
  <c r="Z881" i="93"/>
  <c r="Z885" i="93"/>
  <c r="Z889" i="93"/>
  <c r="Z893" i="93"/>
  <c r="Z696" i="93"/>
  <c r="Z700" i="93"/>
  <c r="Z704" i="93"/>
  <c r="Z708" i="93"/>
  <c r="Z712" i="93"/>
  <c r="Z716" i="93"/>
  <c r="Z720" i="93"/>
  <c r="Z724" i="93"/>
  <c r="Z728" i="93"/>
  <c r="Z732" i="93"/>
  <c r="Z697" i="93"/>
  <c r="Z701" i="93"/>
  <c r="Z705" i="93"/>
  <c r="Z709" i="93"/>
  <c r="Z713" i="93"/>
  <c r="Z717" i="93"/>
  <c r="Z721" i="93"/>
  <c r="Z725" i="93"/>
  <c r="Z729" i="93"/>
  <c r="Z733" i="93"/>
  <c r="Z536" i="93"/>
  <c r="Z540" i="93"/>
  <c r="Z544" i="93"/>
  <c r="Z548" i="93"/>
  <c r="Z552" i="93"/>
  <c r="Z556" i="93"/>
  <c r="Z560" i="93"/>
  <c r="Z564" i="93"/>
  <c r="Z568" i="93"/>
  <c r="Z572" i="93"/>
  <c r="Z537" i="93"/>
  <c r="Z541" i="93"/>
  <c r="Z545" i="93"/>
  <c r="Z549" i="93"/>
  <c r="Z553" i="93"/>
  <c r="Z557" i="93"/>
  <c r="Z561" i="93"/>
  <c r="Z565" i="93"/>
  <c r="Z569" i="93"/>
  <c r="Z573" i="93"/>
  <c r="Z376" i="93"/>
  <c r="Z380" i="93"/>
  <c r="Z384" i="93"/>
  <c r="Z388" i="93"/>
  <c r="Z392" i="93"/>
  <c r="Z396" i="93"/>
  <c r="Z400" i="93"/>
  <c r="Z404" i="93"/>
  <c r="Z408" i="93"/>
  <c r="Z412" i="93"/>
  <c r="Z377" i="93"/>
  <c r="Z381" i="93"/>
  <c r="Z385" i="93"/>
  <c r="Z389" i="93"/>
  <c r="Z393" i="93"/>
  <c r="Z397" i="93"/>
  <c r="Z401" i="93"/>
  <c r="Z405" i="93"/>
  <c r="Z409" i="93"/>
  <c r="Z413" i="93"/>
  <c r="Z214" i="93"/>
  <c r="Z218" i="93"/>
  <c r="Z222" i="93"/>
  <c r="Z226" i="93"/>
  <c r="Z230" i="93"/>
  <c r="Z234" i="93"/>
  <c r="Z238" i="93"/>
  <c r="Z242" i="93"/>
  <c r="Z246" i="93"/>
  <c r="Z250" i="93"/>
  <c r="Z217" i="93"/>
  <c r="Z223" i="93"/>
  <c r="Z228" i="93"/>
  <c r="Z233" i="93"/>
  <c r="Z239" i="93"/>
  <c r="Z244" i="93"/>
  <c r="Z249" i="93"/>
  <c r="Z219" i="93"/>
  <c r="Z224" i="93"/>
  <c r="Z229" i="93"/>
  <c r="Z235" i="93"/>
  <c r="Z240" i="93"/>
  <c r="Z245" i="93"/>
  <c r="Z251" i="93"/>
  <c r="Z54" i="93"/>
  <c r="Z58" i="93"/>
  <c r="Z62" i="93"/>
  <c r="Z66" i="93"/>
  <c r="Z70" i="93"/>
  <c r="Z74" i="93"/>
  <c r="Z78" i="93"/>
  <c r="Z82" i="93"/>
  <c r="Z86" i="93"/>
  <c r="Z90" i="93"/>
  <c r="Z55" i="93"/>
  <c r="Z59" i="93"/>
  <c r="Z63" i="93"/>
  <c r="Z67" i="93"/>
  <c r="Z71" i="93"/>
  <c r="Z75" i="93"/>
  <c r="Z79" i="93"/>
  <c r="Z83" i="93"/>
  <c r="Z87" i="93"/>
  <c r="Z91" i="93"/>
  <c r="Z60" i="93"/>
  <c r="Z68" i="93"/>
  <c r="Z76" i="93"/>
  <c r="Z84" i="93"/>
  <c r="Z92" i="93"/>
  <c r="Z61" i="93"/>
  <c r="Z69" i="93"/>
  <c r="Z77" i="93"/>
  <c r="Z85" i="93"/>
  <c r="Z93" i="93"/>
  <c r="Z1212" i="93"/>
  <c r="Z1208" i="93"/>
  <c r="Z1204" i="93"/>
  <c r="Z1200" i="93"/>
  <c r="Z1196" i="93"/>
  <c r="Z1192" i="93"/>
  <c r="Z1188" i="93"/>
  <c r="Z1184" i="93"/>
  <c r="Z1180" i="93"/>
  <c r="Z1172" i="93"/>
  <c r="Z1168" i="93"/>
  <c r="Z1164" i="93"/>
  <c r="Z1160" i="93"/>
  <c r="Z1156" i="93"/>
  <c r="Z1152" i="93"/>
  <c r="Z1148" i="93"/>
  <c r="Z1144" i="93"/>
  <c r="Z1140" i="93"/>
  <c r="Z1132" i="93"/>
  <c r="Z1128" i="93"/>
  <c r="Z1124" i="93"/>
  <c r="Z1120" i="93"/>
  <c r="Z1116" i="93"/>
  <c r="Z1112" i="93"/>
  <c r="Z1108" i="93"/>
  <c r="Z1104" i="93"/>
  <c r="Z1099" i="93"/>
  <c r="Z1094" i="93"/>
  <c r="Z1088" i="93"/>
  <c r="Z1083" i="93"/>
  <c r="Z1078" i="93"/>
  <c r="Z1072" i="93"/>
  <c r="Z1067" i="93"/>
  <c r="Z1062" i="93"/>
  <c r="Z1056" i="93"/>
  <c r="Z1051" i="93"/>
  <c r="Z1046" i="93"/>
  <c r="Z1040" i="93"/>
  <c r="Z1035" i="93"/>
  <c r="Z1030" i="93"/>
  <c r="Z1024" i="93"/>
  <c r="Z1019" i="93"/>
  <c r="Z1014" i="93"/>
  <c r="Z1008" i="93"/>
  <c r="Z1003" i="93"/>
  <c r="Z998" i="93"/>
  <c r="Z992" i="93"/>
  <c r="Z987" i="93"/>
  <c r="Z982" i="93"/>
  <c r="Z976" i="93"/>
  <c r="Z971" i="93"/>
  <c r="Z966" i="93"/>
  <c r="Z960" i="93"/>
  <c r="Z955" i="93"/>
  <c r="Z950" i="93"/>
  <c r="Z944" i="93"/>
  <c r="Z939" i="93"/>
  <c r="Z934" i="93"/>
  <c r="Z928" i="93"/>
  <c r="Z923" i="93"/>
  <c r="Z918" i="93"/>
  <c r="Z912" i="93"/>
  <c r="Z907" i="93"/>
  <c r="Z902" i="93"/>
  <c r="Z896" i="93"/>
  <c r="Z891" i="93"/>
  <c r="Z886" i="93"/>
  <c r="Z880" i="93"/>
  <c r="Z875" i="93"/>
  <c r="Z870" i="93"/>
  <c r="Z864" i="93"/>
  <c r="Z859" i="93"/>
  <c r="Z854" i="93"/>
  <c r="Z848" i="93"/>
  <c r="Z843" i="93"/>
  <c r="Z838" i="93"/>
  <c r="Z832" i="93"/>
  <c r="Z827" i="93"/>
  <c r="Z822" i="93"/>
  <c r="Z816" i="93"/>
  <c r="Z811" i="93"/>
  <c r="Z806" i="93"/>
  <c r="Z800" i="93"/>
  <c r="Z794" i="93"/>
  <c r="Z786" i="93"/>
  <c r="Z778" i="93"/>
  <c r="Z770" i="93"/>
  <c r="Z762" i="93"/>
  <c r="Z754" i="93"/>
  <c r="Z746" i="93"/>
  <c r="Z738" i="93"/>
  <c r="Z730" i="93"/>
  <c r="Z722" i="93"/>
  <c r="Z714" i="93"/>
  <c r="Z706" i="93"/>
  <c r="Z698" i="93"/>
  <c r="Z690" i="93"/>
  <c r="Z682" i="93"/>
  <c r="Z674" i="93"/>
  <c r="Z666" i="93"/>
  <c r="Z658" i="93"/>
  <c r="Z650" i="93"/>
  <c r="Z642" i="93"/>
  <c r="Z634" i="93"/>
  <c r="Z626" i="93"/>
  <c r="Z618" i="93"/>
  <c r="Z610" i="93"/>
  <c r="Z602" i="93"/>
  <c r="Z594" i="93"/>
  <c r="Z586" i="93"/>
  <c r="Z578" i="93"/>
  <c r="Z570" i="93"/>
  <c r="Z562" i="93"/>
  <c r="Z554" i="93"/>
  <c r="Z546" i="93"/>
  <c r="Z538" i="93"/>
  <c r="Z530" i="93"/>
  <c r="Z522" i="93"/>
  <c r="Z514" i="93"/>
  <c r="Z506" i="93"/>
  <c r="Z498" i="93"/>
  <c r="Z490" i="93"/>
  <c r="Z482" i="93"/>
  <c r="Z474" i="93"/>
  <c r="Z466" i="93"/>
  <c r="Z458" i="93"/>
  <c r="Z450" i="93"/>
  <c r="Z442" i="93"/>
  <c r="Z434" i="93"/>
  <c r="Z426" i="93"/>
  <c r="Z418" i="93"/>
  <c r="Z410" i="93"/>
  <c r="Z402" i="93"/>
  <c r="Z394" i="93"/>
  <c r="Z386" i="93"/>
  <c r="Z378" i="93"/>
  <c r="Z370" i="93"/>
  <c r="Z362" i="93"/>
  <c r="Z354" i="93"/>
  <c r="Z346" i="93"/>
  <c r="Z338" i="93"/>
  <c r="Z330" i="93"/>
  <c r="Z321" i="93"/>
  <c r="Z311" i="93"/>
  <c r="Z300" i="93"/>
  <c r="Z289" i="93"/>
  <c r="Z279" i="93"/>
  <c r="Z268" i="93"/>
  <c r="Z257" i="93"/>
  <c r="Z247" i="93"/>
  <c r="Z236" i="93"/>
  <c r="Z225" i="93"/>
  <c r="Z215" i="93"/>
  <c r="Z200" i="93"/>
  <c r="Z184" i="93"/>
  <c r="Z168" i="93"/>
  <c r="Z152" i="93"/>
  <c r="Z136" i="93"/>
  <c r="Z120" i="93"/>
  <c r="Z104" i="93"/>
  <c r="Z88" i="93"/>
  <c r="Z72" i="93"/>
  <c r="Z56" i="93"/>
  <c r="Z40" i="93"/>
  <c r="Z24" i="93"/>
  <c r="G12" i="93" l="1"/>
  <c r="H12" i="93"/>
  <c r="I12" i="93"/>
  <c r="J12" i="93"/>
  <c r="K12" i="93"/>
  <c r="L12" i="93"/>
  <c r="F12" i="93"/>
  <c r="G7" i="93"/>
  <c r="C35" i="93" s="1"/>
  <c r="G8" i="93"/>
  <c r="C47" i="93" s="1"/>
  <c r="G6" i="93"/>
  <c r="C27" i="93" s="1"/>
  <c r="G5" i="93"/>
  <c r="C15" i="93" s="1"/>
  <c r="K5" i="93"/>
  <c r="K6" i="93"/>
  <c r="K7" i="93"/>
  <c r="K8" i="93"/>
  <c r="K9" i="93"/>
  <c r="K10" i="93"/>
  <c r="K4" i="93"/>
  <c r="L10" i="93"/>
  <c r="L9" i="93"/>
  <c r="L8" i="93"/>
  <c r="L7" i="93"/>
  <c r="L6" i="93"/>
  <c r="L5" i="93"/>
  <c r="L4" i="93"/>
  <c r="B9" i="93"/>
  <c r="C9" i="93"/>
  <c r="F8" i="93" s="1"/>
  <c r="B6" i="93"/>
  <c r="C6" i="93"/>
  <c r="B7" i="93"/>
  <c r="C7" i="93"/>
  <c r="B8" i="93"/>
  <c r="C8" i="93"/>
  <c r="F7" i="93" s="1"/>
  <c r="C5" i="93"/>
  <c r="F5" i="93" s="1"/>
  <c r="B5" i="93"/>
  <c r="D35" i="93" l="1"/>
  <c r="I35" i="93" s="1"/>
  <c r="J35" i="93"/>
  <c r="G35" i="93"/>
  <c r="K35" i="93"/>
  <c r="L35" i="93"/>
  <c r="D15" i="93"/>
  <c r="D47" i="93"/>
  <c r="C22" i="93"/>
  <c r="D22" i="93" s="1"/>
  <c r="C20" i="93"/>
  <c r="D20" i="93" s="1"/>
  <c r="C18" i="93"/>
  <c r="D18" i="93" s="1"/>
  <c r="C14" i="93"/>
  <c r="D14" i="93" s="1"/>
  <c r="C16" i="93"/>
  <c r="D16" i="93" s="1"/>
  <c r="C50" i="93"/>
  <c r="D50" i="93" s="1"/>
  <c r="C46" i="93"/>
  <c r="D46" i="93" s="1"/>
  <c r="C42" i="93"/>
  <c r="D42" i="93" s="1"/>
  <c r="C38" i="93"/>
  <c r="D38" i="93" s="1"/>
  <c r="C34" i="93"/>
  <c r="D34" i="93" s="1"/>
  <c r="C30" i="93"/>
  <c r="C26" i="93"/>
  <c r="C53" i="93"/>
  <c r="D53" i="93" s="1"/>
  <c r="C49" i="93"/>
  <c r="D49" i="93" s="1"/>
  <c r="C45" i="93"/>
  <c r="D45" i="93" s="1"/>
  <c r="C41" i="93"/>
  <c r="D41" i="93" s="1"/>
  <c r="C37" i="93"/>
  <c r="D37" i="93" s="1"/>
  <c r="C33" i="93"/>
  <c r="C29" i="93"/>
  <c r="C25" i="93"/>
  <c r="C21" i="93"/>
  <c r="D21" i="93" s="1"/>
  <c r="C17" i="93"/>
  <c r="D17" i="93" s="1"/>
  <c r="C52" i="93"/>
  <c r="D52" i="93" s="1"/>
  <c r="C48" i="93"/>
  <c r="D48" i="93" s="1"/>
  <c r="C44" i="93"/>
  <c r="D44" i="93" s="1"/>
  <c r="C40" i="93"/>
  <c r="D40" i="93" s="1"/>
  <c r="C36" i="93"/>
  <c r="D36" i="93" s="1"/>
  <c r="C32" i="93"/>
  <c r="C28" i="93"/>
  <c r="C24" i="93"/>
  <c r="C51" i="93"/>
  <c r="D51" i="93" s="1"/>
  <c r="C43" i="93"/>
  <c r="D43" i="93" s="1"/>
  <c r="C39" i="93"/>
  <c r="D39" i="93" s="1"/>
  <c r="C31" i="93"/>
  <c r="C23" i="93"/>
  <c r="D23" i="93" s="1"/>
  <c r="C19" i="93"/>
  <c r="D19" i="93" s="1"/>
  <c r="F6" i="93"/>
  <c r="D27" i="93" s="1"/>
  <c r="N24" i="88"/>
  <c r="D31" i="93" l="1"/>
  <c r="D24" i="93"/>
  <c r="D33" i="93"/>
  <c r="L33" i="93" s="1"/>
  <c r="H35" i="93"/>
  <c r="F35" i="93"/>
  <c r="D29" i="93"/>
  <c r="H29" i="93" s="1"/>
  <c r="D30" i="93"/>
  <c r="I30" i="93" s="1"/>
  <c r="F23" i="93"/>
  <c r="J23" i="93"/>
  <c r="G23" i="93"/>
  <c r="K23" i="93"/>
  <c r="H23" i="93"/>
  <c r="L23" i="93"/>
  <c r="I23" i="93"/>
  <c r="F51" i="93"/>
  <c r="J51" i="93"/>
  <c r="G51" i="93"/>
  <c r="K51" i="93"/>
  <c r="H51" i="93"/>
  <c r="L51" i="93"/>
  <c r="I51" i="93"/>
  <c r="G36" i="93"/>
  <c r="K36" i="93"/>
  <c r="H36" i="93"/>
  <c r="L36" i="93"/>
  <c r="I36" i="93"/>
  <c r="F36" i="93"/>
  <c r="J36" i="93"/>
  <c r="G52" i="93"/>
  <c r="K52" i="93"/>
  <c r="H52" i="93"/>
  <c r="L52" i="93"/>
  <c r="I52" i="93"/>
  <c r="F52" i="93"/>
  <c r="J52" i="93"/>
  <c r="I29" i="93"/>
  <c r="F29" i="93"/>
  <c r="K29" i="93"/>
  <c r="H45" i="93"/>
  <c r="L45" i="93"/>
  <c r="I45" i="93"/>
  <c r="F45" i="93"/>
  <c r="J45" i="93"/>
  <c r="G45" i="93"/>
  <c r="K45" i="93"/>
  <c r="I46" i="93"/>
  <c r="F46" i="93"/>
  <c r="J46" i="93"/>
  <c r="G46" i="93"/>
  <c r="K46" i="93"/>
  <c r="H46" i="93"/>
  <c r="L46" i="93"/>
  <c r="I18" i="93"/>
  <c r="F18" i="93"/>
  <c r="J18" i="93"/>
  <c r="G18" i="93"/>
  <c r="K18" i="93"/>
  <c r="H18" i="93"/>
  <c r="L18" i="93"/>
  <c r="F27" i="93"/>
  <c r="J27" i="93"/>
  <c r="G27" i="93"/>
  <c r="K27" i="93"/>
  <c r="H27" i="93"/>
  <c r="L27" i="93"/>
  <c r="I27" i="93"/>
  <c r="F31" i="93"/>
  <c r="J31" i="93"/>
  <c r="G31" i="93"/>
  <c r="K31" i="93"/>
  <c r="H31" i="93"/>
  <c r="L31" i="93"/>
  <c r="I31" i="93"/>
  <c r="G24" i="93"/>
  <c r="K24" i="93"/>
  <c r="H24" i="93"/>
  <c r="L24" i="93"/>
  <c r="I24" i="93"/>
  <c r="F24" i="93"/>
  <c r="J24" i="93"/>
  <c r="G40" i="93"/>
  <c r="K40" i="93"/>
  <c r="H40" i="93"/>
  <c r="L40" i="93"/>
  <c r="I40" i="93"/>
  <c r="F40" i="93"/>
  <c r="J40" i="93"/>
  <c r="H17" i="93"/>
  <c r="L17" i="93"/>
  <c r="I17" i="93"/>
  <c r="F17" i="93"/>
  <c r="J17" i="93"/>
  <c r="G17" i="93"/>
  <c r="K17" i="93"/>
  <c r="H33" i="93"/>
  <c r="F33" i="93"/>
  <c r="J33" i="93"/>
  <c r="H49" i="93"/>
  <c r="L49" i="93"/>
  <c r="I49" i="93"/>
  <c r="F49" i="93"/>
  <c r="J49" i="93"/>
  <c r="G49" i="93"/>
  <c r="K49" i="93"/>
  <c r="I34" i="93"/>
  <c r="F34" i="93"/>
  <c r="J34" i="93"/>
  <c r="G34" i="93"/>
  <c r="K34" i="93"/>
  <c r="L34" i="93"/>
  <c r="H34" i="93"/>
  <c r="I50" i="93"/>
  <c r="F50" i="93"/>
  <c r="J50" i="93"/>
  <c r="G50" i="93"/>
  <c r="K50" i="93"/>
  <c r="L50" i="93"/>
  <c r="H50" i="93"/>
  <c r="G20" i="93"/>
  <c r="K20" i="93"/>
  <c r="H20" i="93"/>
  <c r="L20" i="93"/>
  <c r="I20" i="93"/>
  <c r="F20" i="93"/>
  <c r="J20" i="93"/>
  <c r="F15" i="93"/>
  <c r="J15" i="93"/>
  <c r="G15" i="93"/>
  <c r="K15" i="93"/>
  <c r="H15" i="93"/>
  <c r="L15" i="93"/>
  <c r="I15" i="93"/>
  <c r="F39" i="93"/>
  <c r="J39" i="93"/>
  <c r="G39" i="93"/>
  <c r="K39" i="93"/>
  <c r="H39" i="93"/>
  <c r="L39" i="93"/>
  <c r="I39" i="93"/>
  <c r="D28" i="93"/>
  <c r="G44" i="93"/>
  <c r="K44" i="93"/>
  <c r="H44" i="93"/>
  <c r="L44" i="93"/>
  <c r="I44" i="93"/>
  <c r="F44" i="93"/>
  <c r="J44" i="93"/>
  <c r="H21" i="93"/>
  <c r="L21" i="93"/>
  <c r="I21" i="93"/>
  <c r="F21" i="93"/>
  <c r="J21" i="93"/>
  <c r="G21" i="93"/>
  <c r="K21" i="93"/>
  <c r="H37" i="93"/>
  <c r="L37" i="93"/>
  <c r="I37" i="93"/>
  <c r="F37" i="93"/>
  <c r="J37" i="93"/>
  <c r="G37" i="93"/>
  <c r="K37" i="93"/>
  <c r="H53" i="93"/>
  <c r="L53" i="93"/>
  <c r="I53" i="93"/>
  <c r="F53" i="93"/>
  <c r="J53" i="93"/>
  <c r="G53" i="93"/>
  <c r="K53" i="93"/>
  <c r="I38" i="93"/>
  <c r="F38" i="93"/>
  <c r="J38" i="93"/>
  <c r="G38" i="93"/>
  <c r="K38" i="93"/>
  <c r="H38" i="93"/>
  <c r="L38" i="93"/>
  <c r="G16" i="93"/>
  <c r="K16" i="93"/>
  <c r="H16" i="93"/>
  <c r="L16" i="93"/>
  <c r="I16" i="93"/>
  <c r="F16" i="93"/>
  <c r="J16" i="93"/>
  <c r="I22" i="93"/>
  <c r="F22" i="93"/>
  <c r="J22" i="93"/>
  <c r="G22" i="93"/>
  <c r="K22" i="93"/>
  <c r="H22" i="93"/>
  <c r="L22" i="93"/>
  <c r="F19" i="93"/>
  <c r="J19" i="93"/>
  <c r="G19" i="93"/>
  <c r="K19" i="93"/>
  <c r="H19" i="93"/>
  <c r="L19" i="93"/>
  <c r="I19" i="93"/>
  <c r="F43" i="93"/>
  <c r="J43" i="93"/>
  <c r="G43" i="93"/>
  <c r="K43" i="93"/>
  <c r="H43" i="93"/>
  <c r="L43" i="93"/>
  <c r="I43" i="93"/>
  <c r="D32" i="93"/>
  <c r="G48" i="93"/>
  <c r="K48" i="93"/>
  <c r="H48" i="93"/>
  <c r="L48" i="93"/>
  <c r="I48" i="93"/>
  <c r="J48" i="93"/>
  <c r="F48" i="93"/>
  <c r="D25" i="93"/>
  <c r="H41" i="93"/>
  <c r="L41" i="93"/>
  <c r="I41" i="93"/>
  <c r="F41" i="93"/>
  <c r="J41" i="93"/>
  <c r="K41" i="93"/>
  <c r="G41" i="93"/>
  <c r="D26" i="93"/>
  <c r="I42" i="93"/>
  <c r="F42" i="93"/>
  <c r="J42" i="93"/>
  <c r="G42" i="93"/>
  <c r="K42" i="93"/>
  <c r="H42" i="93"/>
  <c r="L42" i="93"/>
  <c r="J14" i="93"/>
  <c r="K14" i="93"/>
  <c r="H14" i="93"/>
  <c r="L14" i="93"/>
  <c r="F14" i="93"/>
  <c r="G14" i="93"/>
  <c r="I14" i="93"/>
  <c r="F47" i="93"/>
  <c r="J47" i="93"/>
  <c r="G47" i="93"/>
  <c r="K47" i="93"/>
  <c r="H47" i="93"/>
  <c r="L47" i="93"/>
  <c r="I47" i="93"/>
  <c r="O26" i="82"/>
  <c r="O30" i="82"/>
  <c r="S30" i="82" s="1"/>
  <c r="O34" i="82"/>
  <c r="O38" i="82"/>
  <c r="S38" i="82" s="1"/>
  <c r="I42" i="82"/>
  <c r="O46" i="82"/>
  <c r="S46" i="82" s="1"/>
  <c r="O50" i="82"/>
  <c r="O54" i="82"/>
  <c r="S54" i="82" s="1"/>
  <c r="O58" i="82"/>
  <c r="O62" i="82"/>
  <c r="S62" i="82" s="1"/>
  <c r="O66" i="82"/>
  <c r="I69" i="82"/>
  <c r="N67" i="82"/>
  <c r="M28" i="82"/>
  <c r="M29" i="82"/>
  <c r="M32" i="82"/>
  <c r="M33" i="82"/>
  <c r="M34" i="82"/>
  <c r="M36" i="82"/>
  <c r="M37" i="82"/>
  <c r="M38" i="82"/>
  <c r="M40" i="82"/>
  <c r="M44" i="82"/>
  <c r="M45" i="82"/>
  <c r="M48" i="82"/>
  <c r="M49" i="82"/>
  <c r="M50" i="82"/>
  <c r="M52" i="82"/>
  <c r="M53" i="82"/>
  <c r="M54" i="82"/>
  <c r="M56" i="82"/>
  <c r="M60" i="82"/>
  <c r="M61" i="82"/>
  <c r="M64" i="82"/>
  <c r="M65" i="82"/>
  <c r="M66" i="82"/>
  <c r="I64" i="82"/>
  <c r="I65" i="82"/>
  <c r="I68" i="82"/>
  <c r="I55" i="82"/>
  <c r="I52" i="82"/>
  <c r="I44" i="82"/>
  <c r="I48" i="82"/>
  <c r="I49" i="82"/>
  <c r="I43" i="82"/>
  <c r="I28" i="82"/>
  <c r="I29" i="82"/>
  <c r="I32" i="82"/>
  <c r="O27" i="82"/>
  <c r="O28" i="82"/>
  <c r="S28" i="82" s="1"/>
  <c r="O29" i="82"/>
  <c r="O31" i="82"/>
  <c r="O32" i="82"/>
  <c r="S32" i="82" s="1"/>
  <c r="O33" i="82"/>
  <c r="O35" i="82"/>
  <c r="O36" i="82"/>
  <c r="S36" i="82" s="1"/>
  <c r="O37" i="82"/>
  <c r="O39" i="82"/>
  <c r="O40" i="82"/>
  <c r="S40" i="82" s="1"/>
  <c r="O41" i="82"/>
  <c r="O43" i="82"/>
  <c r="O44" i="82"/>
  <c r="S44" i="82" s="1"/>
  <c r="O45" i="82"/>
  <c r="O47" i="82"/>
  <c r="O48" i="82"/>
  <c r="S48" i="82" s="1"/>
  <c r="O49" i="82"/>
  <c r="O51" i="82"/>
  <c r="O52" i="82"/>
  <c r="S52" i="82" s="1"/>
  <c r="O53" i="82"/>
  <c r="O55" i="82"/>
  <c r="O56" i="82"/>
  <c r="S56" i="82" s="1"/>
  <c r="O57" i="82"/>
  <c r="O59" i="82"/>
  <c r="O60" i="82"/>
  <c r="S60" i="82" s="1"/>
  <c r="O61" i="82"/>
  <c r="O63" i="82"/>
  <c r="O64" i="82"/>
  <c r="S64" i="82" s="1"/>
  <c r="O65" i="82"/>
  <c r="O67" i="82"/>
  <c r="O68" i="82"/>
  <c r="S68" i="82" s="1"/>
  <c r="O69" i="82"/>
  <c r="O25" i="82"/>
  <c r="Q26" i="82"/>
  <c r="Q27" i="82"/>
  <c r="Q34" i="82"/>
  <c r="Q35" i="82"/>
  <c r="Q42" i="82"/>
  <c r="Q43" i="82"/>
  <c r="Q50" i="82"/>
  <c r="Q51" i="82"/>
  <c r="Q57" i="82"/>
  <c r="Q61" i="82"/>
  <c r="Q62" i="82"/>
  <c r="Q65" i="82"/>
  <c r="Q66" i="82"/>
  <c r="Q67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8" i="82" s="1"/>
  <c r="N66" i="82"/>
  <c r="N69" i="82" s="1"/>
  <c r="N25" i="82"/>
  <c r="G29" i="82"/>
  <c r="G33" i="82"/>
  <c r="G34" i="82"/>
  <c r="G37" i="82"/>
  <c r="G38" i="82"/>
  <c r="G39" i="82"/>
  <c r="G45" i="82"/>
  <c r="G49" i="82"/>
  <c r="G50" i="82"/>
  <c r="G53" i="82"/>
  <c r="G54" i="82"/>
  <c r="G55" i="82"/>
  <c r="G61" i="82"/>
  <c r="G65" i="82"/>
  <c r="G66" i="82"/>
  <c r="G69" i="82"/>
  <c r="G26" i="82"/>
  <c r="G27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B27" i="82"/>
  <c r="B28" i="82"/>
  <c r="Q28" i="82" s="1"/>
  <c r="B29" i="82"/>
  <c r="B30" i="82"/>
  <c r="B31" i="82"/>
  <c r="B32" i="82"/>
  <c r="Q32" i="82" s="1"/>
  <c r="B33" i="82"/>
  <c r="B34" i="82"/>
  <c r="B35" i="82"/>
  <c r="M35" i="82" s="1"/>
  <c r="B36" i="82"/>
  <c r="I36" i="82" s="1"/>
  <c r="B37" i="82"/>
  <c r="B38" i="82"/>
  <c r="Q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B46" i="82"/>
  <c r="B47" i="82"/>
  <c r="B48" i="82"/>
  <c r="Q48" i="82" s="1"/>
  <c r="B49" i="82"/>
  <c r="B50" i="82"/>
  <c r="B51" i="82"/>
  <c r="B52" i="82"/>
  <c r="Q52" i="82" s="1"/>
  <c r="B53" i="82"/>
  <c r="B54" i="82"/>
  <c r="Q54" i="82" s="1"/>
  <c r="B55" i="82"/>
  <c r="M55" i="82" s="1"/>
  <c r="B56" i="82"/>
  <c r="I56" i="82" s="1"/>
  <c r="B57" i="82"/>
  <c r="B58" i="82"/>
  <c r="B59" i="82"/>
  <c r="M59" i="82" s="1"/>
  <c r="B60" i="82"/>
  <c r="I60" i="82" s="1"/>
  <c r="B61" i="82"/>
  <c r="B62" i="82"/>
  <c r="B63" i="82"/>
  <c r="B64" i="82"/>
  <c r="Q64" i="82" s="1"/>
  <c r="B65" i="82"/>
  <c r="S65" i="82" s="1"/>
  <c r="B66" i="82"/>
  <c r="B67" i="82"/>
  <c r="I67" i="82" s="1"/>
  <c r="B68" i="82"/>
  <c r="Q68" i="82" s="1"/>
  <c r="B69" i="82"/>
  <c r="S69" i="82" s="1"/>
  <c r="B25" i="82"/>
  <c r="K33" i="93" l="1"/>
  <c r="I33" i="93"/>
  <c r="G30" i="93"/>
  <c r="G33" i="93"/>
  <c r="J30" i="93"/>
  <c r="G29" i="93"/>
  <c r="L29" i="93"/>
  <c r="H30" i="93"/>
  <c r="J29" i="93"/>
  <c r="L30" i="93"/>
  <c r="F30" i="93"/>
  <c r="K30" i="93"/>
  <c r="I26" i="93"/>
  <c r="F26" i="93"/>
  <c r="J26" i="93"/>
  <c r="G26" i="93"/>
  <c r="K26" i="93"/>
  <c r="H26" i="93"/>
  <c r="L26" i="93"/>
  <c r="H25" i="93"/>
  <c r="L25" i="93"/>
  <c r="I25" i="93"/>
  <c r="F25" i="93"/>
  <c r="J25" i="93"/>
  <c r="K25" i="93"/>
  <c r="G25" i="93"/>
  <c r="G32" i="93"/>
  <c r="K32" i="93"/>
  <c r="H32" i="93"/>
  <c r="L32" i="93"/>
  <c r="I32" i="93"/>
  <c r="J32" i="93"/>
  <c r="F32" i="93"/>
  <c r="G28" i="93"/>
  <c r="K28" i="93"/>
  <c r="H28" i="93"/>
  <c r="L28" i="93"/>
  <c r="I28" i="93"/>
  <c r="F28" i="93"/>
  <c r="J28" i="93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O203" i="81" l="1"/>
  <c r="O202" i="81"/>
  <c r="O201" i="81"/>
  <c r="O200" i="81"/>
  <c r="O199" i="81"/>
  <c r="O198" i="81"/>
  <c r="J198" i="81"/>
  <c r="K198" i="81" s="1"/>
  <c r="O197" i="81"/>
  <c r="J197" i="81"/>
  <c r="K197" i="81" s="1"/>
  <c r="O196" i="81"/>
  <c r="O195" i="81"/>
  <c r="L195" i="81"/>
  <c r="J195" i="81"/>
  <c r="O194" i="81"/>
  <c r="N192" i="81"/>
  <c r="O189" i="81"/>
  <c r="O188" i="81"/>
  <c r="O187" i="81"/>
  <c r="O186" i="81"/>
  <c r="O185" i="81"/>
  <c r="O184" i="81"/>
  <c r="J184" i="81"/>
  <c r="K184" i="81" s="1"/>
  <c r="O183" i="81"/>
  <c r="J183" i="81"/>
  <c r="K183" i="81" s="1"/>
  <c r="O182" i="81"/>
  <c r="O181" i="81"/>
  <c r="L181" i="81"/>
  <c r="J181" i="81"/>
  <c r="O180" i="81"/>
  <c r="N178" i="81"/>
  <c r="O175" i="81"/>
  <c r="O174" i="81"/>
  <c r="O173" i="81"/>
  <c r="O172" i="81"/>
  <c r="O171" i="81"/>
  <c r="O170" i="81"/>
  <c r="J170" i="81"/>
  <c r="K170" i="81" s="1"/>
  <c r="O169" i="81"/>
  <c r="J169" i="81"/>
  <c r="K169" i="81" s="1"/>
  <c r="O168" i="81"/>
  <c r="O167" i="81"/>
  <c r="O166" i="81"/>
  <c r="N164" i="81"/>
  <c r="O161" i="81"/>
  <c r="O160" i="81"/>
  <c r="O159" i="81"/>
  <c r="O158" i="81"/>
  <c r="O157" i="81"/>
  <c r="O156" i="81"/>
  <c r="J156" i="81"/>
  <c r="K156" i="81" s="1"/>
  <c r="O155" i="81"/>
  <c r="J155" i="81"/>
  <c r="K155" i="81" s="1"/>
  <c r="O154" i="81"/>
  <c r="O153" i="81"/>
  <c r="O152" i="81"/>
  <c r="N150" i="81"/>
  <c r="O147" i="81"/>
  <c r="O146" i="81"/>
  <c r="O145" i="81"/>
  <c r="O144" i="81"/>
  <c r="O143" i="81"/>
  <c r="O142" i="81"/>
  <c r="J142" i="81"/>
  <c r="K142" i="81" s="1"/>
  <c r="O141" i="81"/>
  <c r="J141" i="81"/>
  <c r="K141" i="81" s="1"/>
  <c r="O140" i="81"/>
  <c r="O139" i="81"/>
  <c r="O138" i="81"/>
  <c r="N136" i="81"/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H6" i="83" l="1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J196" i="81" s="1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J168" i="81" s="1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J140" i="81" s="1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L167" i="81" s="1"/>
  <c r="M103" i="83"/>
  <c r="M102" i="83"/>
  <c r="M101" i="83"/>
  <c r="M100" i="83"/>
  <c r="M99" i="83"/>
  <c r="M98" i="83"/>
  <c r="M97" i="83"/>
  <c r="M96" i="83"/>
  <c r="M95" i="83"/>
  <c r="M94" i="83"/>
  <c r="L153" i="81" s="1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BA195" i="82"/>
  <c r="AS95" i="82"/>
  <c r="Y20" i="82"/>
  <c r="BA188" i="82" s="1"/>
  <c r="Y19" i="82"/>
  <c r="BA172" i="82" s="1"/>
  <c r="Y18" i="82"/>
  <c r="BA156" i="82" s="1"/>
  <c r="Y17" i="82"/>
  <c r="BA140" i="82" s="1"/>
  <c r="Y16" i="82"/>
  <c r="BA128" i="82" s="1"/>
  <c r="Y15" i="82"/>
  <c r="BA112" i="82" s="1"/>
  <c r="Y14" i="82"/>
  <c r="BA96" i="82" s="1"/>
  <c r="Y13" i="82"/>
  <c r="BA80" i="82" s="1"/>
  <c r="Y12" i="82"/>
  <c r="BA68" i="82" s="1"/>
  <c r="Y11" i="82"/>
  <c r="BA52" i="82" s="1"/>
  <c r="Y10" i="82"/>
  <c r="BA36" i="82" s="1"/>
  <c r="Y9" i="82"/>
  <c r="BA28" i="82" s="1"/>
  <c r="Y8" i="82"/>
  <c r="BA20" i="82" s="1"/>
  <c r="Y7" i="82"/>
  <c r="BA12" i="82" s="1"/>
  <c r="Y6" i="82"/>
  <c r="BA7" i="82" s="1"/>
  <c r="P7" i="82"/>
  <c r="AT18" i="82" s="1"/>
  <c r="P11" i="82"/>
  <c r="AT57" i="82" s="1"/>
  <c r="P15" i="82"/>
  <c r="AT114" i="82" s="1"/>
  <c r="P19" i="82"/>
  <c r="AT172" i="82" s="1"/>
  <c r="N7" i="82"/>
  <c r="AS19" i="82" s="1"/>
  <c r="N8" i="82"/>
  <c r="AS24" i="82" s="1"/>
  <c r="N9" i="82"/>
  <c r="AS35" i="82" s="1"/>
  <c r="N10" i="82"/>
  <c r="AS44" i="82" s="1"/>
  <c r="N11" i="82"/>
  <c r="N12" i="82"/>
  <c r="AS72" i="82" s="1"/>
  <c r="N13" i="82"/>
  <c r="AS83" i="82" s="1"/>
  <c r="N14" i="82"/>
  <c r="AS100" i="82" s="1"/>
  <c r="N15" i="82"/>
  <c r="AS115" i="82" s="1"/>
  <c r="N16" i="82"/>
  <c r="AS128" i="82" s="1"/>
  <c r="N17" i="82"/>
  <c r="AS147" i="82" s="1"/>
  <c r="N18" i="82"/>
  <c r="AS156" i="82" s="1"/>
  <c r="N19" i="82"/>
  <c r="AS174" i="82" s="1"/>
  <c r="N20" i="82"/>
  <c r="AS186" i="82" s="1"/>
  <c r="N6" i="82"/>
  <c r="AS11" i="82" s="1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2" i="82" s="1"/>
  <c r="AA8" i="82"/>
  <c r="BB20" i="82" s="1"/>
  <c r="AA9" i="82"/>
  <c r="BB28" i="82" s="1"/>
  <c r="AA10" i="82"/>
  <c r="BB36" i="82" s="1"/>
  <c r="AA11" i="82"/>
  <c r="BB52" i="82" s="1"/>
  <c r="AA12" i="82"/>
  <c r="BB68" i="82" s="1"/>
  <c r="AA13" i="82"/>
  <c r="BB80" i="82" s="1"/>
  <c r="P14" i="82"/>
  <c r="F16" i="82"/>
  <c r="AA17" i="82"/>
  <c r="BB140" i="82" s="1"/>
  <c r="AA18" i="82"/>
  <c r="BB156" i="82" s="1"/>
  <c r="AA19" i="82"/>
  <c r="BB170" i="82" s="1"/>
  <c r="AA20" i="82"/>
  <c r="BB188" i="82" s="1"/>
  <c r="P6" i="82"/>
  <c r="H7" i="82"/>
  <c r="H8" i="82"/>
  <c r="H9" i="82"/>
  <c r="H10" i="82"/>
  <c r="H11" i="82"/>
  <c r="H12" i="82"/>
  <c r="H13" i="82"/>
  <c r="H14" i="82"/>
  <c r="AE14" i="82" s="1"/>
  <c r="H15" i="82"/>
  <c r="H16" i="82"/>
  <c r="H17" i="82"/>
  <c r="H18" i="82"/>
  <c r="H19" i="82"/>
  <c r="H20" i="82"/>
  <c r="H6" i="82"/>
  <c r="R6" i="82" s="1"/>
  <c r="BA199" i="82" l="1"/>
  <c r="L168" i="81"/>
  <c r="L196" i="81"/>
  <c r="J153" i="81"/>
  <c r="L154" i="81"/>
  <c r="L182" i="81"/>
  <c r="L140" i="81"/>
  <c r="J139" i="81"/>
  <c r="L139" i="81"/>
  <c r="J154" i="81"/>
  <c r="J182" i="81"/>
  <c r="BA175" i="82"/>
  <c r="O111" i="81"/>
  <c r="BA143" i="82"/>
  <c r="O112" i="81"/>
  <c r="BA135" i="82"/>
  <c r="BA131" i="82"/>
  <c r="O93" i="81"/>
  <c r="O124" i="81"/>
  <c r="BA31" i="82"/>
  <c r="BA59" i="82"/>
  <c r="BA15" i="82"/>
  <c r="O61" i="81"/>
  <c r="O87" i="81"/>
  <c r="O86" i="81"/>
  <c r="O79" i="81"/>
  <c r="O104" i="81"/>
  <c r="AS76" i="82"/>
  <c r="BA139" i="82"/>
  <c r="BA75" i="82"/>
  <c r="BA11" i="82"/>
  <c r="L59" i="81"/>
  <c r="O65" i="81"/>
  <c r="BA71" i="82"/>
  <c r="BA67" i="82"/>
  <c r="BA191" i="82"/>
  <c r="BA127" i="82"/>
  <c r="BA63" i="82"/>
  <c r="O59" i="81"/>
  <c r="O98" i="81"/>
  <c r="O120" i="81"/>
  <c r="O132" i="81"/>
  <c r="BA187" i="82"/>
  <c r="BA123" i="82"/>
  <c r="L125" i="81"/>
  <c r="O107" i="81"/>
  <c r="O119" i="81"/>
  <c r="O131" i="81"/>
  <c r="BA183" i="82"/>
  <c r="BA119" i="82"/>
  <c r="BA55" i="82"/>
  <c r="O71" i="81"/>
  <c r="O85" i="81"/>
  <c r="O106" i="81"/>
  <c r="O118" i="81"/>
  <c r="O130" i="81"/>
  <c r="BA179" i="82"/>
  <c r="BA115" i="82"/>
  <c r="BA51" i="82"/>
  <c r="O80" i="81"/>
  <c r="O94" i="81"/>
  <c r="O105" i="81"/>
  <c r="O117" i="81"/>
  <c r="O129" i="81"/>
  <c r="O116" i="81"/>
  <c r="BA79" i="82"/>
  <c r="AS193" i="82"/>
  <c r="BA171" i="82"/>
  <c r="BA91" i="82"/>
  <c r="BA27" i="82"/>
  <c r="L72" i="81"/>
  <c r="O78" i="81"/>
  <c r="O92" i="81"/>
  <c r="O103" i="81"/>
  <c r="O115" i="81"/>
  <c r="O127" i="81"/>
  <c r="AS151" i="82"/>
  <c r="BA151" i="82"/>
  <c r="BA87" i="82"/>
  <c r="BA23" i="82"/>
  <c r="O77" i="81"/>
  <c r="O91" i="81"/>
  <c r="O102" i="81"/>
  <c r="O114" i="81"/>
  <c r="O126" i="81"/>
  <c r="BA111" i="82"/>
  <c r="AS132" i="82"/>
  <c r="BA147" i="82"/>
  <c r="BA83" i="82"/>
  <c r="BA19" i="82"/>
  <c r="O57" i="81"/>
  <c r="R14" i="82"/>
  <c r="AU100" i="82" s="1"/>
  <c r="T14" i="82"/>
  <c r="F12" i="88" s="1"/>
  <c r="H13" i="88"/>
  <c r="O16" i="89"/>
  <c r="AS166" i="82"/>
  <c r="BA167" i="82"/>
  <c r="BA159" i="82"/>
  <c r="BA103" i="82"/>
  <c r="BA39" i="82"/>
  <c r="AC17" i="82"/>
  <c r="BC140" i="82" s="1"/>
  <c r="T17" i="82"/>
  <c r="F15" i="88" s="1"/>
  <c r="AE17" i="82"/>
  <c r="H16" i="88" s="1"/>
  <c r="O19" i="89"/>
  <c r="AC13" i="82"/>
  <c r="BC80" i="82" s="1"/>
  <c r="T13" i="82"/>
  <c r="F11" i="88" s="1"/>
  <c r="AE13" i="82"/>
  <c r="H12" i="88" s="1"/>
  <c r="O15" i="89"/>
  <c r="AC9" i="82"/>
  <c r="BC30" i="82" s="1"/>
  <c r="T9" i="82"/>
  <c r="F7" i="88" s="1"/>
  <c r="AE9" i="82"/>
  <c r="H8" i="88" s="1"/>
  <c r="O11" i="89"/>
  <c r="R17" i="82"/>
  <c r="AS189" i="82"/>
  <c r="AS164" i="82"/>
  <c r="AS148" i="82"/>
  <c r="AS108" i="82"/>
  <c r="AS92" i="82"/>
  <c r="AS68" i="82"/>
  <c r="AS36" i="82"/>
  <c r="BA198" i="82"/>
  <c r="BA194" i="82"/>
  <c r="BA190" i="82"/>
  <c r="BA186" i="82"/>
  <c r="BA182" i="82"/>
  <c r="BA178" i="82"/>
  <c r="BA174" i="82"/>
  <c r="BA170" i="82"/>
  <c r="BA166" i="82"/>
  <c r="BA162" i="82"/>
  <c r="BA158" i="82"/>
  <c r="BA154" i="82"/>
  <c r="BA150" i="82"/>
  <c r="BA146" i="82"/>
  <c r="BA142" i="82"/>
  <c r="BA138" i="82"/>
  <c r="BA134" i="82"/>
  <c r="BA130" i="82"/>
  <c r="BA126" i="82"/>
  <c r="BA122" i="82"/>
  <c r="BA118" i="82"/>
  <c r="BA114" i="82"/>
  <c r="BA110" i="82"/>
  <c r="BA106" i="82"/>
  <c r="BA102" i="82"/>
  <c r="BA98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R18" i="82"/>
  <c r="AU158" i="82" s="1"/>
  <c r="AE18" i="82"/>
  <c r="H17" i="88" s="1"/>
  <c r="T18" i="82"/>
  <c r="F16" i="88" s="1"/>
  <c r="O20" i="89"/>
  <c r="BA155" i="82"/>
  <c r="BA99" i="82"/>
  <c r="BA43" i="82"/>
  <c r="R20" i="82"/>
  <c r="AU191" i="82" s="1"/>
  <c r="AE20" i="82"/>
  <c r="T20" i="82"/>
  <c r="F18" i="88" s="1"/>
  <c r="O22" i="89"/>
  <c r="AC16" i="82"/>
  <c r="BC126" i="82" s="1"/>
  <c r="AE16" i="82"/>
  <c r="H15" i="88" s="1"/>
  <c r="T16" i="82"/>
  <c r="F14" i="88" s="1"/>
  <c r="O18" i="89"/>
  <c r="AC12" i="82"/>
  <c r="BC66" i="82" s="1"/>
  <c r="AE12" i="82"/>
  <c r="H11" i="88" s="1"/>
  <c r="T12" i="82"/>
  <c r="F10" i="88" s="1"/>
  <c r="O14" i="89"/>
  <c r="AC8" i="82"/>
  <c r="BC21" i="82" s="1"/>
  <c r="AE8" i="82"/>
  <c r="H7" i="88" s="1"/>
  <c r="T8" i="82"/>
  <c r="F6" i="88" s="1"/>
  <c r="O10" i="89"/>
  <c r="R13" i="82"/>
  <c r="AU90" i="82" s="1"/>
  <c r="AS170" i="82"/>
  <c r="AS159" i="82"/>
  <c r="AS143" i="82"/>
  <c r="AS103" i="82"/>
  <c r="AS87" i="82"/>
  <c r="AS47" i="82"/>
  <c r="AS31" i="82"/>
  <c r="BA197" i="82"/>
  <c r="BA193" i="82"/>
  <c r="BA189" i="82"/>
  <c r="BA185" i="82"/>
  <c r="BA181" i="82"/>
  <c r="BA177" i="82"/>
  <c r="BA173" i="82"/>
  <c r="BA169" i="82"/>
  <c r="BA165" i="82"/>
  <c r="BA161" i="82"/>
  <c r="BA157" i="82"/>
  <c r="BA153" i="82"/>
  <c r="BA149" i="82"/>
  <c r="BA145" i="82"/>
  <c r="BA141" i="82"/>
  <c r="BA137" i="82"/>
  <c r="BA133" i="82"/>
  <c r="BA129" i="82"/>
  <c r="BA125" i="82"/>
  <c r="BA121" i="82"/>
  <c r="BA117" i="82"/>
  <c r="BA113" i="82"/>
  <c r="BA109" i="82"/>
  <c r="BA105" i="82"/>
  <c r="BA101" i="82"/>
  <c r="BA97" i="82"/>
  <c r="BA93" i="82"/>
  <c r="BA89" i="82"/>
  <c r="BA85" i="82"/>
  <c r="BA81" i="82"/>
  <c r="BA77" i="82"/>
  <c r="BA73" i="82"/>
  <c r="BA69" i="82"/>
  <c r="BA65" i="82"/>
  <c r="BA61" i="82"/>
  <c r="BA57" i="82"/>
  <c r="BA53" i="82"/>
  <c r="BA49" i="82"/>
  <c r="BA45" i="82"/>
  <c r="BA41" i="82"/>
  <c r="BA37" i="82"/>
  <c r="BA33" i="82"/>
  <c r="BA29" i="82"/>
  <c r="BA25" i="82"/>
  <c r="BA21" i="82"/>
  <c r="BA17" i="82"/>
  <c r="BA13" i="82"/>
  <c r="R10" i="82"/>
  <c r="AE10" i="82"/>
  <c r="H9" i="88" s="1"/>
  <c r="T10" i="82"/>
  <c r="F8" i="88" s="1"/>
  <c r="O12" i="89"/>
  <c r="AS39" i="82"/>
  <c r="BA163" i="82"/>
  <c r="BA107" i="82"/>
  <c r="BA95" i="82"/>
  <c r="BA47" i="82"/>
  <c r="BA35" i="82"/>
  <c r="AC6" i="82"/>
  <c r="BC5" i="82" s="1"/>
  <c r="T6" i="82"/>
  <c r="F4" i="88" s="1"/>
  <c r="AE6" i="82"/>
  <c r="H5" i="88" s="1"/>
  <c r="O8" i="89"/>
  <c r="R19" i="82"/>
  <c r="AU177" i="82" s="1"/>
  <c r="T19" i="82"/>
  <c r="F17" i="88" s="1"/>
  <c r="AE19" i="82"/>
  <c r="H18" i="88" s="1"/>
  <c r="O21" i="89"/>
  <c r="R15" i="82"/>
  <c r="AU122" i="82" s="1"/>
  <c r="AE15" i="82"/>
  <c r="H14" i="88" s="1"/>
  <c r="T15" i="82"/>
  <c r="F13" i="88" s="1"/>
  <c r="O17" i="89"/>
  <c r="R11" i="82"/>
  <c r="AU51" i="82" s="1"/>
  <c r="T11" i="82"/>
  <c r="F9" i="88" s="1"/>
  <c r="AE11" i="82"/>
  <c r="H10" i="88" s="1"/>
  <c r="O13" i="89"/>
  <c r="R7" i="82"/>
  <c r="AU14" i="82" s="1"/>
  <c r="AE7" i="82"/>
  <c r="H6" i="88" s="1"/>
  <c r="T7" i="82"/>
  <c r="F5" i="88" s="1"/>
  <c r="O9" i="89"/>
  <c r="R9" i="82"/>
  <c r="AU35" i="82" s="1"/>
  <c r="AS197" i="82"/>
  <c r="AS169" i="82"/>
  <c r="AS140" i="82"/>
  <c r="AS84" i="82"/>
  <c r="AS28" i="82"/>
  <c r="BA196" i="82"/>
  <c r="BA192" i="82"/>
  <c r="BA184" i="82"/>
  <c r="BA180" i="82"/>
  <c r="BA176" i="82"/>
  <c r="BA168" i="82"/>
  <c r="BA164" i="82"/>
  <c r="BA160" i="82"/>
  <c r="BA152" i="82"/>
  <c r="BA148" i="82"/>
  <c r="BA144" i="82"/>
  <c r="BA136" i="82"/>
  <c r="BA132" i="82"/>
  <c r="BA124" i="82"/>
  <c r="BA120" i="82"/>
  <c r="BA116" i="82"/>
  <c r="BA108" i="82"/>
  <c r="BA104" i="82"/>
  <c r="BA100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J60" i="81"/>
  <c r="J87" i="81"/>
  <c r="J100" i="81"/>
  <c r="J126" i="81"/>
  <c r="L100" i="81"/>
  <c r="L113" i="81"/>
  <c r="L126" i="81"/>
  <c r="BB180" i="82"/>
  <c r="BB173" i="82"/>
  <c r="BB171" i="82"/>
  <c r="BB165" i="82"/>
  <c r="BB149" i="82"/>
  <c r="BB89" i="82"/>
  <c r="BB57" i="82"/>
  <c r="BB41" i="82"/>
  <c r="BB17" i="82"/>
  <c r="AT58" i="82"/>
  <c r="BB184" i="82"/>
  <c r="BB177" i="82"/>
  <c r="BB175" i="82"/>
  <c r="BB161" i="82"/>
  <c r="BB145" i="82"/>
  <c r="BB85" i="82"/>
  <c r="BB53" i="82"/>
  <c r="BB37" i="82"/>
  <c r="BB13" i="82"/>
  <c r="BB181" i="82"/>
  <c r="BB179" i="82"/>
  <c r="BB172" i="82"/>
  <c r="BB157" i="82"/>
  <c r="BB141" i="82"/>
  <c r="BB81" i="82"/>
  <c r="BB49" i="82"/>
  <c r="BB33" i="82"/>
  <c r="BB183" i="82"/>
  <c r="BB176" i="82"/>
  <c r="BB169" i="82"/>
  <c r="BB153" i="82"/>
  <c r="BB93" i="82"/>
  <c r="BB61" i="82"/>
  <c r="BB45" i="82"/>
  <c r="BB29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2" i="82"/>
  <c r="BC150" i="82"/>
  <c r="BC143" i="82"/>
  <c r="BC141" i="82"/>
  <c r="BC92" i="82"/>
  <c r="BC90" i="82"/>
  <c r="BC83" i="82"/>
  <c r="BC81" i="82"/>
  <c r="BC33" i="82"/>
  <c r="BC28" i="82"/>
  <c r="BC22" i="82"/>
  <c r="BC153" i="82"/>
  <c r="BC148" i="82"/>
  <c r="BC146" i="82"/>
  <c r="BC133" i="82"/>
  <c r="BC93" i="82"/>
  <c r="BC88" i="82"/>
  <c r="BC86" i="82"/>
  <c r="BC31" i="82"/>
  <c r="BC29" i="82"/>
  <c r="BC151" i="82"/>
  <c r="BC149" i="82"/>
  <c r="BC144" i="82"/>
  <c r="BC142" i="82"/>
  <c r="BC91" i="82"/>
  <c r="BC89" i="82"/>
  <c r="BC84" i="82"/>
  <c r="BC82" i="82"/>
  <c r="BC34" i="82"/>
  <c r="BC27" i="82"/>
  <c r="BC25" i="82"/>
  <c r="BC154" i="82"/>
  <c r="BC147" i="82"/>
  <c r="BC145" i="82"/>
  <c r="BC132" i="82"/>
  <c r="BC94" i="82"/>
  <c r="BC87" i="82"/>
  <c r="BC85" i="82"/>
  <c r="BC74" i="82"/>
  <c r="BC32" i="82"/>
  <c r="BB197" i="82"/>
  <c r="BB189" i="82"/>
  <c r="BB77" i="82"/>
  <c r="BB69" i="82"/>
  <c r="BB65" i="82"/>
  <c r="BB25" i="82"/>
  <c r="BB21" i="82"/>
  <c r="BB198" i="82"/>
  <c r="BB194" i="82"/>
  <c r="BB190" i="82"/>
  <c r="BB186" i="82"/>
  <c r="BB182" i="82"/>
  <c r="BB178" i="82"/>
  <c r="BB174" i="82"/>
  <c r="BB166" i="82"/>
  <c r="BB162" i="82"/>
  <c r="BB158" i="82"/>
  <c r="BB154" i="82"/>
  <c r="BB150" i="82"/>
  <c r="BB146" i="82"/>
  <c r="BB142" i="82"/>
  <c r="BB94" i="82"/>
  <c r="BB90" i="82"/>
  <c r="BB86" i="82"/>
  <c r="BB82" i="82"/>
  <c r="BB78" i="82"/>
  <c r="BB74" i="82"/>
  <c r="BB70" i="82"/>
  <c r="BB66" i="82"/>
  <c r="BB62" i="82"/>
  <c r="BB58" i="82"/>
  <c r="BB54" i="82"/>
  <c r="BB50" i="82"/>
  <c r="BB46" i="82"/>
  <c r="BB42" i="82"/>
  <c r="BB38" i="82"/>
  <c r="BB34" i="82"/>
  <c r="BB30" i="82"/>
  <c r="BB26" i="82"/>
  <c r="BB22" i="82"/>
  <c r="BB18" i="82"/>
  <c r="BB14" i="82"/>
  <c r="BB185" i="82"/>
  <c r="BB73" i="82"/>
  <c r="BB199" i="82"/>
  <c r="BB195" i="82"/>
  <c r="BB191" i="82"/>
  <c r="BB187" i="82"/>
  <c r="BB167" i="82"/>
  <c r="BB163" i="82"/>
  <c r="BB159" i="82"/>
  <c r="BB155" i="82"/>
  <c r="BB151" i="82"/>
  <c r="BB147" i="82"/>
  <c r="BB143" i="82"/>
  <c r="BB91" i="82"/>
  <c r="BB87" i="82"/>
  <c r="BB83" i="82"/>
  <c r="BB79" i="82"/>
  <c r="BB75" i="82"/>
  <c r="BB71" i="82"/>
  <c r="BB67" i="82"/>
  <c r="BB63" i="82"/>
  <c r="BB59" i="82"/>
  <c r="BB55" i="82"/>
  <c r="BB51" i="82"/>
  <c r="BB47" i="82"/>
  <c r="BB43" i="82"/>
  <c r="BB39" i="82"/>
  <c r="BB35" i="82"/>
  <c r="BB31" i="82"/>
  <c r="BB27" i="82"/>
  <c r="BB23" i="82"/>
  <c r="BB19" i="82"/>
  <c r="BB15" i="82"/>
  <c r="BB11" i="82"/>
  <c r="BB193" i="82"/>
  <c r="BB196" i="82"/>
  <c r="BB192" i="82"/>
  <c r="BB168" i="82"/>
  <c r="BB164" i="82"/>
  <c r="BB160" i="82"/>
  <c r="BB152" i="82"/>
  <c r="BB148" i="82"/>
  <c r="BB144" i="82"/>
  <c r="BB92" i="82"/>
  <c r="BB88" i="82"/>
  <c r="BB84" i="82"/>
  <c r="BB76" i="82"/>
  <c r="BB72" i="82"/>
  <c r="BB64" i="82"/>
  <c r="BB60" i="82"/>
  <c r="BB56" i="82"/>
  <c r="BB48" i="82"/>
  <c r="BB44" i="82"/>
  <c r="BB40" i="82"/>
  <c r="BB32" i="82"/>
  <c r="BB24" i="82"/>
  <c r="BB16" i="82"/>
  <c r="AT184" i="82"/>
  <c r="AT176" i="82"/>
  <c r="AT122" i="82"/>
  <c r="O63" i="81"/>
  <c r="O58" i="81"/>
  <c r="O64" i="81"/>
  <c r="AU198" i="82"/>
  <c r="AU118" i="82"/>
  <c r="AU119" i="82"/>
  <c r="AU120" i="82"/>
  <c r="AU113" i="82"/>
  <c r="AU62" i="82"/>
  <c r="AU63" i="82"/>
  <c r="AU64" i="82"/>
  <c r="AU53" i="82"/>
  <c r="AT99" i="82"/>
  <c r="AT103" i="82"/>
  <c r="AT107" i="82"/>
  <c r="AT96" i="82"/>
  <c r="AT100" i="82"/>
  <c r="AT104" i="82"/>
  <c r="AT108" i="82"/>
  <c r="AT101" i="82"/>
  <c r="AT109" i="82"/>
  <c r="AT102" i="82"/>
  <c r="AT110" i="82"/>
  <c r="AT97" i="82"/>
  <c r="AT98" i="82"/>
  <c r="AT106" i="82"/>
  <c r="AT105" i="82"/>
  <c r="AU163" i="82"/>
  <c r="AU164" i="82"/>
  <c r="AU169" i="82"/>
  <c r="AU99" i="82"/>
  <c r="AU38" i="82"/>
  <c r="AU42" i="82"/>
  <c r="AU46" i="82"/>
  <c r="AU50" i="82"/>
  <c r="AU39" i="82"/>
  <c r="AU43" i="82"/>
  <c r="AU47" i="82"/>
  <c r="AU36" i="82"/>
  <c r="AU40" i="82"/>
  <c r="AU44" i="82"/>
  <c r="AU48" i="82"/>
  <c r="AU41" i="82"/>
  <c r="AU45" i="82"/>
  <c r="AU49" i="82"/>
  <c r="AU37" i="82"/>
  <c r="AT7" i="82"/>
  <c r="AT11" i="82"/>
  <c r="AT8" i="82"/>
  <c r="AT5" i="82"/>
  <c r="AT6" i="82"/>
  <c r="AT10" i="82"/>
  <c r="AT9" i="82"/>
  <c r="AS53" i="82"/>
  <c r="AS57" i="82"/>
  <c r="AS61" i="82"/>
  <c r="AS65" i="82"/>
  <c r="AS54" i="82"/>
  <c r="AS58" i="82"/>
  <c r="AS62" i="82"/>
  <c r="P18" i="82"/>
  <c r="AU6" i="82"/>
  <c r="AU10" i="82"/>
  <c r="AU7" i="82"/>
  <c r="AU11" i="82"/>
  <c r="AU8" i="82"/>
  <c r="AU9" i="82"/>
  <c r="AU5" i="82"/>
  <c r="AU87" i="82"/>
  <c r="AA6" i="82"/>
  <c r="AC11" i="82"/>
  <c r="AA14" i="82"/>
  <c r="AS185" i="82"/>
  <c r="AS177" i="82"/>
  <c r="AS116" i="82"/>
  <c r="AS52" i="82"/>
  <c r="AS12" i="82"/>
  <c r="AS157" i="82"/>
  <c r="AS161" i="82"/>
  <c r="AS165" i="82"/>
  <c r="AS158" i="82"/>
  <c r="AS162" i="82"/>
  <c r="AS97" i="82"/>
  <c r="AS101" i="82"/>
  <c r="AS105" i="82"/>
  <c r="AS109" i="82"/>
  <c r="AS98" i="82"/>
  <c r="AS102" i="82"/>
  <c r="AS106" i="82"/>
  <c r="AS110" i="82"/>
  <c r="AS37" i="82"/>
  <c r="AS41" i="82"/>
  <c r="AS45" i="82"/>
  <c r="AS49" i="82"/>
  <c r="AS38" i="82"/>
  <c r="AS42" i="82"/>
  <c r="AS46" i="82"/>
  <c r="AS50" i="82"/>
  <c r="P17" i="82"/>
  <c r="P13" i="82"/>
  <c r="P9" i="82"/>
  <c r="R16" i="82"/>
  <c r="R12" i="82"/>
  <c r="R8" i="82"/>
  <c r="AC10" i="82"/>
  <c r="AC14" i="82"/>
  <c r="AC18" i="82"/>
  <c r="AS200" i="82"/>
  <c r="AS196" i="82"/>
  <c r="AS192" i="82"/>
  <c r="AS188" i="82"/>
  <c r="AS184" i="82"/>
  <c r="AS180" i="82"/>
  <c r="AS176" i="82"/>
  <c r="AS172" i="82"/>
  <c r="AS168" i="82"/>
  <c r="AS163" i="82"/>
  <c r="AS155" i="82"/>
  <c r="AS139" i="82"/>
  <c r="AS131" i="82"/>
  <c r="AS123" i="82"/>
  <c r="AS107" i="82"/>
  <c r="AS99" i="82"/>
  <c r="AS91" i="82"/>
  <c r="AS75" i="82"/>
  <c r="AS67" i="82"/>
  <c r="AS59" i="82"/>
  <c r="AS51" i="82"/>
  <c r="AS43" i="82"/>
  <c r="AS27" i="82"/>
  <c r="AT183" i="82"/>
  <c r="AT175" i="82"/>
  <c r="AT121" i="82"/>
  <c r="AS113" i="82"/>
  <c r="AS117" i="82"/>
  <c r="AS121" i="82"/>
  <c r="AS125" i="82"/>
  <c r="AS114" i="82"/>
  <c r="AS118" i="82"/>
  <c r="AS122" i="82"/>
  <c r="AS13" i="82"/>
  <c r="AS17" i="82"/>
  <c r="AS14" i="82"/>
  <c r="AS18" i="82"/>
  <c r="P10" i="82"/>
  <c r="AU142" i="82"/>
  <c r="AU146" i="82"/>
  <c r="AU150" i="82"/>
  <c r="AU154" i="82"/>
  <c r="AU143" i="82"/>
  <c r="AU147" i="82"/>
  <c r="AU151" i="82"/>
  <c r="AU155" i="82"/>
  <c r="AU144" i="82"/>
  <c r="AU148" i="82"/>
  <c r="AU152" i="82"/>
  <c r="AU153" i="82"/>
  <c r="AU141" i="82"/>
  <c r="AU145" i="82"/>
  <c r="AU31" i="82"/>
  <c r="AU29" i="82"/>
  <c r="AC7" i="82"/>
  <c r="AC15" i="82"/>
  <c r="AC19" i="82"/>
  <c r="AS181" i="82"/>
  <c r="AS173" i="82"/>
  <c r="AS124" i="82"/>
  <c r="AS60" i="82"/>
  <c r="AS20" i="82"/>
  <c r="I20" i="82"/>
  <c r="AM209" i="82" s="1"/>
  <c r="AL141" i="82"/>
  <c r="AS9" i="82"/>
  <c r="AS6" i="82"/>
  <c r="AS10" i="82"/>
  <c r="AS141" i="82"/>
  <c r="AS145" i="82"/>
  <c r="AS149" i="82"/>
  <c r="AS153" i="82"/>
  <c r="AS142" i="82"/>
  <c r="AS146" i="82"/>
  <c r="AS150" i="82"/>
  <c r="AS154" i="82"/>
  <c r="AS81" i="82"/>
  <c r="AS85" i="82"/>
  <c r="AS89" i="82"/>
  <c r="AS93" i="82"/>
  <c r="AS82" i="82"/>
  <c r="AS86" i="82"/>
  <c r="AS90" i="82"/>
  <c r="AS94" i="82"/>
  <c r="AS29" i="82"/>
  <c r="AS33" i="82"/>
  <c r="AS30" i="82"/>
  <c r="AS34" i="82"/>
  <c r="P20" i="82"/>
  <c r="P16" i="82"/>
  <c r="P12" i="82"/>
  <c r="P8" i="82"/>
  <c r="AA16" i="82"/>
  <c r="AS199" i="82"/>
  <c r="AS195" i="82"/>
  <c r="AS191" i="82"/>
  <c r="AS187" i="82"/>
  <c r="AS183" i="82"/>
  <c r="AS179" i="82"/>
  <c r="AS175" i="82"/>
  <c r="AS171" i="82"/>
  <c r="AS167" i="82"/>
  <c r="AS160" i="82"/>
  <c r="AS152" i="82"/>
  <c r="AS144" i="82"/>
  <c r="AS136" i="82"/>
  <c r="AS120" i="82"/>
  <c r="AS112" i="82"/>
  <c r="AS104" i="82"/>
  <c r="AS96" i="82"/>
  <c r="AS88" i="82"/>
  <c r="AS80" i="82"/>
  <c r="AS64" i="82"/>
  <c r="AS56" i="82"/>
  <c r="AS48" i="82"/>
  <c r="AS40" i="82"/>
  <c r="AS32" i="82"/>
  <c r="AS16" i="82"/>
  <c r="AS8" i="82"/>
  <c r="AT180" i="82"/>
  <c r="F18" i="82"/>
  <c r="AL170" i="82" s="1"/>
  <c r="AS129" i="82"/>
  <c r="AS133" i="82"/>
  <c r="AS137" i="82"/>
  <c r="AS126" i="82"/>
  <c r="AS130" i="82"/>
  <c r="AS134" i="82"/>
  <c r="AS138" i="82"/>
  <c r="AS69" i="82"/>
  <c r="AS73" i="82"/>
  <c r="AS77" i="82"/>
  <c r="AS66" i="82"/>
  <c r="AS70" i="82"/>
  <c r="AS74" i="82"/>
  <c r="AS78" i="82"/>
  <c r="AS21" i="82"/>
  <c r="AS25" i="82"/>
  <c r="AS22" i="82"/>
  <c r="AS26" i="82"/>
  <c r="AT173" i="82"/>
  <c r="AT177" i="82"/>
  <c r="AT181" i="82"/>
  <c r="AT185" i="82"/>
  <c r="AT174" i="82"/>
  <c r="AT178" i="82"/>
  <c r="AT182" i="82"/>
  <c r="AT111" i="82"/>
  <c r="AT115" i="82"/>
  <c r="AT119" i="82"/>
  <c r="AT123" i="82"/>
  <c r="AT112" i="82"/>
  <c r="AT116" i="82"/>
  <c r="AT120" i="82"/>
  <c r="AT124" i="82"/>
  <c r="AT117" i="82"/>
  <c r="AT125" i="82"/>
  <c r="AT118" i="82"/>
  <c r="AT51" i="82"/>
  <c r="AT55" i="82"/>
  <c r="AT59" i="82"/>
  <c r="AT63" i="82"/>
  <c r="AT52" i="82"/>
  <c r="AT56" i="82"/>
  <c r="AT60" i="82"/>
  <c r="AT64" i="82"/>
  <c r="AT53" i="82"/>
  <c r="AT61" i="82"/>
  <c r="AT54" i="82"/>
  <c r="AT62" i="82"/>
  <c r="AT15" i="82"/>
  <c r="AT19" i="82"/>
  <c r="AT12" i="82"/>
  <c r="AT16" i="82"/>
  <c r="AT20" i="82"/>
  <c r="AT13" i="82"/>
  <c r="AT14" i="82"/>
  <c r="AA15" i="82"/>
  <c r="AC20" i="82"/>
  <c r="AS198" i="82"/>
  <c r="AS194" i="82"/>
  <c r="AS190" i="82"/>
  <c r="AS182" i="82"/>
  <c r="AS178" i="82"/>
  <c r="AS135" i="82"/>
  <c r="AS127" i="82"/>
  <c r="AS119" i="82"/>
  <c r="AS111" i="82"/>
  <c r="AS79" i="82"/>
  <c r="AS71" i="82"/>
  <c r="AS63" i="82"/>
  <c r="AS55" i="82"/>
  <c r="AS23" i="82"/>
  <c r="AS15" i="82"/>
  <c r="AT179" i="82"/>
  <c r="AT171" i="82"/>
  <c r="AT113" i="82"/>
  <c r="AT65" i="82"/>
  <c r="AT17" i="82"/>
  <c r="AU14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AM40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208" i="82"/>
  <c r="AL150" i="82"/>
  <c r="AL146" i="82"/>
  <c r="AL138" i="82"/>
  <c r="F6" i="82"/>
  <c r="F13" i="82"/>
  <c r="AL92" i="82" s="1"/>
  <c r="I12" i="82"/>
  <c r="AM77" i="82" s="1"/>
  <c r="AM9" i="82"/>
  <c r="AL48" i="82"/>
  <c r="AL175" i="82"/>
  <c r="AL103" i="82"/>
  <c r="AL166" i="82"/>
  <c r="AL58" i="82"/>
  <c r="AL54" i="82"/>
  <c r="AU32" i="82" l="1"/>
  <c r="AU34" i="82"/>
  <c r="AU165" i="82"/>
  <c r="AU157" i="82"/>
  <c r="AU160" i="82"/>
  <c r="AU159" i="82"/>
  <c r="AU65" i="82"/>
  <c r="AU60" i="82"/>
  <c r="AU59" i="82"/>
  <c r="AU58" i="82"/>
  <c r="AU125" i="82"/>
  <c r="AU116" i="82"/>
  <c r="AU115" i="82"/>
  <c r="AU114" i="82"/>
  <c r="AM18" i="82"/>
  <c r="AU28" i="82"/>
  <c r="AU30" i="82"/>
  <c r="AU170" i="82"/>
  <c r="AU166" i="82"/>
  <c r="AU156" i="82"/>
  <c r="AU162" i="82"/>
  <c r="AU61" i="82"/>
  <c r="AU56" i="82"/>
  <c r="AU55" i="82"/>
  <c r="AU54" i="82"/>
  <c r="AU121" i="82"/>
  <c r="AU112" i="82"/>
  <c r="AU111" i="82"/>
  <c r="AU180" i="82"/>
  <c r="BC7" i="82"/>
  <c r="BC8" i="82"/>
  <c r="AL28" i="82"/>
  <c r="L138" i="81"/>
  <c r="AU33" i="82"/>
  <c r="AU107" i="82"/>
  <c r="AU161" i="82"/>
  <c r="AU168" i="82"/>
  <c r="AU167" i="82"/>
  <c r="AU13" i="82"/>
  <c r="AU57" i="82"/>
  <c r="AU52" i="82"/>
  <c r="AU117" i="82"/>
  <c r="AU124" i="82"/>
  <c r="AU123" i="82"/>
  <c r="AU172" i="82"/>
  <c r="BC9" i="82"/>
  <c r="BC6" i="82"/>
  <c r="AU86" i="82"/>
  <c r="AU193" i="82"/>
  <c r="AM65" i="82"/>
  <c r="AU81" i="82"/>
  <c r="AU188" i="82"/>
  <c r="AM80" i="82"/>
  <c r="AU85" i="82"/>
  <c r="AU88" i="82"/>
  <c r="AU187" i="82"/>
  <c r="L180" i="81"/>
  <c r="J194" i="81"/>
  <c r="J166" i="81"/>
  <c r="L152" i="81"/>
  <c r="J138" i="81"/>
  <c r="J144" i="81" s="1"/>
  <c r="J180" i="81"/>
  <c r="L194" i="81"/>
  <c r="J200" i="81" s="1"/>
  <c r="L166" i="81"/>
  <c r="J152" i="81"/>
  <c r="AL172" i="82"/>
  <c r="AL173" i="82"/>
  <c r="AL171" i="82"/>
  <c r="AL49" i="82"/>
  <c r="AU96" i="82"/>
  <c r="AU184" i="82"/>
  <c r="L31" i="81"/>
  <c r="AL179" i="82"/>
  <c r="AM35" i="82"/>
  <c r="AM51" i="82"/>
  <c r="AU103" i="82"/>
  <c r="AU17" i="82"/>
  <c r="AU176" i="82"/>
  <c r="AL176" i="82"/>
  <c r="AM162" i="82"/>
  <c r="AU110" i="82"/>
  <c r="AU20" i="82"/>
  <c r="AU183" i="82"/>
  <c r="AM211" i="82"/>
  <c r="AL181" i="82"/>
  <c r="AL52" i="82"/>
  <c r="AL90" i="82"/>
  <c r="AM110" i="82"/>
  <c r="AU101" i="82"/>
  <c r="AU106" i="82"/>
  <c r="AU16" i="82"/>
  <c r="AU174" i="82"/>
  <c r="AU179" i="82"/>
  <c r="AM105" i="82"/>
  <c r="AU97" i="82"/>
  <c r="AU102" i="82"/>
  <c r="AU12" i="82"/>
  <c r="AU173" i="82"/>
  <c r="AU175" i="82"/>
  <c r="AU19" i="82"/>
  <c r="AU105" i="82"/>
  <c r="AU15" i="82"/>
  <c r="AU181" i="82"/>
  <c r="J58" i="81"/>
  <c r="AM202" i="82"/>
  <c r="AU98" i="82"/>
  <c r="AL51" i="82"/>
  <c r="AU108" i="82"/>
  <c r="AU18" i="82"/>
  <c r="AU178" i="82"/>
  <c r="AU109" i="82"/>
  <c r="AU182" i="82"/>
  <c r="AL47" i="82"/>
  <c r="AU104" i="82"/>
  <c r="AU185" i="82"/>
  <c r="AM106" i="82"/>
  <c r="AM61" i="82"/>
  <c r="AL180" i="82"/>
  <c r="AU171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25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1" i="82"/>
  <c r="AL106" i="82"/>
  <c r="AL95" i="82"/>
  <c r="AL168" i="82"/>
  <c r="AL130" i="82"/>
  <c r="AM92" i="82"/>
  <c r="AL105" i="82"/>
  <c r="AM171" i="82"/>
  <c r="AM19" i="82"/>
  <c r="BC79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3" i="82"/>
  <c r="AU84" i="82"/>
  <c r="AU83" i="82"/>
  <c r="AU82" i="82"/>
  <c r="AU197" i="82"/>
  <c r="AU200" i="82"/>
  <c r="AU199" i="82"/>
  <c r="BC68" i="82"/>
  <c r="BC76" i="82"/>
  <c r="BC134" i="82"/>
  <c r="BC65" i="82"/>
  <c r="BC73" i="82"/>
  <c r="BC127" i="82"/>
  <c r="BC135" i="82"/>
  <c r="BC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89" i="82"/>
  <c r="AU95" i="82"/>
  <c r="AU94" i="82"/>
  <c r="AU190" i="82"/>
  <c r="AU194" i="82"/>
  <c r="AU196" i="82"/>
  <c r="AU195" i="82"/>
  <c r="BC70" i="82"/>
  <c r="BC78" i="82"/>
  <c r="BC128" i="82"/>
  <c r="BC136" i="82"/>
  <c r="BC67" i="82"/>
  <c r="BC75" i="82"/>
  <c r="BC129" i="82"/>
  <c r="BC137" i="82"/>
  <c r="BC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2" i="82"/>
  <c r="AU91" i="82"/>
  <c r="AU189" i="82"/>
  <c r="AU186" i="82"/>
  <c r="AU192" i="82"/>
  <c r="BC72" i="82"/>
  <c r="BC130" i="82"/>
  <c r="BC138" i="82"/>
  <c r="BC23" i="82"/>
  <c r="BC69" i="82"/>
  <c r="BC77" i="82"/>
  <c r="BC131" i="82"/>
  <c r="BC139" i="82"/>
  <c r="BC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0" i="82"/>
  <c r="BC177" i="82"/>
  <c r="BC180" i="82"/>
  <c r="BC183" i="82"/>
  <c r="BC173" i="82"/>
  <c r="BC176" i="82"/>
  <c r="BC179" i="82"/>
  <c r="BC182" i="82"/>
  <c r="BC172" i="82"/>
  <c r="BC175" i="82"/>
  <c r="BC178" i="82"/>
  <c r="BC171" i="82"/>
  <c r="BC174" i="82"/>
  <c r="BC181" i="82"/>
  <c r="BC184" i="82"/>
  <c r="BC96" i="82"/>
  <c r="BC98" i="82"/>
  <c r="BC100" i="82"/>
  <c r="BC102" i="82"/>
  <c r="BC104" i="82"/>
  <c r="BC106" i="82"/>
  <c r="BC108" i="82"/>
  <c r="BC95" i="82"/>
  <c r="BC97" i="82"/>
  <c r="BC99" i="82"/>
  <c r="BC101" i="82"/>
  <c r="BC103" i="82"/>
  <c r="BC105" i="82"/>
  <c r="BC107" i="82"/>
  <c r="BC109" i="82"/>
  <c r="BC110" i="82"/>
  <c r="BC112" i="82"/>
  <c r="BC114" i="82"/>
  <c r="BC116" i="82"/>
  <c r="BC118" i="82"/>
  <c r="BC120" i="82"/>
  <c r="BC122" i="82"/>
  <c r="BC124" i="82"/>
  <c r="BC111" i="82"/>
  <c r="BC113" i="82"/>
  <c r="BC115" i="82"/>
  <c r="BC117" i="82"/>
  <c r="BC119" i="82"/>
  <c r="BC121" i="82"/>
  <c r="BC123" i="82"/>
  <c r="BC37" i="82"/>
  <c r="BC39" i="82"/>
  <c r="BC46" i="82"/>
  <c r="BC48" i="82"/>
  <c r="BC36" i="82"/>
  <c r="BC41" i="82"/>
  <c r="BC43" i="82"/>
  <c r="BC38" i="82"/>
  <c r="BC40" i="82"/>
  <c r="BC45" i="82"/>
  <c r="BC47" i="82"/>
  <c r="BC35" i="82"/>
  <c r="BC42" i="82"/>
  <c r="BC44" i="82"/>
  <c r="BC49" i="82"/>
  <c r="BC13" i="82"/>
  <c r="BC15" i="82"/>
  <c r="BC12" i="82"/>
  <c r="BC17" i="82"/>
  <c r="BC19" i="82"/>
  <c r="BC14" i="82"/>
  <c r="BC16" i="82"/>
  <c r="BC11" i="82"/>
  <c r="BC18" i="82"/>
  <c r="BC195" i="82"/>
  <c r="BC185" i="82"/>
  <c r="BC187" i="82"/>
  <c r="BC193" i="82"/>
  <c r="BC197" i="82"/>
  <c r="BC199" i="82"/>
  <c r="BC191" i="82"/>
  <c r="BC186" i="82"/>
  <c r="BC188" i="82"/>
  <c r="BC190" i="82"/>
  <c r="BC192" i="82"/>
  <c r="BC194" i="82"/>
  <c r="BC196" i="82"/>
  <c r="BC198" i="82"/>
  <c r="BC189" i="82"/>
  <c r="BC156" i="82"/>
  <c r="BC161" i="82"/>
  <c r="BC163" i="82"/>
  <c r="BC158" i="82"/>
  <c r="BC160" i="82"/>
  <c r="BC165" i="82"/>
  <c r="BC167" i="82"/>
  <c r="BC155" i="82"/>
  <c r="BC162" i="82"/>
  <c r="BC164" i="82"/>
  <c r="BC169" i="82"/>
  <c r="BC157" i="82"/>
  <c r="BC159" i="82"/>
  <c r="BC166" i="82"/>
  <c r="BC168" i="82"/>
  <c r="BC53" i="82"/>
  <c r="BC55" i="82"/>
  <c r="BC62" i="82"/>
  <c r="BC64" i="82"/>
  <c r="BC50" i="82"/>
  <c r="BC52" i="82"/>
  <c r="BC57" i="82"/>
  <c r="BC59" i="82"/>
  <c r="BC54" i="82"/>
  <c r="BC56" i="82"/>
  <c r="BC61" i="82"/>
  <c r="BC63" i="82"/>
  <c r="BC51" i="82"/>
  <c r="BC58" i="82"/>
  <c r="BC60" i="82"/>
  <c r="BB128" i="82"/>
  <c r="BB132" i="82"/>
  <c r="BB136" i="82"/>
  <c r="BB125" i="82"/>
  <c r="BB127" i="82"/>
  <c r="BB131" i="82"/>
  <c r="BB135" i="82"/>
  <c r="BB139" i="82"/>
  <c r="BB133" i="82"/>
  <c r="BB126" i="82"/>
  <c r="BB130" i="82"/>
  <c r="BB134" i="82"/>
  <c r="BB138" i="82"/>
  <c r="BB129" i="82"/>
  <c r="BB137" i="82"/>
  <c r="BB96" i="82"/>
  <c r="BB100" i="82"/>
  <c r="BB104" i="82"/>
  <c r="BB108" i="82"/>
  <c r="BB101" i="82"/>
  <c r="BB95" i="82"/>
  <c r="BB99" i="82"/>
  <c r="BB103" i="82"/>
  <c r="BB107" i="82"/>
  <c r="BB105" i="82"/>
  <c r="BB98" i="82"/>
  <c r="BB102" i="82"/>
  <c r="BB106" i="82"/>
  <c r="BB97" i="82"/>
  <c r="BB109" i="82"/>
  <c r="BB112" i="82"/>
  <c r="BB116" i="82"/>
  <c r="BB120" i="82"/>
  <c r="BB124" i="82"/>
  <c r="BB113" i="82"/>
  <c r="BB111" i="82"/>
  <c r="BB115" i="82"/>
  <c r="BB119" i="82"/>
  <c r="BB123" i="82"/>
  <c r="BB117" i="82"/>
  <c r="BB110" i="82"/>
  <c r="BB114" i="82"/>
  <c r="BB118" i="82"/>
  <c r="BB122" i="82"/>
  <c r="BB121" i="82"/>
  <c r="BB9" i="82"/>
  <c r="BB8" i="82"/>
  <c r="BB5" i="82"/>
  <c r="BB6" i="82"/>
  <c r="BB7" i="82"/>
  <c r="BB10" i="82"/>
  <c r="AL63" i="82"/>
  <c r="AL74" i="82"/>
  <c r="AT23" i="82"/>
  <c r="AT27" i="82"/>
  <c r="AT24" i="82"/>
  <c r="AT21" i="82"/>
  <c r="AT22" i="82"/>
  <c r="AT25" i="82"/>
  <c r="AT26" i="82"/>
  <c r="AT83" i="82"/>
  <c r="AT87" i="82"/>
  <c r="AT91" i="82"/>
  <c r="AT95" i="82"/>
  <c r="AT84" i="82"/>
  <c r="AT88" i="82"/>
  <c r="AT92" i="82"/>
  <c r="AT85" i="82"/>
  <c r="AT93" i="82"/>
  <c r="AT86" i="82"/>
  <c r="AT94" i="82"/>
  <c r="AT81" i="82"/>
  <c r="AT82" i="82"/>
  <c r="AT89" i="82"/>
  <c r="AT90" i="82"/>
  <c r="AT157" i="82"/>
  <c r="AT161" i="82"/>
  <c r="AT165" i="82"/>
  <c r="AT169" i="82"/>
  <c r="AT158" i="82"/>
  <c r="AT162" i="82"/>
  <c r="AT166" i="82"/>
  <c r="AT170" i="82"/>
  <c r="AT163" i="82"/>
  <c r="AT156" i="82"/>
  <c r="AT164" i="82"/>
  <c r="AT168" i="82"/>
  <c r="AT159" i="82"/>
  <c r="AT167" i="82"/>
  <c r="AT160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3" i="82"/>
  <c r="AT147" i="82"/>
  <c r="AT144" i="82"/>
  <c r="AT148" i="82"/>
  <c r="AT141" i="82"/>
  <c r="AT149" i="82"/>
  <c r="AT153" i="82"/>
  <c r="AT142" i="82"/>
  <c r="AT150" i="82"/>
  <c r="AT154" i="82"/>
  <c r="AT145" i="82"/>
  <c r="AT155" i="82"/>
  <c r="AT146" i="82"/>
  <c r="AT152" i="82"/>
  <c r="AT151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27" i="82"/>
  <c r="AT131" i="82"/>
  <c r="AT135" i="82"/>
  <c r="AT139" i="82"/>
  <c r="AT128" i="82"/>
  <c r="AT132" i="82"/>
  <c r="AT136" i="82"/>
  <c r="AT140" i="82"/>
  <c r="AT133" i="82"/>
  <c r="AT126" i="82"/>
  <c r="AT134" i="82"/>
  <c r="AT129" i="82"/>
  <c r="AT130" i="82"/>
  <c r="AT137" i="82"/>
  <c r="AT138" i="82"/>
  <c r="AU126" i="82"/>
  <c r="AU130" i="82"/>
  <c r="AU134" i="82"/>
  <c r="AU138" i="82"/>
  <c r="AU127" i="82"/>
  <c r="AU131" i="82"/>
  <c r="AU135" i="82"/>
  <c r="AU139" i="82"/>
  <c r="AU128" i="82"/>
  <c r="AU132" i="82"/>
  <c r="AU136" i="82"/>
  <c r="AU140" i="82"/>
  <c r="AU137" i="82"/>
  <c r="AU129" i="82"/>
  <c r="AU133" i="82"/>
  <c r="AU22" i="82"/>
  <c r="AU26" i="82"/>
  <c r="AU23" i="82"/>
  <c r="AU27" i="82"/>
  <c r="AU24" i="82"/>
  <c r="AU25" i="82"/>
  <c r="AU21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67" i="82"/>
  <c r="AT71" i="82"/>
  <c r="AT75" i="82"/>
  <c r="AT79" i="82"/>
  <c r="AT68" i="82"/>
  <c r="AT72" i="82"/>
  <c r="AT76" i="82"/>
  <c r="AT80" i="82"/>
  <c r="AT69" i="82"/>
  <c r="AT77" i="82"/>
  <c r="AT70" i="82"/>
  <c r="AT78" i="82"/>
  <c r="AT66" i="82"/>
  <c r="AT74" i="82"/>
  <c r="AT73" i="82"/>
  <c r="AU66" i="82"/>
  <c r="AU70" i="82"/>
  <c r="AU74" i="82"/>
  <c r="AU78" i="82"/>
  <c r="AU67" i="82"/>
  <c r="AU71" i="82"/>
  <c r="AU75" i="82"/>
  <c r="AU79" i="82"/>
  <c r="AU68" i="82"/>
  <c r="AU72" i="82"/>
  <c r="AU76" i="82"/>
  <c r="AU80" i="82"/>
  <c r="AU73" i="82"/>
  <c r="AU77" i="82"/>
  <c r="AU69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89" i="82"/>
  <c r="AT193" i="82"/>
  <c r="AT197" i="82"/>
  <c r="AT186" i="82"/>
  <c r="AT190" i="82"/>
  <c r="AT194" i="82"/>
  <c r="AT198" i="82"/>
  <c r="AT187" i="82"/>
  <c r="AT195" i="82"/>
  <c r="AT188" i="82"/>
  <c r="AT196" i="82"/>
  <c r="AT200" i="82"/>
  <c r="AT191" i="82"/>
  <c r="AT199" i="82"/>
  <c r="AT192" i="82"/>
  <c r="AT39" i="82"/>
  <c r="AT43" i="82"/>
  <c r="AT47" i="82"/>
  <c r="AT36" i="82"/>
  <c r="AT40" i="82"/>
  <c r="AT44" i="82"/>
  <c r="AT48" i="82"/>
  <c r="AT37" i="82"/>
  <c r="AT45" i="82"/>
  <c r="AT38" i="82"/>
  <c r="AT46" i="82"/>
  <c r="AT49" i="82"/>
  <c r="AT50" i="82"/>
  <c r="AT42" i="82"/>
  <c r="AT41" i="82"/>
  <c r="AT31" i="82"/>
  <c r="AT35" i="82"/>
  <c r="AT28" i="82"/>
  <c r="AT32" i="82"/>
  <c r="AT29" i="82"/>
  <c r="AT30" i="82"/>
  <c r="AT33" i="82"/>
  <c r="AT34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J186" i="81" l="1"/>
  <c r="P183" i="81" s="1"/>
  <c r="J158" i="81"/>
  <c r="J172" i="81"/>
  <c r="P167" i="81" s="1"/>
  <c r="K199" i="81"/>
  <c r="P195" i="81"/>
  <c r="P199" i="81"/>
  <c r="P203" i="81"/>
  <c r="P198" i="81"/>
  <c r="P202" i="81"/>
  <c r="P196" i="81"/>
  <c r="P200" i="81"/>
  <c r="P194" i="81"/>
  <c r="P197" i="81"/>
  <c r="P201" i="81"/>
  <c r="P153" i="81"/>
  <c r="P158" i="81"/>
  <c r="P156" i="81"/>
  <c r="P157" i="81"/>
  <c r="P152" i="81"/>
  <c r="P160" i="81"/>
  <c r="P161" i="81"/>
  <c r="P155" i="81"/>
  <c r="K157" i="81"/>
  <c r="P154" i="81"/>
  <c r="P159" i="81"/>
  <c r="K143" i="81"/>
  <c r="P146" i="81"/>
  <c r="P140" i="81"/>
  <c r="P141" i="81"/>
  <c r="P139" i="81"/>
  <c r="P144" i="81"/>
  <c r="P145" i="81"/>
  <c r="P143" i="81"/>
  <c r="P138" i="81"/>
  <c r="P142" i="81"/>
  <c r="P147" i="81"/>
  <c r="P188" i="81"/>
  <c r="P185" i="81"/>
  <c r="P180" i="81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P166" i="81" l="1"/>
  <c r="P170" i="81"/>
  <c r="P182" i="81"/>
  <c r="P187" i="81"/>
  <c r="K185" i="81"/>
  <c r="P186" i="81"/>
  <c r="P181" i="81"/>
  <c r="P184" i="81"/>
  <c r="P189" i="81"/>
  <c r="P173" i="81"/>
  <c r="P172" i="81"/>
  <c r="P175" i="81"/>
  <c r="P169" i="81"/>
  <c r="P168" i="81"/>
  <c r="P171" i="81"/>
  <c r="K171" i="81"/>
  <c r="P174" i="81"/>
  <c r="B4" i="88"/>
  <c r="O4" i="88" s="1"/>
  <c r="Q4" i="88" s="1"/>
  <c r="R5" i="85"/>
  <c r="P13" i="92"/>
  <c r="Q13" i="92"/>
  <c r="O13" i="92"/>
  <c r="R13" i="92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K24" i="88" l="1"/>
  <c r="P5" i="92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8" i="81" l="1"/>
  <c r="P107" i="8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O11" i="83"/>
  <c r="AO12" i="83"/>
  <c r="AO13" i="83"/>
  <c r="AO14" i="83"/>
  <c r="AO15" i="83"/>
  <c r="P28" i="88" l="1"/>
  <c r="M28" i="88"/>
  <c r="N28" i="88"/>
  <c r="L28" i="88"/>
  <c r="AJ20" i="89" s="1"/>
  <c r="AL20" i="89" s="1"/>
  <c r="AN20" i="89" s="1"/>
  <c r="AI51" i="89" s="1"/>
  <c r="O284" i="90" s="1"/>
  <c r="M25" i="88"/>
  <c r="T25" i="88" s="1"/>
  <c r="N25" i="88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B8" i="91"/>
  <c r="E8" i="91" s="1"/>
  <c r="AA10" i="92"/>
  <c r="AD10" i="92" s="1"/>
  <c r="AF10" i="92" s="1"/>
  <c r="AJ12" i="89"/>
  <c r="AL13" i="89" s="1"/>
  <c r="AN13" i="89" s="1"/>
  <c r="AI44" i="89" s="1"/>
  <c r="AL7" i="89"/>
  <c r="AN7" i="89" s="1"/>
  <c r="AI38" i="89" s="1"/>
  <c r="AL5" i="89"/>
  <c r="AN5" i="89" s="1"/>
  <c r="AI36" i="89" s="1"/>
  <c r="AL6" i="89"/>
  <c r="AN6" i="89" s="1"/>
  <c r="AI37" i="89" s="1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O95" i="90" l="1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O245" i="90"/>
  <c r="AL10" i="89"/>
  <c r="AN10" i="89" s="1"/>
  <c r="AI41" i="89" s="1"/>
  <c r="O106" i="90" s="1"/>
  <c r="O90" i="90"/>
  <c r="O342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O453" i="90" l="1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<sst xmlns="http://schemas.openxmlformats.org/spreadsheetml/2006/main" count="6405" uniqueCount="651">
  <si>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</si>
  <si>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</si>
  <si>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</si>
  <si>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</si>
  <si>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</si>
  <si>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</si>
  <si>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</si>
  <si>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</si>
  <si>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</si>
  <si>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</si>
  <si>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</si>
  <si>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</si>
  <si>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</si>
  <si>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</si>
  <si>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</si>
  <si>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</si>
  <si>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</si>
  <si>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</si>
  <si>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</si>
  <si>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</si>
  <si>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</si>
  <si>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</si>
  <si>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</si>
  <si>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</si>
  <si>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</si>
  <si>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</si>
  <si>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</si>
  <si>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</si>
  <si>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</si>
  <si>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</si>
  <si>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</si>
  <si>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</si>
  <si>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</si>
  <si>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</si>
  <si>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</si>
  <si>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</si>
  <si>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</si>
  <si>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</si>
  <si>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</si>
  <si>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</si>
  <si>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</si>
  <si>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</si>
  <si>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</si>
  <si>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</si>
  <si>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</si>
  <si>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</si>
  <si>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</si>
  <si>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</si>
  <si>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</si>
  <si>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</si>
  <si>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</si>
  <si>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</si>
  <si>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</si>
  <si>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</si>
  <si>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</si>
  <si>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</si>
  <si>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</si>
  <si>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</si>
  <si>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</si>
  <si>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</si>
  <si>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</si>
  <si>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</si>
  <si>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</si>
  <si>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</si>
  <si>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</si>
  <si>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</si>
  <si>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</si>
  <si>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</si>
  <si>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</si>
  <si>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</si>
  <si>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</si>
  <si>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</si>
  <si>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</si>
  <si>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</si>
  <si>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</si>
  <si>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</si>
  <si>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</si>
  <si>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</si>
  <si>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</si>
  <si>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</si>
  <si>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</si>
  <si>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</si>
  <si>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</si>
  <si>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</si>
  <si>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</si>
  <si>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</si>
  <si>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</si>
  <si>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</si>
  <si>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</si>
  <si>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</si>
  <si>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</si>
  <si>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</si>
  <si>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</si>
  <si>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</si>
  <si>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</si>
  <si>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</si>
  <si>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</si>
  <si>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</si>
  <si>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</si>
  <si>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</si>
  <si>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</si>
  <si>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</si>
  <si>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</si>
  <si>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</si>
  <si>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</si>
  <si>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</si>
  <si>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</si>
  <si>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</si>
  <si>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</si>
  <si>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</si>
  <si>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</si>
  <si>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</si>
  <si>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</si>
  <si>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</si>
  <si>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</si>
  <si>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</si>
  <si>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</si>
  <si>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</si>
  <si>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</si>
  <si>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</si>
  <si>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</si>
  <si>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</si>
  <si>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</si>
  <si>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</si>
  <si>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</si>
  <si>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</si>
  <si>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</si>
  <si>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</si>
  <si>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</si>
  <si>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</si>
  <si>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</si>
  <si>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</si>
  <si>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</si>
  <si>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</si>
  <si>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</si>
  <si>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</si>
  <si>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</si>
  <si>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</si>
  <si>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</si>
  <si>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</si>
  <si>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</si>
  <si>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</si>
  <si>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</si>
  <si>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</si>
  <si>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</si>
  <si>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</si>
  <si>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</si>
  <si>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</si>
  <si>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</si>
  <si>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</si>
  <si>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</si>
  <si>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</si>
  <si>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</si>
  <si>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</si>
  <si>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</si>
  <si>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</si>
  <si>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</si>
  <si>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</si>
  <si>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</si>
  <si>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</si>
  <si>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</si>
  <si>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</si>
  <si>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</si>
  <si>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</si>
  <si>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</si>
  <si>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</si>
  <si>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</si>
  <si>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</si>
  <si>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</si>
  <si>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</si>
  <si>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</si>
  <si>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</si>
  <si>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</si>
  <si>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</si>
  <si>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</si>
  <si>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</si>
  <si>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</si>
  <si>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</si>
  <si>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</si>
  <si>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</si>
  <si>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</si>
  <si>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</si>
  <si>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</si>
  <si>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</si>
  <si>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</si>
  <si>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</si>
  <si>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</si>
  <si>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</si>
  <si>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</si>
  <si>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</si>
  <si>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</si>
  <si>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</si>
  <si>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</si>
  <si>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</si>
  <si>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</si>
  <si>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</si>
  <si>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</si>
  <si>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</si>
  <si>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</si>
  <si>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</si>
  <si>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</si>
  <si>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</si>
  <si>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</si>
  <si>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</si>
  <si>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</si>
  <si>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</si>
  <si>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</si>
  <si>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</si>
  <si>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</si>
  <si>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</si>
  <si>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</si>
  <si>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</si>
  <si>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</si>
  <si>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</si>
  <si>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</si>
  <si>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</si>
  <si>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</si>
  <si>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</si>
  <si>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</si>
  <si>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</si>
  <si>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</si>
  <si>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</si>
  <si>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</si>
  <si>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</si>
  <si>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</si>
  <si>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</si>
  <si>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</si>
  <si>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</si>
  <si>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</si>
  <si>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</si>
  <si>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</si>
  <si>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</si>
  <si>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</si>
  <si>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</si>
  <si>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</si>
  <si>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</si>
  <si>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</si>
  <si>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</si>
  <si>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</si>
  <si>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</si>
  <si>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</si>
  <si>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</si>
  <si>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</si>
  <si>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</si>
  <si>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</si>
  <si>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</si>
  <si>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</si>
  <si>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</si>
  <si>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</si>
  <si>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</si>
  <si>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</si>
  <si>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</si>
  <si>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</si>
  <si>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</si>
  <si>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</si>
  <si>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</si>
  <si>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</si>
  <si>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</si>
  <si>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</si>
  <si>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</si>
  <si>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</si>
  <si>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</si>
  <si>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</si>
  <si>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</si>
  <si>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</si>
  <si>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</si>
  <si>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</si>
  <si>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</si>
  <si>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</si>
  <si>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</si>
  <si>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</si>
  <si>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</si>
  <si>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</si>
  <si>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</si>
  <si>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</si>
  <si>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</si>
  <si>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</si>
  <si>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</si>
  <si>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</si>
  <si>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</si>
  <si>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</si>
  <si>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</si>
  <si>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</si>
  <si>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</si>
  <si>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</si>
  <si>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</si>
  <si>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</si>
  <si>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</si>
  <si>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</si>
  <si>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</si>
  <si>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</si>
  <si>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</si>
  <si>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</si>
  <si>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</si>
  <si>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</si>
  <si>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</si>
  <si>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</si>
  <si>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</si>
  <si>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</si>
  <si>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</si>
  <si>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</si>
  <si>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</si>
  <si>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</si>
  <si>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</si>
  <si>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</si>
  <si>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</si>
  <si>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</si>
  <si>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</si>
  <si>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</si>
  <si>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</si>
  <si>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</si>
  <si>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</si>
  <si>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</si>
  <si>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</si>
  <si>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</si>
  <si>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</si>
  <si>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</si>
  <si>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</si>
  <si>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</si>
  <si>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</si>
  <si>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</si>
  <si>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</si>
  <si>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</si>
  <si>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</si>
  <si>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</si>
  <si>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</si>
  <si>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</si>
  <si>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</si>
  <si>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</si>
  <si>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</si>
  <si>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</si>
  <si>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</si>
  <si>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</si>
  <si>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</si>
  <si>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</si>
  <si>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</si>
  <si>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</si>
  <si>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</si>
  <si>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</si>
  <si>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</si>
  <si>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</si>
  <si>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</si>
  <si>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</si>
  <si>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</si>
  <si>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</si>
  <si>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</si>
  <si>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</si>
  <si>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</si>
  <si>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</si>
  <si>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</si>
  <si>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</si>
  <si>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</si>
  <si>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</si>
  <si>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</si>
  <si>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</si>
  <si>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</si>
  <si>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</si>
  <si>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</si>
  <si>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</si>
  <si>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</si>
  <si>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</si>
  <si>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</si>
  <si>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</si>
  <si>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</si>
  <si>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</si>
  <si>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</si>
  <si>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</si>
  <si>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</si>
  <si>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</si>
  <si>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</si>
  <si>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</si>
  <si>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</si>
  <si>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</si>
  <si>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</si>
  <si>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</si>
  <si>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</si>
  <si>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</si>
  <si>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</si>
  <si>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</si>
  <si>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</si>
  <si>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</si>
  <si>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</si>
  <si>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</si>
  <si>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</si>
  <si>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</si>
  <si>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</si>
  <si>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</si>
  <si>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</si>
  <si>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</si>
  <si>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</si>
  <si>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</si>
  <si>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</si>
  <si>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</si>
  <si>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</si>
  <si>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</si>
  <si>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</si>
  <si>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</si>
  <si>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</si>
  <si>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</si>
  <si>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</si>
  <si>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</si>
  <si>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</si>
  <si>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</si>
  <si>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</si>
  <si>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</si>
  <si>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</si>
  <si>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</si>
  <si>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</si>
  <si>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</si>
  <si>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</si>
  <si>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</si>
  <si>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</si>
  <si>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</si>
  <si>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</si>
  <si>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</si>
  <si>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</si>
  <si>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</si>
  <si>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</si>
  <si>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</si>
  <si>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</si>
  <si>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</si>
  <si>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</si>
  <si>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</si>
  <si>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</si>
  <si>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</si>
  <si>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</si>
  <si>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</si>
  <si>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</si>
  <si>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</si>
  <si>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</si>
  <si>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</si>
  <si>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</si>
  <si>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</si>
  <si>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</si>
  <si>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</si>
  <si>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</si>
  <si>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</si>
  <si>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</si>
  <si>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</si>
  <si>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</si>
  <si>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</si>
  <si>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</si>
  <si>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</si>
  <si>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</si>
  <si>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</si>
  <si>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</si>
  <si>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</si>
  <si>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</si>
  <si>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</si>
  <si>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</si>
  <si>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</si>
  <si>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</si>
  <si>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</si>
  <si>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</si>
  <si>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</si>
  <si>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</si>
  <si>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</si>
  <si>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</si>
  <si>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</si>
  <si>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</si>
  <si>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</si>
  <si>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</si>
  <si>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</si>
  <si>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</si>
  <si>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</si>
  <si>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</si>
  <si>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</si>
  <si>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</si>
  <si>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</si>
  <si>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</si>
  <si>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</si>
  <si>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</si>
  <si>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</si>
  <si>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</si>
  <si>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</si>
  <si>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</si>
  <si>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</si>
  <si>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</si>
  <si>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</si>
  <si>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</si>
  <si>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</si>
  <si>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</si>
  <si>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</si>
  <si>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</si>
  <si>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</si>
  <si>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</si>
  <si>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</si>
  <si>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</si>
  <si>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</si>
  <si>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</si>
  <si>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</si>
  <si>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</si>
  <si>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</si>
  <si>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</si>
  <si>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</si>
  <si>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</si>
  <si>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</si>
  <si>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</si>
  <si>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</si>
  <si>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</si>
  <si>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</si>
  <si>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</si>
  <si>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</si>
  <si>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</si>
  <si>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</si>
  <si>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</si>
  <si>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</si>
  <si>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</si>
  <si>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</si>
  <si>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</si>
  <si>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</si>
  <si>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</si>
  <si>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</si>
  <si>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</si>
  <si>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</si>
  <si>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</si>
  <si>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</si>
  <si>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</si>
  <si>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</si>
  <si>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</si>
  <si>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</si>
  <si>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</si>
  <si>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</si>
  <si>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</si>
  <si>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</si>
  <si>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</si>
  <si>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</si>
  <si>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</si>
  <si>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</si>
  <si>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</si>
  <si>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</si>
  <si>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</si>
  <si>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</si>
  <si>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</si>
  <si>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</si>
  <si>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</si>
  <si>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</si>
  <si>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</si>
  <si>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</si>
  <si>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</si>
  <si>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</si>
  <si>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</si>
  <si>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</si>
  <si>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</si>
  <si>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</si>
  <si>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</si>
  <si>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</si>
  <si>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</si>
  <si>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</si>
  <si>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</si>
  <si>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</si>
  <si>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</si>
  <si>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</si>
  <si>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</si>
  <si>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</si>
  <si>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</si>
  <si>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</si>
  <si>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</si>
  <si>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</si>
  <si>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</si>
  <si>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</si>
  <si>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</si>
  <si>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</si>
  <si>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</si>
  <si>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</si>
  <si>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</si>
  <si>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</si>
  <si>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</si>
  <si>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</si>
  <si>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</si>
  <si>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</si>
  <si>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</si>
  <si>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神器</t>
    <phoneticPr fontId="2" type="noConversion"/>
  </si>
  <si>
    <t>碎片系数</t>
    <phoneticPr fontId="2" type="noConversion"/>
  </si>
  <si>
    <t>sum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</si>
  <si>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</si>
  <si>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</si>
  <si>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</si>
  <si>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</si>
  <si>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神器1</t>
    <phoneticPr fontId="2" type="noConversion"/>
  </si>
  <si>
    <t>备注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</si>
  <si>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</si>
  <si>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</si>
  <si>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</si>
  <si>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</si>
  <si>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神器碎片ID</t>
    <phoneticPr fontId="2" type="noConversion"/>
  </si>
  <si>
    <t>神器ID</t>
    <phoneticPr fontId="2" type="noConversion"/>
  </si>
  <si>
    <t>Loc</t>
    <phoneticPr fontId="2" type="noConversion"/>
  </si>
  <si>
    <t>备注</t>
    <phoneticPr fontId="2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</si>
  <si>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</si>
  <si>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</si>
  <si>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</si>
  <si>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</si>
  <si>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</si>
  <si>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</si>
  <si>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</si>
  <si>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</si>
  <si>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</si>
  <si>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</si>
  <si>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</si>
  <si>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</si>
  <si>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</si>
  <si>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</si>
  <si>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</si>
  <si>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</si>
  <si>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</si>
  <si>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</si>
  <si>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</si>
  <si>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</si>
  <si>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</si>
  <si>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</si>
  <si>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</si>
  <si>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</si>
  <si>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</si>
  <si>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</si>
  <si>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</si>
  <si>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</si>
  <si>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</si>
  <si>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</si>
  <si>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</si>
  <si>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</si>
  <si>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</si>
  <si>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</si>
  <si>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</si>
  <si>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</si>
  <si>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</si>
  <si>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</si>
  <si>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</si>
  <si>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</si>
  <si>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</si>
  <si>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</si>
  <si>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</si>
  <si>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</si>
  <si>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</si>
  <si>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</si>
  <si>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</si>
  <si>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</si>
  <si>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</si>
  <si>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</si>
  <si>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</si>
  <si>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</si>
  <si>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</si>
  <si>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</si>
  <si>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</si>
  <si>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</si>
  <si>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</si>
  <si>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</si>
  <si>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</si>
  <si>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初级神器1配件1</t>
    <phoneticPr fontId="2" type="noConversion"/>
  </si>
  <si>
    <t>Lvs</t>
  </si>
  <si>
    <t>神器Loc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</si>
</sst>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8" t="s">
        <v>13</v>
      </c>
      <c r="C2" s="69"/>
      <c r="D2" s="69"/>
      <c r="E2" s="70"/>
    </row>
    <row r="3" spans="2:5" ht="35.1" customHeight="1" x14ac:dyDescent="0.2">
      <c r="B3" s="2" t="s">
        <v>0</v>
      </c>
      <c r="C3" s="3" t="s">
        <v>11</v>
      </c>
      <c r="D3" s="71" t="s">
        <v>1</v>
      </c>
      <c r="E3" s="73" t="s">
        <v>14</v>
      </c>
    </row>
    <row r="4" spans="2:5" ht="35.1" customHeight="1" x14ac:dyDescent="0.2">
      <c r="B4" s="2" t="s">
        <v>2</v>
      </c>
      <c r="C4" s="3" t="s">
        <v>12</v>
      </c>
      <c r="D4" s="72"/>
      <c r="E4" s="74"/>
    </row>
    <row r="5" spans="2:5" ht="35.1" customHeight="1" x14ac:dyDescent="0.2">
      <c r="B5" s="4" t="s">
        <v>3</v>
      </c>
      <c r="C5" s="75" t="s">
        <v>15</v>
      </c>
      <c r="D5" s="76"/>
      <c r="E5" s="77"/>
    </row>
    <row r="6" spans="2:5" ht="18" x14ac:dyDescent="0.2">
      <c r="B6" s="78" t="s">
        <v>4</v>
      </c>
      <c r="C6" s="79"/>
      <c r="D6" s="79"/>
      <c r="E6" s="80"/>
    </row>
    <row r="7" spans="2:5" ht="18" x14ac:dyDescent="0.2">
      <c r="B7" s="5" t="s">
        <v>5</v>
      </c>
      <c r="C7" s="6" t="s">
        <v>6</v>
      </c>
      <c r="D7" s="66" t="s">
        <v>7</v>
      </c>
      <c r="E7" s="67"/>
    </row>
    <row r="8" spans="2:5" x14ac:dyDescent="0.2">
      <c r="B8" s="7">
        <v>43490</v>
      </c>
      <c r="C8" s="8" t="s">
        <v>10</v>
      </c>
      <c r="D8" s="61" t="s">
        <v>8</v>
      </c>
      <c r="E8" s="62"/>
    </row>
    <row r="9" spans="2:5" x14ac:dyDescent="0.2">
      <c r="B9" s="7"/>
      <c r="C9" s="8"/>
      <c r="D9" s="61"/>
      <c r="E9" s="62"/>
    </row>
    <row r="10" spans="2:5" x14ac:dyDescent="0.2">
      <c r="B10" s="9"/>
      <c r="C10" s="8"/>
      <c r="D10" s="61"/>
      <c r="E10" s="62"/>
    </row>
    <row r="11" spans="2:5" x14ac:dyDescent="0.2">
      <c r="B11" s="9"/>
      <c r="C11" s="8"/>
      <c r="D11" s="61"/>
      <c r="E11" s="62"/>
    </row>
    <row r="12" spans="2:5" x14ac:dyDescent="0.2">
      <c r="B12" s="9"/>
      <c r="C12" s="8"/>
      <c r="D12" s="61"/>
      <c r="E12" s="62"/>
    </row>
    <row r="13" spans="2:5" x14ac:dyDescent="0.2">
      <c r="B13" s="9"/>
      <c r="C13" s="8"/>
      <c r="D13" s="61"/>
      <c r="E13" s="62"/>
    </row>
    <row r="14" spans="2:5" x14ac:dyDescent="0.2">
      <c r="B14" s="9"/>
      <c r="C14" s="8"/>
      <c r="D14" s="61"/>
      <c r="E14" s="62"/>
    </row>
    <row r="15" spans="2:5" x14ac:dyDescent="0.2">
      <c r="B15" s="9"/>
      <c r="C15" s="8"/>
      <c r="D15" s="61"/>
      <c r="E15" s="62"/>
    </row>
    <row r="16" spans="2:5" x14ac:dyDescent="0.2">
      <c r="B16" s="9"/>
      <c r="C16" s="8"/>
      <c r="D16" s="61"/>
      <c r="E16" s="62"/>
    </row>
    <row r="17" spans="2:5" x14ac:dyDescent="0.2">
      <c r="B17" s="9"/>
      <c r="C17" s="8"/>
      <c r="D17" s="61"/>
      <c r="E17" s="62"/>
    </row>
    <row r="18" spans="2:5" x14ac:dyDescent="0.2">
      <c r="B18" s="9"/>
      <c r="C18" s="8"/>
      <c r="D18" s="61"/>
      <c r="E18" s="62"/>
    </row>
    <row r="19" spans="2:5" x14ac:dyDescent="0.2">
      <c r="B19" s="9"/>
      <c r="C19" s="8"/>
      <c r="D19" s="61"/>
      <c r="E19" s="62"/>
    </row>
    <row r="20" spans="2:5" x14ac:dyDescent="0.2">
      <c r="B20" s="9"/>
      <c r="C20" s="8"/>
      <c r="D20" s="61"/>
      <c r="E20" s="62"/>
    </row>
    <row r="21" spans="2:5" x14ac:dyDescent="0.2">
      <c r="B21" s="9"/>
      <c r="C21" s="8"/>
      <c r="D21" s="61"/>
      <c r="E21" s="62"/>
    </row>
    <row r="22" spans="2:5" x14ac:dyDescent="0.2">
      <c r="B22" s="9"/>
      <c r="C22" s="8"/>
      <c r="D22" s="61"/>
      <c r="E22" s="62"/>
    </row>
    <row r="23" spans="2:5" x14ac:dyDescent="0.2">
      <c r="B23" s="9"/>
      <c r="C23" s="8"/>
      <c r="D23" s="61"/>
      <c r="E23" s="62"/>
    </row>
    <row r="24" spans="2:5" x14ac:dyDescent="0.2">
      <c r="B24" s="9"/>
      <c r="C24" s="8"/>
      <c r="D24" s="61"/>
      <c r="E24" s="62"/>
    </row>
    <row r="25" spans="2:5" x14ac:dyDescent="0.2">
      <c r="B25" s="9"/>
      <c r="C25" s="8"/>
      <c r="D25" s="61"/>
      <c r="E25" s="62"/>
    </row>
    <row r="26" spans="2:5" x14ac:dyDescent="0.2">
      <c r="B26" s="9"/>
      <c r="C26" s="8"/>
      <c r="D26" s="61"/>
      <c r="E26" s="62"/>
    </row>
    <row r="27" spans="2:5" x14ac:dyDescent="0.2">
      <c r="B27" s="9"/>
      <c r="C27" s="8"/>
      <c r="D27" s="61"/>
      <c r="E27" s="62"/>
    </row>
    <row r="28" spans="2:5" ht="18" thickBot="1" x14ac:dyDescent="0.25">
      <c r="B28" s="10"/>
      <c r="C28" s="11"/>
      <c r="D28" s="63"/>
      <c r="E28" s="64"/>
    </row>
    <row r="30" spans="2:5" x14ac:dyDescent="0.2">
      <c r="B30" s="65" t="s">
        <v>9</v>
      </c>
      <c r="C30" s="65"/>
      <c r="D30" s="65"/>
      <c r="E30" s="6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D35" sqref="D35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81" t="s">
        <v>168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R3" s="81" t="s">
        <v>246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87061</v>
      </c>
      <c r="AK5" s="20">
        <v>0.1</v>
      </c>
      <c r="AL5" s="15">
        <f>INT(AJ$5*AK5)</f>
        <v>8706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26118</v>
      </c>
      <c r="AM6" s="35">
        <v>1</v>
      </c>
      <c r="AN6" s="15">
        <f t="shared" ref="AN6:AN24" si="1">INT(AL6/AM6/$S$1/500)*500</f>
        <v>8500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52236</v>
      </c>
      <c r="AM7" s="35">
        <v>1</v>
      </c>
      <c r="AN7" s="15">
        <f t="shared" si="1"/>
        <v>17000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1093036</v>
      </c>
      <c r="AK8" s="20">
        <v>0.1</v>
      </c>
      <c r="AL8" s="15">
        <f>INT(AJ$8*AK8)</f>
        <v>109303</v>
      </c>
      <c r="AM8" s="35">
        <v>1.5</v>
      </c>
      <c r="AN8" s="15">
        <f t="shared" si="1"/>
        <v>24000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273259</v>
      </c>
      <c r="AM9" s="35">
        <v>1.6</v>
      </c>
      <c r="AN9" s="15">
        <f t="shared" si="1"/>
        <v>56500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327910</v>
      </c>
      <c r="AM10" s="35">
        <v>1.7</v>
      </c>
      <c r="AN10" s="15">
        <f t="shared" si="1"/>
        <v>64000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382562</v>
      </c>
      <c r="AM11" s="35">
        <v>1.8</v>
      </c>
      <c r="AN11" s="15">
        <f t="shared" si="1"/>
        <v>70500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1800585</v>
      </c>
      <c r="AK12" s="20">
        <v>0.22</v>
      </c>
      <c r="AL12" s="15">
        <f>INT(AJ$12*AK12)</f>
        <v>396128</v>
      </c>
      <c r="AM12" s="35">
        <v>1.8</v>
      </c>
      <c r="AN12" s="15">
        <f t="shared" si="1"/>
        <v>73000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432140</v>
      </c>
      <c r="AM13" s="35">
        <v>1.8</v>
      </c>
      <c r="AN13" s="15">
        <f t="shared" si="1"/>
        <v>80000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468152</v>
      </c>
      <c r="AM14" s="35">
        <v>1.8</v>
      </c>
      <c r="AN14" s="15">
        <f t="shared" si="1"/>
        <v>86500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504163</v>
      </c>
      <c r="AM15" s="35">
        <v>1.8</v>
      </c>
      <c r="AN15" s="15">
        <f t="shared" si="1"/>
        <v>93000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4618597</v>
      </c>
      <c r="AK16" s="20">
        <v>0.15</v>
      </c>
      <c r="AL16" s="15">
        <f>INT(AJ$16*AK16)</f>
        <v>692789</v>
      </c>
      <c r="AM16" s="35">
        <v>2</v>
      </c>
      <c r="AN16" s="15">
        <f t="shared" si="1"/>
        <v>115000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1016091</v>
      </c>
      <c r="AM17" s="35">
        <v>2.2000000000000002</v>
      </c>
      <c r="AN17" s="15">
        <f t="shared" si="1"/>
        <v>153500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1293207</v>
      </c>
      <c r="AM18" s="35">
        <v>2.4</v>
      </c>
      <c r="AN18" s="15">
        <f t="shared" si="1"/>
        <v>179500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1616508</v>
      </c>
      <c r="AM19" s="35">
        <v>2.6</v>
      </c>
      <c r="AN19" s="15">
        <f t="shared" si="1"/>
        <v>207000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19486687</v>
      </c>
      <c r="AK20" s="20">
        <v>0.1</v>
      </c>
      <c r="AL20" s="15">
        <f>INT(AJ$20*AK20)</f>
        <v>1948668</v>
      </c>
      <c r="AM20" s="35">
        <v>2.8</v>
      </c>
      <c r="AN20" s="15">
        <f t="shared" si="1"/>
        <v>231500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2923003</v>
      </c>
      <c r="AM21" s="35">
        <v>3</v>
      </c>
      <c r="AN21" s="15">
        <f t="shared" si="1"/>
        <v>324500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3897337</v>
      </c>
      <c r="AM22" s="35">
        <v>3</v>
      </c>
      <c r="AN22" s="15">
        <f t="shared" si="1"/>
        <v>433000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4871671</v>
      </c>
      <c r="AM23" s="35">
        <v>3</v>
      </c>
      <c r="AN23" s="15">
        <f t="shared" si="1"/>
        <v>541000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5846006</v>
      </c>
      <c r="AM24" s="35">
        <v>3</v>
      </c>
      <c r="AN24" s="15">
        <f t="shared" si="1"/>
        <v>649500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24000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56500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64000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70500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73000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80000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86500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93000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115000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153500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179500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207000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231500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324500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433000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541000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649500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25" workbookViewId="0">
      <selection activeCell="J59" sqref="J5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81" t="s">
        <v>289</v>
      </c>
      <c r="B3" s="81"/>
      <c r="C3" s="81"/>
      <c r="D3" s="81"/>
      <c r="E3" s="81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  <c r="H12" s="12" t="s">
        <v>479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  <c r="H33" s="49">
        <v>1501021</v>
      </c>
    </row>
    <row r="35" spans="1:24" ht="20.25" x14ac:dyDescent="0.2">
      <c r="I35" s="81" t="s">
        <v>345</v>
      </c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24000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56500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64000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70500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73000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80000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86500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93000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115000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153500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179500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207000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231500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324500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433000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541000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649500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24000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56500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64000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70500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73000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80000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86500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93000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115000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153500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179500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207000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231500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324500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433000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541000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649500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24000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56500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64000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70500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73000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80000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86500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93000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115000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153500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179500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207000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231500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324500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433000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541000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649500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24000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56500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64000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70500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73000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80000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86500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93000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115000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153500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179500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207000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231500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324500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433000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541000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649500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24000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56500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64000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70500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73000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80000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86500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93000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115000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153500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179500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207000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231500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324500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433000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541000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649500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24000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56500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64000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70500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73000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80000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86500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93000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115000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153500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179500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207000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231500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324500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433000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541000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649500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24000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56500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64000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70500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73000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80000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86500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93000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115000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153500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179500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207000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231500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324500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433000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541000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649500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24000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56500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64000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70500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73000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80000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86500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93000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115000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153500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179500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207000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231500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324500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433000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541000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649500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24000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56500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64000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70500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73000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80000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86500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93000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115000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153500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179500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207000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231500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324500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433000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541000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649500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24000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56500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64000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70500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73000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80000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86500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93000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115000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153500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179500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207000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231500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324500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433000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541000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649500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24000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56500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64000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70500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73000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80000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86500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93000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115000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153500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179500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207000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231500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324500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433000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541000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649500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24000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56500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64000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70500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73000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80000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86500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93000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115000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153500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179500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207000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231500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324500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433000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541000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649500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24000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56500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64000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70500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73000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80000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86500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93000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115000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153500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179500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207000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231500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324500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433000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541000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649500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24000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56500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64000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70500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73000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80000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86500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93000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115000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153500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179500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207000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231500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324500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433000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541000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649500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24000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56500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64000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70500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73000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80000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86500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93000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115000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153500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179500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207000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231500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324500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433000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541000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649500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24000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56500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64000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70500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73000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80000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86500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93000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115000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153500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179500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207000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231500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324500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433000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541000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649500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24000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56500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64000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70500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73000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80000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86500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93000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115000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153500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179500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207000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231500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324500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433000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541000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649500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24000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56500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64000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70500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73000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80000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86500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93000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115000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153500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179500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207000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231500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324500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433000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541000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649500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24000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56500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64000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70500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73000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80000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86500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93000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115000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153500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179500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207000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231500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324500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433000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541000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649500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24000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56500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64000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70500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73000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80000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86500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93000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115000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153500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179500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207000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231500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324500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433000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541000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649500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24000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56500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64000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70500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73000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80000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86500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93000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115000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153500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179500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207000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231500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324500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433000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541000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649500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4857940</v>
      </c>
      <c r="C5" s="41">
        <f>SUM(节奏总表!R8:R11)</f>
        <v>7</v>
      </c>
      <c r="D5" s="15">
        <f>INT($B5*D$4)</f>
        <v>1943176</v>
      </c>
      <c r="E5" s="15">
        <f>INT($B5*E$4)</f>
        <v>2914764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6001950</v>
      </c>
      <c r="C6" s="41">
        <f>SUM(节奏总表!R12:R13)</f>
        <v>10</v>
      </c>
      <c r="D6" s="15">
        <f t="shared" ref="D6:E8" si="0">INT($B6*D$4)</f>
        <v>2400780</v>
      </c>
      <c r="E6" s="15">
        <f t="shared" si="0"/>
        <v>3601170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10263550</v>
      </c>
      <c r="C7" s="41">
        <f>SUM(节奏总表!R14:R15)</f>
        <v>23.75</v>
      </c>
      <c r="D7" s="15">
        <f t="shared" si="0"/>
        <v>4105420</v>
      </c>
      <c r="E7" s="15">
        <f t="shared" si="0"/>
        <v>6158130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43303750</v>
      </c>
      <c r="C8" s="41">
        <f>SUM(节奏总表!R16:R18)</f>
        <v>80</v>
      </c>
      <c r="D8" s="15">
        <f t="shared" si="0"/>
        <v>17321500</v>
      </c>
      <c r="E8" s="15">
        <f t="shared" si="0"/>
        <v>25982250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213"/>
  <sheetViews>
    <sheetView workbookViewId="0">
      <selection activeCell="Z10" sqref="Z1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9.125" bestFit="1" customWidth="1"/>
    <col min="6" max="6" width="13.875" bestFit="1" customWidth="1"/>
    <col min="7" max="7" width="10.75" customWidth="1"/>
    <col min="8" max="11" width="13.875" bestFit="1" customWidth="1"/>
    <col min="12" max="12" width="14" bestFit="1" customWidth="1"/>
    <col min="18" max="18" width="9.625" bestFit="1" customWidth="1"/>
    <col min="19" max="19" width="15" customWidth="1"/>
    <col min="20" max="20" width="11.125" customWidth="1"/>
    <col min="21" max="21" width="24.875" customWidth="1"/>
    <col min="25" max="25" width="10.375" customWidth="1"/>
    <col min="26" max="26" width="30.75" customWidth="1"/>
    <col min="29" max="29" width="18.125" customWidth="1"/>
    <col min="30" max="30" width="11.625" customWidth="1"/>
    <col min="31" max="31" width="12.75" customWidth="1"/>
    <col min="32" max="32" width="14.625" customWidth="1"/>
  </cols>
  <sheetData>
    <row r="3" spans="1:32" ht="17.25" x14ac:dyDescent="0.2">
      <c r="A3" s="12" t="s">
        <v>570</v>
      </c>
      <c r="B3" s="12" t="s">
        <v>568</v>
      </c>
      <c r="C3" s="12" t="s">
        <v>569</v>
      </c>
      <c r="E3" s="12" t="s">
        <v>571</v>
      </c>
      <c r="F3" s="12" t="s">
        <v>569</v>
      </c>
      <c r="G3" s="12" t="s">
        <v>578</v>
      </c>
      <c r="I3" s="12" t="s">
        <v>572</v>
      </c>
      <c r="J3" s="12" t="s">
        <v>111</v>
      </c>
      <c r="K3" s="12" t="s">
        <v>574</v>
      </c>
      <c r="L3" s="12" t="s">
        <v>573</v>
      </c>
      <c r="O3" s="12" t="s">
        <v>586</v>
      </c>
      <c r="P3" s="12" t="s">
        <v>650</v>
      </c>
      <c r="Q3" s="12" t="s">
        <v>587</v>
      </c>
      <c r="R3" s="12" t="s">
        <v>585</v>
      </c>
      <c r="S3" s="12" t="s">
        <v>588</v>
      </c>
      <c r="T3" s="12" t="s">
        <v>588</v>
      </c>
      <c r="U3" s="12" t="s">
        <v>588</v>
      </c>
    </row>
    <row r="4" spans="1:3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60">
        <v>1</v>
      </c>
      <c r="J4" s="60">
        <v>2</v>
      </c>
      <c r="K4" s="60">
        <f>SUM(J$4:J4)</f>
        <v>2</v>
      </c>
      <c r="L4" s="60">
        <f>1/芦花古楼!$BH$9*芦花古楼!BH6</f>
        <v>8.4033613445378148E-3</v>
      </c>
      <c r="O4" s="60">
        <v>101</v>
      </c>
      <c r="P4" s="60">
        <v>1</v>
      </c>
      <c r="Q4" s="60">
        <v>1</v>
      </c>
      <c r="R4" s="60">
        <v>1606003</v>
      </c>
      <c r="S4" s="60" t="s">
        <v>648</v>
      </c>
      <c r="T4" s="60" t="s">
        <v>589</v>
      </c>
      <c r="U4" s="60" t="str">
        <f>S4&amp;"-"&amp;T4</f>
        <v>初级神器1配件1-两仪剑鞘</v>
      </c>
    </row>
    <row r="5" spans="1:32" ht="16.5" x14ac:dyDescent="0.2">
      <c r="A5" s="60">
        <v>40</v>
      </c>
      <c r="B5" s="15" t="str">
        <f>金币总产!A24</f>
        <v>1~40</v>
      </c>
      <c r="C5" s="15">
        <f>金币总产!N24</f>
        <v>77388</v>
      </c>
      <c r="E5" s="15">
        <v>10</v>
      </c>
      <c r="F5" s="15">
        <f>C5+C6/2</f>
        <v>563182</v>
      </c>
      <c r="G5" s="15">
        <f>SUMIF($A$14:$A$53,"&lt;="&amp;E5,$B$14:$B$53)</f>
        <v>33</v>
      </c>
      <c r="I5" s="60">
        <v>2</v>
      </c>
      <c r="J5" s="60">
        <v>2</v>
      </c>
      <c r="K5" s="60">
        <f>SUM(J$4:J5)</f>
        <v>4</v>
      </c>
      <c r="L5" s="60">
        <f>1/芦花古楼!$BH$9*芦花古楼!BI6</f>
        <v>1.2605042016806723E-2</v>
      </c>
      <c r="O5" s="60">
        <v>101</v>
      </c>
      <c r="P5" s="60">
        <v>1</v>
      </c>
      <c r="Q5" s="60">
        <v>2</v>
      </c>
      <c r="R5" s="60">
        <v>1606004</v>
      </c>
      <c r="S5" s="60" t="s">
        <v>619</v>
      </c>
      <c r="T5" s="60" t="s">
        <v>590</v>
      </c>
      <c r="U5" s="60" t="str">
        <f t="shared" ref="U5:U33" si="0">S5&amp;"-"&amp;T5</f>
        <v>初级神器1配件2-剑结</v>
      </c>
    </row>
    <row r="6" spans="1:32" ht="16.5" x14ac:dyDescent="0.2">
      <c r="A6" s="60">
        <v>80</v>
      </c>
      <c r="B6" s="15" t="str">
        <f>金币总产!A25</f>
        <v>40~80</v>
      </c>
      <c r="C6" s="15">
        <f>金币总产!N25</f>
        <v>971588</v>
      </c>
      <c r="E6" s="15">
        <v>20</v>
      </c>
      <c r="F6" s="15">
        <f>C7+C6/2</f>
        <v>2086314</v>
      </c>
      <c r="G6" s="15">
        <f>SUMIFS($B$14:$B$53,$A$14:$A$53,"&lt;="&amp;E6,$A$14:$A$53,"&gt;"&amp;E5)</f>
        <v>53</v>
      </c>
      <c r="I6" s="60">
        <v>3</v>
      </c>
      <c r="J6" s="60">
        <v>4</v>
      </c>
      <c r="K6" s="60">
        <f>SUM(J$4:J6)</f>
        <v>8</v>
      </c>
      <c r="L6" s="60">
        <f>1/芦花古楼!$BH$9*芦花古楼!BJ6</f>
        <v>2.1008403361344536E-2</v>
      </c>
      <c r="O6" s="60">
        <v>102</v>
      </c>
      <c r="P6" s="60">
        <v>2</v>
      </c>
      <c r="Q6" s="60">
        <v>1</v>
      </c>
      <c r="R6" s="60">
        <v>1606005</v>
      </c>
      <c r="S6" s="60" t="s">
        <v>620</v>
      </c>
      <c r="T6" s="60" t="s">
        <v>591</v>
      </c>
      <c r="U6" s="60" t="str">
        <f t="shared" si="0"/>
        <v>初级神器2配件1-护木</v>
      </c>
    </row>
    <row r="7" spans="1:32" ht="16.5" x14ac:dyDescent="0.2">
      <c r="A7" s="60">
        <v>100</v>
      </c>
      <c r="B7" s="15" t="str">
        <f>金币总产!A26</f>
        <v>80~100</v>
      </c>
      <c r="C7" s="15">
        <f>金币总产!N26</f>
        <v>1600520</v>
      </c>
      <c r="E7" s="15">
        <v>30</v>
      </c>
      <c r="F7" s="15">
        <f>C8</f>
        <v>4105420</v>
      </c>
      <c r="G7" s="15">
        <f t="shared" ref="G7:G8" si="1">SUMIFS($B$14:$B$53,$A$14:$A$53,"&lt;="&amp;E7,$A$14:$A$53,"&gt;"&amp;E6)</f>
        <v>123</v>
      </c>
      <c r="I7" s="60">
        <v>4</v>
      </c>
      <c r="J7" s="60">
        <v>4</v>
      </c>
      <c r="K7" s="60">
        <f>SUM(J$4:J7)</f>
        <v>12</v>
      </c>
      <c r="L7" s="60">
        <f>1/芦花古楼!$BH$9*芦花古楼!BK6</f>
        <v>2.9411764705882353E-2</v>
      </c>
      <c r="O7" s="60">
        <v>102</v>
      </c>
      <c r="P7" s="60">
        <v>2</v>
      </c>
      <c r="Q7" s="60">
        <v>2</v>
      </c>
      <c r="R7" s="60">
        <v>1606006</v>
      </c>
      <c r="S7" s="60" t="s">
        <v>621</v>
      </c>
      <c r="T7" s="60" t="s">
        <v>592</v>
      </c>
      <c r="U7" s="60" t="str">
        <f t="shared" si="0"/>
        <v>初级神器2配件2-爪刃</v>
      </c>
    </row>
    <row r="8" spans="1:32" ht="16.5" x14ac:dyDescent="0.2">
      <c r="A8" s="60">
        <v>120</v>
      </c>
      <c r="B8" s="15" t="str">
        <f>金币总产!A27</f>
        <v>100~120</v>
      </c>
      <c r="C8" s="15">
        <f>金币总产!N27</f>
        <v>4105420</v>
      </c>
      <c r="E8" s="15">
        <v>40</v>
      </c>
      <c r="F8" s="15">
        <f>C9</f>
        <v>17321500</v>
      </c>
      <c r="G8" s="15">
        <f t="shared" si="1"/>
        <v>33</v>
      </c>
      <c r="I8" s="60">
        <v>5</v>
      </c>
      <c r="J8" s="60">
        <v>6</v>
      </c>
      <c r="K8" s="60">
        <f>SUM(J$4:J8)</f>
        <v>18</v>
      </c>
      <c r="L8" s="60">
        <f>1/芦花古楼!$BH$9*芦花古楼!BL6</f>
        <v>4.2016806722689072E-2</v>
      </c>
      <c r="O8" s="60">
        <v>201</v>
      </c>
      <c r="P8" s="60">
        <v>3</v>
      </c>
      <c r="Q8" s="60">
        <v>1</v>
      </c>
      <c r="R8" s="60">
        <v>1606007</v>
      </c>
      <c r="S8" s="60" t="s">
        <v>622</v>
      </c>
      <c r="T8" s="60" t="s">
        <v>593</v>
      </c>
      <c r="U8" s="60" t="str">
        <f t="shared" si="0"/>
        <v>中级神器1配件1-绦带</v>
      </c>
    </row>
    <row r="9" spans="1:32" ht="16.5" x14ac:dyDescent="0.2">
      <c r="A9" s="60">
        <v>150</v>
      </c>
      <c r="B9" s="15" t="str">
        <f>金币总产!A28</f>
        <v>120~150</v>
      </c>
      <c r="C9" s="15">
        <f>金币总产!N28</f>
        <v>17321500</v>
      </c>
      <c r="I9" s="60">
        <v>6</v>
      </c>
      <c r="J9" s="60">
        <v>6</v>
      </c>
      <c r="K9" s="60">
        <f>SUM(J$4:J9)</f>
        <v>24</v>
      </c>
      <c r="L9" s="60">
        <f>1/芦花古楼!$BH$9*芦花古楼!BM6</f>
        <v>4.2016806722689072E-2</v>
      </c>
      <c r="O9" s="60">
        <v>201</v>
      </c>
      <c r="P9" s="60">
        <v>3</v>
      </c>
      <c r="Q9" s="60">
        <v>2</v>
      </c>
      <c r="R9" s="60">
        <v>1606008</v>
      </c>
      <c r="S9" s="60" t="s">
        <v>623</v>
      </c>
      <c r="T9" s="60" t="s">
        <v>594</v>
      </c>
      <c r="U9" s="60" t="str">
        <f t="shared" si="0"/>
        <v>中级神器1配件2-文饰</v>
      </c>
    </row>
    <row r="10" spans="1:32" ht="16.5" x14ac:dyDescent="0.2">
      <c r="I10" s="60">
        <v>7</v>
      </c>
      <c r="J10" s="60">
        <v>6</v>
      </c>
      <c r="K10" s="60">
        <f>SUM(J$4:J10)</f>
        <v>30</v>
      </c>
      <c r="L10" s="60">
        <f>1/芦花古楼!$BH$9*芦花古楼!BN6</f>
        <v>4.2016806722689072E-2</v>
      </c>
      <c r="O10" s="60">
        <v>201</v>
      </c>
      <c r="P10" s="60">
        <v>3</v>
      </c>
      <c r="Q10" s="60">
        <v>3</v>
      </c>
      <c r="R10" s="60">
        <v>1606009</v>
      </c>
      <c r="S10" s="60" t="s">
        <v>624</v>
      </c>
      <c r="T10" s="60" t="s">
        <v>595</v>
      </c>
      <c r="U10" s="60" t="str">
        <f t="shared" si="0"/>
        <v>中级神器1配件3-骨圈</v>
      </c>
    </row>
    <row r="11" spans="1:32" ht="16.5" x14ac:dyDescent="0.2">
      <c r="O11" s="60">
        <v>201</v>
      </c>
      <c r="P11" s="60">
        <v>3</v>
      </c>
      <c r="Q11" s="60">
        <v>4</v>
      </c>
      <c r="R11" s="60">
        <v>1606010</v>
      </c>
      <c r="S11" s="60" t="s">
        <v>625</v>
      </c>
      <c r="T11" s="60" t="s">
        <v>596</v>
      </c>
      <c r="U11" s="60" t="str">
        <f t="shared" si="0"/>
        <v>中级神器1配件4-玉结</v>
      </c>
    </row>
    <row r="12" spans="1:32" ht="16.5" x14ac:dyDescent="0.2">
      <c r="F12" s="15">
        <f>芦花古楼!BH6/芦花古楼!$BH$9</f>
        <v>8.4033613445378148E-3</v>
      </c>
      <c r="G12" s="15">
        <f>芦花古楼!BI6/芦花古楼!$BH$9</f>
        <v>1.2605042016806723E-2</v>
      </c>
      <c r="H12" s="15">
        <f>芦花古楼!BJ6/芦花古楼!$BH$9</f>
        <v>2.100840336134454E-2</v>
      </c>
      <c r="I12" s="15">
        <f>芦花古楼!BK6/芦花古楼!$BH$9</f>
        <v>2.9411764705882353E-2</v>
      </c>
      <c r="J12" s="15">
        <f>芦花古楼!BL6/芦花古楼!$BH$9</f>
        <v>4.2016806722689079E-2</v>
      </c>
      <c r="K12" s="15">
        <f>芦花古楼!BM6/芦花古楼!$BH$9</f>
        <v>4.2016806722689079E-2</v>
      </c>
      <c r="L12" s="15">
        <f>芦花古楼!BN6/芦花古楼!$BH$9</f>
        <v>4.2016806722689079E-2</v>
      </c>
      <c r="O12" s="60">
        <v>202</v>
      </c>
      <c r="P12" s="60">
        <v>4</v>
      </c>
      <c r="Q12" s="60">
        <v>1</v>
      </c>
      <c r="R12" s="60">
        <v>1606011</v>
      </c>
      <c r="S12" s="60" t="s">
        <v>626</v>
      </c>
      <c r="T12" s="60" t="s">
        <v>597</v>
      </c>
      <c r="U12" s="60" t="str">
        <f t="shared" si="0"/>
        <v>中级神器2配件1-指虎</v>
      </c>
    </row>
    <row r="13" spans="1:32" ht="17.25" x14ac:dyDescent="0.2">
      <c r="A13" s="12" t="s">
        <v>575</v>
      </c>
      <c r="B13" s="12" t="s">
        <v>576</v>
      </c>
      <c r="C13" s="12" t="s">
        <v>577</v>
      </c>
      <c r="D13" s="12" t="s">
        <v>258</v>
      </c>
      <c r="F13" s="59" t="s">
        <v>579</v>
      </c>
      <c r="G13" s="59" t="s">
        <v>102</v>
      </c>
      <c r="H13" s="59" t="s">
        <v>103</v>
      </c>
      <c r="I13" s="59" t="s">
        <v>104</v>
      </c>
      <c r="J13" s="59" t="s">
        <v>105</v>
      </c>
      <c r="K13" s="59" t="s">
        <v>106</v>
      </c>
      <c r="L13" s="59" t="s">
        <v>107</v>
      </c>
      <c r="O13" s="60">
        <v>202</v>
      </c>
      <c r="P13" s="60">
        <v>4</v>
      </c>
      <c r="Q13" s="60">
        <v>2</v>
      </c>
      <c r="R13" s="60">
        <v>1606012</v>
      </c>
      <c r="S13" s="60" t="s">
        <v>627</v>
      </c>
      <c r="T13" s="60" t="s">
        <v>598</v>
      </c>
      <c r="U13" s="60" t="str">
        <f t="shared" si="0"/>
        <v>中级神器2配件2-手镖</v>
      </c>
      <c r="X13" s="12" t="s">
        <v>33</v>
      </c>
      <c r="Y13" s="12" t="s">
        <v>298</v>
      </c>
      <c r="Z13" s="12" t="s">
        <v>580</v>
      </c>
      <c r="AA13" s="12" t="s">
        <v>519</v>
      </c>
      <c r="AB13" s="12" t="s">
        <v>37</v>
      </c>
      <c r="AC13" s="12" t="s">
        <v>581</v>
      </c>
      <c r="AD13" s="12" t="s">
        <v>582</v>
      </c>
      <c r="AE13" s="12" t="s">
        <v>583</v>
      </c>
      <c r="AF13" s="12" t="s">
        <v>584</v>
      </c>
    </row>
    <row r="14" spans="1:32" ht="16.5" x14ac:dyDescent="0.2">
      <c r="A14" s="60">
        <v>1</v>
      </c>
      <c r="B14" s="60">
        <v>1</v>
      </c>
      <c r="C14" s="22">
        <f>B14/INDEX($G$5:$G$8,MATCH(A14-1,$E$4:$E$8,1))</f>
        <v>3.0303030303030304E-2</v>
      </c>
      <c r="D14" s="60">
        <f>INT(INDEX($F$5:$F$8,MATCH(A14-1,$E$4:$E$8,1))*C14)</f>
        <v>17066</v>
      </c>
      <c r="F14" s="15">
        <f>INT($D14*F$12/5)*5</f>
        <v>140</v>
      </c>
      <c r="G14" s="15">
        <f t="shared" ref="G14:L29" si="2">INT($D14*G$12/5)*5</f>
        <v>215</v>
      </c>
      <c r="H14" s="15">
        <f t="shared" si="2"/>
        <v>355</v>
      </c>
      <c r="I14" s="15">
        <f t="shared" si="2"/>
        <v>500</v>
      </c>
      <c r="J14" s="15">
        <f t="shared" si="2"/>
        <v>715</v>
      </c>
      <c r="K14" s="15">
        <f t="shared" si="2"/>
        <v>715</v>
      </c>
      <c r="L14" s="15">
        <f t="shared" si="2"/>
        <v>715</v>
      </c>
      <c r="O14" s="60">
        <v>202</v>
      </c>
      <c r="P14" s="60">
        <v>4</v>
      </c>
      <c r="Q14" s="60">
        <v>3</v>
      </c>
      <c r="R14" s="60">
        <v>1606013</v>
      </c>
      <c r="S14" s="60" t="s">
        <v>628</v>
      </c>
      <c r="T14" s="60" t="s">
        <v>599</v>
      </c>
      <c r="U14" s="60" t="str">
        <f t="shared" si="0"/>
        <v>中级神器2配件3-雷钻</v>
      </c>
      <c r="X14" s="60">
        <v>1</v>
      </c>
      <c r="Y14" s="15">
        <f>INDEX($R$4:$R$33,INT((X14-1)/40)+1)</f>
        <v>1606003</v>
      </c>
      <c r="Z14" s="15" t="str">
        <f>INDEX($U$4:$U$33,INT((X14-1)/40)+1)&amp;AA14&amp;AB14</f>
        <v>初级神器1配件1-两仪剑鞘Lvs1</v>
      </c>
      <c r="AA14" s="60" t="s">
        <v>649</v>
      </c>
      <c r="AB14" s="15">
        <f>MOD(X14-1,40)+1</f>
        <v>1</v>
      </c>
      <c r="AC14" s="15" t="str">
        <f>INDEX($S$4:$S$33,INT((X14-1)/40)+1)</f>
        <v>初级神器1配件1</v>
      </c>
      <c r="AD14" s="15">
        <f>INDEX(芦花古楼!$BS$19:$BS$58,神器!AB14)</f>
        <v>1</v>
      </c>
      <c r="AE14" s="15" t="s">
        <v>91</v>
      </c>
      <c r="AF14" s="15">
        <f>INDEX($F$14:$L$53,AB14,INDEX($Q$4:$Q$33,INT((X14-1)/40)+1))</f>
        <v>140</v>
      </c>
    </row>
    <row r="15" spans="1:32" ht="16.5" x14ac:dyDescent="0.2">
      <c r="A15" s="60">
        <v>2</v>
      </c>
      <c r="B15" s="60">
        <v>1.5</v>
      </c>
      <c r="C15" s="22">
        <f t="shared" ref="C15:C53" si="3">B15/INDEX($G$5:$G$8,MATCH(A15-1,$E$4:$E$8,1))</f>
        <v>4.5454545454545456E-2</v>
      </c>
      <c r="D15" s="60">
        <f t="shared" ref="D15:D53" si="4">INT(INDEX($F$5:$F$8,MATCH(A15-1,$E$4:$E$8,1))*C15)</f>
        <v>25599</v>
      </c>
      <c r="F15" s="15">
        <f t="shared" ref="F15:L53" si="5">INT($D15*F$12/5)*5</f>
        <v>215</v>
      </c>
      <c r="G15" s="15">
        <f t="shared" si="2"/>
        <v>320</v>
      </c>
      <c r="H15" s="15">
        <f t="shared" si="2"/>
        <v>535</v>
      </c>
      <c r="I15" s="15">
        <f t="shared" si="2"/>
        <v>750</v>
      </c>
      <c r="J15" s="15">
        <f t="shared" si="2"/>
        <v>1075</v>
      </c>
      <c r="K15" s="15">
        <f t="shared" si="2"/>
        <v>1075</v>
      </c>
      <c r="L15" s="15">
        <f t="shared" si="2"/>
        <v>1075</v>
      </c>
      <c r="O15" s="60">
        <v>202</v>
      </c>
      <c r="P15" s="60">
        <v>4</v>
      </c>
      <c r="Q15" s="60">
        <v>4</v>
      </c>
      <c r="R15" s="60">
        <v>1606014</v>
      </c>
      <c r="S15" s="60" t="s">
        <v>629</v>
      </c>
      <c r="T15" s="60" t="s">
        <v>600</v>
      </c>
      <c r="U15" s="60" t="str">
        <f t="shared" si="0"/>
        <v>中级神器2配件4-臂刃</v>
      </c>
      <c r="X15" s="60">
        <v>2</v>
      </c>
      <c r="Y15" s="15">
        <f t="shared" ref="Y15:Y78" si="6">INDEX($R$4:$R$33,INT((X15-1)/40)+1)</f>
        <v>1606003</v>
      </c>
      <c r="Z15" s="15" t="str">
        <f t="shared" ref="Z15:Z78" si="7">INDEX($U$4:$U$33,INT((X15-1)/40)+1)&amp;AA15&amp;AB15</f>
        <v>初级神器1配件1-两仪剑鞘Lvs2</v>
      </c>
      <c r="AA15" s="60" t="s">
        <v>649</v>
      </c>
      <c r="AB15" s="15">
        <f t="shared" ref="AB15:AB78" si="8">MOD(X15-1,40)+1</f>
        <v>2</v>
      </c>
      <c r="AC15" s="15" t="str">
        <f t="shared" ref="AC15:AC78" si="9">INDEX($S$4:$S$33,INT((X15-1)/40)+1)</f>
        <v>初级神器1配件1</v>
      </c>
      <c r="AD15" s="15">
        <f>INDEX(芦花古楼!$BS$19:$BS$58,神器!AB15)</f>
        <v>1</v>
      </c>
      <c r="AE15" s="15" t="s">
        <v>91</v>
      </c>
      <c r="AF15" s="15">
        <f t="shared" ref="AF15:AF78" si="10">INDEX($F$14:$L$53,AB15,INDEX($Q$4:$Q$33,INT((X15-1)/40)+1))</f>
        <v>215</v>
      </c>
    </row>
    <row r="16" spans="1:32" ht="16.5" x14ac:dyDescent="0.2">
      <c r="A16" s="60">
        <v>3</v>
      </c>
      <c r="B16" s="60">
        <v>2</v>
      </c>
      <c r="C16" s="22">
        <f t="shared" si="3"/>
        <v>6.0606060606060608E-2</v>
      </c>
      <c r="D16" s="60">
        <f t="shared" si="4"/>
        <v>34132</v>
      </c>
      <c r="F16" s="15">
        <f t="shared" si="5"/>
        <v>285</v>
      </c>
      <c r="G16" s="15">
        <f t="shared" si="2"/>
        <v>430</v>
      </c>
      <c r="H16" s="15">
        <f t="shared" si="2"/>
        <v>715</v>
      </c>
      <c r="I16" s="15">
        <f t="shared" si="2"/>
        <v>1000</v>
      </c>
      <c r="J16" s="15">
        <f t="shared" si="2"/>
        <v>1430</v>
      </c>
      <c r="K16" s="15">
        <f t="shared" si="2"/>
        <v>1430</v>
      </c>
      <c r="L16" s="15">
        <f t="shared" si="2"/>
        <v>1430</v>
      </c>
      <c r="O16" s="60">
        <v>301</v>
      </c>
      <c r="P16" s="60">
        <v>5</v>
      </c>
      <c r="Q16" s="60">
        <v>1</v>
      </c>
      <c r="R16" s="60">
        <v>1606015</v>
      </c>
      <c r="S16" s="60" t="s">
        <v>630</v>
      </c>
      <c r="T16" s="60" t="s">
        <v>601</v>
      </c>
      <c r="U16" s="60" t="str">
        <f t="shared" si="0"/>
        <v>高级神器1配件1-鬼王咒</v>
      </c>
      <c r="X16" s="60">
        <v>3</v>
      </c>
      <c r="Y16" s="15">
        <f t="shared" si="6"/>
        <v>1606003</v>
      </c>
      <c r="Z16" s="15" t="str">
        <f t="shared" si="7"/>
        <v>初级神器1配件1-两仪剑鞘Lvs3</v>
      </c>
      <c r="AA16" s="60" t="s">
        <v>649</v>
      </c>
      <c r="AB16" s="15">
        <f t="shared" si="8"/>
        <v>3</v>
      </c>
      <c r="AC16" s="15" t="str">
        <f t="shared" si="9"/>
        <v>初级神器1配件1</v>
      </c>
      <c r="AD16" s="15">
        <f>INDEX(芦花古楼!$BS$19:$BS$58,神器!AB16)</f>
        <v>2</v>
      </c>
      <c r="AE16" s="15" t="s">
        <v>91</v>
      </c>
      <c r="AF16" s="15">
        <f t="shared" si="10"/>
        <v>285</v>
      </c>
    </row>
    <row r="17" spans="1:32" ht="16.5" x14ac:dyDescent="0.2">
      <c r="A17" s="60">
        <v>4</v>
      </c>
      <c r="B17" s="60">
        <v>2.5</v>
      </c>
      <c r="C17" s="22">
        <f t="shared" si="3"/>
        <v>7.575757575757576E-2</v>
      </c>
      <c r="D17" s="60">
        <f t="shared" si="4"/>
        <v>42665</v>
      </c>
      <c r="F17" s="15">
        <f t="shared" si="5"/>
        <v>355</v>
      </c>
      <c r="G17" s="15">
        <f t="shared" si="2"/>
        <v>535</v>
      </c>
      <c r="H17" s="15">
        <f t="shared" si="2"/>
        <v>895</v>
      </c>
      <c r="I17" s="15">
        <f t="shared" si="2"/>
        <v>1250</v>
      </c>
      <c r="J17" s="15">
        <f t="shared" si="2"/>
        <v>1790</v>
      </c>
      <c r="K17" s="15">
        <f t="shared" si="2"/>
        <v>1790</v>
      </c>
      <c r="L17" s="15">
        <f t="shared" si="2"/>
        <v>1790</v>
      </c>
      <c r="O17" s="60">
        <v>301</v>
      </c>
      <c r="P17" s="60">
        <v>5</v>
      </c>
      <c r="Q17" s="60">
        <v>2</v>
      </c>
      <c r="R17" s="60">
        <v>1606016</v>
      </c>
      <c r="S17" s="60" t="s">
        <v>631</v>
      </c>
      <c r="T17" s="60" t="s">
        <v>602</v>
      </c>
      <c r="U17" s="60" t="str">
        <f t="shared" si="0"/>
        <v>高级神器1配件2-虎獠</v>
      </c>
      <c r="X17" s="60">
        <v>4</v>
      </c>
      <c r="Y17" s="15">
        <f t="shared" si="6"/>
        <v>1606003</v>
      </c>
      <c r="Z17" s="15" t="str">
        <f t="shared" si="7"/>
        <v>初级神器1配件1-两仪剑鞘Lvs4</v>
      </c>
      <c r="AA17" s="60" t="s">
        <v>649</v>
      </c>
      <c r="AB17" s="15">
        <f t="shared" si="8"/>
        <v>4</v>
      </c>
      <c r="AC17" s="15" t="str">
        <f t="shared" si="9"/>
        <v>初级神器1配件1</v>
      </c>
      <c r="AD17" s="15">
        <f>INDEX(芦花古楼!$BS$19:$BS$58,神器!AB17)</f>
        <v>3</v>
      </c>
      <c r="AE17" s="15" t="s">
        <v>91</v>
      </c>
      <c r="AF17" s="15">
        <f t="shared" si="10"/>
        <v>355</v>
      </c>
    </row>
    <row r="18" spans="1:32" ht="16.5" x14ac:dyDescent="0.2">
      <c r="A18" s="60">
        <v>5</v>
      </c>
      <c r="B18" s="60">
        <v>3</v>
      </c>
      <c r="C18" s="22">
        <f t="shared" si="3"/>
        <v>9.0909090909090912E-2</v>
      </c>
      <c r="D18" s="60">
        <f t="shared" si="4"/>
        <v>51198</v>
      </c>
      <c r="F18" s="15">
        <f t="shared" si="5"/>
        <v>430</v>
      </c>
      <c r="G18" s="15">
        <f t="shared" si="2"/>
        <v>645</v>
      </c>
      <c r="H18" s="15">
        <f t="shared" si="2"/>
        <v>1075</v>
      </c>
      <c r="I18" s="15">
        <f t="shared" si="2"/>
        <v>1505</v>
      </c>
      <c r="J18" s="15">
        <f t="shared" si="2"/>
        <v>2150</v>
      </c>
      <c r="K18" s="15">
        <f t="shared" si="2"/>
        <v>2150</v>
      </c>
      <c r="L18" s="15">
        <f t="shared" si="2"/>
        <v>2150</v>
      </c>
      <c r="O18" s="60">
        <v>301</v>
      </c>
      <c r="P18" s="60">
        <v>5</v>
      </c>
      <c r="Q18" s="60">
        <v>3</v>
      </c>
      <c r="R18" s="60">
        <v>1606017</v>
      </c>
      <c r="S18" s="60" t="s">
        <v>632</v>
      </c>
      <c r="T18" s="60" t="s">
        <v>603</v>
      </c>
      <c r="U18" s="60" t="str">
        <f t="shared" si="0"/>
        <v>高级神器1配件3-阎王炮</v>
      </c>
      <c r="X18" s="60">
        <v>5</v>
      </c>
      <c r="Y18" s="15">
        <f t="shared" si="6"/>
        <v>1606003</v>
      </c>
      <c r="Z18" s="15" t="str">
        <f t="shared" si="7"/>
        <v>初级神器1配件1-两仪剑鞘Lvs5</v>
      </c>
      <c r="AA18" s="60" t="s">
        <v>649</v>
      </c>
      <c r="AB18" s="15">
        <f t="shared" si="8"/>
        <v>5</v>
      </c>
      <c r="AC18" s="15" t="str">
        <f t="shared" si="9"/>
        <v>初级神器1配件1</v>
      </c>
      <c r="AD18" s="15">
        <f>INDEX(芦花古楼!$BS$19:$BS$58,神器!AB18)</f>
        <v>3</v>
      </c>
      <c r="AE18" s="15" t="s">
        <v>91</v>
      </c>
      <c r="AF18" s="15">
        <f t="shared" si="10"/>
        <v>430</v>
      </c>
    </row>
    <row r="19" spans="1:32" ht="16.5" x14ac:dyDescent="0.2">
      <c r="A19" s="60">
        <v>6</v>
      </c>
      <c r="B19" s="60">
        <v>3.5</v>
      </c>
      <c r="C19" s="22">
        <f t="shared" si="3"/>
        <v>0.10606060606060606</v>
      </c>
      <c r="D19" s="60">
        <f t="shared" si="4"/>
        <v>59731</v>
      </c>
      <c r="F19" s="15">
        <f t="shared" si="5"/>
        <v>500</v>
      </c>
      <c r="G19" s="15">
        <f t="shared" si="2"/>
        <v>750</v>
      </c>
      <c r="H19" s="15">
        <f t="shared" si="2"/>
        <v>1250</v>
      </c>
      <c r="I19" s="15">
        <f t="shared" si="2"/>
        <v>1755</v>
      </c>
      <c r="J19" s="15">
        <f t="shared" si="2"/>
        <v>2505</v>
      </c>
      <c r="K19" s="15">
        <f t="shared" si="2"/>
        <v>2505</v>
      </c>
      <c r="L19" s="15">
        <f t="shared" si="2"/>
        <v>2505</v>
      </c>
      <c r="O19" s="60">
        <v>301</v>
      </c>
      <c r="P19" s="60">
        <v>5</v>
      </c>
      <c r="Q19" s="60">
        <v>4</v>
      </c>
      <c r="R19" s="60">
        <v>1606018</v>
      </c>
      <c r="S19" s="60" t="s">
        <v>633</v>
      </c>
      <c r="T19" s="60" t="s">
        <v>604</v>
      </c>
      <c r="U19" s="60" t="str">
        <f t="shared" si="0"/>
        <v>高级神器1配件4-狱火锤</v>
      </c>
      <c r="X19" s="60">
        <v>6</v>
      </c>
      <c r="Y19" s="15">
        <f t="shared" si="6"/>
        <v>1606003</v>
      </c>
      <c r="Z19" s="15" t="str">
        <f t="shared" si="7"/>
        <v>初级神器1配件1-两仪剑鞘Lvs6</v>
      </c>
      <c r="AA19" s="60" t="s">
        <v>649</v>
      </c>
      <c r="AB19" s="15">
        <f t="shared" si="8"/>
        <v>6</v>
      </c>
      <c r="AC19" s="15" t="str">
        <f t="shared" si="9"/>
        <v>初级神器1配件1</v>
      </c>
      <c r="AD19" s="15">
        <f>INDEX(芦花古楼!$BS$19:$BS$58,神器!AB19)</f>
        <v>5</v>
      </c>
      <c r="AE19" s="15" t="s">
        <v>91</v>
      </c>
      <c r="AF19" s="15">
        <f t="shared" si="10"/>
        <v>500</v>
      </c>
    </row>
    <row r="20" spans="1:32" ht="16.5" x14ac:dyDescent="0.2">
      <c r="A20" s="60">
        <v>7</v>
      </c>
      <c r="B20" s="60">
        <v>4</v>
      </c>
      <c r="C20" s="22">
        <f t="shared" si="3"/>
        <v>0.12121212121212122</v>
      </c>
      <c r="D20" s="60">
        <f t="shared" si="4"/>
        <v>68264</v>
      </c>
      <c r="F20" s="15">
        <f t="shared" si="5"/>
        <v>570</v>
      </c>
      <c r="G20" s="15">
        <f t="shared" si="2"/>
        <v>860</v>
      </c>
      <c r="H20" s="15">
        <f t="shared" si="2"/>
        <v>1430</v>
      </c>
      <c r="I20" s="15">
        <f t="shared" si="2"/>
        <v>2005</v>
      </c>
      <c r="J20" s="15">
        <f t="shared" si="2"/>
        <v>2865</v>
      </c>
      <c r="K20" s="15">
        <f t="shared" si="2"/>
        <v>2865</v>
      </c>
      <c r="L20" s="15">
        <f t="shared" si="2"/>
        <v>2865</v>
      </c>
      <c r="O20" s="60">
        <v>301</v>
      </c>
      <c r="P20" s="60">
        <v>5</v>
      </c>
      <c r="Q20" s="60">
        <v>5</v>
      </c>
      <c r="R20" s="60">
        <v>1606019</v>
      </c>
      <c r="S20" s="60" t="s">
        <v>634</v>
      </c>
      <c r="T20" s="60" t="s">
        <v>605</v>
      </c>
      <c r="U20" s="60" t="str">
        <f t="shared" si="0"/>
        <v>高级神器1配件5-魔骨</v>
      </c>
      <c r="X20" s="60">
        <v>7</v>
      </c>
      <c r="Y20" s="15">
        <f t="shared" si="6"/>
        <v>1606003</v>
      </c>
      <c r="Z20" s="15" t="str">
        <f t="shared" si="7"/>
        <v>初级神器1配件1-两仪剑鞘Lvs7</v>
      </c>
      <c r="AA20" s="60" t="s">
        <v>649</v>
      </c>
      <c r="AB20" s="15">
        <f t="shared" si="8"/>
        <v>7</v>
      </c>
      <c r="AC20" s="15" t="str">
        <f t="shared" si="9"/>
        <v>初级神器1配件1</v>
      </c>
      <c r="AD20" s="15">
        <f>INDEX(芦花古楼!$BS$19:$BS$58,神器!AB20)</f>
        <v>5</v>
      </c>
      <c r="AE20" s="15" t="s">
        <v>91</v>
      </c>
      <c r="AF20" s="15">
        <f t="shared" si="10"/>
        <v>570</v>
      </c>
    </row>
    <row r="21" spans="1:32" ht="16.5" x14ac:dyDescent="0.2">
      <c r="A21" s="60">
        <v>8</v>
      </c>
      <c r="B21" s="60">
        <v>4.5</v>
      </c>
      <c r="C21" s="22">
        <f t="shared" si="3"/>
        <v>0.13636363636363635</v>
      </c>
      <c r="D21" s="60">
        <f t="shared" si="4"/>
        <v>76797</v>
      </c>
      <c r="F21" s="15">
        <f t="shared" si="5"/>
        <v>645</v>
      </c>
      <c r="G21" s="15">
        <f t="shared" si="2"/>
        <v>965</v>
      </c>
      <c r="H21" s="15">
        <f t="shared" si="2"/>
        <v>1610</v>
      </c>
      <c r="I21" s="15">
        <f t="shared" si="2"/>
        <v>2255</v>
      </c>
      <c r="J21" s="15">
        <f t="shared" si="2"/>
        <v>3225</v>
      </c>
      <c r="K21" s="15">
        <f t="shared" si="2"/>
        <v>3225</v>
      </c>
      <c r="L21" s="15">
        <f t="shared" si="2"/>
        <v>3225</v>
      </c>
      <c r="O21" s="60">
        <v>301</v>
      </c>
      <c r="P21" s="60">
        <v>5</v>
      </c>
      <c r="Q21" s="60">
        <v>6</v>
      </c>
      <c r="R21" s="60">
        <v>1606020</v>
      </c>
      <c r="S21" s="60" t="s">
        <v>635</v>
      </c>
      <c r="T21" s="60" t="s">
        <v>606</v>
      </c>
      <c r="U21" s="60" t="str">
        <f t="shared" si="0"/>
        <v>高级神器1配件6-封魔匣</v>
      </c>
      <c r="X21" s="60">
        <v>8</v>
      </c>
      <c r="Y21" s="15">
        <f t="shared" si="6"/>
        <v>1606003</v>
      </c>
      <c r="Z21" s="15" t="str">
        <f t="shared" si="7"/>
        <v>初级神器1配件1-两仪剑鞘Lvs8</v>
      </c>
      <c r="AA21" s="60" t="s">
        <v>649</v>
      </c>
      <c r="AB21" s="15">
        <f t="shared" si="8"/>
        <v>8</v>
      </c>
      <c r="AC21" s="15" t="str">
        <f t="shared" si="9"/>
        <v>初级神器1配件1</v>
      </c>
      <c r="AD21" s="15">
        <f>INDEX(芦花古楼!$BS$19:$BS$58,神器!AB21)</f>
        <v>5</v>
      </c>
      <c r="AE21" s="15" t="s">
        <v>91</v>
      </c>
      <c r="AF21" s="15">
        <f t="shared" si="10"/>
        <v>645</v>
      </c>
    </row>
    <row r="22" spans="1:32" ht="16.5" x14ac:dyDescent="0.2">
      <c r="A22" s="60">
        <v>9</v>
      </c>
      <c r="B22" s="60">
        <v>5</v>
      </c>
      <c r="C22" s="22">
        <f t="shared" si="3"/>
        <v>0.15151515151515152</v>
      </c>
      <c r="D22" s="60">
        <f t="shared" si="4"/>
        <v>85330</v>
      </c>
      <c r="F22" s="15">
        <f t="shared" si="5"/>
        <v>715</v>
      </c>
      <c r="G22" s="15">
        <f t="shared" si="2"/>
        <v>1075</v>
      </c>
      <c r="H22" s="15">
        <f t="shared" si="2"/>
        <v>1790</v>
      </c>
      <c r="I22" s="15">
        <f t="shared" si="2"/>
        <v>2505</v>
      </c>
      <c r="J22" s="15">
        <f t="shared" si="2"/>
        <v>3585</v>
      </c>
      <c r="K22" s="15">
        <f t="shared" si="2"/>
        <v>3585</v>
      </c>
      <c r="L22" s="15">
        <f t="shared" si="2"/>
        <v>3585</v>
      </c>
      <c r="O22" s="60">
        <v>302</v>
      </c>
      <c r="P22" s="60">
        <v>6</v>
      </c>
      <c r="Q22" s="60">
        <v>1</v>
      </c>
      <c r="R22" s="60">
        <v>1606021</v>
      </c>
      <c r="S22" s="60" t="s">
        <v>636</v>
      </c>
      <c r="T22" s="60" t="s">
        <v>607</v>
      </c>
      <c r="U22" s="60" t="str">
        <f t="shared" si="0"/>
        <v>高级神器2配件1-龙雀刀鞘</v>
      </c>
      <c r="X22" s="60">
        <v>9</v>
      </c>
      <c r="Y22" s="15">
        <f t="shared" si="6"/>
        <v>1606003</v>
      </c>
      <c r="Z22" s="15" t="str">
        <f t="shared" si="7"/>
        <v>初级神器1配件1-两仪剑鞘Lvs9</v>
      </c>
      <c r="AA22" s="60" t="s">
        <v>649</v>
      </c>
      <c r="AB22" s="15">
        <f t="shared" si="8"/>
        <v>9</v>
      </c>
      <c r="AC22" s="15" t="str">
        <f t="shared" si="9"/>
        <v>初级神器1配件1</v>
      </c>
      <c r="AD22" s="15">
        <f>INDEX(芦花古楼!$BS$19:$BS$58,神器!AB22)</f>
        <v>5</v>
      </c>
      <c r="AE22" s="15" t="s">
        <v>91</v>
      </c>
      <c r="AF22" s="15">
        <f t="shared" si="10"/>
        <v>715</v>
      </c>
    </row>
    <row r="23" spans="1:32" ht="16.5" x14ac:dyDescent="0.2">
      <c r="A23" s="60">
        <v>10</v>
      </c>
      <c r="B23" s="60">
        <v>6</v>
      </c>
      <c r="C23" s="22">
        <f t="shared" si="3"/>
        <v>0.18181818181818182</v>
      </c>
      <c r="D23" s="60">
        <f t="shared" si="4"/>
        <v>102396</v>
      </c>
      <c r="F23" s="15">
        <f t="shared" si="5"/>
        <v>860</v>
      </c>
      <c r="G23" s="15">
        <f t="shared" si="2"/>
        <v>1290</v>
      </c>
      <c r="H23" s="15">
        <f t="shared" si="2"/>
        <v>2150</v>
      </c>
      <c r="I23" s="15">
        <f t="shared" si="2"/>
        <v>3010</v>
      </c>
      <c r="J23" s="15">
        <f t="shared" si="2"/>
        <v>4300</v>
      </c>
      <c r="K23" s="15">
        <f t="shared" si="2"/>
        <v>4300</v>
      </c>
      <c r="L23" s="15">
        <f t="shared" si="2"/>
        <v>4300</v>
      </c>
      <c r="O23" s="60">
        <v>302</v>
      </c>
      <c r="P23" s="60">
        <v>6</v>
      </c>
      <c r="Q23" s="60">
        <v>2</v>
      </c>
      <c r="R23" s="60">
        <v>1606022</v>
      </c>
      <c r="S23" s="60" t="s">
        <v>637</v>
      </c>
      <c r="T23" s="60" t="s">
        <v>608</v>
      </c>
      <c r="U23" s="60" t="str">
        <f t="shared" si="0"/>
        <v>高级神器2配件2-雀环</v>
      </c>
      <c r="X23" s="60">
        <v>10</v>
      </c>
      <c r="Y23" s="15">
        <f t="shared" si="6"/>
        <v>1606003</v>
      </c>
      <c r="Z23" s="15" t="str">
        <f t="shared" si="7"/>
        <v>初级神器1配件1-两仪剑鞘Lvs10</v>
      </c>
      <c r="AA23" s="60" t="s">
        <v>649</v>
      </c>
      <c r="AB23" s="15">
        <f t="shared" si="8"/>
        <v>10</v>
      </c>
      <c r="AC23" s="15" t="str">
        <f t="shared" si="9"/>
        <v>初级神器1配件1</v>
      </c>
      <c r="AD23" s="15">
        <f>INDEX(芦花古楼!$BS$19:$BS$58,神器!AB23)</f>
        <v>7</v>
      </c>
      <c r="AE23" s="15" t="s">
        <v>91</v>
      </c>
      <c r="AF23" s="15">
        <f t="shared" si="10"/>
        <v>860</v>
      </c>
    </row>
    <row r="24" spans="1:32" ht="16.5" x14ac:dyDescent="0.2">
      <c r="A24" s="60">
        <v>11</v>
      </c>
      <c r="B24" s="60">
        <v>3</v>
      </c>
      <c r="C24" s="22">
        <f t="shared" si="3"/>
        <v>5.6603773584905662E-2</v>
      </c>
      <c r="D24" s="60">
        <f t="shared" si="4"/>
        <v>118093</v>
      </c>
      <c r="F24" s="15">
        <f t="shared" si="5"/>
        <v>990</v>
      </c>
      <c r="G24" s="15">
        <f t="shared" si="2"/>
        <v>1485</v>
      </c>
      <c r="H24" s="15">
        <f t="shared" si="2"/>
        <v>2480</v>
      </c>
      <c r="I24" s="15">
        <f t="shared" si="2"/>
        <v>3470</v>
      </c>
      <c r="J24" s="15">
        <f t="shared" si="2"/>
        <v>4960</v>
      </c>
      <c r="K24" s="15">
        <f t="shared" si="2"/>
        <v>4960</v>
      </c>
      <c r="L24" s="15">
        <f t="shared" si="2"/>
        <v>4960</v>
      </c>
      <c r="O24" s="60">
        <v>302</v>
      </c>
      <c r="P24" s="60">
        <v>6</v>
      </c>
      <c r="Q24" s="60">
        <v>3</v>
      </c>
      <c r="R24" s="60">
        <v>1606023</v>
      </c>
      <c r="S24" s="60" t="s">
        <v>638</v>
      </c>
      <c r="T24" s="60" t="s">
        <v>609</v>
      </c>
      <c r="U24" s="60" t="str">
        <f t="shared" si="0"/>
        <v>高级神器2配件3-龙印</v>
      </c>
      <c r="X24" s="60">
        <v>11</v>
      </c>
      <c r="Y24" s="15">
        <f t="shared" si="6"/>
        <v>1606003</v>
      </c>
      <c r="Z24" s="15" t="str">
        <f t="shared" si="7"/>
        <v>初级神器1配件1-两仪剑鞘Lvs11</v>
      </c>
      <c r="AA24" s="60" t="s">
        <v>649</v>
      </c>
      <c r="AB24" s="15">
        <f t="shared" si="8"/>
        <v>11</v>
      </c>
      <c r="AC24" s="15" t="str">
        <f t="shared" si="9"/>
        <v>初级神器1配件1</v>
      </c>
      <c r="AD24" s="15">
        <f>INDEX(芦花古楼!$BS$19:$BS$58,神器!AB24)</f>
        <v>7</v>
      </c>
      <c r="AE24" s="15" t="s">
        <v>91</v>
      </c>
      <c r="AF24" s="15">
        <f t="shared" si="10"/>
        <v>990</v>
      </c>
    </row>
    <row r="25" spans="1:32" ht="16.5" x14ac:dyDescent="0.2">
      <c r="A25" s="60">
        <v>12</v>
      </c>
      <c r="B25" s="60">
        <v>3.5</v>
      </c>
      <c r="C25" s="22">
        <f t="shared" si="3"/>
        <v>6.6037735849056603E-2</v>
      </c>
      <c r="D25" s="60">
        <f t="shared" si="4"/>
        <v>137775</v>
      </c>
      <c r="F25" s="15">
        <f t="shared" si="5"/>
        <v>1155</v>
      </c>
      <c r="G25" s="15">
        <f t="shared" si="2"/>
        <v>1735</v>
      </c>
      <c r="H25" s="15">
        <f t="shared" si="2"/>
        <v>2890</v>
      </c>
      <c r="I25" s="15">
        <f t="shared" si="2"/>
        <v>4050</v>
      </c>
      <c r="J25" s="15">
        <f t="shared" si="2"/>
        <v>5785</v>
      </c>
      <c r="K25" s="15">
        <f t="shared" si="2"/>
        <v>5785</v>
      </c>
      <c r="L25" s="15">
        <f t="shared" si="2"/>
        <v>5785</v>
      </c>
      <c r="O25" s="60">
        <v>302</v>
      </c>
      <c r="P25" s="60">
        <v>6</v>
      </c>
      <c r="Q25" s="60">
        <v>4</v>
      </c>
      <c r="R25" s="60">
        <v>1606024</v>
      </c>
      <c r="S25" s="60" t="s">
        <v>639</v>
      </c>
      <c r="T25" s="60" t="s">
        <v>610</v>
      </c>
      <c r="U25" s="60" t="str">
        <f t="shared" si="0"/>
        <v>高级神器2配件4-上古篆文</v>
      </c>
      <c r="X25" s="60">
        <v>12</v>
      </c>
      <c r="Y25" s="15">
        <f t="shared" si="6"/>
        <v>1606003</v>
      </c>
      <c r="Z25" s="15" t="str">
        <f t="shared" si="7"/>
        <v>初级神器1配件1-两仪剑鞘Lvs12</v>
      </c>
      <c r="AA25" s="60" t="s">
        <v>649</v>
      </c>
      <c r="AB25" s="15">
        <f t="shared" si="8"/>
        <v>12</v>
      </c>
      <c r="AC25" s="15" t="str">
        <f t="shared" si="9"/>
        <v>初级神器1配件1</v>
      </c>
      <c r="AD25" s="15">
        <f>INDEX(芦花古楼!$BS$19:$BS$58,神器!AB25)</f>
        <v>7</v>
      </c>
      <c r="AE25" s="15" t="s">
        <v>91</v>
      </c>
      <c r="AF25" s="15">
        <f t="shared" si="10"/>
        <v>1155</v>
      </c>
    </row>
    <row r="26" spans="1:32" ht="16.5" x14ac:dyDescent="0.2">
      <c r="A26" s="60">
        <v>13</v>
      </c>
      <c r="B26" s="60">
        <v>4</v>
      </c>
      <c r="C26" s="22">
        <f t="shared" si="3"/>
        <v>7.5471698113207544E-2</v>
      </c>
      <c r="D26" s="60">
        <f t="shared" si="4"/>
        <v>157457</v>
      </c>
      <c r="F26" s="15">
        <f t="shared" si="5"/>
        <v>1320</v>
      </c>
      <c r="G26" s="15">
        <f t="shared" si="2"/>
        <v>1980</v>
      </c>
      <c r="H26" s="15">
        <f t="shared" si="2"/>
        <v>3305</v>
      </c>
      <c r="I26" s="15">
        <f t="shared" si="2"/>
        <v>4630</v>
      </c>
      <c r="J26" s="15">
        <f t="shared" si="2"/>
        <v>6615</v>
      </c>
      <c r="K26" s="15">
        <f t="shared" si="2"/>
        <v>6615</v>
      </c>
      <c r="L26" s="15">
        <f t="shared" si="2"/>
        <v>6615</v>
      </c>
      <c r="O26" s="60">
        <v>302</v>
      </c>
      <c r="P26" s="60">
        <v>6</v>
      </c>
      <c r="Q26" s="60">
        <v>5</v>
      </c>
      <c r="R26" s="60">
        <v>1606025</v>
      </c>
      <c r="S26" s="60" t="s">
        <v>640</v>
      </c>
      <c r="T26" s="60" t="s">
        <v>611</v>
      </c>
      <c r="U26" s="60" t="str">
        <f t="shared" si="0"/>
        <v>高级神器2配件5-吸魂石</v>
      </c>
      <c r="X26" s="60">
        <v>13</v>
      </c>
      <c r="Y26" s="15">
        <f t="shared" si="6"/>
        <v>1606003</v>
      </c>
      <c r="Z26" s="15" t="str">
        <f t="shared" si="7"/>
        <v>初级神器1配件1-两仪剑鞘Lvs13</v>
      </c>
      <c r="AA26" s="60" t="s">
        <v>649</v>
      </c>
      <c r="AB26" s="15">
        <f t="shared" si="8"/>
        <v>13</v>
      </c>
      <c r="AC26" s="15" t="str">
        <f t="shared" si="9"/>
        <v>初级神器1配件1</v>
      </c>
      <c r="AD26" s="15">
        <f>INDEX(芦花古楼!$BS$19:$BS$58,神器!AB26)</f>
        <v>7</v>
      </c>
      <c r="AE26" s="15" t="s">
        <v>91</v>
      </c>
      <c r="AF26" s="15">
        <f t="shared" si="10"/>
        <v>1320</v>
      </c>
    </row>
    <row r="27" spans="1:32" ht="16.5" x14ac:dyDescent="0.2">
      <c r="A27" s="60">
        <v>14</v>
      </c>
      <c r="B27" s="60">
        <v>4.5</v>
      </c>
      <c r="C27" s="22">
        <f t="shared" si="3"/>
        <v>8.4905660377358486E-2</v>
      </c>
      <c r="D27" s="60">
        <f t="shared" si="4"/>
        <v>177139</v>
      </c>
      <c r="F27" s="15">
        <f t="shared" si="5"/>
        <v>1485</v>
      </c>
      <c r="G27" s="15">
        <f t="shared" si="2"/>
        <v>2230</v>
      </c>
      <c r="H27" s="15">
        <f t="shared" si="2"/>
        <v>3720</v>
      </c>
      <c r="I27" s="15">
        <f t="shared" si="2"/>
        <v>5205</v>
      </c>
      <c r="J27" s="15">
        <f t="shared" si="2"/>
        <v>7440</v>
      </c>
      <c r="K27" s="15">
        <f t="shared" si="2"/>
        <v>7440</v>
      </c>
      <c r="L27" s="15">
        <f t="shared" si="2"/>
        <v>7440</v>
      </c>
      <c r="O27" s="60">
        <v>302</v>
      </c>
      <c r="P27" s="60">
        <v>6</v>
      </c>
      <c r="Q27" s="60">
        <v>6</v>
      </c>
      <c r="R27" s="60">
        <v>1606026</v>
      </c>
      <c r="S27" s="60" t="s">
        <v>641</v>
      </c>
      <c r="T27" s="60" t="s">
        <v>612</v>
      </c>
      <c r="U27" s="60" t="str">
        <f t="shared" si="0"/>
        <v>高级神器2配件6-卷云链</v>
      </c>
      <c r="X27" s="60">
        <v>14</v>
      </c>
      <c r="Y27" s="15">
        <f t="shared" si="6"/>
        <v>1606003</v>
      </c>
      <c r="Z27" s="15" t="str">
        <f t="shared" si="7"/>
        <v>初级神器1配件1-两仪剑鞘Lvs14</v>
      </c>
      <c r="AA27" s="60" t="s">
        <v>649</v>
      </c>
      <c r="AB27" s="15">
        <f t="shared" si="8"/>
        <v>14</v>
      </c>
      <c r="AC27" s="15" t="str">
        <f t="shared" si="9"/>
        <v>初级神器1配件1</v>
      </c>
      <c r="AD27" s="15">
        <f>INDEX(芦花古楼!$BS$19:$BS$58,神器!AB27)</f>
        <v>7</v>
      </c>
      <c r="AE27" s="15" t="s">
        <v>91</v>
      </c>
      <c r="AF27" s="15">
        <f t="shared" si="10"/>
        <v>1485</v>
      </c>
    </row>
    <row r="28" spans="1:32" ht="16.5" x14ac:dyDescent="0.2">
      <c r="A28" s="60">
        <v>15</v>
      </c>
      <c r="B28" s="60">
        <v>5</v>
      </c>
      <c r="C28" s="22">
        <f t="shared" si="3"/>
        <v>9.4339622641509441E-2</v>
      </c>
      <c r="D28" s="60">
        <f t="shared" si="4"/>
        <v>196822</v>
      </c>
      <c r="F28" s="15">
        <f t="shared" si="5"/>
        <v>1650</v>
      </c>
      <c r="G28" s="15">
        <f t="shared" si="2"/>
        <v>2480</v>
      </c>
      <c r="H28" s="15">
        <f t="shared" si="2"/>
        <v>4130</v>
      </c>
      <c r="I28" s="15">
        <f t="shared" si="2"/>
        <v>5785</v>
      </c>
      <c r="J28" s="15">
        <f t="shared" si="2"/>
        <v>8265</v>
      </c>
      <c r="K28" s="15">
        <f t="shared" si="2"/>
        <v>8265</v>
      </c>
      <c r="L28" s="15">
        <f t="shared" si="2"/>
        <v>8265</v>
      </c>
      <c r="O28" s="60">
        <v>303</v>
      </c>
      <c r="P28" s="60">
        <v>7</v>
      </c>
      <c r="Q28" s="60">
        <v>1</v>
      </c>
      <c r="R28" s="60">
        <v>1606027</v>
      </c>
      <c r="S28" s="60" t="s">
        <v>642</v>
      </c>
      <c r="T28" s="60" t="s">
        <v>613</v>
      </c>
      <c r="U28" s="60" t="str">
        <f t="shared" si="0"/>
        <v>高级神器3配件1-毁灭毒素</v>
      </c>
      <c r="X28" s="60">
        <v>15</v>
      </c>
      <c r="Y28" s="15">
        <f t="shared" si="6"/>
        <v>1606003</v>
      </c>
      <c r="Z28" s="15" t="str">
        <f t="shared" si="7"/>
        <v>初级神器1配件1-两仪剑鞘Lvs15</v>
      </c>
      <c r="AA28" s="60" t="s">
        <v>649</v>
      </c>
      <c r="AB28" s="15">
        <f t="shared" si="8"/>
        <v>15</v>
      </c>
      <c r="AC28" s="15" t="str">
        <f t="shared" si="9"/>
        <v>初级神器1配件1</v>
      </c>
      <c r="AD28" s="15">
        <f>INDEX(芦花古楼!$BS$19:$BS$58,神器!AB28)</f>
        <v>10</v>
      </c>
      <c r="AE28" s="15" t="s">
        <v>91</v>
      </c>
      <c r="AF28" s="15">
        <f t="shared" si="10"/>
        <v>1650</v>
      </c>
    </row>
    <row r="29" spans="1:32" ht="16.5" x14ac:dyDescent="0.2">
      <c r="A29" s="60">
        <v>16</v>
      </c>
      <c r="B29" s="60">
        <v>5.5</v>
      </c>
      <c r="C29" s="22">
        <f t="shared" si="3"/>
        <v>0.10377358490566038</v>
      </c>
      <c r="D29" s="60">
        <f t="shared" si="4"/>
        <v>216504</v>
      </c>
      <c r="F29" s="15">
        <f t="shared" si="5"/>
        <v>1815</v>
      </c>
      <c r="G29" s="15">
        <f t="shared" si="2"/>
        <v>2725</v>
      </c>
      <c r="H29" s="15">
        <f t="shared" si="2"/>
        <v>4545</v>
      </c>
      <c r="I29" s="15">
        <f t="shared" si="2"/>
        <v>6365</v>
      </c>
      <c r="J29" s="15">
        <f t="shared" si="2"/>
        <v>9095</v>
      </c>
      <c r="K29" s="15">
        <f t="shared" si="2"/>
        <v>9095</v>
      </c>
      <c r="L29" s="15">
        <f t="shared" si="2"/>
        <v>9095</v>
      </c>
      <c r="O29" s="60">
        <v>303</v>
      </c>
      <c r="P29" s="60">
        <v>7</v>
      </c>
      <c r="Q29" s="60">
        <v>2</v>
      </c>
      <c r="R29" s="60">
        <v>1606028</v>
      </c>
      <c r="S29" s="60" t="s">
        <v>643</v>
      </c>
      <c r="T29" s="60" t="s">
        <v>614</v>
      </c>
      <c r="U29" s="60" t="str">
        <f t="shared" si="0"/>
        <v>高级神器3配件2-阿波普之鞘</v>
      </c>
      <c r="X29" s="60">
        <v>16</v>
      </c>
      <c r="Y29" s="15">
        <f t="shared" si="6"/>
        <v>1606003</v>
      </c>
      <c r="Z29" s="15" t="str">
        <f t="shared" si="7"/>
        <v>初级神器1配件1-两仪剑鞘Lvs16</v>
      </c>
      <c r="AA29" s="60" t="s">
        <v>649</v>
      </c>
      <c r="AB29" s="15">
        <f t="shared" si="8"/>
        <v>16</v>
      </c>
      <c r="AC29" s="15" t="str">
        <f t="shared" si="9"/>
        <v>初级神器1配件1</v>
      </c>
      <c r="AD29" s="15">
        <f>INDEX(芦花古楼!$BS$19:$BS$58,神器!AB29)</f>
        <v>10</v>
      </c>
      <c r="AE29" s="15" t="s">
        <v>91</v>
      </c>
      <c r="AF29" s="15">
        <f t="shared" si="10"/>
        <v>1815</v>
      </c>
    </row>
    <row r="30" spans="1:32" ht="16.5" x14ac:dyDescent="0.2">
      <c r="A30" s="60">
        <v>17</v>
      </c>
      <c r="B30" s="60">
        <v>6</v>
      </c>
      <c r="C30" s="22">
        <f t="shared" si="3"/>
        <v>0.11320754716981132</v>
      </c>
      <c r="D30" s="60">
        <f t="shared" si="4"/>
        <v>236186</v>
      </c>
      <c r="F30" s="15">
        <f t="shared" si="5"/>
        <v>1980</v>
      </c>
      <c r="G30" s="15">
        <f t="shared" si="5"/>
        <v>2975</v>
      </c>
      <c r="H30" s="15">
        <f t="shared" si="5"/>
        <v>4960</v>
      </c>
      <c r="I30" s="15">
        <f t="shared" si="5"/>
        <v>6945</v>
      </c>
      <c r="J30" s="15">
        <f t="shared" si="5"/>
        <v>9920</v>
      </c>
      <c r="K30" s="15">
        <f t="shared" si="5"/>
        <v>9920</v>
      </c>
      <c r="L30" s="15">
        <f t="shared" si="5"/>
        <v>9920</v>
      </c>
      <c r="O30" s="60">
        <v>303</v>
      </c>
      <c r="P30" s="60">
        <v>7</v>
      </c>
      <c r="Q30" s="60">
        <v>3</v>
      </c>
      <c r="R30" s="60">
        <v>1606029</v>
      </c>
      <c r="S30" s="60" t="s">
        <v>644</v>
      </c>
      <c r="T30" s="60" t="s">
        <v>615</v>
      </c>
      <c r="U30" s="60" t="str">
        <f t="shared" si="0"/>
        <v>高级神器3配件3-翼骨</v>
      </c>
      <c r="X30" s="60">
        <v>17</v>
      </c>
      <c r="Y30" s="15">
        <f t="shared" si="6"/>
        <v>1606003</v>
      </c>
      <c r="Z30" s="15" t="str">
        <f t="shared" si="7"/>
        <v>初级神器1配件1-两仪剑鞘Lvs17</v>
      </c>
      <c r="AA30" s="60" t="s">
        <v>649</v>
      </c>
      <c r="AB30" s="15">
        <f t="shared" si="8"/>
        <v>17</v>
      </c>
      <c r="AC30" s="15" t="str">
        <f t="shared" si="9"/>
        <v>初级神器1配件1</v>
      </c>
      <c r="AD30" s="15">
        <f>INDEX(芦花古楼!$BS$19:$BS$58,神器!AB30)</f>
        <v>10</v>
      </c>
      <c r="AE30" s="15" t="s">
        <v>91</v>
      </c>
      <c r="AF30" s="15">
        <f t="shared" si="10"/>
        <v>1980</v>
      </c>
    </row>
    <row r="31" spans="1:32" ht="16.5" x14ac:dyDescent="0.2">
      <c r="A31" s="60">
        <v>18</v>
      </c>
      <c r="B31" s="60">
        <v>6.5</v>
      </c>
      <c r="C31" s="22">
        <f t="shared" si="3"/>
        <v>0.12264150943396226</v>
      </c>
      <c r="D31" s="60">
        <f t="shared" si="4"/>
        <v>255868</v>
      </c>
      <c r="F31" s="15">
        <f t="shared" si="5"/>
        <v>2150</v>
      </c>
      <c r="G31" s="15">
        <f t="shared" si="5"/>
        <v>3225</v>
      </c>
      <c r="H31" s="15">
        <f t="shared" si="5"/>
        <v>5375</v>
      </c>
      <c r="I31" s="15">
        <f t="shared" si="5"/>
        <v>7525</v>
      </c>
      <c r="J31" s="15">
        <f t="shared" si="5"/>
        <v>10750</v>
      </c>
      <c r="K31" s="15">
        <f t="shared" si="5"/>
        <v>10750</v>
      </c>
      <c r="L31" s="15">
        <f t="shared" si="5"/>
        <v>10750</v>
      </c>
      <c r="O31" s="60">
        <v>303</v>
      </c>
      <c r="P31" s="60">
        <v>7</v>
      </c>
      <c r="Q31" s="60">
        <v>4</v>
      </c>
      <c r="R31" s="60">
        <v>1606030</v>
      </c>
      <c r="S31" s="60" t="s">
        <v>645</v>
      </c>
      <c r="T31" s="60" t="s">
        <v>616</v>
      </c>
      <c r="U31" s="60" t="str">
        <f t="shared" si="0"/>
        <v>高级神器3配件4-冥神刻印</v>
      </c>
      <c r="X31" s="60">
        <v>18</v>
      </c>
      <c r="Y31" s="15">
        <f t="shared" si="6"/>
        <v>1606003</v>
      </c>
      <c r="Z31" s="15" t="str">
        <f t="shared" si="7"/>
        <v>初级神器1配件1-两仪剑鞘Lvs18</v>
      </c>
      <c r="AA31" s="60" t="s">
        <v>649</v>
      </c>
      <c r="AB31" s="15">
        <f t="shared" si="8"/>
        <v>18</v>
      </c>
      <c r="AC31" s="15" t="str">
        <f t="shared" si="9"/>
        <v>初级神器1配件1</v>
      </c>
      <c r="AD31" s="15">
        <f>INDEX(芦花古楼!$BS$19:$BS$58,神器!AB31)</f>
        <v>10</v>
      </c>
      <c r="AE31" s="15" t="s">
        <v>91</v>
      </c>
      <c r="AF31" s="15">
        <f t="shared" si="10"/>
        <v>2150</v>
      </c>
    </row>
    <row r="32" spans="1:32" ht="16.5" x14ac:dyDescent="0.2">
      <c r="A32" s="60">
        <v>19</v>
      </c>
      <c r="B32" s="60">
        <v>7</v>
      </c>
      <c r="C32" s="22">
        <f t="shared" si="3"/>
        <v>0.13207547169811321</v>
      </c>
      <c r="D32" s="60">
        <f t="shared" si="4"/>
        <v>275550</v>
      </c>
      <c r="F32" s="15">
        <f t="shared" si="5"/>
        <v>2315</v>
      </c>
      <c r="G32" s="15">
        <f t="shared" si="5"/>
        <v>3470</v>
      </c>
      <c r="H32" s="15">
        <f t="shared" si="5"/>
        <v>5785</v>
      </c>
      <c r="I32" s="15">
        <f t="shared" si="5"/>
        <v>8100</v>
      </c>
      <c r="J32" s="15">
        <f t="shared" si="5"/>
        <v>11575</v>
      </c>
      <c r="K32" s="15">
        <f t="shared" si="5"/>
        <v>11575</v>
      </c>
      <c r="L32" s="15">
        <f t="shared" si="5"/>
        <v>11575</v>
      </c>
      <c r="O32" s="60">
        <v>303</v>
      </c>
      <c r="P32" s="60">
        <v>7</v>
      </c>
      <c r="Q32" s="60">
        <v>5</v>
      </c>
      <c r="R32" s="60">
        <v>1606031</v>
      </c>
      <c r="S32" s="60" t="s">
        <v>646</v>
      </c>
      <c r="T32" s="60" t="s">
        <v>617</v>
      </c>
      <c r="U32" s="60" t="str">
        <f t="shared" si="0"/>
        <v>高级神器3配件5-灼热磨沙</v>
      </c>
      <c r="X32" s="60">
        <v>19</v>
      </c>
      <c r="Y32" s="15">
        <f t="shared" si="6"/>
        <v>1606003</v>
      </c>
      <c r="Z32" s="15" t="str">
        <f t="shared" si="7"/>
        <v>初级神器1配件1-两仪剑鞘Lvs19</v>
      </c>
      <c r="AA32" s="60" t="s">
        <v>649</v>
      </c>
      <c r="AB32" s="15">
        <f t="shared" si="8"/>
        <v>19</v>
      </c>
      <c r="AC32" s="15" t="str">
        <f t="shared" si="9"/>
        <v>初级神器1配件1</v>
      </c>
      <c r="AD32" s="15">
        <f>INDEX(芦花古楼!$BS$19:$BS$58,神器!AB32)</f>
        <v>10</v>
      </c>
      <c r="AE32" s="15" t="s">
        <v>91</v>
      </c>
      <c r="AF32" s="15">
        <f t="shared" si="10"/>
        <v>2315</v>
      </c>
    </row>
    <row r="33" spans="1:32" ht="16.5" x14ac:dyDescent="0.2">
      <c r="A33" s="60">
        <v>20</v>
      </c>
      <c r="B33" s="60">
        <v>8</v>
      </c>
      <c r="C33" s="22">
        <f t="shared" si="3"/>
        <v>0.15094339622641509</v>
      </c>
      <c r="D33" s="60">
        <f t="shared" si="4"/>
        <v>314915</v>
      </c>
      <c r="F33" s="15">
        <f t="shared" si="5"/>
        <v>2645</v>
      </c>
      <c r="G33" s="15">
        <f t="shared" si="5"/>
        <v>3965</v>
      </c>
      <c r="H33" s="15">
        <f t="shared" si="5"/>
        <v>6615</v>
      </c>
      <c r="I33" s="15">
        <f t="shared" si="5"/>
        <v>9260</v>
      </c>
      <c r="J33" s="15">
        <f t="shared" si="5"/>
        <v>13230</v>
      </c>
      <c r="K33" s="15">
        <f t="shared" si="5"/>
        <v>13230</v>
      </c>
      <c r="L33" s="15">
        <f t="shared" si="5"/>
        <v>13230</v>
      </c>
      <c r="O33" s="60">
        <v>303</v>
      </c>
      <c r="P33" s="60">
        <v>7</v>
      </c>
      <c r="Q33" s="60">
        <v>6</v>
      </c>
      <c r="R33" s="60">
        <v>1606032</v>
      </c>
      <c r="S33" s="60" t="s">
        <v>647</v>
      </c>
      <c r="T33" s="60" t="s">
        <v>618</v>
      </c>
      <c r="U33" s="60" t="str">
        <f t="shared" si="0"/>
        <v>高级神器3配件6-禁纹</v>
      </c>
      <c r="X33" s="60">
        <v>20</v>
      </c>
      <c r="Y33" s="15">
        <f t="shared" si="6"/>
        <v>1606003</v>
      </c>
      <c r="Z33" s="15" t="str">
        <f t="shared" si="7"/>
        <v>初级神器1配件1-两仪剑鞘Lvs20</v>
      </c>
      <c r="AA33" s="60" t="s">
        <v>649</v>
      </c>
      <c r="AB33" s="15">
        <f t="shared" si="8"/>
        <v>20</v>
      </c>
      <c r="AC33" s="15" t="str">
        <f t="shared" si="9"/>
        <v>初级神器1配件1</v>
      </c>
      <c r="AD33" s="15">
        <f>INDEX(芦花古楼!$BS$19:$BS$58,神器!AB33)</f>
        <v>10</v>
      </c>
      <c r="AE33" s="15" t="s">
        <v>91</v>
      </c>
      <c r="AF33" s="15">
        <f t="shared" si="10"/>
        <v>2645</v>
      </c>
    </row>
    <row r="34" spans="1:32" ht="16.5" x14ac:dyDescent="0.2">
      <c r="A34" s="60">
        <v>21</v>
      </c>
      <c r="B34" s="60">
        <v>10</v>
      </c>
      <c r="C34" s="22">
        <f t="shared" si="3"/>
        <v>8.1300813008130079E-2</v>
      </c>
      <c r="D34" s="60">
        <f t="shared" si="4"/>
        <v>333773</v>
      </c>
      <c r="F34" s="15">
        <f t="shared" si="5"/>
        <v>2800</v>
      </c>
      <c r="G34" s="15">
        <f t="shared" si="5"/>
        <v>4205</v>
      </c>
      <c r="H34" s="15">
        <f t="shared" si="5"/>
        <v>7010</v>
      </c>
      <c r="I34" s="15">
        <f t="shared" si="5"/>
        <v>9815</v>
      </c>
      <c r="J34" s="15">
        <f t="shared" si="5"/>
        <v>14020</v>
      </c>
      <c r="K34" s="15">
        <f t="shared" si="5"/>
        <v>14020</v>
      </c>
      <c r="L34" s="15">
        <f t="shared" si="5"/>
        <v>14020</v>
      </c>
      <c r="X34" s="60">
        <v>21</v>
      </c>
      <c r="Y34" s="15">
        <f t="shared" si="6"/>
        <v>1606003</v>
      </c>
      <c r="Z34" s="15" t="str">
        <f t="shared" si="7"/>
        <v>初级神器1配件1-两仪剑鞘Lvs21</v>
      </c>
      <c r="AA34" s="60" t="s">
        <v>649</v>
      </c>
      <c r="AB34" s="15">
        <f t="shared" si="8"/>
        <v>21</v>
      </c>
      <c r="AC34" s="15" t="str">
        <f t="shared" si="9"/>
        <v>初级神器1配件1</v>
      </c>
      <c r="AD34" s="15">
        <f>INDEX(芦花古楼!$BS$19:$BS$58,神器!AB34)</f>
        <v>15</v>
      </c>
      <c r="AE34" s="15" t="s">
        <v>91</v>
      </c>
      <c r="AF34" s="15">
        <f t="shared" si="10"/>
        <v>2800</v>
      </c>
    </row>
    <row r="35" spans="1:32" ht="16.5" x14ac:dyDescent="0.2">
      <c r="A35" s="60">
        <v>22</v>
      </c>
      <c r="B35" s="60">
        <v>10.5</v>
      </c>
      <c r="C35" s="22">
        <f t="shared" si="3"/>
        <v>8.5365853658536592E-2</v>
      </c>
      <c r="D35" s="60">
        <f t="shared" si="4"/>
        <v>350462</v>
      </c>
      <c r="F35" s="15">
        <f t="shared" si="5"/>
        <v>2945</v>
      </c>
      <c r="G35" s="15">
        <f t="shared" si="5"/>
        <v>4415</v>
      </c>
      <c r="H35" s="15">
        <f t="shared" si="5"/>
        <v>7360</v>
      </c>
      <c r="I35" s="15">
        <f t="shared" si="5"/>
        <v>10305</v>
      </c>
      <c r="J35" s="15">
        <f t="shared" si="5"/>
        <v>14725</v>
      </c>
      <c r="K35" s="15">
        <f t="shared" si="5"/>
        <v>14725</v>
      </c>
      <c r="L35" s="15">
        <f t="shared" si="5"/>
        <v>14725</v>
      </c>
      <c r="X35" s="60">
        <v>22</v>
      </c>
      <c r="Y35" s="15">
        <f t="shared" si="6"/>
        <v>1606003</v>
      </c>
      <c r="Z35" s="15" t="str">
        <f t="shared" si="7"/>
        <v>初级神器1配件1-两仪剑鞘Lvs22</v>
      </c>
      <c r="AA35" s="60" t="s">
        <v>649</v>
      </c>
      <c r="AB35" s="15">
        <f t="shared" si="8"/>
        <v>22</v>
      </c>
      <c r="AC35" s="15" t="str">
        <f t="shared" si="9"/>
        <v>初级神器1配件1</v>
      </c>
      <c r="AD35" s="15">
        <f>INDEX(芦花古楼!$BS$19:$BS$58,神器!AB35)</f>
        <v>15</v>
      </c>
      <c r="AE35" s="15" t="s">
        <v>91</v>
      </c>
      <c r="AF35" s="15">
        <f t="shared" si="10"/>
        <v>2945</v>
      </c>
    </row>
    <row r="36" spans="1:32" ht="16.5" x14ac:dyDescent="0.2">
      <c r="A36" s="60">
        <v>23</v>
      </c>
      <c r="B36" s="60">
        <v>11</v>
      </c>
      <c r="C36" s="22">
        <f t="shared" si="3"/>
        <v>8.943089430894309E-2</v>
      </c>
      <c r="D36" s="60">
        <f t="shared" si="4"/>
        <v>367151</v>
      </c>
      <c r="F36" s="15">
        <f t="shared" si="5"/>
        <v>3085</v>
      </c>
      <c r="G36" s="15">
        <f t="shared" si="5"/>
        <v>4625</v>
      </c>
      <c r="H36" s="15">
        <f t="shared" si="5"/>
        <v>7710</v>
      </c>
      <c r="I36" s="15">
        <f t="shared" si="5"/>
        <v>10795</v>
      </c>
      <c r="J36" s="15">
        <f t="shared" si="5"/>
        <v>15425</v>
      </c>
      <c r="K36" s="15">
        <f t="shared" si="5"/>
        <v>15425</v>
      </c>
      <c r="L36" s="15">
        <f t="shared" si="5"/>
        <v>15425</v>
      </c>
      <c r="X36" s="60">
        <v>23</v>
      </c>
      <c r="Y36" s="15">
        <f t="shared" si="6"/>
        <v>1606003</v>
      </c>
      <c r="Z36" s="15" t="str">
        <f t="shared" si="7"/>
        <v>初级神器1配件1-两仪剑鞘Lvs23</v>
      </c>
      <c r="AA36" s="60" t="s">
        <v>649</v>
      </c>
      <c r="AB36" s="15">
        <f t="shared" si="8"/>
        <v>23</v>
      </c>
      <c r="AC36" s="15" t="str">
        <f t="shared" si="9"/>
        <v>初级神器1配件1</v>
      </c>
      <c r="AD36" s="15">
        <f>INDEX(芦花古楼!$BS$19:$BS$58,神器!AB36)</f>
        <v>15</v>
      </c>
      <c r="AE36" s="15" t="s">
        <v>91</v>
      </c>
      <c r="AF36" s="15">
        <f t="shared" si="10"/>
        <v>3085</v>
      </c>
    </row>
    <row r="37" spans="1:32" ht="16.5" x14ac:dyDescent="0.2">
      <c r="A37" s="60">
        <v>24</v>
      </c>
      <c r="B37" s="60">
        <v>11.5</v>
      </c>
      <c r="C37" s="22">
        <f t="shared" si="3"/>
        <v>9.3495934959349589E-2</v>
      </c>
      <c r="D37" s="60">
        <f t="shared" si="4"/>
        <v>383840</v>
      </c>
      <c r="F37" s="15">
        <f t="shared" si="5"/>
        <v>3225</v>
      </c>
      <c r="G37" s="15">
        <f t="shared" si="5"/>
        <v>4835</v>
      </c>
      <c r="H37" s="15">
        <f t="shared" si="5"/>
        <v>8060</v>
      </c>
      <c r="I37" s="15">
        <f t="shared" si="5"/>
        <v>11285</v>
      </c>
      <c r="J37" s="15">
        <f t="shared" si="5"/>
        <v>16125</v>
      </c>
      <c r="K37" s="15">
        <f t="shared" si="5"/>
        <v>16125</v>
      </c>
      <c r="L37" s="15">
        <f t="shared" si="5"/>
        <v>16125</v>
      </c>
      <c r="X37" s="60">
        <v>24</v>
      </c>
      <c r="Y37" s="15">
        <f t="shared" si="6"/>
        <v>1606003</v>
      </c>
      <c r="Z37" s="15" t="str">
        <f t="shared" si="7"/>
        <v>初级神器1配件1-两仪剑鞘Lvs24</v>
      </c>
      <c r="AA37" s="60" t="s">
        <v>649</v>
      </c>
      <c r="AB37" s="15">
        <f t="shared" si="8"/>
        <v>24</v>
      </c>
      <c r="AC37" s="15" t="str">
        <f t="shared" si="9"/>
        <v>初级神器1配件1</v>
      </c>
      <c r="AD37" s="15">
        <f>INDEX(芦花古楼!$BS$19:$BS$58,神器!AB37)</f>
        <v>15</v>
      </c>
      <c r="AE37" s="15" t="s">
        <v>91</v>
      </c>
      <c r="AF37" s="15">
        <f t="shared" si="10"/>
        <v>3225</v>
      </c>
    </row>
    <row r="38" spans="1:32" ht="16.5" x14ac:dyDescent="0.2">
      <c r="A38" s="60">
        <v>25</v>
      </c>
      <c r="B38" s="60">
        <v>12</v>
      </c>
      <c r="C38" s="22">
        <f t="shared" si="3"/>
        <v>9.7560975609756101E-2</v>
      </c>
      <c r="D38" s="60">
        <f t="shared" si="4"/>
        <v>400528</v>
      </c>
      <c r="F38" s="15">
        <f t="shared" si="5"/>
        <v>3365</v>
      </c>
      <c r="G38" s="15">
        <f t="shared" si="5"/>
        <v>5045</v>
      </c>
      <c r="H38" s="15">
        <f t="shared" si="5"/>
        <v>8410</v>
      </c>
      <c r="I38" s="15">
        <f t="shared" si="5"/>
        <v>11780</v>
      </c>
      <c r="J38" s="15">
        <f t="shared" si="5"/>
        <v>16825</v>
      </c>
      <c r="K38" s="15">
        <f t="shared" si="5"/>
        <v>16825</v>
      </c>
      <c r="L38" s="15">
        <f t="shared" si="5"/>
        <v>16825</v>
      </c>
      <c r="X38" s="60">
        <v>25</v>
      </c>
      <c r="Y38" s="15">
        <f t="shared" si="6"/>
        <v>1606003</v>
      </c>
      <c r="Z38" s="15" t="str">
        <f t="shared" si="7"/>
        <v>初级神器1配件1-两仪剑鞘Lvs25</v>
      </c>
      <c r="AA38" s="60" t="s">
        <v>649</v>
      </c>
      <c r="AB38" s="15">
        <f t="shared" si="8"/>
        <v>25</v>
      </c>
      <c r="AC38" s="15" t="str">
        <f t="shared" si="9"/>
        <v>初级神器1配件1</v>
      </c>
      <c r="AD38" s="15">
        <f>INDEX(芦花古楼!$BS$19:$BS$58,神器!AB38)</f>
        <v>15</v>
      </c>
      <c r="AE38" s="15" t="s">
        <v>91</v>
      </c>
      <c r="AF38" s="15">
        <f t="shared" si="10"/>
        <v>3365</v>
      </c>
    </row>
    <row r="39" spans="1:32" ht="16.5" x14ac:dyDescent="0.2">
      <c r="A39" s="60">
        <v>26</v>
      </c>
      <c r="B39" s="60">
        <v>12.5</v>
      </c>
      <c r="C39" s="22">
        <f t="shared" si="3"/>
        <v>0.1016260162601626</v>
      </c>
      <c r="D39" s="60">
        <f t="shared" si="4"/>
        <v>417217</v>
      </c>
      <c r="F39" s="15">
        <f t="shared" si="5"/>
        <v>3505</v>
      </c>
      <c r="G39" s="15">
        <f t="shared" si="5"/>
        <v>5255</v>
      </c>
      <c r="H39" s="15">
        <f t="shared" si="5"/>
        <v>8765</v>
      </c>
      <c r="I39" s="15">
        <f t="shared" si="5"/>
        <v>12270</v>
      </c>
      <c r="J39" s="15">
        <f t="shared" si="5"/>
        <v>17530</v>
      </c>
      <c r="K39" s="15">
        <f t="shared" si="5"/>
        <v>17530</v>
      </c>
      <c r="L39" s="15">
        <f t="shared" si="5"/>
        <v>17530</v>
      </c>
      <c r="X39" s="60">
        <v>26</v>
      </c>
      <c r="Y39" s="15">
        <f t="shared" si="6"/>
        <v>1606003</v>
      </c>
      <c r="Z39" s="15" t="str">
        <f t="shared" si="7"/>
        <v>初级神器1配件1-两仪剑鞘Lvs26</v>
      </c>
      <c r="AA39" s="60" t="s">
        <v>649</v>
      </c>
      <c r="AB39" s="15">
        <f t="shared" si="8"/>
        <v>26</v>
      </c>
      <c r="AC39" s="15" t="str">
        <f t="shared" si="9"/>
        <v>初级神器1配件1</v>
      </c>
      <c r="AD39" s="15">
        <f>INDEX(芦花古楼!$BS$19:$BS$58,神器!AB39)</f>
        <v>25</v>
      </c>
      <c r="AE39" s="15" t="s">
        <v>91</v>
      </c>
      <c r="AF39" s="15">
        <f t="shared" si="10"/>
        <v>3505</v>
      </c>
    </row>
    <row r="40" spans="1:32" ht="16.5" x14ac:dyDescent="0.2">
      <c r="A40" s="60">
        <v>27</v>
      </c>
      <c r="B40" s="60">
        <v>13</v>
      </c>
      <c r="C40" s="22">
        <f t="shared" si="3"/>
        <v>0.10569105691056911</v>
      </c>
      <c r="D40" s="60">
        <f t="shared" si="4"/>
        <v>433906</v>
      </c>
      <c r="F40" s="15">
        <f t="shared" si="5"/>
        <v>3645</v>
      </c>
      <c r="G40" s="15">
        <f t="shared" si="5"/>
        <v>5465</v>
      </c>
      <c r="H40" s="15">
        <f t="shared" si="5"/>
        <v>9115</v>
      </c>
      <c r="I40" s="15">
        <f t="shared" si="5"/>
        <v>12760</v>
      </c>
      <c r="J40" s="15">
        <f t="shared" si="5"/>
        <v>18230</v>
      </c>
      <c r="K40" s="15">
        <f t="shared" si="5"/>
        <v>18230</v>
      </c>
      <c r="L40" s="15">
        <f t="shared" si="5"/>
        <v>18230</v>
      </c>
      <c r="X40" s="60">
        <v>27</v>
      </c>
      <c r="Y40" s="15">
        <f t="shared" si="6"/>
        <v>1606003</v>
      </c>
      <c r="Z40" s="15" t="str">
        <f t="shared" si="7"/>
        <v>初级神器1配件1-两仪剑鞘Lvs27</v>
      </c>
      <c r="AA40" s="60" t="s">
        <v>649</v>
      </c>
      <c r="AB40" s="15">
        <f t="shared" si="8"/>
        <v>27</v>
      </c>
      <c r="AC40" s="15" t="str">
        <f t="shared" si="9"/>
        <v>初级神器1配件1</v>
      </c>
      <c r="AD40" s="15">
        <f>INDEX(芦花古楼!$BS$19:$BS$58,神器!AB40)</f>
        <v>25</v>
      </c>
      <c r="AE40" s="15" t="s">
        <v>91</v>
      </c>
      <c r="AF40" s="15">
        <f t="shared" si="10"/>
        <v>3645</v>
      </c>
    </row>
    <row r="41" spans="1:32" ht="16.5" x14ac:dyDescent="0.2">
      <c r="A41" s="60">
        <v>28</v>
      </c>
      <c r="B41" s="60">
        <v>13.5</v>
      </c>
      <c r="C41" s="22">
        <f t="shared" si="3"/>
        <v>0.10975609756097561</v>
      </c>
      <c r="D41" s="60">
        <f t="shared" si="4"/>
        <v>450594</v>
      </c>
      <c r="F41" s="15">
        <f t="shared" si="5"/>
        <v>3785</v>
      </c>
      <c r="G41" s="15">
        <f t="shared" si="5"/>
        <v>5675</v>
      </c>
      <c r="H41" s="15">
        <f t="shared" si="5"/>
        <v>9465</v>
      </c>
      <c r="I41" s="15">
        <f t="shared" si="5"/>
        <v>13250</v>
      </c>
      <c r="J41" s="15">
        <f t="shared" si="5"/>
        <v>18930</v>
      </c>
      <c r="K41" s="15">
        <f t="shared" si="5"/>
        <v>18930</v>
      </c>
      <c r="L41" s="15">
        <f t="shared" si="5"/>
        <v>18930</v>
      </c>
      <c r="X41" s="60">
        <v>28</v>
      </c>
      <c r="Y41" s="15">
        <f t="shared" si="6"/>
        <v>1606003</v>
      </c>
      <c r="Z41" s="15" t="str">
        <f t="shared" si="7"/>
        <v>初级神器1配件1-两仪剑鞘Lvs28</v>
      </c>
      <c r="AA41" s="60" t="s">
        <v>649</v>
      </c>
      <c r="AB41" s="15">
        <f t="shared" si="8"/>
        <v>28</v>
      </c>
      <c r="AC41" s="15" t="str">
        <f t="shared" si="9"/>
        <v>初级神器1配件1</v>
      </c>
      <c r="AD41" s="15">
        <f>INDEX(芦花古楼!$BS$19:$BS$58,神器!AB41)</f>
        <v>25</v>
      </c>
      <c r="AE41" s="15" t="s">
        <v>91</v>
      </c>
      <c r="AF41" s="15">
        <f t="shared" si="10"/>
        <v>3785</v>
      </c>
    </row>
    <row r="42" spans="1:32" ht="16.5" x14ac:dyDescent="0.2">
      <c r="A42" s="60">
        <v>29</v>
      </c>
      <c r="B42" s="60">
        <v>14</v>
      </c>
      <c r="C42" s="22">
        <f t="shared" si="3"/>
        <v>0.11382113821138211</v>
      </c>
      <c r="D42" s="60">
        <f t="shared" si="4"/>
        <v>467283</v>
      </c>
      <c r="F42" s="15">
        <f t="shared" si="5"/>
        <v>3925</v>
      </c>
      <c r="G42" s="15">
        <f t="shared" si="5"/>
        <v>5890</v>
      </c>
      <c r="H42" s="15">
        <f t="shared" si="5"/>
        <v>9815</v>
      </c>
      <c r="I42" s="15">
        <f t="shared" si="5"/>
        <v>13740</v>
      </c>
      <c r="J42" s="15">
        <f t="shared" si="5"/>
        <v>19630</v>
      </c>
      <c r="K42" s="15">
        <f t="shared" si="5"/>
        <v>19630</v>
      </c>
      <c r="L42" s="15">
        <f t="shared" si="5"/>
        <v>19630</v>
      </c>
      <c r="X42" s="60">
        <v>29</v>
      </c>
      <c r="Y42" s="15">
        <f t="shared" si="6"/>
        <v>1606003</v>
      </c>
      <c r="Z42" s="15" t="str">
        <f t="shared" si="7"/>
        <v>初级神器1配件1-两仪剑鞘Lvs29</v>
      </c>
      <c r="AA42" s="60" t="s">
        <v>649</v>
      </c>
      <c r="AB42" s="15">
        <f t="shared" si="8"/>
        <v>29</v>
      </c>
      <c r="AC42" s="15" t="str">
        <f t="shared" si="9"/>
        <v>初级神器1配件1</v>
      </c>
      <c r="AD42" s="15">
        <f>INDEX(芦花古楼!$BS$19:$BS$58,神器!AB42)</f>
        <v>25</v>
      </c>
      <c r="AE42" s="15" t="s">
        <v>91</v>
      </c>
      <c r="AF42" s="15">
        <f t="shared" si="10"/>
        <v>3925</v>
      </c>
    </row>
    <row r="43" spans="1:32" ht="16.5" x14ac:dyDescent="0.2">
      <c r="A43" s="60">
        <v>30</v>
      </c>
      <c r="B43" s="60">
        <v>15</v>
      </c>
      <c r="C43" s="22">
        <f t="shared" si="3"/>
        <v>0.12195121951219512</v>
      </c>
      <c r="D43" s="60">
        <f t="shared" si="4"/>
        <v>500660</v>
      </c>
      <c r="F43" s="15">
        <f t="shared" si="5"/>
        <v>4205</v>
      </c>
      <c r="G43" s="15">
        <f t="shared" si="5"/>
        <v>6310</v>
      </c>
      <c r="H43" s="15">
        <f t="shared" si="5"/>
        <v>10515</v>
      </c>
      <c r="I43" s="15">
        <f t="shared" si="5"/>
        <v>14725</v>
      </c>
      <c r="J43" s="15">
        <f t="shared" si="5"/>
        <v>21035</v>
      </c>
      <c r="K43" s="15">
        <f t="shared" si="5"/>
        <v>21035</v>
      </c>
      <c r="L43" s="15">
        <f t="shared" si="5"/>
        <v>21035</v>
      </c>
      <c r="X43" s="60">
        <v>30</v>
      </c>
      <c r="Y43" s="15">
        <f t="shared" si="6"/>
        <v>1606003</v>
      </c>
      <c r="Z43" s="15" t="str">
        <f t="shared" si="7"/>
        <v>初级神器1配件1-两仪剑鞘Lvs30</v>
      </c>
      <c r="AA43" s="60" t="s">
        <v>649</v>
      </c>
      <c r="AB43" s="15">
        <f t="shared" si="8"/>
        <v>30</v>
      </c>
      <c r="AC43" s="15" t="str">
        <f t="shared" si="9"/>
        <v>初级神器1配件1</v>
      </c>
      <c r="AD43" s="15">
        <f>INDEX(芦花古楼!$BS$19:$BS$58,神器!AB43)</f>
        <v>25</v>
      </c>
      <c r="AE43" s="15" t="s">
        <v>91</v>
      </c>
      <c r="AF43" s="15">
        <f t="shared" si="10"/>
        <v>4205</v>
      </c>
    </row>
    <row r="44" spans="1:32" ht="16.5" x14ac:dyDescent="0.2">
      <c r="A44" s="60">
        <v>31</v>
      </c>
      <c r="B44" s="60">
        <v>1</v>
      </c>
      <c r="C44" s="22">
        <f t="shared" si="3"/>
        <v>3.0303030303030304E-2</v>
      </c>
      <c r="D44" s="60">
        <f t="shared" si="4"/>
        <v>524893</v>
      </c>
      <c r="F44" s="15">
        <f t="shared" si="5"/>
        <v>4410</v>
      </c>
      <c r="G44" s="15">
        <f t="shared" si="5"/>
        <v>6615</v>
      </c>
      <c r="H44" s="15">
        <f t="shared" si="5"/>
        <v>11025</v>
      </c>
      <c r="I44" s="15">
        <f t="shared" si="5"/>
        <v>15435</v>
      </c>
      <c r="J44" s="15">
        <f t="shared" si="5"/>
        <v>22050</v>
      </c>
      <c r="K44" s="15">
        <f t="shared" si="5"/>
        <v>22050</v>
      </c>
      <c r="L44" s="15">
        <f t="shared" si="5"/>
        <v>22050</v>
      </c>
      <c r="X44" s="60">
        <v>31</v>
      </c>
      <c r="Y44" s="15">
        <f t="shared" si="6"/>
        <v>1606003</v>
      </c>
      <c r="Z44" s="15" t="str">
        <f t="shared" si="7"/>
        <v>初级神器1配件1-两仪剑鞘Lvs31</v>
      </c>
      <c r="AA44" s="60" t="s">
        <v>649</v>
      </c>
      <c r="AB44" s="15">
        <f t="shared" si="8"/>
        <v>31</v>
      </c>
      <c r="AC44" s="15" t="str">
        <f t="shared" si="9"/>
        <v>初级神器1配件1</v>
      </c>
      <c r="AD44" s="15">
        <f>INDEX(芦花古楼!$BS$19:$BS$58,神器!AB44)</f>
        <v>30</v>
      </c>
      <c r="AE44" s="15" t="s">
        <v>91</v>
      </c>
      <c r="AF44" s="15">
        <f t="shared" si="10"/>
        <v>4410</v>
      </c>
    </row>
    <row r="45" spans="1:32" ht="16.5" x14ac:dyDescent="0.2">
      <c r="A45" s="60">
        <v>32</v>
      </c>
      <c r="B45" s="60">
        <v>1.5</v>
      </c>
      <c r="C45" s="22">
        <f t="shared" si="3"/>
        <v>4.5454545454545456E-2</v>
      </c>
      <c r="D45" s="60">
        <f t="shared" si="4"/>
        <v>787340</v>
      </c>
      <c r="F45" s="15">
        <f t="shared" si="5"/>
        <v>6615</v>
      </c>
      <c r="G45" s="15">
        <f t="shared" si="5"/>
        <v>9920</v>
      </c>
      <c r="H45" s="15">
        <f t="shared" si="5"/>
        <v>16540</v>
      </c>
      <c r="I45" s="15">
        <f t="shared" si="5"/>
        <v>23155</v>
      </c>
      <c r="J45" s="15">
        <f t="shared" si="5"/>
        <v>33080</v>
      </c>
      <c r="K45" s="15">
        <f t="shared" si="5"/>
        <v>33080</v>
      </c>
      <c r="L45" s="15">
        <f t="shared" si="5"/>
        <v>33080</v>
      </c>
      <c r="X45" s="60">
        <v>32</v>
      </c>
      <c r="Y45" s="15">
        <f t="shared" si="6"/>
        <v>1606003</v>
      </c>
      <c r="Z45" s="15" t="str">
        <f t="shared" si="7"/>
        <v>初级神器1配件1-两仪剑鞘Lvs32</v>
      </c>
      <c r="AA45" s="60" t="s">
        <v>649</v>
      </c>
      <c r="AB45" s="15">
        <f t="shared" si="8"/>
        <v>32</v>
      </c>
      <c r="AC45" s="15" t="str">
        <f t="shared" si="9"/>
        <v>初级神器1配件1</v>
      </c>
      <c r="AD45" s="15">
        <f>INDEX(芦花古楼!$BS$19:$BS$58,神器!AB45)</f>
        <v>30</v>
      </c>
      <c r="AE45" s="15" t="s">
        <v>91</v>
      </c>
      <c r="AF45" s="15">
        <f t="shared" si="10"/>
        <v>6615</v>
      </c>
    </row>
    <row r="46" spans="1:32" ht="16.5" x14ac:dyDescent="0.2">
      <c r="A46" s="60">
        <v>33</v>
      </c>
      <c r="B46" s="60">
        <v>2</v>
      </c>
      <c r="C46" s="22">
        <f t="shared" si="3"/>
        <v>6.0606060606060608E-2</v>
      </c>
      <c r="D46" s="60">
        <f t="shared" si="4"/>
        <v>1049787</v>
      </c>
      <c r="F46" s="15">
        <f t="shared" si="5"/>
        <v>8820</v>
      </c>
      <c r="G46" s="15">
        <f t="shared" si="5"/>
        <v>13230</v>
      </c>
      <c r="H46" s="15">
        <f t="shared" si="5"/>
        <v>22050</v>
      </c>
      <c r="I46" s="15">
        <f t="shared" si="5"/>
        <v>30875</v>
      </c>
      <c r="J46" s="15">
        <f t="shared" si="5"/>
        <v>44105</v>
      </c>
      <c r="K46" s="15">
        <f t="shared" si="5"/>
        <v>44105</v>
      </c>
      <c r="L46" s="15">
        <f t="shared" si="5"/>
        <v>44105</v>
      </c>
      <c r="X46" s="60">
        <v>33</v>
      </c>
      <c r="Y46" s="15">
        <f t="shared" si="6"/>
        <v>1606003</v>
      </c>
      <c r="Z46" s="15" t="str">
        <f t="shared" si="7"/>
        <v>初级神器1配件1-两仪剑鞘Lvs33</v>
      </c>
      <c r="AA46" s="60" t="s">
        <v>649</v>
      </c>
      <c r="AB46" s="15">
        <f t="shared" si="8"/>
        <v>33</v>
      </c>
      <c r="AC46" s="15" t="str">
        <f t="shared" si="9"/>
        <v>初级神器1配件1</v>
      </c>
      <c r="AD46" s="15">
        <f>INDEX(芦花古楼!$BS$19:$BS$58,神器!AB46)</f>
        <v>30</v>
      </c>
      <c r="AE46" s="15" t="s">
        <v>91</v>
      </c>
      <c r="AF46" s="15">
        <f t="shared" si="10"/>
        <v>8820</v>
      </c>
    </row>
    <row r="47" spans="1:32" ht="16.5" x14ac:dyDescent="0.2">
      <c r="A47" s="60">
        <v>34</v>
      </c>
      <c r="B47" s="60">
        <v>2.5</v>
      </c>
      <c r="C47" s="22">
        <f t="shared" si="3"/>
        <v>7.575757575757576E-2</v>
      </c>
      <c r="D47" s="60">
        <f t="shared" si="4"/>
        <v>1312234</v>
      </c>
      <c r="F47" s="15">
        <f t="shared" si="5"/>
        <v>11025</v>
      </c>
      <c r="G47" s="15">
        <f t="shared" si="5"/>
        <v>16540</v>
      </c>
      <c r="H47" s="15">
        <f t="shared" si="5"/>
        <v>27565</v>
      </c>
      <c r="I47" s="15">
        <f t="shared" si="5"/>
        <v>38595</v>
      </c>
      <c r="J47" s="15">
        <f t="shared" si="5"/>
        <v>55135</v>
      </c>
      <c r="K47" s="15">
        <f t="shared" si="5"/>
        <v>55135</v>
      </c>
      <c r="L47" s="15">
        <f t="shared" si="5"/>
        <v>55135</v>
      </c>
      <c r="X47" s="60">
        <v>34</v>
      </c>
      <c r="Y47" s="15">
        <f t="shared" si="6"/>
        <v>1606003</v>
      </c>
      <c r="Z47" s="15" t="str">
        <f t="shared" si="7"/>
        <v>初级神器1配件1-两仪剑鞘Lvs34</v>
      </c>
      <c r="AA47" s="60" t="s">
        <v>649</v>
      </c>
      <c r="AB47" s="15">
        <f t="shared" si="8"/>
        <v>34</v>
      </c>
      <c r="AC47" s="15" t="str">
        <f t="shared" si="9"/>
        <v>初级神器1配件1</v>
      </c>
      <c r="AD47" s="15">
        <f>INDEX(芦花古楼!$BS$19:$BS$58,神器!AB47)</f>
        <v>30</v>
      </c>
      <c r="AE47" s="15" t="s">
        <v>91</v>
      </c>
      <c r="AF47" s="15">
        <f t="shared" si="10"/>
        <v>11025</v>
      </c>
    </row>
    <row r="48" spans="1:32" ht="16.5" x14ac:dyDescent="0.2">
      <c r="A48" s="60">
        <v>35</v>
      </c>
      <c r="B48" s="60">
        <v>3</v>
      </c>
      <c r="C48" s="22">
        <f t="shared" si="3"/>
        <v>9.0909090909090912E-2</v>
      </c>
      <c r="D48" s="60">
        <f t="shared" si="4"/>
        <v>1574681</v>
      </c>
      <c r="F48" s="15">
        <f t="shared" si="5"/>
        <v>13230</v>
      </c>
      <c r="G48" s="15">
        <f t="shared" si="5"/>
        <v>19845</v>
      </c>
      <c r="H48" s="15">
        <f t="shared" si="5"/>
        <v>33080</v>
      </c>
      <c r="I48" s="15">
        <f t="shared" si="5"/>
        <v>46310</v>
      </c>
      <c r="J48" s="15">
        <f t="shared" si="5"/>
        <v>66160</v>
      </c>
      <c r="K48" s="15">
        <f t="shared" si="5"/>
        <v>66160</v>
      </c>
      <c r="L48" s="15">
        <f t="shared" si="5"/>
        <v>66160</v>
      </c>
      <c r="X48" s="60">
        <v>35</v>
      </c>
      <c r="Y48" s="15">
        <f t="shared" si="6"/>
        <v>1606003</v>
      </c>
      <c r="Z48" s="15" t="str">
        <f t="shared" si="7"/>
        <v>初级神器1配件1-两仪剑鞘Lvs35</v>
      </c>
      <c r="AA48" s="60" t="s">
        <v>649</v>
      </c>
      <c r="AB48" s="15">
        <f t="shared" si="8"/>
        <v>35</v>
      </c>
      <c r="AC48" s="15" t="str">
        <f t="shared" si="9"/>
        <v>初级神器1配件1</v>
      </c>
      <c r="AD48" s="15">
        <f>INDEX(芦花古楼!$BS$19:$BS$58,神器!AB48)</f>
        <v>30</v>
      </c>
      <c r="AE48" s="15" t="s">
        <v>91</v>
      </c>
      <c r="AF48" s="15">
        <f t="shared" si="10"/>
        <v>13230</v>
      </c>
    </row>
    <row r="49" spans="1:32" ht="16.5" x14ac:dyDescent="0.2">
      <c r="A49" s="60">
        <v>36</v>
      </c>
      <c r="B49" s="60">
        <v>3.5</v>
      </c>
      <c r="C49" s="22">
        <f t="shared" si="3"/>
        <v>0.10606060606060606</v>
      </c>
      <c r="D49" s="60">
        <f t="shared" si="4"/>
        <v>1837128</v>
      </c>
      <c r="F49" s="15">
        <f t="shared" si="5"/>
        <v>15435</v>
      </c>
      <c r="G49" s="15">
        <f t="shared" si="5"/>
        <v>23155</v>
      </c>
      <c r="H49" s="15">
        <f t="shared" si="5"/>
        <v>38595</v>
      </c>
      <c r="I49" s="15">
        <f t="shared" si="5"/>
        <v>54030</v>
      </c>
      <c r="J49" s="15">
        <f t="shared" si="5"/>
        <v>77190</v>
      </c>
      <c r="K49" s="15">
        <f t="shared" si="5"/>
        <v>77190</v>
      </c>
      <c r="L49" s="15">
        <f t="shared" si="5"/>
        <v>77190</v>
      </c>
      <c r="X49" s="60">
        <v>36</v>
      </c>
      <c r="Y49" s="15">
        <f t="shared" si="6"/>
        <v>1606003</v>
      </c>
      <c r="Z49" s="15" t="str">
        <f t="shared" si="7"/>
        <v>初级神器1配件1-两仪剑鞘Lvs36</v>
      </c>
      <c r="AA49" s="60" t="s">
        <v>649</v>
      </c>
      <c r="AB49" s="15">
        <f t="shared" si="8"/>
        <v>36</v>
      </c>
      <c r="AC49" s="15" t="str">
        <f t="shared" si="9"/>
        <v>初级神器1配件1</v>
      </c>
      <c r="AD49" s="15">
        <f>INDEX(芦花古楼!$BS$19:$BS$58,神器!AB49)</f>
        <v>40</v>
      </c>
      <c r="AE49" s="15" t="s">
        <v>91</v>
      </c>
      <c r="AF49" s="15">
        <f t="shared" si="10"/>
        <v>15435</v>
      </c>
    </row>
    <row r="50" spans="1:32" ht="16.5" x14ac:dyDescent="0.2">
      <c r="A50" s="60">
        <v>37</v>
      </c>
      <c r="B50" s="60">
        <v>4</v>
      </c>
      <c r="C50" s="22">
        <f t="shared" si="3"/>
        <v>0.12121212121212122</v>
      </c>
      <c r="D50" s="60">
        <f t="shared" si="4"/>
        <v>2099575</v>
      </c>
      <c r="F50" s="15">
        <f t="shared" si="5"/>
        <v>17640</v>
      </c>
      <c r="G50" s="15">
        <f t="shared" si="5"/>
        <v>26465</v>
      </c>
      <c r="H50" s="15">
        <f t="shared" si="5"/>
        <v>44105</v>
      </c>
      <c r="I50" s="15">
        <f t="shared" si="5"/>
        <v>61750</v>
      </c>
      <c r="J50" s="15">
        <f t="shared" si="5"/>
        <v>88215</v>
      </c>
      <c r="K50" s="15">
        <f t="shared" si="5"/>
        <v>88215</v>
      </c>
      <c r="L50" s="15">
        <f t="shared" si="5"/>
        <v>88215</v>
      </c>
      <c r="X50" s="60">
        <v>37</v>
      </c>
      <c r="Y50" s="15">
        <f t="shared" si="6"/>
        <v>1606003</v>
      </c>
      <c r="Z50" s="15" t="str">
        <f t="shared" si="7"/>
        <v>初级神器1配件1-两仪剑鞘Lvs37</v>
      </c>
      <c r="AA50" s="60" t="s">
        <v>649</v>
      </c>
      <c r="AB50" s="15">
        <f t="shared" si="8"/>
        <v>37</v>
      </c>
      <c r="AC50" s="15" t="str">
        <f t="shared" si="9"/>
        <v>初级神器1配件1</v>
      </c>
      <c r="AD50" s="15">
        <f>INDEX(芦花古楼!$BS$19:$BS$58,神器!AB50)</f>
        <v>40</v>
      </c>
      <c r="AE50" s="15" t="s">
        <v>91</v>
      </c>
      <c r="AF50" s="15">
        <f t="shared" si="10"/>
        <v>17640</v>
      </c>
    </row>
    <row r="51" spans="1:32" ht="16.5" x14ac:dyDescent="0.2">
      <c r="A51" s="60">
        <v>38</v>
      </c>
      <c r="B51" s="60">
        <v>4.5</v>
      </c>
      <c r="C51" s="22">
        <f t="shared" si="3"/>
        <v>0.13636363636363635</v>
      </c>
      <c r="D51" s="60">
        <f t="shared" si="4"/>
        <v>2362022</v>
      </c>
      <c r="F51" s="15">
        <f t="shared" si="5"/>
        <v>19845</v>
      </c>
      <c r="G51" s="15">
        <f t="shared" si="5"/>
        <v>29770</v>
      </c>
      <c r="H51" s="15">
        <f t="shared" si="5"/>
        <v>49620</v>
      </c>
      <c r="I51" s="15">
        <f t="shared" si="5"/>
        <v>69470</v>
      </c>
      <c r="J51" s="15">
        <f t="shared" si="5"/>
        <v>99240</v>
      </c>
      <c r="K51" s="15">
        <f t="shared" si="5"/>
        <v>99240</v>
      </c>
      <c r="L51" s="15">
        <f t="shared" si="5"/>
        <v>99240</v>
      </c>
      <c r="X51" s="60">
        <v>38</v>
      </c>
      <c r="Y51" s="15">
        <f t="shared" si="6"/>
        <v>1606003</v>
      </c>
      <c r="Z51" s="15" t="str">
        <f t="shared" si="7"/>
        <v>初级神器1配件1-两仪剑鞘Lvs38</v>
      </c>
      <c r="AA51" s="60" t="s">
        <v>649</v>
      </c>
      <c r="AB51" s="15">
        <f t="shared" si="8"/>
        <v>38</v>
      </c>
      <c r="AC51" s="15" t="str">
        <f t="shared" si="9"/>
        <v>初级神器1配件1</v>
      </c>
      <c r="AD51" s="15">
        <f>INDEX(芦花古楼!$BS$19:$BS$58,神器!AB51)</f>
        <v>40</v>
      </c>
      <c r="AE51" s="15" t="s">
        <v>91</v>
      </c>
      <c r="AF51" s="15">
        <f t="shared" si="10"/>
        <v>19845</v>
      </c>
    </row>
    <row r="52" spans="1:32" ht="16.5" x14ac:dyDescent="0.2">
      <c r="A52" s="60">
        <v>39</v>
      </c>
      <c r="B52" s="60">
        <v>5</v>
      </c>
      <c r="C52" s="22">
        <f t="shared" si="3"/>
        <v>0.15151515151515152</v>
      </c>
      <c r="D52" s="60">
        <f t="shared" si="4"/>
        <v>2624469</v>
      </c>
      <c r="F52" s="15">
        <f t="shared" si="5"/>
        <v>22050</v>
      </c>
      <c r="G52" s="15">
        <f t="shared" si="5"/>
        <v>33080</v>
      </c>
      <c r="H52" s="15">
        <f t="shared" si="5"/>
        <v>55135</v>
      </c>
      <c r="I52" s="15">
        <f t="shared" si="5"/>
        <v>77190</v>
      </c>
      <c r="J52" s="15">
        <f t="shared" si="5"/>
        <v>110270</v>
      </c>
      <c r="K52" s="15">
        <f t="shared" si="5"/>
        <v>110270</v>
      </c>
      <c r="L52" s="15">
        <f t="shared" si="5"/>
        <v>110270</v>
      </c>
      <c r="X52" s="60">
        <v>39</v>
      </c>
      <c r="Y52" s="15">
        <f t="shared" si="6"/>
        <v>1606003</v>
      </c>
      <c r="Z52" s="15" t="str">
        <f t="shared" si="7"/>
        <v>初级神器1配件1-两仪剑鞘Lvs39</v>
      </c>
      <c r="AA52" s="60" t="s">
        <v>649</v>
      </c>
      <c r="AB52" s="15">
        <f t="shared" si="8"/>
        <v>39</v>
      </c>
      <c r="AC52" s="15" t="str">
        <f t="shared" si="9"/>
        <v>初级神器1配件1</v>
      </c>
      <c r="AD52" s="15">
        <f>INDEX(芦花古楼!$BS$19:$BS$58,神器!AB52)</f>
        <v>40</v>
      </c>
      <c r="AE52" s="15" t="s">
        <v>91</v>
      </c>
      <c r="AF52" s="15">
        <f t="shared" si="10"/>
        <v>22050</v>
      </c>
    </row>
    <row r="53" spans="1:32" ht="16.5" x14ac:dyDescent="0.2">
      <c r="A53" s="60">
        <v>40</v>
      </c>
      <c r="B53" s="60">
        <v>6</v>
      </c>
      <c r="C53" s="22">
        <f t="shared" si="3"/>
        <v>0.18181818181818182</v>
      </c>
      <c r="D53" s="60">
        <f t="shared" si="4"/>
        <v>3149363</v>
      </c>
      <c r="F53" s="15">
        <f t="shared" si="5"/>
        <v>26465</v>
      </c>
      <c r="G53" s="15">
        <f t="shared" si="5"/>
        <v>39695</v>
      </c>
      <c r="H53" s="15">
        <f t="shared" si="5"/>
        <v>66160</v>
      </c>
      <c r="I53" s="15">
        <f t="shared" si="5"/>
        <v>92625</v>
      </c>
      <c r="J53" s="15">
        <f t="shared" si="5"/>
        <v>132325</v>
      </c>
      <c r="K53" s="15">
        <f t="shared" si="5"/>
        <v>132325</v>
      </c>
      <c r="L53" s="15">
        <f t="shared" si="5"/>
        <v>132325</v>
      </c>
      <c r="X53" s="60">
        <v>40</v>
      </c>
      <c r="Y53" s="15">
        <f t="shared" si="6"/>
        <v>1606003</v>
      </c>
      <c r="Z53" s="15" t="str">
        <f t="shared" si="7"/>
        <v>初级神器1配件1-两仪剑鞘Lvs40</v>
      </c>
      <c r="AA53" s="60" t="s">
        <v>649</v>
      </c>
      <c r="AB53" s="15">
        <f t="shared" si="8"/>
        <v>40</v>
      </c>
      <c r="AC53" s="15" t="str">
        <f t="shared" si="9"/>
        <v>初级神器1配件1</v>
      </c>
      <c r="AD53" s="15">
        <f>INDEX(芦花古楼!$BS$19:$BS$58,神器!AB53)</f>
        <v>40</v>
      </c>
      <c r="AE53" s="15" t="s">
        <v>91</v>
      </c>
      <c r="AF53" s="15">
        <f t="shared" si="10"/>
        <v>26465</v>
      </c>
    </row>
    <row r="54" spans="1:32" ht="16.5" x14ac:dyDescent="0.2">
      <c r="X54" s="60">
        <v>41</v>
      </c>
      <c r="Y54" s="15">
        <f t="shared" si="6"/>
        <v>1606004</v>
      </c>
      <c r="Z54" s="15" t="str">
        <f t="shared" si="7"/>
        <v>初级神器1配件2-剑结Lvs1</v>
      </c>
      <c r="AA54" s="60" t="s">
        <v>649</v>
      </c>
      <c r="AB54" s="15">
        <f t="shared" si="8"/>
        <v>1</v>
      </c>
      <c r="AC54" s="15" t="str">
        <f t="shared" si="9"/>
        <v>初级神器1配件2</v>
      </c>
      <c r="AD54" s="15">
        <f>INDEX(芦花古楼!$BS$19:$BS$58,神器!AB54)</f>
        <v>1</v>
      </c>
      <c r="AE54" s="15" t="s">
        <v>91</v>
      </c>
      <c r="AF54" s="15">
        <f t="shared" si="10"/>
        <v>215</v>
      </c>
    </row>
    <row r="55" spans="1:32" ht="16.5" x14ac:dyDescent="0.2">
      <c r="X55" s="60">
        <v>42</v>
      </c>
      <c r="Y55" s="15">
        <f t="shared" si="6"/>
        <v>1606004</v>
      </c>
      <c r="Z55" s="15" t="str">
        <f t="shared" si="7"/>
        <v>初级神器1配件2-剑结Lvs2</v>
      </c>
      <c r="AA55" s="60" t="s">
        <v>649</v>
      </c>
      <c r="AB55" s="15">
        <f t="shared" si="8"/>
        <v>2</v>
      </c>
      <c r="AC55" s="15" t="str">
        <f t="shared" si="9"/>
        <v>初级神器1配件2</v>
      </c>
      <c r="AD55" s="15">
        <f>INDEX(芦花古楼!$BS$19:$BS$58,神器!AB55)</f>
        <v>1</v>
      </c>
      <c r="AE55" s="15" t="s">
        <v>91</v>
      </c>
      <c r="AF55" s="15">
        <f t="shared" si="10"/>
        <v>320</v>
      </c>
    </row>
    <row r="56" spans="1:32" ht="16.5" x14ac:dyDescent="0.2">
      <c r="X56" s="60">
        <v>43</v>
      </c>
      <c r="Y56" s="15">
        <f t="shared" si="6"/>
        <v>1606004</v>
      </c>
      <c r="Z56" s="15" t="str">
        <f t="shared" si="7"/>
        <v>初级神器1配件2-剑结Lvs3</v>
      </c>
      <c r="AA56" s="60" t="s">
        <v>649</v>
      </c>
      <c r="AB56" s="15">
        <f t="shared" si="8"/>
        <v>3</v>
      </c>
      <c r="AC56" s="15" t="str">
        <f t="shared" si="9"/>
        <v>初级神器1配件2</v>
      </c>
      <c r="AD56" s="15">
        <f>INDEX(芦花古楼!$BS$19:$BS$58,神器!AB56)</f>
        <v>2</v>
      </c>
      <c r="AE56" s="15" t="s">
        <v>91</v>
      </c>
      <c r="AF56" s="15">
        <f t="shared" si="10"/>
        <v>430</v>
      </c>
    </row>
    <row r="57" spans="1:32" ht="16.5" x14ac:dyDescent="0.2">
      <c r="X57" s="60">
        <v>44</v>
      </c>
      <c r="Y57" s="15">
        <f t="shared" si="6"/>
        <v>1606004</v>
      </c>
      <c r="Z57" s="15" t="str">
        <f t="shared" si="7"/>
        <v>初级神器1配件2-剑结Lvs4</v>
      </c>
      <c r="AA57" s="60" t="s">
        <v>649</v>
      </c>
      <c r="AB57" s="15">
        <f t="shared" si="8"/>
        <v>4</v>
      </c>
      <c r="AC57" s="15" t="str">
        <f t="shared" si="9"/>
        <v>初级神器1配件2</v>
      </c>
      <c r="AD57" s="15">
        <f>INDEX(芦花古楼!$BS$19:$BS$58,神器!AB57)</f>
        <v>3</v>
      </c>
      <c r="AE57" s="15" t="s">
        <v>91</v>
      </c>
      <c r="AF57" s="15">
        <f t="shared" si="10"/>
        <v>535</v>
      </c>
    </row>
    <row r="58" spans="1:32" ht="16.5" x14ac:dyDescent="0.2">
      <c r="X58" s="60">
        <v>45</v>
      </c>
      <c r="Y58" s="15">
        <f t="shared" si="6"/>
        <v>1606004</v>
      </c>
      <c r="Z58" s="15" t="str">
        <f t="shared" si="7"/>
        <v>初级神器1配件2-剑结Lvs5</v>
      </c>
      <c r="AA58" s="60" t="s">
        <v>649</v>
      </c>
      <c r="AB58" s="15">
        <f t="shared" si="8"/>
        <v>5</v>
      </c>
      <c r="AC58" s="15" t="str">
        <f t="shared" si="9"/>
        <v>初级神器1配件2</v>
      </c>
      <c r="AD58" s="15">
        <f>INDEX(芦花古楼!$BS$19:$BS$58,神器!AB58)</f>
        <v>3</v>
      </c>
      <c r="AE58" s="15" t="s">
        <v>91</v>
      </c>
      <c r="AF58" s="15">
        <f t="shared" si="10"/>
        <v>645</v>
      </c>
    </row>
    <row r="59" spans="1:32" ht="16.5" x14ac:dyDescent="0.2">
      <c r="X59" s="60">
        <v>46</v>
      </c>
      <c r="Y59" s="15">
        <f t="shared" si="6"/>
        <v>1606004</v>
      </c>
      <c r="Z59" s="15" t="str">
        <f t="shared" si="7"/>
        <v>初级神器1配件2-剑结Lvs6</v>
      </c>
      <c r="AA59" s="60" t="s">
        <v>649</v>
      </c>
      <c r="AB59" s="15">
        <f t="shared" si="8"/>
        <v>6</v>
      </c>
      <c r="AC59" s="15" t="str">
        <f t="shared" si="9"/>
        <v>初级神器1配件2</v>
      </c>
      <c r="AD59" s="15">
        <f>INDEX(芦花古楼!$BS$19:$BS$58,神器!AB59)</f>
        <v>5</v>
      </c>
      <c r="AE59" s="15" t="s">
        <v>91</v>
      </c>
      <c r="AF59" s="15">
        <f t="shared" si="10"/>
        <v>750</v>
      </c>
    </row>
    <row r="60" spans="1:32" ht="16.5" x14ac:dyDescent="0.2">
      <c r="X60" s="60">
        <v>47</v>
      </c>
      <c r="Y60" s="15">
        <f t="shared" si="6"/>
        <v>1606004</v>
      </c>
      <c r="Z60" s="15" t="str">
        <f t="shared" si="7"/>
        <v>初级神器1配件2-剑结Lvs7</v>
      </c>
      <c r="AA60" s="60" t="s">
        <v>649</v>
      </c>
      <c r="AB60" s="15">
        <f t="shared" si="8"/>
        <v>7</v>
      </c>
      <c r="AC60" s="15" t="str">
        <f t="shared" si="9"/>
        <v>初级神器1配件2</v>
      </c>
      <c r="AD60" s="15">
        <f>INDEX(芦花古楼!$BS$19:$BS$58,神器!AB60)</f>
        <v>5</v>
      </c>
      <c r="AE60" s="15" t="s">
        <v>91</v>
      </c>
      <c r="AF60" s="15">
        <f t="shared" si="10"/>
        <v>860</v>
      </c>
    </row>
    <row r="61" spans="1:32" ht="16.5" x14ac:dyDescent="0.2">
      <c r="X61" s="60">
        <v>48</v>
      </c>
      <c r="Y61" s="15">
        <f t="shared" si="6"/>
        <v>1606004</v>
      </c>
      <c r="Z61" s="15" t="str">
        <f t="shared" si="7"/>
        <v>初级神器1配件2-剑结Lvs8</v>
      </c>
      <c r="AA61" s="60" t="s">
        <v>649</v>
      </c>
      <c r="AB61" s="15">
        <f t="shared" si="8"/>
        <v>8</v>
      </c>
      <c r="AC61" s="15" t="str">
        <f t="shared" si="9"/>
        <v>初级神器1配件2</v>
      </c>
      <c r="AD61" s="15">
        <f>INDEX(芦花古楼!$BS$19:$BS$58,神器!AB61)</f>
        <v>5</v>
      </c>
      <c r="AE61" s="15" t="s">
        <v>91</v>
      </c>
      <c r="AF61" s="15">
        <f t="shared" si="10"/>
        <v>965</v>
      </c>
    </row>
    <row r="62" spans="1:32" ht="16.5" x14ac:dyDescent="0.2">
      <c r="X62" s="60">
        <v>49</v>
      </c>
      <c r="Y62" s="15">
        <f t="shared" si="6"/>
        <v>1606004</v>
      </c>
      <c r="Z62" s="15" t="str">
        <f t="shared" si="7"/>
        <v>初级神器1配件2-剑结Lvs9</v>
      </c>
      <c r="AA62" s="60" t="s">
        <v>649</v>
      </c>
      <c r="AB62" s="15">
        <f t="shared" si="8"/>
        <v>9</v>
      </c>
      <c r="AC62" s="15" t="str">
        <f t="shared" si="9"/>
        <v>初级神器1配件2</v>
      </c>
      <c r="AD62" s="15">
        <f>INDEX(芦花古楼!$BS$19:$BS$58,神器!AB62)</f>
        <v>5</v>
      </c>
      <c r="AE62" s="15" t="s">
        <v>91</v>
      </c>
      <c r="AF62" s="15">
        <f t="shared" si="10"/>
        <v>1075</v>
      </c>
    </row>
    <row r="63" spans="1:32" ht="16.5" x14ac:dyDescent="0.2">
      <c r="X63" s="60">
        <v>50</v>
      </c>
      <c r="Y63" s="15">
        <f t="shared" si="6"/>
        <v>1606004</v>
      </c>
      <c r="Z63" s="15" t="str">
        <f t="shared" si="7"/>
        <v>初级神器1配件2-剑结Lvs10</v>
      </c>
      <c r="AA63" s="60" t="s">
        <v>649</v>
      </c>
      <c r="AB63" s="15">
        <f t="shared" si="8"/>
        <v>10</v>
      </c>
      <c r="AC63" s="15" t="str">
        <f t="shared" si="9"/>
        <v>初级神器1配件2</v>
      </c>
      <c r="AD63" s="15">
        <f>INDEX(芦花古楼!$BS$19:$BS$58,神器!AB63)</f>
        <v>7</v>
      </c>
      <c r="AE63" s="15" t="s">
        <v>91</v>
      </c>
      <c r="AF63" s="15">
        <f t="shared" si="10"/>
        <v>1290</v>
      </c>
    </row>
    <row r="64" spans="1:32" ht="16.5" x14ac:dyDescent="0.2">
      <c r="X64" s="60">
        <v>51</v>
      </c>
      <c r="Y64" s="15">
        <f t="shared" si="6"/>
        <v>1606004</v>
      </c>
      <c r="Z64" s="15" t="str">
        <f t="shared" si="7"/>
        <v>初级神器1配件2-剑结Lvs11</v>
      </c>
      <c r="AA64" s="60" t="s">
        <v>649</v>
      </c>
      <c r="AB64" s="15">
        <f t="shared" si="8"/>
        <v>11</v>
      </c>
      <c r="AC64" s="15" t="str">
        <f t="shared" si="9"/>
        <v>初级神器1配件2</v>
      </c>
      <c r="AD64" s="15">
        <f>INDEX(芦花古楼!$BS$19:$BS$58,神器!AB64)</f>
        <v>7</v>
      </c>
      <c r="AE64" s="15" t="s">
        <v>91</v>
      </c>
      <c r="AF64" s="15">
        <f t="shared" si="10"/>
        <v>1485</v>
      </c>
    </row>
    <row r="65" spans="24:32" ht="16.5" x14ac:dyDescent="0.2">
      <c r="X65" s="60">
        <v>52</v>
      </c>
      <c r="Y65" s="15">
        <f t="shared" si="6"/>
        <v>1606004</v>
      </c>
      <c r="Z65" s="15" t="str">
        <f t="shared" si="7"/>
        <v>初级神器1配件2-剑结Lvs12</v>
      </c>
      <c r="AA65" s="60" t="s">
        <v>649</v>
      </c>
      <c r="AB65" s="15">
        <f t="shared" si="8"/>
        <v>12</v>
      </c>
      <c r="AC65" s="15" t="str">
        <f t="shared" si="9"/>
        <v>初级神器1配件2</v>
      </c>
      <c r="AD65" s="15">
        <f>INDEX(芦花古楼!$BS$19:$BS$58,神器!AB65)</f>
        <v>7</v>
      </c>
      <c r="AE65" s="15" t="s">
        <v>91</v>
      </c>
      <c r="AF65" s="15">
        <f t="shared" si="10"/>
        <v>1735</v>
      </c>
    </row>
    <row r="66" spans="24:32" ht="16.5" x14ac:dyDescent="0.2">
      <c r="X66" s="60">
        <v>53</v>
      </c>
      <c r="Y66" s="15">
        <f t="shared" si="6"/>
        <v>1606004</v>
      </c>
      <c r="Z66" s="15" t="str">
        <f t="shared" si="7"/>
        <v>初级神器1配件2-剑结Lvs13</v>
      </c>
      <c r="AA66" s="60" t="s">
        <v>649</v>
      </c>
      <c r="AB66" s="15">
        <f t="shared" si="8"/>
        <v>13</v>
      </c>
      <c r="AC66" s="15" t="str">
        <f t="shared" si="9"/>
        <v>初级神器1配件2</v>
      </c>
      <c r="AD66" s="15">
        <f>INDEX(芦花古楼!$BS$19:$BS$58,神器!AB66)</f>
        <v>7</v>
      </c>
      <c r="AE66" s="15" t="s">
        <v>91</v>
      </c>
      <c r="AF66" s="15">
        <f t="shared" si="10"/>
        <v>1980</v>
      </c>
    </row>
    <row r="67" spans="24:32" ht="16.5" x14ac:dyDescent="0.2">
      <c r="X67" s="60">
        <v>54</v>
      </c>
      <c r="Y67" s="15">
        <f t="shared" si="6"/>
        <v>1606004</v>
      </c>
      <c r="Z67" s="15" t="str">
        <f t="shared" si="7"/>
        <v>初级神器1配件2-剑结Lvs14</v>
      </c>
      <c r="AA67" s="60" t="s">
        <v>649</v>
      </c>
      <c r="AB67" s="15">
        <f t="shared" si="8"/>
        <v>14</v>
      </c>
      <c r="AC67" s="15" t="str">
        <f t="shared" si="9"/>
        <v>初级神器1配件2</v>
      </c>
      <c r="AD67" s="15">
        <f>INDEX(芦花古楼!$BS$19:$BS$58,神器!AB67)</f>
        <v>7</v>
      </c>
      <c r="AE67" s="15" t="s">
        <v>91</v>
      </c>
      <c r="AF67" s="15">
        <f t="shared" si="10"/>
        <v>2230</v>
      </c>
    </row>
    <row r="68" spans="24:32" ht="16.5" x14ac:dyDescent="0.2">
      <c r="X68" s="60">
        <v>55</v>
      </c>
      <c r="Y68" s="15">
        <f t="shared" si="6"/>
        <v>1606004</v>
      </c>
      <c r="Z68" s="15" t="str">
        <f t="shared" si="7"/>
        <v>初级神器1配件2-剑结Lvs15</v>
      </c>
      <c r="AA68" s="60" t="s">
        <v>649</v>
      </c>
      <c r="AB68" s="15">
        <f t="shared" si="8"/>
        <v>15</v>
      </c>
      <c r="AC68" s="15" t="str">
        <f t="shared" si="9"/>
        <v>初级神器1配件2</v>
      </c>
      <c r="AD68" s="15">
        <f>INDEX(芦花古楼!$BS$19:$BS$58,神器!AB68)</f>
        <v>10</v>
      </c>
      <c r="AE68" s="15" t="s">
        <v>91</v>
      </c>
      <c r="AF68" s="15">
        <f t="shared" si="10"/>
        <v>2480</v>
      </c>
    </row>
    <row r="69" spans="24:32" ht="16.5" x14ac:dyDescent="0.2">
      <c r="X69" s="60">
        <v>56</v>
      </c>
      <c r="Y69" s="15">
        <f t="shared" si="6"/>
        <v>1606004</v>
      </c>
      <c r="Z69" s="15" t="str">
        <f t="shared" si="7"/>
        <v>初级神器1配件2-剑结Lvs16</v>
      </c>
      <c r="AA69" s="60" t="s">
        <v>649</v>
      </c>
      <c r="AB69" s="15">
        <f t="shared" si="8"/>
        <v>16</v>
      </c>
      <c r="AC69" s="15" t="str">
        <f t="shared" si="9"/>
        <v>初级神器1配件2</v>
      </c>
      <c r="AD69" s="15">
        <f>INDEX(芦花古楼!$BS$19:$BS$58,神器!AB69)</f>
        <v>10</v>
      </c>
      <c r="AE69" s="15" t="s">
        <v>91</v>
      </c>
      <c r="AF69" s="15">
        <f t="shared" si="10"/>
        <v>2725</v>
      </c>
    </row>
    <row r="70" spans="24:32" ht="16.5" x14ac:dyDescent="0.2">
      <c r="X70" s="60">
        <v>57</v>
      </c>
      <c r="Y70" s="15">
        <f t="shared" si="6"/>
        <v>1606004</v>
      </c>
      <c r="Z70" s="15" t="str">
        <f t="shared" si="7"/>
        <v>初级神器1配件2-剑结Lvs17</v>
      </c>
      <c r="AA70" s="60" t="s">
        <v>649</v>
      </c>
      <c r="AB70" s="15">
        <f t="shared" si="8"/>
        <v>17</v>
      </c>
      <c r="AC70" s="15" t="str">
        <f t="shared" si="9"/>
        <v>初级神器1配件2</v>
      </c>
      <c r="AD70" s="15">
        <f>INDEX(芦花古楼!$BS$19:$BS$58,神器!AB70)</f>
        <v>10</v>
      </c>
      <c r="AE70" s="15" t="s">
        <v>91</v>
      </c>
      <c r="AF70" s="15">
        <f t="shared" si="10"/>
        <v>2975</v>
      </c>
    </row>
    <row r="71" spans="24:32" ht="16.5" x14ac:dyDescent="0.2">
      <c r="X71" s="60">
        <v>58</v>
      </c>
      <c r="Y71" s="15">
        <f t="shared" si="6"/>
        <v>1606004</v>
      </c>
      <c r="Z71" s="15" t="str">
        <f t="shared" si="7"/>
        <v>初级神器1配件2-剑结Lvs18</v>
      </c>
      <c r="AA71" s="60" t="s">
        <v>649</v>
      </c>
      <c r="AB71" s="15">
        <f t="shared" si="8"/>
        <v>18</v>
      </c>
      <c r="AC71" s="15" t="str">
        <f t="shared" si="9"/>
        <v>初级神器1配件2</v>
      </c>
      <c r="AD71" s="15">
        <f>INDEX(芦花古楼!$BS$19:$BS$58,神器!AB71)</f>
        <v>10</v>
      </c>
      <c r="AE71" s="15" t="s">
        <v>91</v>
      </c>
      <c r="AF71" s="15">
        <f t="shared" si="10"/>
        <v>3225</v>
      </c>
    </row>
    <row r="72" spans="24:32" ht="16.5" x14ac:dyDescent="0.2">
      <c r="X72" s="60">
        <v>59</v>
      </c>
      <c r="Y72" s="15">
        <f t="shared" si="6"/>
        <v>1606004</v>
      </c>
      <c r="Z72" s="15" t="str">
        <f t="shared" si="7"/>
        <v>初级神器1配件2-剑结Lvs19</v>
      </c>
      <c r="AA72" s="60" t="s">
        <v>649</v>
      </c>
      <c r="AB72" s="15">
        <f t="shared" si="8"/>
        <v>19</v>
      </c>
      <c r="AC72" s="15" t="str">
        <f t="shared" si="9"/>
        <v>初级神器1配件2</v>
      </c>
      <c r="AD72" s="15">
        <f>INDEX(芦花古楼!$BS$19:$BS$58,神器!AB72)</f>
        <v>10</v>
      </c>
      <c r="AE72" s="15" t="s">
        <v>91</v>
      </c>
      <c r="AF72" s="15">
        <f t="shared" si="10"/>
        <v>3470</v>
      </c>
    </row>
    <row r="73" spans="24:32" ht="16.5" x14ac:dyDescent="0.2">
      <c r="X73" s="60">
        <v>60</v>
      </c>
      <c r="Y73" s="15">
        <f t="shared" si="6"/>
        <v>1606004</v>
      </c>
      <c r="Z73" s="15" t="str">
        <f t="shared" si="7"/>
        <v>初级神器1配件2-剑结Lvs20</v>
      </c>
      <c r="AA73" s="60" t="s">
        <v>649</v>
      </c>
      <c r="AB73" s="15">
        <f t="shared" si="8"/>
        <v>20</v>
      </c>
      <c r="AC73" s="15" t="str">
        <f t="shared" si="9"/>
        <v>初级神器1配件2</v>
      </c>
      <c r="AD73" s="15">
        <f>INDEX(芦花古楼!$BS$19:$BS$58,神器!AB73)</f>
        <v>10</v>
      </c>
      <c r="AE73" s="15" t="s">
        <v>91</v>
      </c>
      <c r="AF73" s="15">
        <f t="shared" si="10"/>
        <v>3965</v>
      </c>
    </row>
    <row r="74" spans="24:32" ht="16.5" x14ac:dyDescent="0.2">
      <c r="X74" s="60">
        <v>61</v>
      </c>
      <c r="Y74" s="15">
        <f t="shared" si="6"/>
        <v>1606004</v>
      </c>
      <c r="Z74" s="15" t="str">
        <f t="shared" si="7"/>
        <v>初级神器1配件2-剑结Lvs21</v>
      </c>
      <c r="AA74" s="60" t="s">
        <v>649</v>
      </c>
      <c r="AB74" s="15">
        <f t="shared" si="8"/>
        <v>21</v>
      </c>
      <c r="AC74" s="15" t="str">
        <f t="shared" si="9"/>
        <v>初级神器1配件2</v>
      </c>
      <c r="AD74" s="15">
        <f>INDEX(芦花古楼!$BS$19:$BS$58,神器!AB74)</f>
        <v>15</v>
      </c>
      <c r="AE74" s="15" t="s">
        <v>91</v>
      </c>
      <c r="AF74" s="15">
        <f t="shared" si="10"/>
        <v>4205</v>
      </c>
    </row>
    <row r="75" spans="24:32" ht="16.5" x14ac:dyDescent="0.2">
      <c r="X75" s="60">
        <v>62</v>
      </c>
      <c r="Y75" s="15">
        <f t="shared" si="6"/>
        <v>1606004</v>
      </c>
      <c r="Z75" s="15" t="str">
        <f t="shared" si="7"/>
        <v>初级神器1配件2-剑结Lvs22</v>
      </c>
      <c r="AA75" s="60" t="s">
        <v>649</v>
      </c>
      <c r="AB75" s="15">
        <f t="shared" si="8"/>
        <v>22</v>
      </c>
      <c r="AC75" s="15" t="str">
        <f t="shared" si="9"/>
        <v>初级神器1配件2</v>
      </c>
      <c r="AD75" s="15">
        <f>INDEX(芦花古楼!$BS$19:$BS$58,神器!AB75)</f>
        <v>15</v>
      </c>
      <c r="AE75" s="15" t="s">
        <v>91</v>
      </c>
      <c r="AF75" s="15">
        <f t="shared" si="10"/>
        <v>4415</v>
      </c>
    </row>
    <row r="76" spans="24:32" ht="16.5" x14ac:dyDescent="0.2">
      <c r="X76" s="60">
        <v>63</v>
      </c>
      <c r="Y76" s="15">
        <f t="shared" si="6"/>
        <v>1606004</v>
      </c>
      <c r="Z76" s="15" t="str">
        <f t="shared" si="7"/>
        <v>初级神器1配件2-剑结Lvs23</v>
      </c>
      <c r="AA76" s="60" t="s">
        <v>649</v>
      </c>
      <c r="AB76" s="15">
        <f t="shared" si="8"/>
        <v>23</v>
      </c>
      <c r="AC76" s="15" t="str">
        <f t="shared" si="9"/>
        <v>初级神器1配件2</v>
      </c>
      <c r="AD76" s="15">
        <f>INDEX(芦花古楼!$BS$19:$BS$58,神器!AB76)</f>
        <v>15</v>
      </c>
      <c r="AE76" s="15" t="s">
        <v>91</v>
      </c>
      <c r="AF76" s="15">
        <f t="shared" si="10"/>
        <v>4625</v>
      </c>
    </row>
    <row r="77" spans="24:32" ht="16.5" x14ac:dyDescent="0.2">
      <c r="X77" s="60">
        <v>64</v>
      </c>
      <c r="Y77" s="15">
        <f t="shared" si="6"/>
        <v>1606004</v>
      </c>
      <c r="Z77" s="15" t="str">
        <f t="shared" si="7"/>
        <v>初级神器1配件2-剑结Lvs24</v>
      </c>
      <c r="AA77" s="60" t="s">
        <v>649</v>
      </c>
      <c r="AB77" s="15">
        <f t="shared" si="8"/>
        <v>24</v>
      </c>
      <c r="AC77" s="15" t="str">
        <f t="shared" si="9"/>
        <v>初级神器1配件2</v>
      </c>
      <c r="AD77" s="15">
        <f>INDEX(芦花古楼!$BS$19:$BS$58,神器!AB77)</f>
        <v>15</v>
      </c>
      <c r="AE77" s="15" t="s">
        <v>91</v>
      </c>
      <c r="AF77" s="15">
        <f t="shared" si="10"/>
        <v>4835</v>
      </c>
    </row>
    <row r="78" spans="24:32" ht="16.5" x14ac:dyDescent="0.2">
      <c r="X78" s="60">
        <v>65</v>
      </c>
      <c r="Y78" s="15">
        <f t="shared" si="6"/>
        <v>1606004</v>
      </c>
      <c r="Z78" s="15" t="str">
        <f t="shared" si="7"/>
        <v>初级神器1配件2-剑结Lvs25</v>
      </c>
      <c r="AA78" s="60" t="s">
        <v>649</v>
      </c>
      <c r="AB78" s="15">
        <f t="shared" si="8"/>
        <v>25</v>
      </c>
      <c r="AC78" s="15" t="str">
        <f t="shared" si="9"/>
        <v>初级神器1配件2</v>
      </c>
      <c r="AD78" s="15">
        <f>INDEX(芦花古楼!$BS$19:$BS$58,神器!AB78)</f>
        <v>15</v>
      </c>
      <c r="AE78" s="15" t="s">
        <v>91</v>
      </c>
      <c r="AF78" s="15">
        <f t="shared" si="10"/>
        <v>5045</v>
      </c>
    </row>
    <row r="79" spans="24:32" ht="16.5" x14ac:dyDescent="0.2">
      <c r="X79" s="60">
        <v>66</v>
      </c>
      <c r="Y79" s="15">
        <f t="shared" ref="Y79:Y142" si="11">INDEX($R$4:$R$33,INT((X79-1)/40)+1)</f>
        <v>1606004</v>
      </c>
      <c r="Z79" s="15" t="str">
        <f t="shared" ref="Z79:Z142" si="12">INDEX($U$4:$U$33,INT((X79-1)/40)+1)&amp;AA79&amp;AB79</f>
        <v>初级神器1配件2-剑结Lvs26</v>
      </c>
      <c r="AA79" s="60" t="s">
        <v>649</v>
      </c>
      <c r="AB79" s="15">
        <f t="shared" ref="AB79:AB142" si="13">MOD(X79-1,40)+1</f>
        <v>26</v>
      </c>
      <c r="AC79" s="15" t="str">
        <f t="shared" ref="AC79:AC142" si="14">INDEX($S$4:$S$33,INT((X79-1)/40)+1)</f>
        <v>初级神器1配件2</v>
      </c>
      <c r="AD79" s="15">
        <f>INDEX(芦花古楼!$BS$19:$BS$58,神器!AB79)</f>
        <v>25</v>
      </c>
      <c r="AE79" s="15" t="s">
        <v>91</v>
      </c>
      <c r="AF79" s="15">
        <f t="shared" ref="AF79:AF142" si="15">INDEX($F$14:$L$53,AB79,INDEX($Q$4:$Q$33,INT((X79-1)/40)+1))</f>
        <v>5255</v>
      </c>
    </row>
    <row r="80" spans="24:32" ht="16.5" x14ac:dyDescent="0.2">
      <c r="X80" s="60">
        <v>67</v>
      </c>
      <c r="Y80" s="15">
        <f t="shared" si="11"/>
        <v>1606004</v>
      </c>
      <c r="Z80" s="15" t="str">
        <f t="shared" si="12"/>
        <v>初级神器1配件2-剑结Lvs27</v>
      </c>
      <c r="AA80" s="60" t="s">
        <v>649</v>
      </c>
      <c r="AB80" s="15">
        <f t="shared" si="13"/>
        <v>27</v>
      </c>
      <c r="AC80" s="15" t="str">
        <f t="shared" si="14"/>
        <v>初级神器1配件2</v>
      </c>
      <c r="AD80" s="15">
        <f>INDEX(芦花古楼!$BS$19:$BS$58,神器!AB80)</f>
        <v>25</v>
      </c>
      <c r="AE80" s="15" t="s">
        <v>91</v>
      </c>
      <c r="AF80" s="15">
        <f t="shared" si="15"/>
        <v>5465</v>
      </c>
    </row>
    <row r="81" spans="24:32" ht="16.5" x14ac:dyDescent="0.2">
      <c r="X81" s="60">
        <v>68</v>
      </c>
      <c r="Y81" s="15">
        <f t="shared" si="11"/>
        <v>1606004</v>
      </c>
      <c r="Z81" s="15" t="str">
        <f t="shared" si="12"/>
        <v>初级神器1配件2-剑结Lvs28</v>
      </c>
      <c r="AA81" s="60" t="s">
        <v>649</v>
      </c>
      <c r="AB81" s="15">
        <f t="shared" si="13"/>
        <v>28</v>
      </c>
      <c r="AC81" s="15" t="str">
        <f t="shared" si="14"/>
        <v>初级神器1配件2</v>
      </c>
      <c r="AD81" s="15">
        <f>INDEX(芦花古楼!$BS$19:$BS$58,神器!AB81)</f>
        <v>25</v>
      </c>
      <c r="AE81" s="15" t="s">
        <v>91</v>
      </c>
      <c r="AF81" s="15">
        <f t="shared" si="15"/>
        <v>5675</v>
      </c>
    </row>
    <row r="82" spans="24:32" ht="16.5" x14ac:dyDescent="0.2">
      <c r="X82" s="60">
        <v>69</v>
      </c>
      <c r="Y82" s="15">
        <f t="shared" si="11"/>
        <v>1606004</v>
      </c>
      <c r="Z82" s="15" t="str">
        <f t="shared" si="12"/>
        <v>初级神器1配件2-剑结Lvs29</v>
      </c>
      <c r="AA82" s="60" t="s">
        <v>649</v>
      </c>
      <c r="AB82" s="15">
        <f t="shared" si="13"/>
        <v>29</v>
      </c>
      <c r="AC82" s="15" t="str">
        <f t="shared" si="14"/>
        <v>初级神器1配件2</v>
      </c>
      <c r="AD82" s="15">
        <f>INDEX(芦花古楼!$BS$19:$BS$58,神器!AB82)</f>
        <v>25</v>
      </c>
      <c r="AE82" s="15" t="s">
        <v>91</v>
      </c>
      <c r="AF82" s="15">
        <f t="shared" si="15"/>
        <v>5890</v>
      </c>
    </row>
    <row r="83" spans="24:32" ht="16.5" x14ac:dyDescent="0.2">
      <c r="X83" s="60">
        <v>70</v>
      </c>
      <c r="Y83" s="15">
        <f t="shared" si="11"/>
        <v>1606004</v>
      </c>
      <c r="Z83" s="15" t="str">
        <f t="shared" si="12"/>
        <v>初级神器1配件2-剑结Lvs30</v>
      </c>
      <c r="AA83" s="60" t="s">
        <v>649</v>
      </c>
      <c r="AB83" s="15">
        <f t="shared" si="13"/>
        <v>30</v>
      </c>
      <c r="AC83" s="15" t="str">
        <f t="shared" si="14"/>
        <v>初级神器1配件2</v>
      </c>
      <c r="AD83" s="15">
        <f>INDEX(芦花古楼!$BS$19:$BS$58,神器!AB83)</f>
        <v>25</v>
      </c>
      <c r="AE83" s="15" t="s">
        <v>91</v>
      </c>
      <c r="AF83" s="15">
        <f t="shared" si="15"/>
        <v>6310</v>
      </c>
    </row>
    <row r="84" spans="24:32" ht="16.5" x14ac:dyDescent="0.2">
      <c r="X84" s="60">
        <v>71</v>
      </c>
      <c r="Y84" s="15">
        <f t="shared" si="11"/>
        <v>1606004</v>
      </c>
      <c r="Z84" s="15" t="str">
        <f t="shared" si="12"/>
        <v>初级神器1配件2-剑结Lvs31</v>
      </c>
      <c r="AA84" s="60" t="s">
        <v>649</v>
      </c>
      <c r="AB84" s="15">
        <f t="shared" si="13"/>
        <v>31</v>
      </c>
      <c r="AC84" s="15" t="str">
        <f t="shared" si="14"/>
        <v>初级神器1配件2</v>
      </c>
      <c r="AD84" s="15">
        <f>INDEX(芦花古楼!$BS$19:$BS$58,神器!AB84)</f>
        <v>30</v>
      </c>
      <c r="AE84" s="15" t="s">
        <v>91</v>
      </c>
      <c r="AF84" s="15">
        <f t="shared" si="15"/>
        <v>6615</v>
      </c>
    </row>
    <row r="85" spans="24:32" ht="16.5" x14ac:dyDescent="0.2">
      <c r="X85" s="60">
        <v>72</v>
      </c>
      <c r="Y85" s="15">
        <f t="shared" si="11"/>
        <v>1606004</v>
      </c>
      <c r="Z85" s="15" t="str">
        <f t="shared" si="12"/>
        <v>初级神器1配件2-剑结Lvs32</v>
      </c>
      <c r="AA85" s="60" t="s">
        <v>649</v>
      </c>
      <c r="AB85" s="15">
        <f t="shared" si="13"/>
        <v>32</v>
      </c>
      <c r="AC85" s="15" t="str">
        <f t="shared" si="14"/>
        <v>初级神器1配件2</v>
      </c>
      <c r="AD85" s="15">
        <f>INDEX(芦花古楼!$BS$19:$BS$58,神器!AB85)</f>
        <v>30</v>
      </c>
      <c r="AE85" s="15" t="s">
        <v>91</v>
      </c>
      <c r="AF85" s="15">
        <f t="shared" si="15"/>
        <v>9920</v>
      </c>
    </row>
    <row r="86" spans="24:32" ht="16.5" x14ac:dyDescent="0.2">
      <c r="X86" s="60">
        <v>73</v>
      </c>
      <c r="Y86" s="15">
        <f t="shared" si="11"/>
        <v>1606004</v>
      </c>
      <c r="Z86" s="15" t="str">
        <f t="shared" si="12"/>
        <v>初级神器1配件2-剑结Lvs33</v>
      </c>
      <c r="AA86" s="60" t="s">
        <v>649</v>
      </c>
      <c r="AB86" s="15">
        <f t="shared" si="13"/>
        <v>33</v>
      </c>
      <c r="AC86" s="15" t="str">
        <f t="shared" si="14"/>
        <v>初级神器1配件2</v>
      </c>
      <c r="AD86" s="15">
        <f>INDEX(芦花古楼!$BS$19:$BS$58,神器!AB86)</f>
        <v>30</v>
      </c>
      <c r="AE86" s="15" t="s">
        <v>91</v>
      </c>
      <c r="AF86" s="15">
        <f t="shared" si="15"/>
        <v>13230</v>
      </c>
    </row>
    <row r="87" spans="24:32" ht="16.5" x14ac:dyDescent="0.2">
      <c r="X87" s="60">
        <v>74</v>
      </c>
      <c r="Y87" s="15">
        <f t="shared" si="11"/>
        <v>1606004</v>
      </c>
      <c r="Z87" s="15" t="str">
        <f t="shared" si="12"/>
        <v>初级神器1配件2-剑结Lvs34</v>
      </c>
      <c r="AA87" s="60" t="s">
        <v>649</v>
      </c>
      <c r="AB87" s="15">
        <f t="shared" si="13"/>
        <v>34</v>
      </c>
      <c r="AC87" s="15" t="str">
        <f t="shared" si="14"/>
        <v>初级神器1配件2</v>
      </c>
      <c r="AD87" s="15">
        <f>INDEX(芦花古楼!$BS$19:$BS$58,神器!AB87)</f>
        <v>30</v>
      </c>
      <c r="AE87" s="15" t="s">
        <v>91</v>
      </c>
      <c r="AF87" s="15">
        <f t="shared" si="15"/>
        <v>16540</v>
      </c>
    </row>
    <row r="88" spans="24:32" ht="16.5" x14ac:dyDescent="0.2">
      <c r="X88" s="60">
        <v>75</v>
      </c>
      <c r="Y88" s="15">
        <f t="shared" si="11"/>
        <v>1606004</v>
      </c>
      <c r="Z88" s="15" t="str">
        <f t="shared" si="12"/>
        <v>初级神器1配件2-剑结Lvs35</v>
      </c>
      <c r="AA88" s="60" t="s">
        <v>649</v>
      </c>
      <c r="AB88" s="15">
        <f t="shared" si="13"/>
        <v>35</v>
      </c>
      <c r="AC88" s="15" t="str">
        <f t="shared" si="14"/>
        <v>初级神器1配件2</v>
      </c>
      <c r="AD88" s="15">
        <f>INDEX(芦花古楼!$BS$19:$BS$58,神器!AB88)</f>
        <v>30</v>
      </c>
      <c r="AE88" s="15" t="s">
        <v>91</v>
      </c>
      <c r="AF88" s="15">
        <f t="shared" si="15"/>
        <v>19845</v>
      </c>
    </row>
    <row r="89" spans="24:32" ht="16.5" x14ac:dyDescent="0.2">
      <c r="X89" s="60">
        <v>76</v>
      </c>
      <c r="Y89" s="15">
        <f t="shared" si="11"/>
        <v>1606004</v>
      </c>
      <c r="Z89" s="15" t="str">
        <f t="shared" si="12"/>
        <v>初级神器1配件2-剑结Lvs36</v>
      </c>
      <c r="AA89" s="60" t="s">
        <v>649</v>
      </c>
      <c r="AB89" s="15">
        <f t="shared" si="13"/>
        <v>36</v>
      </c>
      <c r="AC89" s="15" t="str">
        <f t="shared" si="14"/>
        <v>初级神器1配件2</v>
      </c>
      <c r="AD89" s="15">
        <f>INDEX(芦花古楼!$BS$19:$BS$58,神器!AB89)</f>
        <v>40</v>
      </c>
      <c r="AE89" s="15" t="s">
        <v>91</v>
      </c>
      <c r="AF89" s="15">
        <f t="shared" si="15"/>
        <v>23155</v>
      </c>
    </row>
    <row r="90" spans="24:32" ht="16.5" x14ac:dyDescent="0.2">
      <c r="X90" s="60">
        <v>77</v>
      </c>
      <c r="Y90" s="15">
        <f t="shared" si="11"/>
        <v>1606004</v>
      </c>
      <c r="Z90" s="15" t="str">
        <f t="shared" si="12"/>
        <v>初级神器1配件2-剑结Lvs37</v>
      </c>
      <c r="AA90" s="60" t="s">
        <v>649</v>
      </c>
      <c r="AB90" s="15">
        <f t="shared" si="13"/>
        <v>37</v>
      </c>
      <c r="AC90" s="15" t="str">
        <f t="shared" si="14"/>
        <v>初级神器1配件2</v>
      </c>
      <c r="AD90" s="15">
        <f>INDEX(芦花古楼!$BS$19:$BS$58,神器!AB90)</f>
        <v>40</v>
      </c>
      <c r="AE90" s="15" t="s">
        <v>91</v>
      </c>
      <c r="AF90" s="15">
        <f t="shared" si="15"/>
        <v>26465</v>
      </c>
    </row>
    <row r="91" spans="24:32" ht="16.5" x14ac:dyDescent="0.2">
      <c r="X91" s="60">
        <v>78</v>
      </c>
      <c r="Y91" s="15">
        <f t="shared" si="11"/>
        <v>1606004</v>
      </c>
      <c r="Z91" s="15" t="str">
        <f t="shared" si="12"/>
        <v>初级神器1配件2-剑结Lvs38</v>
      </c>
      <c r="AA91" s="60" t="s">
        <v>649</v>
      </c>
      <c r="AB91" s="15">
        <f t="shared" si="13"/>
        <v>38</v>
      </c>
      <c r="AC91" s="15" t="str">
        <f t="shared" si="14"/>
        <v>初级神器1配件2</v>
      </c>
      <c r="AD91" s="15">
        <f>INDEX(芦花古楼!$BS$19:$BS$58,神器!AB91)</f>
        <v>40</v>
      </c>
      <c r="AE91" s="15" t="s">
        <v>91</v>
      </c>
      <c r="AF91" s="15">
        <f t="shared" si="15"/>
        <v>29770</v>
      </c>
    </row>
    <row r="92" spans="24:32" ht="16.5" x14ac:dyDescent="0.2">
      <c r="X92" s="60">
        <v>79</v>
      </c>
      <c r="Y92" s="15">
        <f t="shared" si="11"/>
        <v>1606004</v>
      </c>
      <c r="Z92" s="15" t="str">
        <f t="shared" si="12"/>
        <v>初级神器1配件2-剑结Lvs39</v>
      </c>
      <c r="AA92" s="60" t="s">
        <v>649</v>
      </c>
      <c r="AB92" s="15">
        <f t="shared" si="13"/>
        <v>39</v>
      </c>
      <c r="AC92" s="15" t="str">
        <f t="shared" si="14"/>
        <v>初级神器1配件2</v>
      </c>
      <c r="AD92" s="15">
        <f>INDEX(芦花古楼!$BS$19:$BS$58,神器!AB92)</f>
        <v>40</v>
      </c>
      <c r="AE92" s="15" t="s">
        <v>91</v>
      </c>
      <c r="AF92" s="15">
        <f t="shared" si="15"/>
        <v>33080</v>
      </c>
    </row>
    <row r="93" spans="24:32" ht="16.5" x14ac:dyDescent="0.2">
      <c r="X93" s="60">
        <v>80</v>
      </c>
      <c r="Y93" s="15">
        <f t="shared" si="11"/>
        <v>1606004</v>
      </c>
      <c r="Z93" s="15" t="str">
        <f t="shared" si="12"/>
        <v>初级神器1配件2-剑结Lvs40</v>
      </c>
      <c r="AA93" s="60" t="s">
        <v>649</v>
      </c>
      <c r="AB93" s="15">
        <f t="shared" si="13"/>
        <v>40</v>
      </c>
      <c r="AC93" s="15" t="str">
        <f t="shared" si="14"/>
        <v>初级神器1配件2</v>
      </c>
      <c r="AD93" s="15">
        <f>INDEX(芦花古楼!$BS$19:$BS$58,神器!AB93)</f>
        <v>40</v>
      </c>
      <c r="AE93" s="15" t="s">
        <v>91</v>
      </c>
      <c r="AF93" s="15">
        <f t="shared" si="15"/>
        <v>39695</v>
      </c>
    </row>
    <row r="94" spans="24:32" ht="16.5" x14ac:dyDescent="0.2">
      <c r="X94" s="60">
        <v>81</v>
      </c>
      <c r="Y94" s="15">
        <f t="shared" si="11"/>
        <v>1606005</v>
      </c>
      <c r="Z94" s="15" t="str">
        <f t="shared" si="12"/>
        <v>初级神器2配件1-护木Lvs1</v>
      </c>
      <c r="AA94" s="60" t="s">
        <v>649</v>
      </c>
      <c r="AB94" s="15">
        <f t="shared" si="13"/>
        <v>1</v>
      </c>
      <c r="AC94" s="15" t="str">
        <f t="shared" si="14"/>
        <v>初级神器2配件1</v>
      </c>
      <c r="AD94" s="15">
        <f>INDEX(芦花古楼!$BS$19:$BS$58,神器!AB94)</f>
        <v>1</v>
      </c>
      <c r="AE94" s="15" t="s">
        <v>91</v>
      </c>
      <c r="AF94" s="15">
        <f t="shared" si="15"/>
        <v>140</v>
      </c>
    </row>
    <row r="95" spans="24:32" ht="16.5" x14ac:dyDescent="0.2">
      <c r="X95" s="60">
        <v>82</v>
      </c>
      <c r="Y95" s="15">
        <f t="shared" si="11"/>
        <v>1606005</v>
      </c>
      <c r="Z95" s="15" t="str">
        <f t="shared" si="12"/>
        <v>初级神器2配件1-护木Lvs2</v>
      </c>
      <c r="AA95" s="60" t="s">
        <v>649</v>
      </c>
      <c r="AB95" s="15">
        <f t="shared" si="13"/>
        <v>2</v>
      </c>
      <c r="AC95" s="15" t="str">
        <f t="shared" si="14"/>
        <v>初级神器2配件1</v>
      </c>
      <c r="AD95" s="15">
        <f>INDEX(芦花古楼!$BS$19:$BS$58,神器!AB95)</f>
        <v>1</v>
      </c>
      <c r="AE95" s="15" t="s">
        <v>91</v>
      </c>
      <c r="AF95" s="15">
        <f t="shared" si="15"/>
        <v>215</v>
      </c>
    </row>
    <row r="96" spans="24:32" ht="16.5" x14ac:dyDescent="0.2">
      <c r="X96" s="60">
        <v>83</v>
      </c>
      <c r="Y96" s="15">
        <f t="shared" si="11"/>
        <v>1606005</v>
      </c>
      <c r="Z96" s="15" t="str">
        <f t="shared" si="12"/>
        <v>初级神器2配件1-护木Lvs3</v>
      </c>
      <c r="AA96" s="60" t="s">
        <v>649</v>
      </c>
      <c r="AB96" s="15">
        <f t="shared" si="13"/>
        <v>3</v>
      </c>
      <c r="AC96" s="15" t="str">
        <f t="shared" si="14"/>
        <v>初级神器2配件1</v>
      </c>
      <c r="AD96" s="15">
        <f>INDEX(芦花古楼!$BS$19:$BS$58,神器!AB96)</f>
        <v>2</v>
      </c>
      <c r="AE96" s="15" t="s">
        <v>91</v>
      </c>
      <c r="AF96" s="15">
        <f t="shared" si="15"/>
        <v>285</v>
      </c>
    </row>
    <row r="97" spans="24:32" ht="16.5" x14ac:dyDescent="0.2">
      <c r="X97" s="60">
        <v>84</v>
      </c>
      <c r="Y97" s="15">
        <f t="shared" si="11"/>
        <v>1606005</v>
      </c>
      <c r="Z97" s="15" t="str">
        <f t="shared" si="12"/>
        <v>初级神器2配件1-护木Lvs4</v>
      </c>
      <c r="AA97" s="60" t="s">
        <v>649</v>
      </c>
      <c r="AB97" s="15">
        <f t="shared" si="13"/>
        <v>4</v>
      </c>
      <c r="AC97" s="15" t="str">
        <f t="shared" si="14"/>
        <v>初级神器2配件1</v>
      </c>
      <c r="AD97" s="15">
        <f>INDEX(芦花古楼!$BS$19:$BS$58,神器!AB97)</f>
        <v>3</v>
      </c>
      <c r="AE97" s="15" t="s">
        <v>91</v>
      </c>
      <c r="AF97" s="15">
        <f t="shared" si="15"/>
        <v>355</v>
      </c>
    </row>
    <row r="98" spans="24:32" ht="16.5" x14ac:dyDescent="0.2">
      <c r="X98" s="60">
        <v>85</v>
      </c>
      <c r="Y98" s="15">
        <f t="shared" si="11"/>
        <v>1606005</v>
      </c>
      <c r="Z98" s="15" t="str">
        <f t="shared" si="12"/>
        <v>初级神器2配件1-护木Lvs5</v>
      </c>
      <c r="AA98" s="60" t="s">
        <v>649</v>
      </c>
      <c r="AB98" s="15">
        <f t="shared" si="13"/>
        <v>5</v>
      </c>
      <c r="AC98" s="15" t="str">
        <f t="shared" si="14"/>
        <v>初级神器2配件1</v>
      </c>
      <c r="AD98" s="15">
        <f>INDEX(芦花古楼!$BS$19:$BS$58,神器!AB98)</f>
        <v>3</v>
      </c>
      <c r="AE98" s="15" t="s">
        <v>91</v>
      </c>
      <c r="AF98" s="15">
        <f t="shared" si="15"/>
        <v>430</v>
      </c>
    </row>
    <row r="99" spans="24:32" ht="16.5" x14ac:dyDescent="0.2">
      <c r="X99" s="60">
        <v>86</v>
      </c>
      <c r="Y99" s="15">
        <f t="shared" si="11"/>
        <v>1606005</v>
      </c>
      <c r="Z99" s="15" t="str">
        <f t="shared" si="12"/>
        <v>初级神器2配件1-护木Lvs6</v>
      </c>
      <c r="AA99" s="60" t="s">
        <v>649</v>
      </c>
      <c r="AB99" s="15">
        <f t="shared" si="13"/>
        <v>6</v>
      </c>
      <c r="AC99" s="15" t="str">
        <f t="shared" si="14"/>
        <v>初级神器2配件1</v>
      </c>
      <c r="AD99" s="15">
        <f>INDEX(芦花古楼!$BS$19:$BS$58,神器!AB99)</f>
        <v>5</v>
      </c>
      <c r="AE99" s="15" t="s">
        <v>91</v>
      </c>
      <c r="AF99" s="15">
        <f t="shared" si="15"/>
        <v>500</v>
      </c>
    </row>
    <row r="100" spans="24:32" ht="16.5" x14ac:dyDescent="0.2">
      <c r="X100" s="60">
        <v>87</v>
      </c>
      <c r="Y100" s="15">
        <f t="shared" si="11"/>
        <v>1606005</v>
      </c>
      <c r="Z100" s="15" t="str">
        <f t="shared" si="12"/>
        <v>初级神器2配件1-护木Lvs7</v>
      </c>
      <c r="AA100" s="60" t="s">
        <v>649</v>
      </c>
      <c r="AB100" s="15">
        <f t="shared" si="13"/>
        <v>7</v>
      </c>
      <c r="AC100" s="15" t="str">
        <f t="shared" si="14"/>
        <v>初级神器2配件1</v>
      </c>
      <c r="AD100" s="15">
        <f>INDEX(芦花古楼!$BS$19:$BS$58,神器!AB100)</f>
        <v>5</v>
      </c>
      <c r="AE100" s="15" t="s">
        <v>91</v>
      </c>
      <c r="AF100" s="15">
        <f t="shared" si="15"/>
        <v>570</v>
      </c>
    </row>
    <row r="101" spans="24:32" ht="16.5" x14ac:dyDescent="0.2">
      <c r="X101" s="60">
        <v>88</v>
      </c>
      <c r="Y101" s="15">
        <f t="shared" si="11"/>
        <v>1606005</v>
      </c>
      <c r="Z101" s="15" t="str">
        <f t="shared" si="12"/>
        <v>初级神器2配件1-护木Lvs8</v>
      </c>
      <c r="AA101" s="60" t="s">
        <v>649</v>
      </c>
      <c r="AB101" s="15">
        <f t="shared" si="13"/>
        <v>8</v>
      </c>
      <c r="AC101" s="15" t="str">
        <f t="shared" si="14"/>
        <v>初级神器2配件1</v>
      </c>
      <c r="AD101" s="15">
        <f>INDEX(芦花古楼!$BS$19:$BS$58,神器!AB101)</f>
        <v>5</v>
      </c>
      <c r="AE101" s="15" t="s">
        <v>91</v>
      </c>
      <c r="AF101" s="15">
        <f t="shared" si="15"/>
        <v>645</v>
      </c>
    </row>
    <row r="102" spans="24:32" ht="16.5" x14ac:dyDescent="0.2">
      <c r="X102" s="60">
        <v>89</v>
      </c>
      <c r="Y102" s="15">
        <f t="shared" si="11"/>
        <v>1606005</v>
      </c>
      <c r="Z102" s="15" t="str">
        <f t="shared" si="12"/>
        <v>初级神器2配件1-护木Lvs9</v>
      </c>
      <c r="AA102" s="60" t="s">
        <v>649</v>
      </c>
      <c r="AB102" s="15">
        <f t="shared" si="13"/>
        <v>9</v>
      </c>
      <c r="AC102" s="15" t="str">
        <f t="shared" si="14"/>
        <v>初级神器2配件1</v>
      </c>
      <c r="AD102" s="15">
        <f>INDEX(芦花古楼!$BS$19:$BS$58,神器!AB102)</f>
        <v>5</v>
      </c>
      <c r="AE102" s="15" t="s">
        <v>91</v>
      </c>
      <c r="AF102" s="15">
        <f t="shared" si="15"/>
        <v>715</v>
      </c>
    </row>
    <row r="103" spans="24:32" ht="16.5" x14ac:dyDescent="0.2">
      <c r="X103" s="60">
        <v>90</v>
      </c>
      <c r="Y103" s="15">
        <f t="shared" si="11"/>
        <v>1606005</v>
      </c>
      <c r="Z103" s="15" t="str">
        <f t="shared" si="12"/>
        <v>初级神器2配件1-护木Lvs10</v>
      </c>
      <c r="AA103" s="60" t="s">
        <v>649</v>
      </c>
      <c r="AB103" s="15">
        <f t="shared" si="13"/>
        <v>10</v>
      </c>
      <c r="AC103" s="15" t="str">
        <f t="shared" si="14"/>
        <v>初级神器2配件1</v>
      </c>
      <c r="AD103" s="15">
        <f>INDEX(芦花古楼!$BS$19:$BS$58,神器!AB103)</f>
        <v>7</v>
      </c>
      <c r="AE103" s="15" t="s">
        <v>91</v>
      </c>
      <c r="AF103" s="15">
        <f t="shared" si="15"/>
        <v>860</v>
      </c>
    </row>
    <row r="104" spans="24:32" ht="16.5" x14ac:dyDescent="0.2">
      <c r="X104" s="60">
        <v>91</v>
      </c>
      <c r="Y104" s="15">
        <f t="shared" si="11"/>
        <v>1606005</v>
      </c>
      <c r="Z104" s="15" t="str">
        <f t="shared" si="12"/>
        <v>初级神器2配件1-护木Lvs11</v>
      </c>
      <c r="AA104" s="60" t="s">
        <v>649</v>
      </c>
      <c r="AB104" s="15">
        <f t="shared" si="13"/>
        <v>11</v>
      </c>
      <c r="AC104" s="15" t="str">
        <f t="shared" si="14"/>
        <v>初级神器2配件1</v>
      </c>
      <c r="AD104" s="15">
        <f>INDEX(芦花古楼!$BS$19:$BS$58,神器!AB104)</f>
        <v>7</v>
      </c>
      <c r="AE104" s="15" t="s">
        <v>91</v>
      </c>
      <c r="AF104" s="15">
        <f t="shared" si="15"/>
        <v>990</v>
      </c>
    </row>
    <row r="105" spans="24:32" ht="16.5" x14ac:dyDescent="0.2">
      <c r="X105" s="60">
        <v>92</v>
      </c>
      <c r="Y105" s="15">
        <f t="shared" si="11"/>
        <v>1606005</v>
      </c>
      <c r="Z105" s="15" t="str">
        <f t="shared" si="12"/>
        <v>初级神器2配件1-护木Lvs12</v>
      </c>
      <c r="AA105" s="60" t="s">
        <v>649</v>
      </c>
      <c r="AB105" s="15">
        <f t="shared" si="13"/>
        <v>12</v>
      </c>
      <c r="AC105" s="15" t="str">
        <f t="shared" si="14"/>
        <v>初级神器2配件1</v>
      </c>
      <c r="AD105" s="15">
        <f>INDEX(芦花古楼!$BS$19:$BS$58,神器!AB105)</f>
        <v>7</v>
      </c>
      <c r="AE105" s="15" t="s">
        <v>91</v>
      </c>
      <c r="AF105" s="15">
        <f t="shared" si="15"/>
        <v>1155</v>
      </c>
    </row>
    <row r="106" spans="24:32" ht="16.5" x14ac:dyDescent="0.2">
      <c r="X106" s="60">
        <v>93</v>
      </c>
      <c r="Y106" s="15">
        <f t="shared" si="11"/>
        <v>1606005</v>
      </c>
      <c r="Z106" s="15" t="str">
        <f t="shared" si="12"/>
        <v>初级神器2配件1-护木Lvs13</v>
      </c>
      <c r="AA106" s="60" t="s">
        <v>649</v>
      </c>
      <c r="AB106" s="15">
        <f t="shared" si="13"/>
        <v>13</v>
      </c>
      <c r="AC106" s="15" t="str">
        <f t="shared" si="14"/>
        <v>初级神器2配件1</v>
      </c>
      <c r="AD106" s="15">
        <f>INDEX(芦花古楼!$BS$19:$BS$58,神器!AB106)</f>
        <v>7</v>
      </c>
      <c r="AE106" s="15" t="s">
        <v>91</v>
      </c>
      <c r="AF106" s="15">
        <f t="shared" si="15"/>
        <v>1320</v>
      </c>
    </row>
    <row r="107" spans="24:32" ht="16.5" x14ac:dyDescent="0.2">
      <c r="X107" s="60">
        <v>94</v>
      </c>
      <c r="Y107" s="15">
        <f t="shared" si="11"/>
        <v>1606005</v>
      </c>
      <c r="Z107" s="15" t="str">
        <f t="shared" si="12"/>
        <v>初级神器2配件1-护木Lvs14</v>
      </c>
      <c r="AA107" s="60" t="s">
        <v>649</v>
      </c>
      <c r="AB107" s="15">
        <f t="shared" si="13"/>
        <v>14</v>
      </c>
      <c r="AC107" s="15" t="str">
        <f t="shared" si="14"/>
        <v>初级神器2配件1</v>
      </c>
      <c r="AD107" s="15">
        <f>INDEX(芦花古楼!$BS$19:$BS$58,神器!AB107)</f>
        <v>7</v>
      </c>
      <c r="AE107" s="15" t="s">
        <v>91</v>
      </c>
      <c r="AF107" s="15">
        <f t="shared" si="15"/>
        <v>1485</v>
      </c>
    </row>
    <row r="108" spans="24:32" ht="16.5" x14ac:dyDescent="0.2">
      <c r="X108" s="60">
        <v>95</v>
      </c>
      <c r="Y108" s="15">
        <f t="shared" si="11"/>
        <v>1606005</v>
      </c>
      <c r="Z108" s="15" t="str">
        <f t="shared" si="12"/>
        <v>初级神器2配件1-护木Lvs15</v>
      </c>
      <c r="AA108" s="60" t="s">
        <v>649</v>
      </c>
      <c r="AB108" s="15">
        <f t="shared" si="13"/>
        <v>15</v>
      </c>
      <c r="AC108" s="15" t="str">
        <f t="shared" si="14"/>
        <v>初级神器2配件1</v>
      </c>
      <c r="AD108" s="15">
        <f>INDEX(芦花古楼!$BS$19:$BS$58,神器!AB108)</f>
        <v>10</v>
      </c>
      <c r="AE108" s="15" t="s">
        <v>91</v>
      </c>
      <c r="AF108" s="15">
        <f t="shared" si="15"/>
        <v>1650</v>
      </c>
    </row>
    <row r="109" spans="24:32" ht="16.5" x14ac:dyDescent="0.2">
      <c r="X109" s="60">
        <v>96</v>
      </c>
      <c r="Y109" s="15">
        <f t="shared" si="11"/>
        <v>1606005</v>
      </c>
      <c r="Z109" s="15" t="str">
        <f t="shared" si="12"/>
        <v>初级神器2配件1-护木Lvs16</v>
      </c>
      <c r="AA109" s="60" t="s">
        <v>649</v>
      </c>
      <c r="AB109" s="15">
        <f t="shared" si="13"/>
        <v>16</v>
      </c>
      <c r="AC109" s="15" t="str">
        <f t="shared" si="14"/>
        <v>初级神器2配件1</v>
      </c>
      <c r="AD109" s="15">
        <f>INDEX(芦花古楼!$BS$19:$BS$58,神器!AB109)</f>
        <v>10</v>
      </c>
      <c r="AE109" s="15" t="s">
        <v>91</v>
      </c>
      <c r="AF109" s="15">
        <f t="shared" si="15"/>
        <v>1815</v>
      </c>
    </row>
    <row r="110" spans="24:32" ht="16.5" x14ac:dyDescent="0.2">
      <c r="X110" s="60">
        <v>97</v>
      </c>
      <c r="Y110" s="15">
        <f t="shared" si="11"/>
        <v>1606005</v>
      </c>
      <c r="Z110" s="15" t="str">
        <f t="shared" si="12"/>
        <v>初级神器2配件1-护木Lvs17</v>
      </c>
      <c r="AA110" s="60" t="s">
        <v>649</v>
      </c>
      <c r="AB110" s="15">
        <f t="shared" si="13"/>
        <v>17</v>
      </c>
      <c r="AC110" s="15" t="str">
        <f t="shared" si="14"/>
        <v>初级神器2配件1</v>
      </c>
      <c r="AD110" s="15">
        <f>INDEX(芦花古楼!$BS$19:$BS$58,神器!AB110)</f>
        <v>10</v>
      </c>
      <c r="AE110" s="15" t="s">
        <v>91</v>
      </c>
      <c r="AF110" s="15">
        <f t="shared" si="15"/>
        <v>1980</v>
      </c>
    </row>
    <row r="111" spans="24:32" ht="16.5" x14ac:dyDescent="0.2">
      <c r="X111" s="60">
        <v>98</v>
      </c>
      <c r="Y111" s="15">
        <f t="shared" si="11"/>
        <v>1606005</v>
      </c>
      <c r="Z111" s="15" t="str">
        <f t="shared" si="12"/>
        <v>初级神器2配件1-护木Lvs18</v>
      </c>
      <c r="AA111" s="60" t="s">
        <v>649</v>
      </c>
      <c r="AB111" s="15">
        <f t="shared" si="13"/>
        <v>18</v>
      </c>
      <c r="AC111" s="15" t="str">
        <f t="shared" si="14"/>
        <v>初级神器2配件1</v>
      </c>
      <c r="AD111" s="15">
        <f>INDEX(芦花古楼!$BS$19:$BS$58,神器!AB111)</f>
        <v>10</v>
      </c>
      <c r="AE111" s="15" t="s">
        <v>91</v>
      </c>
      <c r="AF111" s="15">
        <f t="shared" si="15"/>
        <v>2150</v>
      </c>
    </row>
    <row r="112" spans="24:32" ht="16.5" x14ac:dyDescent="0.2">
      <c r="X112" s="60">
        <v>99</v>
      </c>
      <c r="Y112" s="15">
        <f t="shared" si="11"/>
        <v>1606005</v>
      </c>
      <c r="Z112" s="15" t="str">
        <f t="shared" si="12"/>
        <v>初级神器2配件1-护木Lvs19</v>
      </c>
      <c r="AA112" s="60" t="s">
        <v>649</v>
      </c>
      <c r="AB112" s="15">
        <f t="shared" si="13"/>
        <v>19</v>
      </c>
      <c r="AC112" s="15" t="str">
        <f t="shared" si="14"/>
        <v>初级神器2配件1</v>
      </c>
      <c r="AD112" s="15">
        <f>INDEX(芦花古楼!$BS$19:$BS$58,神器!AB112)</f>
        <v>10</v>
      </c>
      <c r="AE112" s="15" t="s">
        <v>91</v>
      </c>
      <c r="AF112" s="15">
        <f t="shared" si="15"/>
        <v>2315</v>
      </c>
    </row>
    <row r="113" spans="24:32" ht="16.5" x14ac:dyDescent="0.2">
      <c r="X113" s="60">
        <v>100</v>
      </c>
      <c r="Y113" s="15">
        <f t="shared" si="11"/>
        <v>1606005</v>
      </c>
      <c r="Z113" s="15" t="str">
        <f t="shared" si="12"/>
        <v>初级神器2配件1-护木Lvs20</v>
      </c>
      <c r="AA113" s="60" t="s">
        <v>649</v>
      </c>
      <c r="AB113" s="15">
        <f t="shared" si="13"/>
        <v>20</v>
      </c>
      <c r="AC113" s="15" t="str">
        <f t="shared" si="14"/>
        <v>初级神器2配件1</v>
      </c>
      <c r="AD113" s="15">
        <f>INDEX(芦花古楼!$BS$19:$BS$58,神器!AB113)</f>
        <v>10</v>
      </c>
      <c r="AE113" s="15" t="s">
        <v>91</v>
      </c>
      <c r="AF113" s="15">
        <f t="shared" si="15"/>
        <v>2645</v>
      </c>
    </row>
    <row r="114" spans="24:32" ht="16.5" x14ac:dyDescent="0.2">
      <c r="X114" s="60">
        <v>101</v>
      </c>
      <c r="Y114" s="15">
        <f t="shared" si="11"/>
        <v>1606005</v>
      </c>
      <c r="Z114" s="15" t="str">
        <f t="shared" si="12"/>
        <v>初级神器2配件1-护木Lvs21</v>
      </c>
      <c r="AA114" s="60" t="s">
        <v>649</v>
      </c>
      <c r="AB114" s="15">
        <f t="shared" si="13"/>
        <v>21</v>
      </c>
      <c r="AC114" s="15" t="str">
        <f t="shared" si="14"/>
        <v>初级神器2配件1</v>
      </c>
      <c r="AD114" s="15">
        <f>INDEX(芦花古楼!$BS$19:$BS$58,神器!AB114)</f>
        <v>15</v>
      </c>
      <c r="AE114" s="15" t="s">
        <v>91</v>
      </c>
      <c r="AF114" s="15">
        <f t="shared" si="15"/>
        <v>2800</v>
      </c>
    </row>
    <row r="115" spans="24:32" ht="16.5" x14ac:dyDescent="0.2">
      <c r="X115" s="60">
        <v>102</v>
      </c>
      <c r="Y115" s="15">
        <f t="shared" si="11"/>
        <v>1606005</v>
      </c>
      <c r="Z115" s="15" t="str">
        <f t="shared" si="12"/>
        <v>初级神器2配件1-护木Lvs22</v>
      </c>
      <c r="AA115" s="60" t="s">
        <v>649</v>
      </c>
      <c r="AB115" s="15">
        <f t="shared" si="13"/>
        <v>22</v>
      </c>
      <c r="AC115" s="15" t="str">
        <f t="shared" si="14"/>
        <v>初级神器2配件1</v>
      </c>
      <c r="AD115" s="15">
        <f>INDEX(芦花古楼!$BS$19:$BS$58,神器!AB115)</f>
        <v>15</v>
      </c>
      <c r="AE115" s="15" t="s">
        <v>91</v>
      </c>
      <c r="AF115" s="15">
        <f t="shared" si="15"/>
        <v>2945</v>
      </c>
    </row>
    <row r="116" spans="24:32" ht="16.5" x14ac:dyDescent="0.2">
      <c r="X116" s="60">
        <v>103</v>
      </c>
      <c r="Y116" s="15">
        <f t="shared" si="11"/>
        <v>1606005</v>
      </c>
      <c r="Z116" s="15" t="str">
        <f t="shared" si="12"/>
        <v>初级神器2配件1-护木Lvs23</v>
      </c>
      <c r="AA116" s="60" t="s">
        <v>649</v>
      </c>
      <c r="AB116" s="15">
        <f t="shared" si="13"/>
        <v>23</v>
      </c>
      <c r="AC116" s="15" t="str">
        <f t="shared" si="14"/>
        <v>初级神器2配件1</v>
      </c>
      <c r="AD116" s="15">
        <f>INDEX(芦花古楼!$BS$19:$BS$58,神器!AB116)</f>
        <v>15</v>
      </c>
      <c r="AE116" s="15" t="s">
        <v>91</v>
      </c>
      <c r="AF116" s="15">
        <f t="shared" si="15"/>
        <v>3085</v>
      </c>
    </row>
    <row r="117" spans="24:32" ht="16.5" x14ac:dyDescent="0.2">
      <c r="X117" s="60">
        <v>104</v>
      </c>
      <c r="Y117" s="15">
        <f t="shared" si="11"/>
        <v>1606005</v>
      </c>
      <c r="Z117" s="15" t="str">
        <f t="shared" si="12"/>
        <v>初级神器2配件1-护木Lvs24</v>
      </c>
      <c r="AA117" s="60" t="s">
        <v>649</v>
      </c>
      <c r="AB117" s="15">
        <f t="shared" si="13"/>
        <v>24</v>
      </c>
      <c r="AC117" s="15" t="str">
        <f t="shared" si="14"/>
        <v>初级神器2配件1</v>
      </c>
      <c r="AD117" s="15">
        <f>INDEX(芦花古楼!$BS$19:$BS$58,神器!AB117)</f>
        <v>15</v>
      </c>
      <c r="AE117" s="15" t="s">
        <v>91</v>
      </c>
      <c r="AF117" s="15">
        <f t="shared" si="15"/>
        <v>3225</v>
      </c>
    </row>
    <row r="118" spans="24:32" ht="16.5" x14ac:dyDescent="0.2">
      <c r="X118" s="60">
        <v>105</v>
      </c>
      <c r="Y118" s="15">
        <f t="shared" si="11"/>
        <v>1606005</v>
      </c>
      <c r="Z118" s="15" t="str">
        <f t="shared" si="12"/>
        <v>初级神器2配件1-护木Lvs25</v>
      </c>
      <c r="AA118" s="60" t="s">
        <v>649</v>
      </c>
      <c r="AB118" s="15">
        <f t="shared" si="13"/>
        <v>25</v>
      </c>
      <c r="AC118" s="15" t="str">
        <f t="shared" si="14"/>
        <v>初级神器2配件1</v>
      </c>
      <c r="AD118" s="15">
        <f>INDEX(芦花古楼!$BS$19:$BS$58,神器!AB118)</f>
        <v>15</v>
      </c>
      <c r="AE118" s="15" t="s">
        <v>91</v>
      </c>
      <c r="AF118" s="15">
        <f t="shared" si="15"/>
        <v>3365</v>
      </c>
    </row>
    <row r="119" spans="24:32" ht="16.5" x14ac:dyDescent="0.2">
      <c r="X119" s="60">
        <v>106</v>
      </c>
      <c r="Y119" s="15">
        <f t="shared" si="11"/>
        <v>1606005</v>
      </c>
      <c r="Z119" s="15" t="str">
        <f t="shared" si="12"/>
        <v>初级神器2配件1-护木Lvs26</v>
      </c>
      <c r="AA119" s="60" t="s">
        <v>649</v>
      </c>
      <c r="AB119" s="15">
        <f t="shared" si="13"/>
        <v>26</v>
      </c>
      <c r="AC119" s="15" t="str">
        <f t="shared" si="14"/>
        <v>初级神器2配件1</v>
      </c>
      <c r="AD119" s="15">
        <f>INDEX(芦花古楼!$BS$19:$BS$58,神器!AB119)</f>
        <v>25</v>
      </c>
      <c r="AE119" s="15" t="s">
        <v>91</v>
      </c>
      <c r="AF119" s="15">
        <f t="shared" si="15"/>
        <v>3505</v>
      </c>
    </row>
    <row r="120" spans="24:32" ht="16.5" x14ac:dyDescent="0.2">
      <c r="X120" s="60">
        <v>107</v>
      </c>
      <c r="Y120" s="15">
        <f t="shared" si="11"/>
        <v>1606005</v>
      </c>
      <c r="Z120" s="15" t="str">
        <f t="shared" si="12"/>
        <v>初级神器2配件1-护木Lvs27</v>
      </c>
      <c r="AA120" s="60" t="s">
        <v>649</v>
      </c>
      <c r="AB120" s="15">
        <f t="shared" si="13"/>
        <v>27</v>
      </c>
      <c r="AC120" s="15" t="str">
        <f t="shared" si="14"/>
        <v>初级神器2配件1</v>
      </c>
      <c r="AD120" s="15">
        <f>INDEX(芦花古楼!$BS$19:$BS$58,神器!AB120)</f>
        <v>25</v>
      </c>
      <c r="AE120" s="15" t="s">
        <v>91</v>
      </c>
      <c r="AF120" s="15">
        <f t="shared" si="15"/>
        <v>3645</v>
      </c>
    </row>
    <row r="121" spans="24:32" ht="16.5" x14ac:dyDescent="0.2">
      <c r="X121" s="60">
        <v>108</v>
      </c>
      <c r="Y121" s="15">
        <f t="shared" si="11"/>
        <v>1606005</v>
      </c>
      <c r="Z121" s="15" t="str">
        <f t="shared" si="12"/>
        <v>初级神器2配件1-护木Lvs28</v>
      </c>
      <c r="AA121" s="60" t="s">
        <v>649</v>
      </c>
      <c r="AB121" s="15">
        <f t="shared" si="13"/>
        <v>28</v>
      </c>
      <c r="AC121" s="15" t="str">
        <f t="shared" si="14"/>
        <v>初级神器2配件1</v>
      </c>
      <c r="AD121" s="15">
        <f>INDEX(芦花古楼!$BS$19:$BS$58,神器!AB121)</f>
        <v>25</v>
      </c>
      <c r="AE121" s="15" t="s">
        <v>91</v>
      </c>
      <c r="AF121" s="15">
        <f t="shared" si="15"/>
        <v>3785</v>
      </c>
    </row>
    <row r="122" spans="24:32" ht="16.5" x14ac:dyDescent="0.2">
      <c r="X122" s="60">
        <v>109</v>
      </c>
      <c r="Y122" s="15">
        <f t="shared" si="11"/>
        <v>1606005</v>
      </c>
      <c r="Z122" s="15" t="str">
        <f t="shared" si="12"/>
        <v>初级神器2配件1-护木Lvs29</v>
      </c>
      <c r="AA122" s="60" t="s">
        <v>649</v>
      </c>
      <c r="AB122" s="15">
        <f t="shared" si="13"/>
        <v>29</v>
      </c>
      <c r="AC122" s="15" t="str">
        <f t="shared" si="14"/>
        <v>初级神器2配件1</v>
      </c>
      <c r="AD122" s="15">
        <f>INDEX(芦花古楼!$BS$19:$BS$58,神器!AB122)</f>
        <v>25</v>
      </c>
      <c r="AE122" s="15" t="s">
        <v>91</v>
      </c>
      <c r="AF122" s="15">
        <f t="shared" si="15"/>
        <v>3925</v>
      </c>
    </row>
    <row r="123" spans="24:32" ht="16.5" x14ac:dyDescent="0.2">
      <c r="X123" s="60">
        <v>110</v>
      </c>
      <c r="Y123" s="15">
        <f t="shared" si="11"/>
        <v>1606005</v>
      </c>
      <c r="Z123" s="15" t="str">
        <f t="shared" si="12"/>
        <v>初级神器2配件1-护木Lvs30</v>
      </c>
      <c r="AA123" s="60" t="s">
        <v>649</v>
      </c>
      <c r="AB123" s="15">
        <f t="shared" si="13"/>
        <v>30</v>
      </c>
      <c r="AC123" s="15" t="str">
        <f t="shared" si="14"/>
        <v>初级神器2配件1</v>
      </c>
      <c r="AD123" s="15">
        <f>INDEX(芦花古楼!$BS$19:$BS$58,神器!AB123)</f>
        <v>25</v>
      </c>
      <c r="AE123" s="15" t="s">
        <v>91</v>
      </c>
      <c r="AF123" s="15">
        <f t="shared" si="15"/>
        <v>4205</v>
      </c>
    </row>
    <row r="124" spans="24:32" ht="16.5" x14ac:dyDescent="0.2">
      <c r="X124" s="60">
        <v>111</v>
      </c>
      <c r="Y124" s="15">
        <f t="shared" si="11"/>
        <v>1606005</v>
      </c>
      <c r="Z124" s="15" t="str">
        <f t="shared" si="12"/>
        <v>初级神器2配件1-护木Lvs31</v>
      </c>
      <c r="AA124" s="60" t="s">
        <v>649</v>
      </c>
      <c r="AB124" s="15">
        <f t="shared" si="13"/>
        <v>31</v>
      </c>
      <c r="AC124" s="15" t="str">
        <f t="shared" si="14"/>
        <v>初级神器2配件1</v>
      </c>
      <c r="AD124" s="15">
        <f>INDEX(芦花古楼!$BS$19:$BS$58,神器!AB124)</f>
        <v>30</v>
      </c>
      <c r="AE124" s="15" t="s">
        <v>91</v>
      </c>
      <c r="AF124" s="15">
        <f t="shared" si="15"/>
        <v>4410</v>
      </c>
    </row>
    <row r="125" spans="24:32" ht="16.5" x14ac:dyDescent="0.2">
      <c r="X125" s="60">
        <v>112</v>
      </c>
      <c r="Y125" s="15">
        <f t="shared" si="11"/>
        <v>1606005</v>
      </c>
      <c r="Z125" s="15" t="str">
        <f t="shared" si="12"/>
        <v>初级神器2配件1-护木Lvs32</v>
      </c>
      <c r="AA125" s="60" t="s">
        <v>649</v>
      </c>
      <c r="AB125" s="15">
        <f t="shared" si="13"/>
        <v>32</v>
      </c>
      <c r="AC125" s="15" t="str">
        <f t="shared" si="14"/>
        <v>初级神器2配件1</v>
      </c>
      <c r="AD125" s="15">
        <f>INDEX(芦花古楼!$BS$19:$BS$58,神器!AB125)</f>
        <v>30</v>
      </c>
      <c r="AE125" s="15" t="s">
        <v>91</v>
      </c>
      <c r="AF125" s="15">
        <f t="shared" si="15"/>
        <v>6615</v>
      </c>
    </row>
    <row r="126" spans="24:32" ht="16.5" x14ac:dyDescent="0.2">
      <c r="X126" s="60">
        <v>113</v>
      </c>
      <c r="Y126" s="15">
        <f t="shared" si="11"/>
        <v>1606005</v>
      </c>
      <c r="Z126" s="15" t="str">
        <f t="shared" si="12"/>
        <v>初级神器2配件1-护木Lvs33</v>
      </c>
      <c r="AA126" s="60" t="s">
        <v>649</v>
      </c>
      <c r="AB126" s="15">
        <f t="shared" si="13"/>
        <v>33</v>
      </c>
      <c r="AC126" s="15" t="str">
        <f t="shared" si="14"/>
        <v>初级神器2配件1</v>
      </c>
      <c r="AD126" s="15">
        <f>INDEX(芦花古楼!$BS$19:$BS$58,神器!AB126)</f>
        <v>30</v>
      </c>
      <c r="AE126" s="15" t="s">
        <v>91</v>
      </c>
      <c r="AF126" s="15">
        <f t="shared" si="15"/>
        <v>8820</v>
      </c>
    </row>
    <row r="127" spans="24:32" ht="16.5" x14ac:dyDescent="0.2">
      <c r="X127" s="60">
        <v>114</v>
      </c>
      <c r="Y127" s="15">
        <f t="shared" si="11"/>
        <v>1606005</v>
      </c>
      <c r="Z127" s="15" t="str">
        <f t="shared" si="12"/>
        <v>初级神器2配件1-护木Lvs34</v>
      </c>
      <c r="AA127" s="60" t="s">
        <v>649</v>
      </c>
      <c r="AB127" s="15">
        <f t="shared" si="13"/>
        <v>34</v>
      </c>
      <c r="AC127" s="15" t="str">
        <f t="shared" si="14"/>
        <v>初级神器2配件1</v>
      </c>
      <c r="AD127" s="15">
        <f>INDEX(芦花古楼!$BS$19:$BS$58,神器!AB127)</f>
        <v>30</v>
      </c>
      <c r="AE127" s="15" t="s">
        <v>91</v>
      </c>
      <c r="AF127" s="15">
        <f t="shared" si="15"/>
        <v>11025</v>
      </c>
    </row>
    <row r="128" spans="24:32" ht="16.5" x14ac:dyDescent="0.2">
      <c r="X128" s="60">
        <v>115</v>
      </c>
      <c r="Y128" s="15">
        <f t="shared" si="11"/>
        <v>1606005</v>
      </c>
      <c r="Z128" s="15" t="str">
        <f t="shared" si="12"/>
        <v>初级神器2配件1-护木Lvs35</v>
      </c>
      <c r="AA128" s="60" t="s">
        <v>649</v>
      </c>
      <c r="AB128" s="15">
        <f t="shared" si="13"/>
        <v>35</v>
      </c>
      <c r="AC128" s="15" t="str">
        <f t="shared" si="14"/>
        <v>初级神器2配件1</v>
      </c>
      <c r="AD128" s="15">
        <f>INDEX(芦花古楼!$BS$19:$BS$58,神器!AB128)</f>
        <v>30</v>
      </c>
      <c r="AE128" s="15" t="s">
        <v>91</v>
      </c>
      <c r="AF128" s="15">
        <f t="shared" si="15"/>
        <v>13230</v>
      </c>
    </row>
    <row r="129" spans="24:32" ht="16.5" x14ac:dyDescent="0.2">
      <c r="X129" s="60">
        <v>116</v>
      </c>
      <c r="Y129" s="15">
        <f t="shared" si="11"/>
        <v>1606005</v>
      </c>
      <c r="Z129" s="15" t="str">
        <f t="shared" si="12"/>
        <v>初级神器2配件1-护木Lvs36</v>
      </c>
      <c r="AA129" s="60" t="s">
        <v>649</v>
      </c>
      <c r="AB129" s="15">
        <f t="shared" si="13"/>
        <v>36</v>
      </c>
      <c r="AC129" s="15" t="str">
        <f t="shared" si="14"/>
        <v>初级神器2配件1</v>
      </c>
      <c r="AD129" s="15">
        <f>INDEX(芦花古楼!$BS$19:$BS$58,神器!AB129)</f>
        <v>40</v>
      </c>
      <c r="AE129" s="15" t="s">
        <v>91</v>
      </c>
      <c r="AF129" s="15">
        <f t="shared" si="15"/>
        <v>15435</v>
      </c>
    </row>
    <row r="130" spans="24:32" ht="16.5" x14ac:dyDescent="0.2">
      <c r="X130" s="60">
        <v>117</v>
      </c>
      <c r="Y130" s="15">
        <f t="shared" si="11"/>
        <v>1606005</v>
      </c>
      <c r="Z130" s="15" t="str">
        <f t="shared" si="12"/>
        <v>初级神器2配件1-护木Lvs37</v>
      </c>
      <c r="AA130" s="60" t="s">
        <v>649</v>
      </c>
      <c r="AB130" s="15">
        <f t="shared" si="13"/>
        <v>37</v>
      </c>
      <c r="AC130" s="15" t="str">
        <f t="shared" si="14"/>
        <v>初级神器2配件1</v>
      </c>
      <c r="AD130" s="15">
        <f>INDEX(芦花古楼!$BS$19:$BS$58,神器!AB130)</f>
        <v>40</v>
      </c>
      <c r="AE130" s="15" t="s">
        <v>91</v>
      </c>
      <c r="AF130" s="15">
        <f t="shared" si="15"/>
        <v>17640</v>
      </c>
    </row>
    <row r="131" spans="24:32" ht="16.5" x14ac:dyDescent="0.2">
      <c r="X131" s="60">
        <v>118</v>
      </c>
      <c r="Y131" s="15">
        <f t="shared" si="11"/>
        <v>1606005</v>
      </c>
      <c r="Z131" s="15" t="str">
        <f t="shared" si="12"/>
        <v>初级神器2配件1-护木Lvs38</v>
      </c>
      <c r="AA131" s="60" t="s">
        <v>649</v>
      </c>
      <c r="AB131" s="15">
        <f t="shared" si="13"/>
        <v>38</v>
      </c>
      <c r="AC131" s="15" t="str">
        <f t="shared" si="14"/>
        <v>初级神器2配件1</v>
      </c>
      <c r="AD131" s="15">
        <f>INDEX(芦花古楼!$BS$19:$BS$58,神器!AB131)</f>
        <v>40</v>
      </c>
      <c r="AE131" s="15" t="s">
        <v>91</v>
      </c>
      <c r="AF131" s="15">
        <f t="shared" si="15"/>
        <v>19845</v>
      </c>
    </row>
    <row r="132" spans="24:32" ht="16.5" x14ac:dyDescent="0.2">
      <c r="X132" s="60">
        <v>119</v>
      </c>
      <c r="Y132" s="15">
        <f t="shared" si="11"/>
        <v>1606005</v>
      </c>
      <c r="Z132" s="15" t="str">
        <f t="shared" si="12"/>
        <v>初级神器2配件1-护木Lvs39</v>
      </c>
      <c r="AA132" s="60" t="s">
        <v>649</v>
      </c>
      <c r="AB132" s="15">
        <f t="shared" si="13"/>
        <v>39</v>
      </c>
      <c r="AC132" s="15" t="str">
        <f t="shared" si="14"/>
        <v>初级神器2配件1</v>
      </c>
      <c r="AD132" s="15">
        <f>INDEX(芦花古楼!$BS$19:$BS$58,神器!AB132)</f>
        <v>40</v>
      </c>
      <c r="AE132" s="15" t="s">
        <v>91</v>
      </c>
      <c r="AF132" s="15">
        <f t="shared" si="15"/>
        <v>22050</v>
      </c>
    </row>
    <row r="133" spans="24:32" ht="16.5" x14ac:dyDescent="0.2">
      <c r="X133" s="60">
        <v>120</v>
      </c>
      <c r="Y133" s="15">
        <f t="shared" si="11"/>
        <v>1606005</v>
      </c>
      <c r="Z133" s="15" t="str">
        <f t="shared" si="12"/>
        <v>初级神器2配件1-护木Lvs40</v>
      </c>
      <c r="AA133" s="60" t="s">
        <v>649</v>
      </c>
      <c r="AB133" s="15">
        <f t="shared" si="13"/>
        <v>40</v>
      </c>
      <c r="AC133" s="15" t="str">
        <f t="shared" si="14"/>
        <v>初级神器2配件1</v>
      </c>
      <c r="AD133" s="15">
        <f>INDEX(芦花古楼!$BS$19:$BS$58,神器!AB133)</f>
        <v>40</v>
      </c>
      <c r="AE133" s="15" t="s">
        <v>91</v>
      </c>
      <c r="AF133" s="15">
        <f t="shared" si="15"/>
        <v>26465</v>
      </c>
    </row>
    <row r="134" spans="24:32" ht="16.5" x14ac:dyDescent="0.2">
      <c r="X134" s="60">
        <v>121</v>
      </c>
      <c r="Y134" s="15">
        <f t="shared" si="11"/>
        <v>1606006</v>
      </c>
      <c r="Z134" s="15" t="str">
        <f t="shared" si="12"/>
        <v>初级神器2配件2-爪刃Lvs1</v>
      </c>
      <c r="AA134" s="60" t="s">
        <v>649</v>
      </c>
      <c r="AB134" s="15">
        <f t="shared" si="13"/>
        <v>1</v>
      </c>
      <c r="AC134" s="15" t="str">
        <f t="shared" si="14"/>
        <v>初级神器2配件2</v>
      </c>
      <c r="AD134" s="15">
        <f>INDEX(芦花古楼!$BS$19:$BS$58,神器!AB134)</f>
        <v>1</v>
      </c>
      <c r="AE134" s="15" t="s">
        <v>91</v>
      </c>
      <c r="AF134" s="15">
        <f t="shared" si="15"/>
        <v>215</v>
      </c>
    </row>
    <row r="135" spans="24:32" ht="16.5" x14ac:dyDescent="0.2">
      <c r="X135" s="60">
        <v>122</v>
      </c>
      <c r="Y135" s="15">
        <f t="shared" si="11"/>
        <v>1606006</v>
      </c>
      <c r="Z135" s="15" t="str">
        <f t="shared" si="12"/>
        <v>初级神器2配件2-爪刃Lvs2</v>
      </c>
      <c r="AA135" s="60" t="s">
        <v>649</v>
      </c>
      <c r="AB135" s="15">
        <f t="shared" si="13"/>
        <v>2</v>
      </c>
      <c r="AC135" s="15" t="str">
        <f t="shared" si="14"/>
        <v>初级神器2配件2</v>
      </c>
      <c r="AD135" s="15">
        <f>INDEX(芦花古楼!$BS$19:$BS$58,神器!AB135)</f>
        <v>1</v>
      </c>
      <c r="AE135" s="15" t="s">
        <v>91</v>
      </c>
      <c r="AF135" s="15">
        <f t="shared" si="15"/>
        <v>320</v>
      </c>
    </row>
    <row r="136" spans="24:32" ht="16.5" x14ac:dyDescent="0.2">
      <c r="X136" s="60">
        <v>123</v>
      </c>
      <c r="Y136" s="15">
        <f t="shared" si="11"/>
        <v>1606006</v>
      </c>
      <c r="Z136" s="15" t="str">
        <f t="shared" si="12"/>
        <v>初级神器2配件2-爪刃Lvs3</v>
      </c>
      <c r="AA136" s="60" t="s">
        <v>649</v>
      </c>
      <c r="AB136" s="15">
        <f t="shared" si="13"/>
        <v>3</v>
      </c>
      <c r="AC136" s="15" t="str">
        <f t="shared" si="14"/>
        <v>初级神器2配件2</v>
      </c>
      <c r="AD136" s="15">
        <f>INDEX(芦花古楼!$BS$19:$BS$58,神器!AB136)</f>
        <v>2</v>
      </c>
      <c r="AE136" s="15" t="s">
        <v>91</v>
      </c>
      <c r="AF136" s="15">
        <f t="shared" si="15"/>
        <v>430</v>
      </c>
    </row>
    <row r="137" spans="24:32" ht="16.5" x14ac:dyDescent="0.2">
      <c r="X137" s="60">
        <v>124</v>
      </c>
      <c r="Y137" s="15">
        <f t="shared" si="11"/>
        <v>1606006</v>
      </c>
      <c r="Z137" s="15" t="str">
        <f t="shared" si="12"/>
        <v>初级神器2配件2-爪刃Lvs4</v>
      </c>
      <c r="AA137" s="60" t="s">
        <v>649</v>
      </c>
      <c r="AB137" s="15">
        <f t="shared" si="13"/>
        <v>4</v>
      </c>
      <c r="AC137" s="15" t="str">
        <f t="shared" si="14"/>
        <v>初级神器2配件2</v>
      </c>
      <c r="AD137" s="15">
        <f>INDEX(芦花古楼!$BS$19:$BS$58,神器!AB137)</f>
        <v>3</v>
      </c>
      <c r="AE137" s="15" t="s">
        <v>91</v>
      </c>
      <c r="AF137" s="15">
        <f t="shared" si="15"/>
        <v>535</v>
      </c>
    </row>
    <row r="138" spans="24:32" ht="16.5" x14ac:dyDescent="0.2">
      <c r="X138" s="60">
        <v>125</v>
      </c>
      <c r="Y138" s="15">
        <f t="shared" si="11"/>
        <v>1606006</v>
      </c>
      <c r="Z138" s="15" t="str">
        <f t="shared" si="12"/>
        <v>初级神器2配件2-爪刃Lvs5</v>
      </c>
      <c r="AA138" s="60" t="s">
        <v>649</v>
      </c>
      <c r="AB138" s="15">
        <f t="shared" si="13"/>
        <v>5</v>
      </c>
      <c r="AC138" s="15" t="str">
        <f t="shared" si="14"/>
        <v>初级神器2配件2</v>
      </c>
      <c r="AD138" s="15">
        <f>INDEX(芦花古楼!$BS$19:$BS$58,神器!AB138)</f>
        <v>3</v>
      </c>
      <c r="AE138" s="15" t="s">
        <v>91</v>
      </c>
      <c r="AF138" s="15">
        <f t="shared" si="15"/>
        <v>645</v>
      </c>
    </row>
    <row r="139" spans="24:32" ht="16.5" x14ac:dyDescent="0.2">
      <c r="X139" s="60">
        <v>126</v>
      </c>
      <c r="Y139" s="15">
        <f t="shared" si="11"/>
        <v>1606006</v>
      </c>
      <c r="Z139" s="15" t="str">
        <f t="shared" si="12"/>
        <v>初级神器2配件2-爪刃Lvs6</v>
      </c>
      <c r="AA139" s="60" t="s">
        <v>649</v>
      </c>
      <c r="AB139" s="15">
        <f t="shared" si="13"/>
        <v>6</v>
      </c>
      <c r="AC139" s="15" t="str">
        <f t="shared" si="14"/>
        <v>初级神器2配件2</v>
      </c>
      <c r="AD139" s="15">
        <f>INDEX(芦花古楼!$BS$19:$BS$58,神器!AB139)</f>
        <v>5</v>
      </c>
      <c r="AE139" s="15" t="s">
        <v>91</v>
      </c>
      <c r="AF139" s="15">
        <f t="shared" si="15"/>
        <v>750</v>
      </c>
    </row>
    <row r="140" spans="24:32" ht="16.5" x14ac:dyDescent="0.2">
      <c r="X140" s="60">
        <v>127</v>
      </c>
      <c r="Y140" s="15">
        <f t="shared" si="11"/>
        <v>1606006</v>
      </c>
      <c r="Z140" s="15" t="str">
        <f t="shared" si="12"/>
        <v>初级神器2配件2-爪刃Lvs7</v>
      </c>
      <c r="AA140" s="60" t="s">
        <v>649</v>
      </c>
      <c r="AB140" s="15">
        <f t="shared" si="13"/>
        <v>7</v>
      </c>
      <c r="AC140" s="15" t="str">
        <f t="shared" si="14"/>
        <v>初级神器2配件2</v>
      </c>
      <c r="AD140" s="15">
        <f>INDEX(芦花古楼!$BS$19:$BS$58,神器!AB140)</f>
        <v>5</v>
      </c>
      <c r="AE140" s="15" t="s">
        <v>91</v>
      </c>
      <c r="AF140" s="15">
        <f t="shared" si="15"/>
        <v>860</v>
      </c>
    </row>
    <row r="141" spans="24:32" ht="16.5" x14ac:dyDescent="0.2">
      <c r="X141" s="60">
        <v>128</v>
      </c>
      <c r="Y141" s="15">
        <f t="shared" si="11"/>
        <v>1606006</v>
      </c>
      <c r="Z141" s="15" t="str">
        <f t="shared" si="12"/>
        <v>初级神器2配件2-爪刃Lvs8</v>
      </c>
      <c r="AA141" s="60" t="s">
        <v>649</v>
      </c>
      <c r="AB141" s="15">
        <f t="shared" si="13"/>
        <v>8</v>
      </c>
      <c r="AC141" s="15" t="str">
        <f t="shared" si="14"/>
        <v>初级神器2配件2</v>
      </c>
      <c r="AD141" s="15">
        <f>INDEX(芦花古楼!$BS$19:$BS$58,神器!AB141)</f>
        <v>5</v>
      </c>
      <c r="AE141" s="15" t="s">
        <v>91</v>
      </c>
      <c r="AF141" s="15">
        <f t="shared" si="15"/>
        <v>965</v>
      </c>
    </row>
    <row r="142" spans="24:32" ht="16.5" x14ac:dyDescent="0.2">
      <c r="X142" s="60">
        <v>129</v>
      </c>
      <c r="Y142" s="15">
        <f t="shared" si="11"/>
        <v>1606006</v>
      </c>
      <c r="Z142" s="15" t="str">
        <f t="shared" si="12"/>
        <v>初级神器2配件2-爪刃Lvs9</v>
      </c>
      <c r="AA142" s="60" t="s">
        <v>649</v>
      </c>
      <c r="AB142" s="15">
        <f t="shared" si="13"/>
        <v>9</v>
      </c>
      <c r="AC142" s="15" t="str">
        <f t="shared" si="14"/>
        <v>初级神器2配件2</v>
      </c>
      <c r="AD142" s="15">
        <f>INDEX(芦花古楼!$BS$19:$BS$58,神器!AB142)</f>
        <v>5</v>
      </c>
      <c r="AE142" s="15" t="s">
        <v>91</v>
      </c>
      <c r="AF142" s="15">
        <f t="shared" si="15"/>
        <v>1075</v>
      </c>
    </row>
    <row r="143" spans="24:32" ht="16.5" x14ac:dyDescent="0.2">
      <c r="X143" s="60">
        <v>130</v>
      </c>
      <c r="Y143" s="15">
        <f t="shared" ref="Y143:Y206" si="16">INDEX($R$4:$R$33,INT((X143-1)/40)+1)</f>
        <v>1606006</v>
      </c>
      <c r="Z143" s="15" t="str">
        <f t="shared" ref="Z143:Z206" si="17">INDEX($U$4:$U$33,INT((X143-1)/40)+1)&amp;AA143&amp;AB143</f>
        <v>初级神器2配件2-爪刃Lvs10</v>
      </c>
      <c r="AA143" s="60" t="s">
        <v>649</v>
      </c>
      <c r="AB143" s="15">
        <f t="shared" ref="AB143:AB206" si="18">MOD(X143-1,40)+1</f>
        <v>10</v>
      </c>
      <c r="AC143" s="15" t="str">
        <f t="shared" ref="AC143:AC206" si="19">INDEX($S$4:$S$33,INT((X143-1)/40)+1)</f>
        <v>初级神器2配件2</v>
      </c>
      <c r="AD143" s="15">
        <f>INDEX(芦花古楼!$BS$19:$BS$58,神器!AB143)</f>
        <v>7</v>
      </c>
      <c r="AE143" s="15" t="s">
        <v>91</v>
      </c>
      <c r="AF143" s="15">
        <f t="shared" ref="AF143:AF206" si="20">INDEX($F$14:$L$53,AB143,INDEX($Q$4:$Q$33,INT((X143-1)/40)+1))</f>
        <v>1290</v>
      </c>
    </row>
    <row r="144" spans="24:32" ht="16.5" x14ac:dyDescent="0.2">
      <c r="X144" s="60">
        <v>131</v>
      </c>
      <c r="Y144" s="15">
        <f t="shared" si="16"/>
        <v>1606006</v>
      </c>
      <c r="Z144" s="15" t="str">
        <f t="shared" si="17"/>
        <v>初级神器2配件2-爪刃Lvs11</v>
      </c>
      <c r="AA144" s="60" t="s">
        <v>649</v>
      </c>
      <c r="AB144" s="15">
        <f t="shared" si="18"/>
        <v>11</v>
      </c>
      <c r="AC144" s="15" t="str">
        <f t="shared" si="19"/>
        <v>初级神器2配件2</v>
      </c>
      <c r="AD144" s="15">
        <f>INDEX(芦花古楼!$BS$19:$BS$58,神器!AB144)</f>
        <v>7</v>
      </c>
      <c r="AE144" s="15" t="s">
        <v>91</v>
      </c>
      <c r="AF144" s="15">
        <f t="shared" si="20"/>
        <v>1485</v>
      </c>
    </row>
    <row r="145" spans="24:32" ht="16.5" x14ac:dyDescent="0.2">
      <c r="X145" s="60">
        <v>132</v>
      </c>
      <c r="Y145" s="15">
        <f t="shared" si="16"/>
        <v>1606006</v>
      </c>
      <c r="Z145" s="15" t="str">
        <f t="shared" si="17"/>
        <v>初级神器2配件2-爪刃Lvs12</v>
      </c>
      <c r="AA145" s="60" t="s">
        <v>649</v>
      </c>
      <c r="AB145" s="15">
        <f t="shared" si="18"/>
        <v>12</v>
      </c>
      <c r="AC145" s="15" t="str">
        <f t="shared" si="19"/>
        <v>初级神器2配件2</v>
      </c>
      <c r="AD145" s="15">
        <f>INDEX(芦花古楼!$BS$19:$BS$58,神器!AB145)</f>
        <v>7</v>
      </c>
      <c r="AE145" s="15" t="s">
        <v>91</v>
      </c>
      <c r="AF145" s="15">
        <f t="shared" si="20"/>
        <v>1735</v>
      </c>
    </row>
    <row r="146" spans="24:32" ht="16.5" x14ac:dyDescent="0.2">
      <c r="X146" s="60">
        <v>133</v>
      </c>
      <c r="Y146" s="15">
        <f t="shared" si="16"/>
        <v>1606006</v>
      </c>
      <c r="Z146" s="15" t="str">
        <f t="shared" si="17"/>
        <v>初级神器2配件2-爪刃Lvs13</v>
      </c>
      <c r="AA146" s="60" t="s">
        <v>649</v>
      </c>
      <c r="AB146" s="15">
        <f t="shared" si="18"/>
        <v>13</v>
      </c>
      <c r="AC146" s="15" t="str">
        <f t="shared" si="19"/>
        <v>初级神器2配件2</v>
      </c>
      <c r="AD146" s="15">
        <f>INDEX(芦花古楼!$BS$19:$BS$58,神器!AB146)</f>
        <v>7</v>
      </c>
      <c r="AE146" s="15" t="s">
        <v>91</v>
      </c>
      <c r="AF146" s="15">
        <f t="shared" si="20"/>
        <v>1980</v>
      </c>
    </row>
    <row r="147" spans="24:32" ht="16.5" x14ac:dyDescent="0.2">
      <c r="X147" s="60">
        <v>134</v>
      </c>
      <c r="Y147" s="15">
        <f t="shared" si="16"/>
        <v>1606006</v>
      </c>
      <c r="Z147" s="15" t="str">
        <f t="shared" si="17"/>
        <v>初级神器2配件2-爪刃Lvs14</v>
      </c>
      <c r="AA147" s="60" t="s">
        <v>649</v>
      </c>
      <c r="AB147" s="15">
        <f t="shared" si="18"/>
        <v>14</v>
      </c>
      <c r="AC147" s="15" t="str">
        <f t="shared" si="19"/>
        <v>初级神器2配件2</v>
      </c>
      <c r="AD147" s="15">
        <f>INDEX(芦花古楼!$BS$19:$BS$58,神器!AB147)</f>
        <v>7</v>
      </c>
      <c r="AE147" s="15" t="s">
        <v>91</v>
      </c>
      <c r="AF147" s="15">
        <f t="shared" si="20"/>
        <v>2230</v>
      </c>
    </row>
    <row r="148" spans="24:32" ht="16.5" x14ac:dyDescent="0.2">
      <c r="X148" s="60">
        <v>135</v>
      </c>
      <c r="Y148" s="15">
        <f t="shared" si="16"/>
        <v>1606006</v>
      </c>
      <c r="Z148" s="15" t="str">
        <f t="shared" si="17"/>
        <v>初级神器2配件2-爪刃Lvs15</v>
      </c>
      <c r="AA148" s="60" t="s">
        <v>649</v>
      </c>
      <c r="AB148" s="15">
        <f t="shared" si="18"/>
        <v>15</v>
      </c>
      <c r="AC148" s="15" t="str">
        <f t="shared" si="19"/>
        <v>初级神器2配件2</v>
      </c>
      <c r="AD148" s="15">
        <f>INDEX(芦花古楼!$BS$19:$BS$58,神器!AB148)</f>
        <v>10</v>
      </c>
      <c r="AE148" s="15" t="s">
        <v>91</v>
      </c>
      <c r="AF148" s="15">
        <f t="shared" si="20"/>
        <v>2480</v>
      </c>
    </row>
    <row r="149" spans="24:32" ht="16.5" x14ac:dyDescent="0.2">
      <c r="X149" s="60">
        <v>136</v>
      </c>
      <c r="Y149" s="15">
        <f t="shared" si="16"/>
        <v>1606006</v>
      </c>
      <c r="Z149" s="15" t="str">
        <f t="shared" si="17"/>
        <v>初级神器2配件2-爪刃Lvs16</v>
      </c>
      <c r="AA149" s="60" t="s">
        <v>649</v>
      </c>
      <c r="AB149" s="15">
        <f t="shared" si="18"/>
        <v>16</v>
      </c>
      <c r="AC149" s="15" t="str">
        <f t="shared" si="19"/>
        <v>初级神器2配件2</v>
      </c>
      <c r="AD149" s="15">
        <f>INDEX(芦花古楼!$BS$19:$BS$58,神器!AB149)</f>
        <v>10</v>
      </c>
      <c r="AE149" s="15" t="s">
        <v>91</v>
      </c>
      <c r="AF149" s="15">
        <f t="shared" si="20"/>
        <v>2725</v>
      </c>
    </row>
    <row r="150" spans="24:32" ht="16.5" x14ac:dyDescent="0.2">
      <c r="X150" s="60">
        <v>137</v>
      </c>
      <c r="Y150" s="15">
        <f t="shared" si="16"/>
        <v>1606006</v>
      </c>
      <c r="Z150" s="15" t="str">
        <f t="shared" si="17"/>
        <v>初级神器2配件2-爪刃Lvs17</v>
      </c>
      <c r="AA150" s="60" t="s">
        <v>649</v>
      </c>
      <c r="AB150" s="15">
        <f t="shared" si="18"/>
        <v>17</v>
      </c>
      <c r="AC150" s="15" t="str">
        <f t="shared" si="19"/>
        <v>初级神器2配件2</v>
      </c>
      <c r="AD150" s="15">
        <f>INDEX(芦花古楼!$BS$19:$BS$58,神器!AB150)</f>
        <v>10</v>
      </c>
      <c r="AE150" s="15" t="s">
        <v>91</v>
      </c>
      <c r="AF150" s="15">
        <f t="shared" si="20"/>
        <v>2975</v>
      </c>
    </row>
    <row r="151" spans="24:32" ht="16.5" x14ac:dyDescent="0.2">
      <c r="X151" s="60">
        <v>138</v>
      </c>
      <c r="Y151" s="15">
        <f t="shared" si="16"/>
        <v>1606006</v>
      </c>
      <c r="Z151" s="15" t="str">
        <f t="shared" si="17"/>
        <v>初级神器2配件2-爪刃Lvs18</v>
      </c>
      <c r="AA151" s="60" t="s">
        <v>649</v>
      </c>
      <c r="AB151" s="15">
        <f t="shared" si="18"/>
        <v>18</v>
      </c>
      <c r="AC151" s="15" t="str">
        <f t="shared" si="19"/>
        <v>初级神器2配件2</v>
      </c>
      <c r="AD151" s="15">
        <f>INDEX(芦花古楼!$BS$19:$BS$58,神器!AB151)</f>
        <v>10</v>
      </c>
      <c r="AE151" s="15" t="s">
        <v>91</v>
      </c>
      <c r="AF151" s="15">
        <f t="shared" si="20"/>
        <v>3225</v>
      </c>
    </row>
    <row r="152" spans="24:32" ht="16.5" x14ac:dyDescent="0.2">
      <c r="X152" s="60">
        <v>139</v>
      </c>
      <c r="Y152" s="15">
        <f t="shared" si="16"/>
        <v>1606006</v>
      </c>
      <c r="Z152" s="15" t="str">
        <f t="shared" si="17"/>
        <v>初级神器2配件2-爪刃Lvs19</v>
      </c>
      <c r="AA152" s="60" t="s">
        <v>649</v>
      </c>
      <c r="AB152" s="15">
        <f t="shared" si="18"/>
        <v>19</v>
      </c>
      <c r="AC152" s="15" t="str">
        <f t="shared" si="19"/>
        <v>初级神器2配件2</v>
      </c>
      <c r="AD152" s="15">
        <f>INDEX(芦花古楼!$BS$19:$BS$58,神器!AB152)</f>
        <v>10</v>
      </c>
      <c r="AE152" s="15" t="s">
        <v>91</v>
      </c>
      <c r="AF152" s="15">
        <f t="shared" si="20"/>
        <v>3470</v>
      </c>
    </row>
    <row r="153" spans="24:32" ht="16.5" x14ac:dyDescent="0.2">
      <c r="X153" s="60">
        <v>140</v>
      </c>
      <c r="Y153" s="15">
        <f t="shared" si="16"/>
        <v>1606006</v>
      </c>
      <c r="Z153" s="15" t="str">
        <f t="shared" si="17"/>
        <v>初级神器2配件2-爪刃Lvs20</v>
      </c>
      <c r="AA153" s="60" t="s">
        <v>649</v>
      </c>
      <c r="AB153" s="15">
        <f t="shared" si="18"/>
        <v>20</v>
      </c>
      <c r="AC153" s="15" t="str">
        <f t="shared" si="19"/>
        <v>初级神器2配件2</v>
      </c>
      <c r="AD153" s="15">
        <f>INDEX(芦花古楼!$BS$19:$BS$58,神器!AB153)</f>
        <v>10</v>
      </c>
      <c r="AE153" s="15" t="s">
        <v>91</v>
      </c>
      <c r="AF153" s="15">
        <f t="shared" si="20"/>
        <v>3965</v>
      </c>
    </row>
    <row r="154" spans="24:32" ht="16.5" x14ac:dyDescent="0.2">
      <c r="X154" s="60">
        <v>141</v>
      </c>
      <c r="Y154" s="15">
        <f t="shared" si="16"/>
        <v>1606006</v>
      </c>
      <c r="Z154" s="15" t="str">
        <f t="shared" si="17"/>
        <v>初级神器2配件2-爪刃Lvs21</v>
      </c>
      <c r="AA154" s="60" t="s">
        <v>649</v>
      </c>
      <c r="AB154" s="15">
        <f t="shared" si="18"/>
        <v>21</v>
      </c>
      <c r="AC154" s="15" t="str">
        <f t="shared" si="19"/>
        <v>初级神器2配件2</v>
      </c>
      <c r="AD154" s="15">
        <f>INDEX(芦花古楼!$BS$19:$BS$58,神器!AB154)</f>
        <v>15</v>
      </c>
      <c r="AE154" s="15" t="s">
        <v>91</v>
      </c>
      <c r="AF154" s="15">
        <f t="shared" si="20"/>
        <v>4205</v>
      </c>
    </row>
    <row r="155" spans="24:32" ht="16.5" x14ac:dyDescent="0.2">
      <c r="X155" s="60">
        <v>142</v>
      </c>
      <c r="Y155" s="15">
        <f t="shared" si="16"/>
        <v>1606006</v>
      </c>
      <c r="Z155" s="15" t="str">
        <f t="shared" si="17"/>
        <v>初级神器2配件2-爪刃Lvs22</v>
      </c>
      <c r="AA155" s="60" t="s">
        <v>649</v>
      </c>
      <c r="AB155" s="15">
        <f t="shared" si="18"/>
        <v>22</v>
      </c>
      <c r="AC155" s="15" t="str">
        <f t="shared" si="19"/>
        <v>初级神器2配件2</v>
      </c>
      <c r="AD155" s="15">
        <f>INDEX(芦花古楼!$BS$19:$BS$58,神器!AB155)</f>
        <v>15</v>
      </c>
      <c r="AE155" s="15" t="s">
        <v>91</v>
      </c>
      <c r="AF155" s="15">
        <f t="shared" si="20"/>
        <v>4415</v>
      </c>
    </row>
    <row r="156" spans="24:32" ht="16.5" x14ac:dyDescent="0.2">
      <c r="X156" s="60">
        <v>143</v>
      </c>
      <c r="Y156" s="15">
        <f t="shared" si="16"/>
        <v>1606006</v>
      </c>
      <c r="Z156" s="15" t="str">
        <f t="shared" si="17"/>
        <v>初级神器2配件2-爪刃Lvs23</v>
      </c>
      <c r="AA156" s="60" t="s">
        <v>649</v>
      </c>
      <c r="AB156" s="15">
        <f t="shared" si="18"/>
        <v>23</v>
      </c>
      <c r="AC156" s="15" t="str">
        <f t="shared" si="19"/>
        <v>初级神器2配件2</v>
      </c>
      <c r="AD156" s="15">
        <f>INDEX(芦花古楼!$BS$19:$BS$58,神器!AB156)</f>
        <v>15</v>
      </c>
      <c r="AE156" s="15" t="s">
        <v>91</v>
      </c>
      <c r="AF156" s="15">
        <f t="shared" si="20"/>
        <v>4625</v>
      </c>
    </row>
    <row r="157" spans="24:32" ht="16.5" x14ac:dyDescent="0.2">
      <c r="X157" s="60">
        <v>144</v>
      </c>
      <c r="Y157" s="15">
        <f t="shared" si="16"/>
        <v>1606006</v>
      </c>
      <c r="Z157" s="15" t="str">
        <f t="shared" si="17"/>
        <v>初级神器2配件2-爪刃Lvs24</v>
      </c>
      <c r="AA157" s="60" t="s">
        <v>649</v>
      </c>
      <c r="AB157" s="15">
        <f t="shared" si="18"/>
        <v>24</v>
      </c>
      <c r="AC157" s="15" t="str">
        <f t="shared" si="19"/>
        <v>初级神器2配件2</v>
      </c>
      <c r="AD157" s="15">
        <f>INDEX(芦花古楼!$BS$19:$BS$58,神器!AB157)</f>
        <v>15</v>
      </c>
      <c r="AE157" s="15" t="s">
        <v>91</v>
      </c>
      <c r="AF157" s="15">
        <f t="shared" si="20"/>
        <v>4835</v>
      </c>
    </row>
    <row r="158" spans="24:32" ht="16.5" x14ac:dyDescent="0.2">
      <c r="X158" s="60">
        <v>145</v>
      </c>
      <c r="Y158" s="15">
        <f t="shared" si="16"/>
        <v>1606006</v>
      </c>
      <c r="Z158" s="15" t="str">
        <f t="shared" si="17"/>
        <v>初级神器2配件2-爪刃Lvs25</v>
      </c>
      <c r="AA158" s="60" t="s">
        <v>649</v>
      </c>
      <c r="AB158" s="15">
        <f t="shared" si="18"/>
        <v>25</v>
      </c>
      <c r="AC158" s="15" t="str">
        <f t="shared" si="19"/>
        <v>初级神器2配件2</v>
      </c>
      <c r="AD158" s="15">
        <f>INDEX(芦花古楼!$BS$19:$BS$58,神器!AB158)</f>
        <v>15</v>
      </c>
      <c r="AE158" s="15" t="s">
        <v>91</v>
      </c>
      <c r="AF158" s="15">
        <f t="shared" si="20"/>
        <v>5045</v>
      </c>
    </row>
    <row r="159" spans="24:32" ht="16.5" x14ac:dyDescent="0.2">
      <c r="X159" s="60">
        <v>146</v>
      </c>
      <c r="Y159" s="15">
        <f t="shared" si="16"/>
        <v>1606006</v>
      </c>
      <c r="Z159" s="15" t="str">
        <f t="shared" si="17"/>
        <v>初级神器2配件2-爪刃Lvs26</v>
      </c>
      <c r="AA159" s="60" t="s">
        <v>649</v>
      </c>
      <c r="AB159" s="15">
        <f t="shared" si="18"/>
        <v>26</v>
      </c>
      <c r="AC159" s="15" t="str">
        <f t="shared" si="19"/>
        <v>初级神器2配件2</v>
      </c>
      <c r="AD159" s="15">
        <f>INDEX(芦花古楼!$BS$19:$BS$58,神器!AB159)</f>
        <v>25</v>
      </c>
      <c r="AE159" s="15" t="s">
        <v>91</v>
      </c>
      <c r="AF159" s="15">
        <f t="shared" si="20"/>
        <v>5255</v>
      </c>
    </row>
    <row r="160" spans="24:32" ht="16.5" x14ac:dyDescent="0.2">
      <c r="X160" s="60">
        <v>147</v>
      </c>
      <c r="Y160" s="15">
        <f t="shared" si="16"/>
        <v>1606006</v>
      </c>
      <c r="Z160" s="15" t="str">
        <f t="shared" si="17"/>
        <v>初级神器2配件2-爪刃Lvs27</v>
      </c>
      <c r="AA160" s="60" t="s">
        <v>649</v>
      </c>
      <c r="AB160" s="15">
        <f t="shared" si="18"/>
        <v>27</v>
      </c>
      <c r="AC160" s="15" t="str">
        <f t="shared" si="19"/>
        <v>初级神器2配件2</v>
      </c>
      <c r="AD160" s="15">
        <f>INDEX(芦花古楼!$BS$19:$BS$58,神器!AB160)</f>
        <v>25</v>
      </c>
      <c r="AE160" s="15" t="s">
        <v>91</v>
      </c>
      <c r="AF160" s="15">
        <f t="shared" si="20"/>
        <v>5465</v>
      </c>
    </row>
    <row r="161" spans="24:32" ht="16.5" x14ac:dyDescent="0.2">
      <c r="X161" s="60">
        <v>148</v>
      </c>
      <c r="Y161" s="15">
        <f t="shared" si="16"/>
        <v>1606006</v>
      </c>
      <c r="Z161" s="15" t="str">
        <f t="shared" si="17"/>
        <v>初级神器2配件2-爪刃Lvs28</v>
      </c>
      <c r="AA161" s="60" t="s">
        <v>649</v>
      </c>
      <c r="AB161" s="15">
        <f t="shared" si="18"/>
        <v>28</v>
      </c>
      <c r="AC161" s="15" t="str">
        <f t="shared" si="19"/>
        <v>初级神器2配件2</v>
      </c>
      <c r="AD161" s="15">
        <f>INDEX(芦花古楼!$BS$19:$BS$58,神器!AB161)</f>
        <v>25</v>
      </c>
      <c r="AE161" s="15" t="s">
        <v>91</v>
      </c>
      <c r="AF161" s="15">
        <f t="shared" si="20"/>
        <v>5675</v>
      </c>
    </row>
    <row r="162" spans="24:32" ht="16.5" x14ac:dyDescent="0.2">
      <c r="X162" s="60">
        <v>149</v>
      </c>
      <c r="Y162" s="15">
        <f t="shared" si="16"/>
        <v>1606006</v>
      </c>
      <c r="Z162" s="15" t="str">
        <f t="shared" si="17"/>
        <v>初级神器2配件2-爪刃Lvs29</v>
      </c>
      <c r="AA162" s="60" t="s">
        <v>649</v>
      </c>
      <c r="AB162" s="15">
        <f t="shared" si="18"/>
        <v>29</v>
      </c>
      <c r="AC162" s="15" t="str">
        <f t="shared" si="19"/>
        <v>初级神器2配件2</v>
      </c>
      <c r="AD162" s="15">
        <f>INDEX(芦花古楼!$BS$19:$BS$58,神器!AB162)</f>
        <v>25</v>
      </c>
      <c r="AE162" s="15" t="s">
        <v>91</v>
      </c>
      <c r="AF162" s="15">
        <f t="shared" si="20"/>
        <v>5890</v>
      </c>
    </row>
    <row r="163" spans="24:32" ht="16.5" x14ac:dyDescent="0.2">
      <c r="X163" s="60">
        <v>150</v>
      </c>
      <c r="Y163" s="15">
        <f t="shared" si="16"/>
        <v>1606006</v>
      </c>
      <c r="Z163" s="15" t="str">
        <f t="shared" si="17"/>
        <v>初级神器2配件2-爪刃Lvs30</v>
      </c>
      <c r="AA163" s="60" t="s">
        <v>649</v>
      </c>
      <c r="AB163" s="15">
        <f t="shared" si="18"/>
        <v>30</v>
      </c>
      <c r="AC163" s="15" t="str">
        <f t="shared" si="19"/>
        <v>初级神器2配件2</v>
      </c>
      <c r="AD163" s="15">
        <f>INDEX(芦花古楼!$BS$19:$BS$58,神器!AB163)</f>
        <v>25</v>
      </c>
      <c r="AE163" s="15" t="s">
        <v>91</v>
      </c>
      <c r="AF163" s="15">
        <f t="shared" si="20"/>
        <v>6310</v>
      </c>
    </row>
    <row r="164" spans="24:32" ht="16.5" x14ac:dyDescent="0.2">
      <c r="X164" s="60">
        <v>151</v>
      </c>
      <c r="Y164" s="15">
        <f t="shared" si="16"/>
        <v>1606006</v>
      </c>
      <c r="Z164" s="15" t="str">
        <f t="shared" si="17"/>
        <v>初级神器2配件2-爪刃Lvs31</v>
      </c>
      <c r="AA164" s="60" t="s">
        <v>649</v>
      </c>
      <c r="AB164" s="15">
        <f t="shared" si="18"/>
        <v>31</v>
      </c>
      <c r="AC164" s="15" t="str">
        <f t="shared" si="19"/>
        <v>初级神器2配件2</v>
      </c>
      <c r="AD164" s="15">
        <f>INDEX(芦花古楼!$BS$19:$BS$58,神器!AB164)</f>
        <v>30</v>
      </c>
      <c r="AE164" s="15" t="s">
        <v>91</v>
      </c>
      <c r="AF164" s="15">
        <f t="shared" si="20"/>
        <v>6615</v>
      </c>
    </row>
    <row r="165" spans="24:32" ht="16.5" x14ac:dyDescent="0.2">
      <c r="X165" s="60">
        <v>152</v>
      </c>
      <c r="Y165" s="15">
        <f t="shared" si="16"/>
        <v>1606006</v>
      </c>
      <c r="Z165" s="15" t="str">
        <f t="shared" si="17"/>
        <v>初级神器2配件2-爪刃Lvs32</v>
      </c>
      <c r="AA165" s="60" t="s">
        <v>649</v>
      </c>
      <c r="AB165" s="15">
        <f t="shared" si="18"/>
        <v>32</v>
      </c>
      <c r="AC165" s="15" t="str">
        <f t="shared" si="19"/>
        <v>初级神器2配件2</v>
      </c>
      <c r="AD165" s="15">
        <f>INDEX(芦花古楼!$BS$19:$BS$58,神器!AB165)</f>
        <v>30</v>
      </c>
      <c r="AE165" s="15" t="s">
        <v>91</v>
      </c>
      <c r="AF165" s="15">
        <f t="shared" si="20"/>
        <v>9920</v>
      </c>
    </row>
    <row r="166" spans="24:32" ht="16.5" x14ac:dyDescent="0.2">
      <c r="X166" s="60">
        <v>153</v>
      </c>
      <c r="Y166" s="15">
        <f t="shared" si="16"/>
        <v>1606006</v>
      </c>
      <c r="Z166" s="15" t="str">
        <f t="shared" si="17"/>
        <v>初级神器2配件2-爪刃Lvs33</v>
      </c>
      <c r="AA166" s="60" t="s">
        <v>649</v>
      </c>
      <c r="AB166" s="15">
        <f t="shared" si="18"/>
        <v>33</v>
      </c>
      <c r="AC166" s="15" t="str">
        <f t="shared" si="19"/>
        <v>初级神器2配件2</v>
      </c>
      <c r="AD166" s="15">
        <f>INDEX(芦花古楼!$BS$19:$BS$58,神器!AB166)</f>
        <v>30</v>
      </c>
      <c r="AE166" s="15" t="s">
        <v>91</v>
      </c>
      <c r="AF166" s="15">
        <f t="shared" si="20"/>
        <v>13230</v>
      </c>
    </row>
    <row r="167" spans="24:32" ht="16.5" x14ac:dyDescent="0.2">
      <c r="X167" s="60">
        <v>154</v>
      </c>
      <c r="Y167" s="15">
        <f t="shared" si="16"/>
        <v>1606006</v>
      </c>
      <c r="Z167" s="15" t="str">
        <f t="shared" si="17"/>
        <v>初级神器2配件2-爪刃Lvs34</v>
      </c>
      <c r="AA167" s="60" t="s">
        <v>649</v>
      </c>
      <c r="AB167" s="15">
        <f t="shared" si="18"/>
        <v>34</v>
      </c>
      <c r="AC167" s="15" t="str">
        <f t="shared" si="19"/>
        <v>初级神器2配件2</v>
      </c>
      <c r="AD167" s="15">
        <f>INDEX(芦花古楼!$BS$19:$BS$58,神器!AB167)</f>
        <v>30</v>
      </c>
      <c r="AE167" s="15" t="s">
        <v>91</v>
      </c>
      <c r="AF167" s="15">
        <f t="shared" si="20"/>
        <v>16540</v>
      </c>
    </row>
    <row r="168" spans="24:32" ht="16.5" x14ac:dyDescent="0.2">
      <c r="X168" s="60">
        <v>155</v>
      </c>
      <c r="Y168" s="15">
        <f t="shared" si="16"/>
        <v>1606006</v>
      </c>
      <c r="Z168" s="15" t="str">
        <f t="shared" si="17"/>
        <v>初级神器2配件2-爪刃Lvs35</v>
      </c>
      <c r="AA168" s="60" t="s">
        <v>649</v>
      </c>
      <c r="AB168" s="15">
        <f t="shared" si="18"/>
        <v>35</v>
      </c>
      <c r="AC168" s="15" t="str">
        <f t="shared" si="19"/>
        <v>初级神器2配件2</v>
      </c>
      <c r="AD168" s="15">
        <f>INDEX(芦花古楼!$BS$19:$BS$58,神器!AB168)</f>
        <v>30</v>
      </c>
      <c r="AE168" s="15" t="s">
        <v>91</v>
      </c>
      <c r="AF168" s="15">
        <f t="shared" si="20"/>
        <v>19845</v>
      </c>
    </row>
    <row r="169" spans="24:32" ht="16.5" x14ac:dyDescent="0.2">
      <c r="X169" s="60">
        <v>156</v>
      </c>
      <c r="Y169" s="15">
        <f t="shared" si="16"/>
        <v>1606006</v>
      </c>
      <c r="Z169" s="15" t="str">
        <f t="shared" si="17"/>
        <v>初级神器2配件2-爪刃Lvs36</v>
      </c>
      <c r="AA169" s="60" t="s">
        <v>649</v>
      </c>
      <c r="AB169" s="15">
        <f t="shared" si="18"/>
        <v>36</v>
      </c>
      <c r="AC169" s="15" t="str">
        <f t="shared" si="19"/>
        <v>初级神器2配件2</v>
      </c>
      <c r="AD169" s="15">
        <f>INDEX(芦花古楼!$BS$19:$BS$58,神器!AB169)</f>
        <v>40</v>
      </c>
      <c r="AE169" s="15" t="s">
        <v>91</v>
      </c>
      <c r="AF169" s="15">
        <f t="shared" si="20"/>
        <v>23155</v>
      </c>
    </row>
    <row r="170" spans="24:32" ht="16.5" x14ac:dyDescent="0.2">
      <c r="X170" s="60">
        <v>157</v>
      </c>
      <c r="Y170" s="15">
        <f t="shared" si="16"/>
        <v>1606006</v>
      </c>
      <c r="Z170" s="15" t="str">
        <f t="shared" si="17"/>
        <v>初级神器2配件2-爪刃Lvs37</v>
      </c>
      <c r="AA170" s="60" t="s">
        <v>649</v>
      </c>
      <c r="AB170" s="15">
        <f t="shared" si="18"/>
        <v>37</v>
      </c>
      <c r="AC170" s="15" t="str">
        <f t="shared" si="19"/>
        <v>初级神器2配件2</v>
      </c>
      <c r="AD170" s="15">
        <f>INDEX(芦花古楼!$BS$19:$BS$58,神器!AB170)</f>
        <v>40</v>
      </c>
      <c r="AE170" s="15" t="s">
        <v>91</v>
      </c>
      <c r="AF170" s="15">
        <f t="shared" si="20"/>
        <v>26465</v>
      </c>
    </row>
    <row r="171" spans="24:32" ht="16.5" x14ac:dyDescent="0.2">
      <c r="X171" s="60">
        <v>158</v>
      </c>
      <c r="Y171" s="15">
        <f t="shared" si="16"/>
        <v>1606006</v>
      </c>
      <c r="Z171" s="15" t="str">
        <f t="shared" si="17"/>
        <v>初级神器2配件2-爪刃Lvs38</v>
      </c>
      <c r="AA171" s="60" t="s">
        <v>649</v>
      </c>
      <c r="AB171" s="15">
        <f t="shared" si="18"/>
        <v>38</v>
      </c>
      <c r="AC171" s="15" t="str">
        <f t="shared" si="19"/>
        <v>初级神器2配件2</v>
      </c>
      <c r="AD171" s="15">
        <f>INDEX(芦花古楼!$BS$19:$BS$58,神器!AB171)</f>
        <v>40</v>
      </c>
      <c r="AE171" s="15" t="s">
        <v>91</v>
      </c>
      <c r="AF171" s="15">
        <f t="shared" si="20"/>
        <v>29770</v>
      </c>
    </row>
    <row r="172" spans="24:32" ht="16.5" x14ac:dyDescent="0.2">
      <c r="X172" s="60">
        <v>159</v>
      </c>
      <c r="Y172" s="15">
        <f t="shared" si="16"/>
        <v>1606006</v>
      </c>
      <c r="Z172" s="15" t="str">
        <f t="shared" si="17"/>
        <v>初级神器2配件2-爪刃Lvs39</v>
      </c>
      <c r="AA172" s="60" t="s">
        <v>649</v>
      </c>
      <c r="AB172" s="15">
        <f t="shared" si="18"/>
        <v>39</v>
      </c>
      <c r="AC172" s="15" t="str">
        <f t="shared" si="19"/>
        <v>初级神器2配件2</v>
      </c>
      <c r="AD172" s="15">
        <f>INDEX(芦花古楼!$BS$19:$BS$58,神器!AB172)</f>
        <v>40</v>
      </c>
      <c r="AE172" s="15" t="s">
        <v>91</v>
      </c>
      <c r="AF172" s="15">
        <f t="shared" si="20"/>
        <v>33080</v>
      </c>
    </row>
    <row r="173" spans="24:32" ht="16.5" x14ac:dyDescent="0.2">
      <c r="X173" s="60">
        <v>160</v>
      </c>
      <c r="Y173" s="15">
        <f t="shared" si="16"/>
        <v>1606006</v>
      </c>
      <c r="Z173" s="15" t="str">
        <f t="shared" si="17"/>
        <v>初级神器2配件2-爪刃Lvs40</v>
      </c>
      <c r="AA173" s="60" t="s">
        <v>649</v>
      </c>
      <c r="AB173" s="15">
        <f t="shared" si="18"/>
        <v>40</v>
      </c>
      <c r="AC173" s="15" t="str">
        <f t="shared" si="19"/>
        <v>初级神器2配件2</v>
      </c>
      <c r="AD173" s="15">
        <f>INDEX(芦花古楼!$BS$19:$BS$58,神器!AB173)</f>
        <v>40</v>
      </c>
      <c r="AE173" s="15" t="s">
        <v>91</v>
      </c>
      <c r="AF173" s="15">
        <f t="shared" si="20"/>
        <v>39695</v>
      </c>
    </row>
    <row r="174" spans="24:32" ht="16.5" x14ac:dyDescent="0.2">
      <c r="X174" s="60">
        <v>161</v>
      </c>
      <c r="Y174" s="15">
        <f t="shared" si="16"/>
        <v>1606007</v>
      </c>
      <c r="Z174" s="15" t="str">
        <f t="shared" si="17"/>
        <v>中级神器1配件1-绦带Lvs1</v>
      </c>
      <c r="AA174" s="60" t="s">
        <v>649</v>
      </c>
      <c r="AB174" s="15">
        <f t="shared" si="18"/>
        <v>1</v>
      </c>
      <c r="AC174" s="15" t="str">
        <f t="shared" si="19"/>
        <v>中级神器1配件1</v>
      </c>
      <c r="AD174" s="15">
        <f>INDEX(芦花古楼!$BS$19:$BS$58,神器!AB174)</f>
        <v>1</v>
      </c>
      <c r="AE174" s="15" t="s">
        <v>91</v>
      </c>
      <c r="AF174" s="15">
        <f t="shared" si="20"/>
        <v>140</v>
      </c>
    </row>
    <row r="175" spans="24:32" ht="16.5" x14ac:dyDescent="0.2">
      <c r="X175" s="60">
        <v>162</v>
      </c>
      <c r="Y175" s="15">
        <f t="shared" si="16"/>
        <v>1606007</v>
      </c>
      <c r="Z175" s="15" t="str">
        <f t="shared" si="17"/>
        <v>中级神器1配件1-绦带Lvs2</v>
      </c>
      <c r="AA175" s="60" t="s">
        <v>649</v>
      </c>
      <c r="AB175" s="15">
        <f t="shared" si="18"/>
        <v>2</v>
      </c>
      <c r="AC175" s="15" t="str">
        <f t="shared" si="19"/>
        <v>中级神器1配件1</v>
      </c>
      <c r="AD175" s="15">
        <f>INDEX(芦花古楼!$BS$19:$BS$58,神器!AB175)</f>
        <v>1</v>
      </c>
      <c r="AE175" s="15" t="s">
        <v>91</v>
      </c>
      <c r="AF175" s="15">
        <f t="shared" si="20"/>
        <v>215</v>
      </c>
    </row>
    <row r="176" spans="24:32" ht="16.5" x14ac:dyDescent="0.2">
      <c r="X176" s="60">
        <v>163</v>
      </c>
      <c r="Y176" s="15">
        <f t="shared" si="16"/>
        <v>1606007</v>
      </c>
      <c r="Z176" s="15" t="str">
        <f t="shared" si="17"/>
        <v>中级神器1配件1-绦带Lvs3</v>
      </c>
      <c r="AA176" s="60" t="s">
        <v>649</v>
      </c>
      <c r="AB176" s="15">
        <f t="shared" si="18"/>
        <v>3</v>
      </c>
      <c r="AC176" s="15" t="str">
        <f t="shared" si="19"/>
        <v>中级神器1配件1</v>
      </c>
      <c r="AD176" s="15">
        <f>INDEX(芦花古楼!$BS$19:$BS$58,神器!AB176)</f>
        <v>2</v>
      </c>
      <c r="AE176" s="15" t="s">
        <v>91</v>
      </c>
      <c r="AF176" s="15">
        <f t="shared" si="20"/>
        <v>285</v>
      </c>
    </row>
    <row r="177" spans="24:32" ht="16.5" x14ac:dyDescent="0.2">
      <c r="X177" s="60">
        <v>164</v>
      </c>
      <c r="Y177" s="15">
        <f t="shared" si="16"/>
        <v>1606007</v>
      </c>
      <c r="Z177" s="15" t="str">
        <f t="shared" si="17"/>
        <v>中级神器1配件1-绦带Lvs4</v>
      </c>
      <c r="AA177" s="60" t="s">
        <v>649</v>
      </c>
      <c r="AB177" s="15">
        <f t="shared" si="18"/>
        <v>4</v>
      </c>
      <c r="AC177" s="15" t="str">
        <f t="shared" si="19"/>
        <v>中级神器1配件1</v>
      </c>
      <c r="AD177" s="15">
        <f>INDEX(芦花古楼!$BS$19:$BS$58,神器!AB177)</f>
        <v>3</v>
      </c>
      <c r="AE177" s="15" t="s">
        <v>91</v>
      </c>
      <c r="AF177" s="15">
        <f t="shared" si="20"/>
        <v>355</v>
      </c>
    </row>
    <row r="178" spans="24:32" ht="16.5" x14ac:dyDescent="0.2">
      <c r="X178" s="60">
        <v>165</v>
      </c>
      <c r="Y178" s="15">
        <f t="shared" si="16"/>
        <v>1606007</v>
      </c>
      <c r="Z178" s="15" t="str">
        <f t="shared" si="17"/>
        <v>中级神器1配件1-绦带Lvs5</v>
      </c>
      <c r="AA178" s="60" t="s">
        <v>649</v>
      </c>
      <c r="AB178" s="15">
        <f t="shared" si="18"/>
        <v>5</v>
      </c>
      <c r="AC178" s="15" t="str">
        <f t="shared" si="19"/>
        <v>中级神器1配件1</v>
      </c>
      <c r="AD178" s="15">
        <f>INDEX(芦花古楼!$BS$19:$BS$58,神器!AB178)</f>
        <v>3</v>
      </c>
      <c r="AE178" s="15" t="s">
        <v>91</v>
      </c>
      <c r="AF178" s="15">
        <f t="shared" si="20"/>
        <v>430</v>
      </c>
    </row>
    <row r="179" spans="24:32" ht="16.5" x14ac:dyDescent="0.2">
      <c r="X179" s="60">
        <v>166</v>
      </c>
      <c r="Y179" s="15">
        <f t="shared" si="16"/>
        <v>1606007</v>
      </c>
      <c r="Z179" s="15" t="str">
        <f t="shared" si="17"/>
        <v>中级神器1配件1-绦带Lvs6</v>
      </c>
      <c r="AA179" s="60" t="s">
        <v>649</v>
      </c>
      <c r="AB179" s="15">
        <f t="shared" si="18"/>
        <v>6</v>
      </c>
      <c r="AC179" s="15" t="str">
        <f t="shared" si="19"/>
        <v>中级神器1配件1</v>
      </c>
      <c r="AD179" s="15">
        <f>INDEX(芦花古楼!$BS$19:$BS$58,神器!AB179)</f>
        <v>5</v>
      </c>
      <c r="AE179" s="15" t="s">
        <v>91</v>
      </c>
      <c r="AF179" s="15">
        <f t="shared" si="20"/>
        <v>500</v>
      </c>
    </row>
    <row r="180" spans="24:32" ht="16.5" x14ac:dyDescent="0.2">
      <c r="X180" s="60">
        <v>167</v>
      </c>
      <c r="Y180" s="15">
        <f t="shared" si="16"/>
        <v>1606007</v>
      </c>
      <c r="Z180" s="15" t="str">
        <f t="shared" si="17"/>
        <v>中级神器1配件1-绦带Lvs7</v>
      </c>
      <c r="AA180" s="60" t="s">
        <v>649</v>
      </c>
      <c r="AB180" s="15">
        <f t="shared" si="18"/>
        <v>7</v>
      </c>
      <c r="AC180" s="15" t="str">
        <f t="shared" si="19"/>
        <v>中级神器1配件1</v>
      </c>
      <c r="AD180" s="15">
        <f>INDEX(芦花古楼!$BS$19:$BS$58,神器!AB180)</f>
        <v>5</v>
      </c>
      <c r="AE180" s="15" t="s">
        <v>91</v>
      </c>
      <c r="AF180" s="15">
        <f t="shared" si="20"/>
        <v>570</v>
      </c>
    </row>
    <row r="181" spans="24:32" ht="16.5" x14ac:dyDescent="0.2">
      <c r="X181" s="60">
        <v>168</v>
      </c>
      <c r="Y181" s="15">
        <f t="shared" si="16"/>
        <v>1606007</v>
      </c>
      <c r="Z181" s="15" t="str">
        <f t="shared" si="17"/>
        <v>中级神器1配件1-绦带Lvs8</v>
      </c>
      <c r="AA181" s="60" t="s">
        <v>649</v>
      </c>
      <c r="AB181" s="15">
        <f t="shared" si="18"/>
        <v>8</v>
      </c>
      <c r="AC181" s="15" t="str">
        <f t="shared" si="19"/>
        <v>中级神器1配件1</v>
      </c>
      <c r="AD181" s="15">
        <f>INDEX(芦花古楼!$BS$19:$BS$58,神器!AB181)</f>
        <v>5</v>
      </c>
      <c r="AE181" s="15" t="s">
        <v>91</v>
      </c>
      <c r="AF181" s="15">
        <f t="shared" si="20"/>
        <v>645</v>
      </c>
    </row>
    <row r="182" spans="24:32" ht="16.5" x14ac:dyDescent="0.2">
      <c r="X182" s="60">
        <v>169</v>
      </c>
      <c r="Y182" s="15">
        <f t="shared" si="16"/>
        <v>1606007</v>
      </c>
      <c r="Z182" s="15" t="str">
        <f t="shared" si="17"/>
        <v>中级神器1配件1-绦带Lvs9</v>
      </c>
      <c r="AA182" s="60" t="s">
        <v>649</v>
      </c>
      <c r="AB182" s="15">
        <f t="shared" si="18"/>
        <v>9</v>
      </c>
      <c r="AC182" s="15" t="str">
        <f t="shared" si="19"/>
        <v>中级神器1配件1</v>
      </c>
      <c r="AD182" s="15">
        <f>INDEX(芦花古楼!$BS$19:$BS$58,神器!AB182)</f>
        <v>5</v>
      </c>
      <c r="AE182" s="15" t="s">
        <v>91</v>
      </c>
      <c r="AF182" s="15">
        <f t="shared" si="20"/>
        <v>715</v>
      </c>
    </row>
    <row r="183" spans="24:32" ht="16.5" x14ac:dyDescent="0.2">
      <c r="X183" s="60">
        <v>170</v>
      </c>
      <c r="Y183" s="15">
        <f t="shared" si="16"/>
        <v>1606007</v>
      </c>
      <c r="Z183" s="15" t="str">
        <f t="shared" si="17"/>
        <v>中级神器1配件1-绦带Lvs10</v>
      </c>
      <c r="AA183" s="60" t="s">
        <v>649</v>
      </c>
      <c r="AB183" s="15">
        <f t="shared" si="18"/>
        <v>10</v>
      </c>
      <c r="AC183" s="15" t="str">
        <f t="shared" si="19"/>
        <v>中级神器1配件1</v>
      </c>
      <c r="AD183" s="15">
        <f>INDEX(芦花古楼!$BS$19:$BS$58,神器!AB183)</f>
        <v>7</v>
      </c>
      <c r="AE183" s="15" t="s">
        <v>91</v>
      </c>
      <c r="AF183" s="15">
        <f t="shared" si="20"/>
        <v>860</v>
      </c>
    </row>
    <row r="184" spans="24:32" ht="16.5" x14ac:dyDescent="0.2">
      <c r="X184" s="60">
        <v>171</v>
      </c>
      <c r="Y184" s="15">
        <f t="shared" si="16"/>
        <v>1606007</v>
      </c>
      <c r="Z184" s="15" t="str">
        <f t="shared" si="17"/>
        <v>中级神器1配件1-绦带Lvs11</v>
      </c>
      <c r="AA184" s="60" t="s">
        <v>649</v>
      </c>
      <c r="AB184" s="15">
        <f t="shared" si="18"/>
        <v>11</v>
      </c>
      <c r="AC184" s="15" t="str">
        <f t="shared" si="19"/>
        <v>中级神器1配件1</v>
      </c>
      <c r="AD184" s="15">
        <f>INDEX(芦花古楼!$BS$19:$BS$58,神器!AB184)</f>
        <v>7</v>
      </c>
      <c r="AE184" s="15" t="s">
        <v>91</v>
      </c>
      <c r="AF184" s="15">
        <f t="shared" si="20"/>
        <v>990</v>
      </c>
    </row>
    <row r="185" spans="24:32" ht="16.5" x14ac:dyDescent="0.2">
      <c r="X185" s="60">
        <v>172</v>
      </c>
      <c r="Y185" s="15">
        <f t="shared" si="16"/>
        <v>1606007</v>
      </c>
      <c r="Z185" s="15" t="str">
        <f t="shared" si="17"/>
        <v>中级神器1配件1-绦带Lvs12</v>
      </c>
      <c r="AA185" s="60" t="s">
        <v>649</v>
      </c>
      <c r="AB185" s="15">
        <f t="shared" si="18"/>
        <v>12</v>
      </c>
      <c r="AC185" s="15" t="str">
        <f t="shared" si="19"/>
        <v>中级神器1配件1</v>
      </c>
      <c r="AD185" s="15">
        <f>INDEX(芦花古楼!$BS$19:$BS$58,神器!AB185)</f>
        <v>7</v>
      </c>
      <c r="AE185" s="15" t="s">
        <v>91</v>
      </c>
      <c r="AF185" s="15">
        <f t="shared" si="20"/>
        <v>1155</v>
      </c>
    </row>
    <row r="186" spans="24:32" ht="16.5" x14ac:dyDescent="0.2">
      <c r="X186" s="60">
        <v>173</v>
      </c>
      <c r="Y186" s="15">
        <f t="shared" si="16"/>
        <v>1606007</v>
      </c>
      <c r="Z186" s="15" t="str">
        <f t="shared" si="17"/>
        <v>中级神器1配件1-绦带Lvs13</v>
      </c>
      <c r="AA186" s="60" t="s">
        <v>649</v>
      </c>
      <c r="AB186" s="15">
        <f t="shared" si="18"/>
        <v>13</v>
      </c>
      <c r="AC186" s="15" t="str">
        <f t="shared" si="19"/>
        <v>中级神器1配件1</v>
      </c>
      <c r="AD186" s="15">
        <f>INDEX(芦花古楼!$BS$19:$BS$58,神器!AB186)</f>
        <v>7</v>
      </c>
      <c r="AE186" s="15" t="s">
        <v>91</v>
      </c>
      <c r="AF186" s="15">
        <f t="shared" si="20"/>
        <v>1320</v>
      </c>
    </row>
    <row r="187" spans="24:32" ht="16.5" x14ac:dyDescent="0.2">
      <c r="X187" s="60">
        <v>174</v>
      </c>
      <c r="Y187" s="15">
        <f t="shared" si="16"/>
        <v>1606007</v>
      </c>
      <c r="Z187" s="15" t="str">
        <f t="shared" si="17"/>
        <v>中级神器1配件1-绦带Lvs14</v>
      </c>
      <c r="AA187" s="60" t="s">
        <v>649</v>
      </c>
      <c r="AB187" s="15">
        <f t="shared" si="18"/>
        <v>14</v>
      </c>
      <c r="AC187" s="15" t="str">
        <f t="shared" si="19"/>
        <v>中级神器1配件1</v>
      </c>
      <c r="AD187" s="15">
        <f>INDEX(芦花古楼!$BS$19:$BS$58,神器!AB187)</f>
        <v>7</v>
      </c>
      <c r="AE187" s="15" t="s">
        <v>91</v>
      </c>
      <c r="AF187" s="15">
        <f t="shared" si="20"/>
        <v>1485</v>
      </c>
    </row>
    <row r="188" spans="24:32" ht="16.5" x14ac:dyDescent="0.2">
      <c r="X188" s="60">
        <v>175</v>
      </c>
      <c r="Y188" s="15">
        <f t="shared" si="16"/>
        <v>1606007</v>
      </c>
      <c r="Z188" s="15" t="str">
        <f t="shared" si="17"/>
        <v>中级神器1配件1-绦带Lvs15</v>
      </c>
      <c r="AA188" s="60" t="s">
        <v>649</v>
      </c>
      <c r="AB188" s="15">
        <f t="shared" si="18"/>
        <v>15</v>
      </c>
      <c r="AC188" s="15" t="str">
        <f t="shared" si="19"/>
        <v>中级神器1配件1</v>
      </c>
      <c r="AD188" s="15">
        <f>INDEX(芦花古楼!$BS$19:$BS$58,神器!AB188)</f>
        <v>10</v>
      </c>
      <c r="AE188" s="15" t="s">
        <v>91</v>
      </c>
      <c r="AF188" s="15">
        <f t="shared" si="20"/>
        <v>1650</v>
      </c>
    </row>
    <row r="189" spans="24:32" ht="16.5" x14ac:dyDescent="0.2">
      <c r="X189" s="60">
        <v>176</v>
      </c>
      <c r="Y189" s="15">
        <f t="shared" si="16"/>
        <v>1606007</v>
      </c>
      <c r="Z189" s="15" t="str">
        <f t="shared" si="17"/>
        <v>中级神器1配件1-绦带Lvs16</v>
      </c>
      <c r="AA189" s="60" t="s">
        <v>649</v>
      </c>
      <c r="AB189" s="15">
        <f t="shared" si="18"/>
        <v>16</v>
      </c>
      <c r="AC189" s="15" t="str">
        <f t="shared" si="19"/>
        <v>中级神器1配件1</v>
      </c>
      <c r="AD189" s="15">
        <f>INDEX(芦花古楼!$BS$19:$BS$58,神器!AB189)</f>
        <v>10</v>
      </c>
      <c r="AE189" s="15" t="s">
        <v>91</v>
      </c>
      <c r="AF189" s="15">
        <f t="shared" si="20"/>
        <v>1815</v>
      </c>
    </row>
    <row r="190" spans="24:32" ht="16.5" x14ac:dyDescent="0.2">
      <c r="X190" s="60">
        <v>177</v>
      </c>
      <c r="Y190" s="15">
        <f t="shared" si="16"/>
        <v>1606007</v>
      </c>
      <c r="Z190" s="15" t="str">
        <f t="shared" si="17"/>
        <v>中级神器1配件1-绦带Lvs17</v>
      </c>
      <c r="AA190" s="60" t="s">
        <v>649</v>
      </c>
      <c r="AB190" s="15">
        <f t="shared" si="18"/>
        <v>17</v>
      </c>
      <c r="AC190" s="15" t="str">
        <f t="shared" si="19"/>
        <v>中级神器1配件1</v>
      </c>
      <c r="AD190" s="15">
        <f>INDEX(芦花古楼!$BS$19:$BS$58,神器!AB190)</f>
        <v>10</v>
      </c>
      <c r="AE190" s="15" t="s">
        <v>91</v>
      </c>
      <c r="AF190" s="15">
        <f t="shared" si="20"/>
        <v>1980</v>
      </c>
    </row>
    <row r="191" spans="24:32" ht="16.5" x14ac:dyDescent="0.2">
      <c r="X191" s="60">
        <v>178</v>
      </c>
      <c r="Y191" s="15">
        <f t="shared" si="16"/>
        <v>1606007</v>
      </c>
      <c r="Z191" s="15" t="str">
        <f t="shared" si="17"/>
        <v>中级神器1配件1-绦带Lvs18</v>
      </c>
      <c r="AA191" s="60" t="s">
        <v>649</v>
      </c>
      <c r="AB191" s="15">
        <f t="shared" si="18"/>
        <v>18</v>
      </c>
      <c r="AC191" s="15" t="str">
        <f t="shared" si="19"/>
        <v>中级神器1配件1</v>
      </c>
      <c r="AD191" s="15">
        <f>INDEX(芦花古楼!$BS$19:$BS$58,神器!AB191)</f>
        <v>10</v>
      </c>
      <c r="AE191" s="15" t="s">
        <v>91</v>
      </c>
      <c r="AF191" s="15">
        <f t="shared" si="20"/>
        <v>2150</v>
      </c>
    </row>
    <row r="192" spans="24:32" ht="16.5" x14ac:dyDescent="0.2">
      <c r="X192" s="60">
        <v>179</v>
      </c>
      <c r="Y192" s="15">
        <f t="shared" si="16"/>
        <v>1606007</v>
      </c>
      <c r="Z192" s="15" t="str">
        <f t="shared" si="17"/>
        <v>中级神器1配件1-绦带Lvs19</v>
      </c>
      <c r="AA192" s="60" t="s">
        <v>649</v>
      </c>
      <c r="AB192" s="15">
        <f t="shared" si="18"/>
        <v>19</v>
      </c>
      <c r="AC192" s="15" t="str">
        <f t="shared" si="19"/>
        <v>中级神器1配件1</v>
      </c>
      <c r="AD192" s="15">
        <f>INDEX(芦花古楼!$BS$19:$BS$58,神器!AB192)</f>
        <v>10</v>
      </c>
      <c r="AE192" s="15" t="s">
        <v>91</v>
      </c>
      <c r="AF192" s="15">
        <f t="shared" si="20"/>
        <v>2315</v>
      </c>
    </row>
    <row r="193" spans="24:32" ht="16.5" x14ac:dyDescent="0.2">
      <c r="X193" s="60">
        <v>180</v>
      </c>
      <c r="Y193" s="15">
        <f t="shared" si="16"/>
        <v>1606007</v>
      </c>
      <c r="Z193" s="15" t="str">
        <f t="shared" si="17"/>
        <v>中级神器1配件1-绦带Lvs20</v>
      </c>
      <c r="AA193" s="60" t="s">
        <v>649</v>
      </c>
      <c r="AB193" s="15">
        <f t="shared" si="18"/>
        <v>20</v>
      </c>
      <c r="AC193" s="15" t="str">
        <f t="shared" si="19"/>
        <v>中级神器1配件1</v>
      </c>
      <c r="AD193" s="15">
        <f>INDEX(芦花古楼!$BS$19:$BS$58,神器!AB193)</f>
        <v>10</v>
      </c>
      <c r="AE193" s="15" t="s">
        <v>91</v>
      </c>
      <c r="AF193" s="15">
        <f t="shared" si="20"/>
        <v>2645</v>
      </c>
    </row>
    <row r="194" spans="24:32" ht="16.5" x14ac:dyDescent="0.2">
      <c r="X194" s="60">
        <v>181</v>
      </c>
      <c r="Y194" s="15">
        <f t="shared" si="16"/>
        <v>1606007</v>
      </c>
      <c r="Z194" s="15" t="str">
        <f t="shared" si="17"/>
        <v>中级神器1配件1-绦带Lvs21</v>
      </c>
      <c r="AA194" s="60" t="s">
        <v>649</v>
      </c>
      <c r="AB194" s="15">
        <f t="shared" si="18"/>
        <v>21</v>
      </c>
      <c r="AC194" s="15" t="str">
        <f t="shared" si="19"/>
        <v>中级神器1配件1</v>
      </c>
      <c r="AD194" s="15">
        <f>INDEX(芦花古楼!$BS$19:$BS$58,神器!AB194)</f>
        <v>15</v>
      </c>
      <c r="AE194" s="15" t="s">
        <v>91</v>
      </c>
      <c r="AF194" s="15">
        <f t="shared" si="20"/>
        <v>2800</v>
      </c>
    </row>
    <row r="195" spans="24:32" ht="16.5" x14ac:dyDescent="0.2">
      <c r="X195" s="60">
        <v>182</v>
      </c>
      <c r="Y195" s="15">
        <f t="shared" si="16"/>
        <v>1606007</v>
      </c>
      <c r="Z195" s="15" t="str">
        <f t="shared" si="17"/>
        <v>中级神器1配件1-绦带Lvs22</v>
      </c>
      <c r="AA195" s="60" t="s">
        <v>649</v>
      </c>
      <c r="AB195" s="15">
        <f t="shared" si="18"/>
        <v>22</v>
      </c>
      <c r="AC195" s="15" t="str">
        <f t="shared" si="19"/>
        <v>中级神器1配件1</v>
      </c>
      <c r="AD195" s="15">
        <f>INDEX(芦花古楼!$BS$19:$BS$58,神器!AB195)</f>
        <v>15</v>
      </c>
      <c r="AE195" s="15" t="s">
        <v>91</v>
      </c>
      <c r="AF195" s="15">
        <f t="shared" si="20"/>
        <v>2945</v>
      </c>
    </row>
    <row r="196" spans="24:32" ht="16.5" x14ac:dyDescent="0.2">
      <c r="X196" s="60">
        <v>183</v>
      </c>
      <c r="Y196" s="15">
        <f t="shared" si="16"/>
        <v>1606007</v>
      </c>
      <c r="Z196" s="15" t="str">
        <f t="shared" si="17"/>
        <v>中级神器1配件1-绦带Lvs23</v>
      </c>
      <c r="AA196" s="60" t="s">
        <v>649</v>
      </c>
      <c r="AB196" s="15">
        <f t="shared" si="18"/>
        <v>23</v>
      </c>
      <c r="AC196" s="15" t="str">
        <f t="shared" si="19"/>
        <v>中级神器1配件1</v>
      </c>
      <c r="AD196" s="15">
        <f>INDEX(芦花古楼!$BS$19:$BS$58,神器!AB196)</f>
        <v>15</v>
      </c>
      <c r="AE196" s="15" t="s">
        <v>91</v>
      </c>
      <c r="AF196" s="15">
        <f t="shared" si="20"/>
        <v>3085</v>
      </c>
    </row>
    <row r="197" spans="24:32" ht="16.5" x14ac:dyDescent="0.2">
      <c r="X197" s="60">
        <v>184</v>
      </c>
      <c r="Y197" s="15">
        <f t="shared" si="16"/>
        <v>1606007</v>
      </c>
      <c r="Z197" s="15" t="str">
        <f t="shared" si="17"/>
        <v>中级神器1配件1-绦带Lvs24</v>
      </c>
      <c r="AA197" s="60" t="s">
        <v>649</v>
      </c>
      <c r="AB197" s="15">
        <f t="shared" si="18"/>
        <v>24</v>
      </c>
      <c r="AC197" s="15" t="str">
        <f t="shared" si="19"/>
        <v>中级神器1配件1</v>
      </c>
      <c r="AD197" s="15">
        <f>INDEX(芦花古楼!$BS$19:$BS$58,神器!AB197)</f>
        <v>15</v>
      </c>
      <c r="AE197" s="15" t="s">
        <v>91</v>
      </c>
      <c r="AF197" s="15">
        <f t="shared" si="20"/>
        <v>3225</v>
      </c>
    </row>
    <row r="198" spans="24:32" ht="16.5" x14ac:dyDescent="0.2">
      <c r="X198" s="60">
        <v>185</v>
      </c>
      <c r="Y198" s="15">
        <f t="shared" si="16"/>
        <v>1606007</v>
      </c>
      <c r="Z198" s="15" t="str">
        <f t="shared" si="17"/>
        <v>中级神器1配件1-绦带Lvs25</v>
      </c>
      <c r="AA198" s="60" t="s">
        <v>649</v>
      </c>
      <c r="AB198" s="15">
        <f t="shared" si="18"/>
        <v>25</v>
      </c>
      <c r="AC198" s="15" t="str">
        <f t="shared" si="19"/>
        <v>中级神器1配件1</v>
      </c>
      <c r="AD198" s="15">
        <f>INDEX(芦花古楼!$BS$19:$BS$58,神器!AB198)</f>
        <v>15</v>
      </c>
      <c r="AE198" s="15" t="s">
        <v>91</v>
      </c>
      <c r="AF198" s="15">
        <f t="shared" si="20"/>
        <v>3365</v>
      </c>
    </row>
    <row r="199" spans="24:32" ht="16.5" x14ac:dyDescent="0.2">
      <c r="X199" s="60">
        <v>186</v>
      </c>
      <c r="Y199" s="15">
        <f t="shared" si="16"/>
        <v>1606007</v>
      </c>
      <c r="Z199" s="15" t="str">
        <f t="shared" si="17"/>
        <v>中级神器1配件1-绦带Lvs26</v>
      </c>
      <c r="AA199" s="60" t="s">
        <v>649</v>
      </c>
      <c r="AB199" s="15">
        <f t="shared" si="18"/>
        <v>26</v>
      </c>
      <c r="AC199" s="15" t="str">
        <f t="shared" si="19"/>
        <v>中级神器1配件1</v>
      </c>
      <c r="AD199" s="15">
        <f>INDEX(芦花古楼!$BS$19:$BS$58,神器!AB199)</f>
        <v>25</v>
      </c>
      <c r="AE199" s="15" t="s">
        <v>91</v>
      </c>
      <c r="AF199" s="15">
        <f t="shared" si="20"/>
        <v>3505</v>
      </c>
    </row>
    <row r="200" spans="24:32" ht="16.5" x14ac:dyDescent="0.2">
      <c r="X200" s="60">
        <v>187</v>
      </c>
      <c r="Y200" s="15">
        <f t="shared" si="16"/>
        <v>1606007</v>
      </c>
      <c r="Z200" s="15" t="str">
        <f t="shared" si="17"/>
        <v>中级神器1配件1-绦带Lvs27</v>
      </c>
      <c r="AA200" s="60" t="s">
        <v>649</v>
      </c>
      <c r="AB200" s="15">
        <f t="shared" si="18"/>
        <v>27</v>
      </c>
      <c r="AC200" s="15" t="str">
        <f t="shared" si="19"/>
        <v>中级神器1配件1</v>
      </c>
      <c r="AD200" s="15">
        <f>INDEX(芦花古楼!$BS$19:$BS$58,神器!AB200)</f>
        <v>25</v>
      </c>
      <c r="AE200" s="15" t="s">
        <v>91</v>
      </c>
      <c r="AF200" s="15">
        <f t="shared" si="20"/>
        <v>3645</v>
      </c>
    </row>
    <row r="201" spans="24:32" ht="16.5" x14ac:dyDescent="0.2">
      <c r="X201" s="60">
        <v>188</v>
      </c>
      <c r="Y201" s="15">
        <f t="shared" si="16"/>
        <v>1606007</v>
      </c>
      <c r="Z201" s="15" t="str">
        <f t="shared" si="17"/>
        <v>中级神器1配件1-绦带Lvs28</v>
      </c>
      <c r="AA201" s="60" t="s">
        <v>649</v>
      </c>
      <c r="AB201" s="15">
        <f t="shared" si="18"/>
        <v>28</v>
      </c>
      <c r="AC201" s="15" t="str">
        <f t="shared" si="19"/>
        <v>中级神器1配件1</v>
      </c>
      <c r="AD201" s="15">
        <f>INDEX(芦花古楼!$BS$19:$BS$58,神器!AB201)</f>
        <v>25</v>
      </c>
      <c r="AE201" s="15" t="s">
        <v>91</v>
      </c>
      <c r="AF201" s="15">
        <f t="shared" si="20"/>
        <v>3785</v>
      </c>
    </row>
    <row r="202" spans="24:32" ht="16.5" x14ac:dyDescent="0.2">
      <c r="X202" s="60">
        <v>189</v>
      </c>
      <c r="Y202" s="15">
        <f t="shared" si="16"/>
        <v>1606007</v>
      </c>
      <c r="Z202" s="15" t="str">
        <f t="shared" si="17"/>
        <v>中级神器1配件1-绦带Lvs29</v>
      </c>
      <c r="AA202" s="60" t="s">
        <v>649</v>
      </c>
      <c r="AB202" s="15">
        <f t="shared" si="18"/>
        <v>29</v>
      </c>
      <c r="AC202" s="15" t="str">
        <f t="shared" si="19"/>
        <v>中级神器1配件1</v>
      </c>
      <c r="AD202" s="15">
        <f>INDEX(芦花古楼!$BS$19:$BS$58,神器!AB202)</f>
        <v>25</v>
      </c>
      <c r="AE202" s="15" t="s">
        <v>91</v>
      </c>
      <c r="AF202" s="15">
        <f t="shared" si="20"/>
        <v>3925</v>
      </c>
    </row>
    <row r="203" spans="24:32" ht="16.5" x14ac:dyDescent="0.2">
      <c r="X203" s="60">
        <v>190</v>
      </c>
      <c r="Y203" s="15">
        <f t="shared" si="16"/>
        <v>1606007</v>
      </c>
      <c r="Z203" s="15" t="str">
        <f t="shared" si="17"/>
        <v>中级神器1配件1-绦带Lvs30</v>
      </c>
      <c r="AA203" s="60" t="s">
        <v>649</v>
      </c>
      <c r="AB203" s="15">
        <f t="shared" si="18"/>
        <v>30</v>
      </c>
      <c r="AC203" s="15" t="str">
        <f t="shared" si="19"/>
        <v>中级神器1配件1</v>
      </c>
      <c r="AD203" s="15">
        <f>INDEX(芦花古楼!$BS$19:$BS$58,神器!AB203)</f>
        <v>25</v>
      </c>
      <c r="AE203" s="15" t="s">
        <v>91</v>
      </c>
      <c r="AF203" s="15">
        <f t="shared" si="20"/>
        <v>4205</v>
      </c>
    </row>
    <row r="204" spans="24:32" ht="16.5" x14ac:dyDescent="0.2">
      <c r="X204" s="60">
        <v>191</v>
      </c>
      <c r="Y204" s="15">
        <f t="shared" si="16"/>
        <v>1606007</v>
      </c>
      <c r="Z204" s="15" t="str">
        <f t="shared" si="17"/>
        <v>中级神器1配件1-绦带Lvs31</v>
      </c>
      <c r="AA204" s="60" t="s">
        <v>649</v>
      </c>
      <c r="AB204" s="15">
        <f t="shared" si="18"/>
        <v>31</v>
      </c>
      <c r="AC204" s="15" t="str">
        <f t="shared" si="19"/>
        <v>中级神器1配件1</v>
      </c>
      <c r="AD204" s="15">
        <f>INDEX(芦花古楼!$BS$19:$BS$58,神器!AB204)</f>
        <v>30</v>
      </c>
      <c r="AE204" s="15" t="s">
        <v>91</v>
      </c>
      <c r="AF204" s="15">
        <f t="shared" si="20"/>
        <v>4410</v>
      </c>
    </row>
    <row r="205" spans="24:32" ht="16.5" x14ac:dyDescent="0.2">
      <c r="X205" s="60">
        <v>192</v>
      </c>
      <c r="Y205" s="15">
        <f t="shared" si="16"/>
        <v>1606007</v>
      </c>
      <c r="Z205" s="15" t="str">
        <f t="shared" si="17"/>
        <v>中级神器1配件1-绦带Lvs32</v>
      </c>
      <c r="AA205" s="60" t="s">
        <v>649</v>
      </c>
      <c r="AB205" s="15">
        <f t="shared" si="18"/>
        <v>32</v>
      </c>
      <c r="AC205" s="15" t="str">
        <f t="shared" si="19"/>
        <v>中级神器1配件1</v>
      </c>
      <c r="AD205" s="15">
        <f>INDEX(芦花古楼!$BS$19:$BS$58,神器!AB205)</f>
        <v>30</v>
      </c>
      <c r="AE205" s="15" t="s">
        <v>91</v>
      </c>
      <c r="AF205" s="15">
        <f t="shared" si="20"/>
        <v>6615</v>
      </c>
    </row>
    <row r="206" spans="24:32" ht="16.5" x14ac:dyDescent="0.2">
      <c r="X206" s="60">
        <v>193</v>
      </c>
      <c r="Y206" s="15">
        <f t="shared" si="16"/>
        <v>1606007</v>
      </c>
      <c r="Z206" s="15" t="str">
        <f t="shared" si="17"/>
        <v>中级神器1配件1-绦带Lvs33</v>
      </c>
      <c r="AA206" s="60" t="s">
        <v>649</v>
      </c>
      <c r="AB206" s="15">
        <f t="shared" si="18"/>
        <v>33</v>
      </c>
      <c r="AC206" s="15" t="str">
        <f t="shared" si="19"/>
        <v>中级神器1配件1</v>
      </c>
      <c r="AD206" s="15">
        <f>INDEX(芦花古楼!$BS$19:$BS$58,神器!AB206)</f>
        <v>30</v>
      </c>
      <c r="AE206" s="15" t="s">
        <v>91</v>
      </c>
      <c r="AF206" s="15">
        <f t="shared" si="20"/>
        <v>8820</v>
      </c>
    </row>
    <row r="207" spans="24:32" ht="16.5" x14ac:dyDescent="0.2">
      <c r="X207" s="60">
        <v>194</v>
      </c>
      <c r="Y207" s="15">
        <f t="shared" ref="Y207:Y270" si="21">INDEX($R$4:$R$33,INT((X207-1)/40)+1)</f>
        <v>1606007</v>
      </c>
      <c r="Z207" s="15" t="str">
        <f t="shared" ref="Z207:Z270" si="22">INDEX($U$4:$U$33,INT((X207-1)/40)+1)&amp;AA207&amp;AB207</f>
        <v>中级神器1配件1-绦带Lvs34</v>
      </c>
      <c r="AA207" s="60" t="s">
        <v>649</v>
      </c>
      <c r="AB207" s="15">
        <f t="shared" ref="AB207:AB270" si="23">MOD(X207-1,40)+1</f>
        <v>34</v>
      </c>
      <c r="AC207" s="15" t="str">
        <f t="shared" ref="AC207:AC270" si="24">INDEX($S$4:$S$33,INT((X207-1)/40)+1)</f>
        <v>中级神器1配件1</v>
      </c>
      <c r="AD207" s="15">
        <f>INDEX(芦花古楼!$BS$19:$BS$58,神器!AB207)</f>
        <v>30</v>
      </c>
      <c r="AE207" s="15" t="s">
        <v>91</v>
      </c>
      <c r="AF207" s="15">
        <f t="shared" ref="AF207:AF270" si="25">INDEX($F$14:$L$53,AB207,INDEX($Q$4:$Q$33,INT((X207-1)/40)+1))</f>
        <v>11025</v>
      </c>
    </row>
    <row r="208" spans="24:32" ht="16.5" x14ac:dyDescent="0.2">
      <c r="X208" s="60">
        <v>195</v>
      </c>
      <c r="Y208" s="15">
        <f t="shared" si="21"/>
        <v>1606007</v>
      </c>
      <c r="Z208" s="15" t="str">
        <f t="shared" si="22"/>
        <v>中级神器1配件1-绦带Lvs35</v>
      </c>
      <c r="AA208" s="60" t="s">
        <v>649</v>
      </c>
      <c r="AB208" s="15">
        <f t="shared" si="23"/>
        <v>35</v>
      </c>
      <c r="AC208" s="15" t="str">
        <f t="shared" si="24"/>
        <v>中级神器1配件1</v>
      </c>
      <c r="AD208" s="15">
        <f>INDEX(芦花古楼!$BS$19:$BS$58,神器!AB208)</f>
        <v>30</v>
      </c>
      <c r="AE208" s="15" t="s">
        <v>91</v>
      </c>
      <c r="AF208" s="15">
        <f t="shared" si="25"/>
        <v>13230</v>
      </c>
    </row>
    <row r="209" spans="24:32" ht="16.5" x14ac:dyDescent="0.2">
      <c r="X209" s="60">
        <v>196</v>
      </c>
      <c r="Y209" s="15">
        <f t="shared" si="21"/>
        <v>1606007</v>
      </c>
      <c r="Z209" s="15" t="str">
        <f t="shared" si="22"/>
        <v>中级神器1配件1-绦带Lvs36</v>
      </c>
      <c r="AA209" s="60" t="s">
        <v>649</v>
      </c>
      <c r="AB209" s="15">
        <f t="shared" si="23"/>
        <v>36</v>
      </c>
      <c r="AC209" s="15" t="str">
        <f t="shared" si="24"/>
        <v>中级神器1配件1</v>
      </c>
      <c r="AD209" s="15">
        <f>INDEX(芦花古楼!$BS$19:$BS$58,神器!AB209)</f>
        <v>40</v>
      </c>
      <c r="AE209" s="15" t="s">
        <v>91</v>
      </c>
      <c r="AF209" s="15">
        <f t="shared" si="25"/>
        <v>15435</v>
      </c>
    </row>
    <row r="210" spans="24:32" ht="16.5" x14ac:dyDescent="0.2">
      <c r="X210" s="60">
        <v>197</v>
      </c>
      <c r="Y210" s="15">
        <f t="shared" si="21"/>
        <v>1606007</v>
      </c>
      <c r="Z210" s="15" t="str">
        <f t="shared" si="22"/>
        <v>中级神器1配件1-绦带Lvs37</v>
      </c>
      <c r="AA210" s="60" t="s">
        <v>649</v>
      </c>
      <c r="AB210" s="15">
        <f t="shared" si="23"/>
        <v>37</v>
      </c>
      <c r="AC210" s="15" t="str">
        <f t="shared" si="24"/>
        <v>中级神器1配件1</v>
      </c>
      <c r="AD210" s="15">
        <f>INDEX(芦花古楼!$BS$19:$BS$58,神器!AB210)</f>
        <v>40</v>
      </c>
      <c r="AE210" s="15" t="s">
        <v>91</v>
      </c>
      <c r="AF210" s="15">
        <f t="shared" si="25"/>
        <v>17640</v>
      </c>
    </row>
    <row r="211" spans="24:32" ht="16.5" x14ac:dyDescent="0.2">
      <c r="X211" s="60">
        <v>198</v>
      </c>
      <c r="Y211" s="15">
        <f t="shared" si="21"/>
        <v>1606007</v>
      </c>
      <c r="Z211" s="15" t="str">
        <f t="shared" si="22"/>
        <v>中级神器1配件1-绦带Lvs38</v>
      </c>
      <c r="AA211" s="60" t="s">
        <v>649</v>
      </c>
      <c r="AB211" s="15">
        <f t="shared" si="23"/>
        <v>38</v>
      </c>
      <c r="AC211" s="15" t="str">
        <f t="shared" si="24"/>
        <v>中级神器1配件1</v>
      </c>
      <c r="AD211" s="15">
        <f>INDEX(芦花古楼!$BS$19:$BS$58,神器!AB211)</f>
        <v>40</v>
      </c>
      <c r="AE211" s="15" t="s">
        <v>91</v>
      </c>
      <c r="AF211" s="15">
        <f t="shared" si="25"/>
        <v>19845</v>
      </c>
    </row>
    <row r="212" spans="24:32" ht="16.5" x14ac:dyDescent="0.2">
      <c r="X212" s="60">
        <v>199</v>
      </c>
      <c r="Y212" s="15">
        <f t="shared" si="21"/>
        <v>1606007</v>
      </c>
      <c r="Z212" s="15" t="str">
        <f t="shared" si="22"/>
        <v>中级神器1配件1-绦带Lvs39</v>
      </c>
      <c r="AA212" s="60" t="s">
        <v>649</v>
      </c>
      <c r="AB212" s="15">
        <f t="shared" si="23"/>
        <v>39</v>
      </c>
      <c r="AC212" s="15" t="str">
        <f t="shared" si="24"/>
        <v>中级神器1配件1</v>
      </c>
      <c r="AD212" s="15">
        <f>INDEX(芦花古楼!$BS$19:$BS$58,神器!AB212)</f>
        <v>40</v>
      </c>
      <c r="AE212" s="15" t="s">
        <v>91</v>
      </c>
      <c r="AF212" s="15">
        <f t="shared" si="25"/>
        <v>22050</v>
      </c>
    </row>
    <row r="213" spans="24:32" ht="16.5" x14ac:dyDescent="0.2">
      <c r="X213" s="60">
        <v>200</v>
      </c>
      <c r="Y213" s="15">
        <f t="shared" si="21"/>
        <v>1606007</v>
      </c>
      <c r="Z213" s="15" t="str">
        <f t="shared" si="22"/>
        <v>中级神器1配件1-绦带Lvs40</v>
      </c>
      <c r="AA213" s="60" t="s">
        <v>649</v>
      </c>
      <c r="AB213" s="15">
        <f t="shared" si="23"/>
        <v>40</v>
      </c>
      <c r="AC213" s="15" t="str">
        <f t="shared" si="24"/>
        <v>中级神器1配件1</v>
      </c>
      <c r="AD213" s="15">
        <f>INDEX(芦花古楼!$BS$19:$BS$58,神器!AB213)</f>
        <v>40</v>
      </c>
      <c r="AE213" s="15" t="s">
        <v>91</v>
      </c>
      <c r="AF213" s="15">
        <f t="shared" si="25"/>
        <v>26465</v>
      </c>
    </row>
    <row r="214" spans="24:32" ht="16.5" x14ac:dyDescent="0.2">
      <c r="X214" s="60">
        <v>201</v>
      </c>
      <c r="Y214" s="15">
        <f t="shared" si="21"/>
        <v>1606008</v>
      </c>
      <c r="Z214" s="15" t="str">
        <f t="shared" si="22"/>
        <v>中级神器1配件2-文饰Lvs1</v>
      </c>
      <c r="AA214" s="60" t="s">
        <v>649</v>
      </c>
      <c r="AB214" s="15">
        <f t="shared" si="23"/>
        <v>1</v>
      </c>
      <c r="AC214" s="15" t="str">
        <f t="shared" si="24"/>
        <v>中级神器1配件2</v>
      </c>
      <c r="AD214" s="15">
        <f>INDEX(芦花古楼!$BS$19:$BS$58,神器!AB214)</f>
        <v>1</v>
      </c>
      <c r="AE214" s="15" t="s">
        <v>91</v>
      </c>
      <c r="AF214" s="15">
        <f t="shared" si="25"/>
        <v>215</v>
      </c>
    </row>
    <row r="215" spans="24:32" ht="16.5" x14ac:dyDescent="0.2">
      <c r="X215" s="60">
        <v>202</v>
      </c>
      <c r="Y215" s="15">
        <f t="shared" si="21"/>
        <v>1606008</v>
      </c>
      <c r="Z215" s="15" t="str">
        <f t="shared" si="22"/>
        <v>中级神器1配件2-文饰Lvs2</v>
      </c>
      <c r="AA215" s="60" t="s">
        <v>649</v>
      </c>
      <c r="AB215" s="15">
        <f t="shared" si="23"/>
        <v>2</v>
      </c>
      <c r="AC215" s="15" t="str">
        <f t="shared" si="24"/>
        <v>中级神器1配件2</v>
      </c>
      <c r="AD215" s="15">
        <f>INDEX(芦花古楼!$BS$19:$BS$58,神器!AB215)</f>
        <v>1</v>
      </c>
      <c r="AE215" s="15" t="s">
        <v>91</v>
      </c>
      <c r="AF215" s="15">
        <f t="shared" si="25"/>
        <v>320</v>
      </c>
    </row>
    <row r="216" spans="24:32" ht="16.5" x14ac:dyDescent="0.2">
      <c r="X216" s="60">
        <v>203</v>
      </c>
      <c r="Y216" s="15">
        <f t="shared" si="21"/>
        <v>1606008</v>
      </c>
      <c r="Z216" s="15" t="str">
        <f t="shared" si="22"/>
        <v>中级神器1配件2-文饰Lvs3</v>
      </c>
      <c r="AA216" s="60" t="s">
        <v>649</v>
      </c>
      <c r="AB216" s="15">
        <f t="shared" si="23"/>
        <v>3</v>
      </c>
      <c r="AC216" s="15" t="str">
        <f t="shared" si="24"/>
        <v>中级神器1配件2</v>
      </c>
      <c r="AD216" s="15">
        <f>INDEX(芦花古楼!$BS$19:$BS$58,神器!AB216)</f>
        <v>2</v>
      </c>
      <c r="AE216" s="15" t="s">
        <v>91</v>
      </c>
      <c r="AF216" s="15">
        <f t="shared" si="25"/>
        <v>430</v>
      </c>
    </row>
    <row r="217" spans="24:32" ht="16.5" x14ac:dyDescent="0.2">
      <c r="X217" s="60">
        <v>204</v>
      </c>
      <c r="Y217" s="15">
        <f t="shared" si="21"/>
        <v>1606008</v>
      </c>
      <c r="Z217" s="15" t="str">
        <f t="shared" si="22"/>
        <v>中级神器1配件2-文饰Lvs4</v>
      </c>
      <c r="AA217" s="60" t="s">
        <v>649</v>
      </c>
      <c r="AB217" s="15">
        <f t="shared" si="23"/>
        <v>4</v>
      </c>
      <c r="AC217" s="15" t="str">
        <f t="shared" si="24"/>
        <v>中级神器1配件2</v>
      </c>
      <c r="AD217" s="15">
        <f>INDEX(芦花古楼!$BS$19:$BS$58,神器!AB217)</f>
        <v>3</v>
      </c>
      <c r="AE217" s="15" t="s">
        <v>91</v>
      </c>
      <c r="AF217" s="15">
        <f t="shared" si="25"/>
        <v>535</v>
      </c>
    </row>
    <row r="218" spans="24:32" ht="16.5" x14ac:dyDescent="0.2">
      <c r="X218" s="60">
        <v>205</v>
      </c>
      <c r="Y218" s="15">
        <f t="shared" si="21"/>
        <v>1606008</v>
      </c>
      <c r="Z218" s="15" t="str">
        <f t="shared" si="22"/>
        <v>中级神器1配件2-文饰Lvs5</v>
      </c>
      <c r="AA218" s="60" t="s">
        <v>649</v>
      </c>
      <c r="AB218" s="15">
        <f t="shared" si="23"/>
        <v>5</v>
      </c>
      <c r="AC218" s="15" t="str">
        <f t="shared" si="24"/>
        <v>中级神器1配件2</v>
      </c>
      <c r="AD218" s="15">
        <f>INDEX(芦花古楼!$BS$19:$BS$58,神器!AB218)</f>
        <v>3</v>
      </c>
      <c r="AE218" s="15" t="s">
        <v>91</v>
      </c>
      <c r="AF218" s="15">
        <f t="shared" si="25"/>
        <v>645</v>
      </c>
    </row>
    <row r="219" spans="24:32" ht="16.5" x14ac:dyDescent="0.2">
      <c r="X219" s="60">
        <v>206</v>
      </c>
      <c r="Y219" s="15">
        <f t="shared" si="21"/>
        <v>1606008</v>
      </c>
      <c r="Z219" s="15" t="str">
        <f t="shared" si="22"/>
        <v>中级神器1配件2-文饰Lvs6</v>
      </c>
      <c r="AA219" s="60" t="s">
        <v>649</v>
      </c>
      <c r="AB219" s="15">
        <f t="shared" si="23"/>
        <v>6</v>
      </c>
      <c r="AC219" s="15" t="str">
        <f t="shared" si="24"/>
        <v>中级神器1配件2</v>
      </c>
      <c r="AD219" s="15">
        <f>INDEX(芦花古楼!$BS$19:$BS$58,神器!AB219)</f>
        <v>5</v>
      </c>
      <c r="AE219" s="15" t="s">
        <v>91</v>
      </c>
      <c r="AF219" s="15">
        <f t="shared" si="25"/>
        <v>750</v>
      </c>
    </row>
    <row r="220" spans="24:32" ht="16.5" x14ac:dyDescent="0.2">
      <c r="X220" s="60">
        <v>207</v>
      </c>
      <c r="Y220" s="15">
        <f t="shared" si="21"/>
        <v>1606008</v>
      </c>
      <c r="Z220" s="15" t="str">
        <f t="shared" si="22"/>
        <v>中级神器1配件2-文饰Lvs7</v>
      </c>
      <c r="AA220" s="60" t="s">
        <v>649</v>
      </c>
      <c r="AB220" s="15">
        <f t="shared" si="23"/>
        <v>7</v>
      </c>
      <c r="AC220" s="15" t="str">
        <f t="shared" si="24"/>
        <v>中级神器1配件2</v>
      </c>
      <c r="AD220" s="15">
        <f>INDEX(芦花古楼!$BS$19:$BS$58,神器!AB220)</f>
        <v>5</v>
      </c>
      <c r="AE220" s="15" t="s">
        <v>91</v>
      </c>
      <c r="AF220" s="15">
        <f t="shared" si="25"/>
        <v>860</v>
      </c>
    </row>
    <row r="221" spans="24:32" ht="16.5" x14ac:dyDescent="0.2">
      <c r="X221" s="60">
        <v>208</v>
      </c>
      <c r="Y221" s="15">
        <f t="shared" si="21"/>
        <v>1606008</v>
      </c>
      <c r="Z221" s="15" t="str">
        <f t="shared" si="22"/>
        <v>中级神器1配件2-文饰Lvs8</v>
      </c>
      <c r="AA221" s="60" t="s">
        <v>649</v>
      </c>
      <c r="AB221" s="15">
        <f t="shared" si="23"/>
        <v>8</v>
      </c>
      <c r="AC221" s="15" t="str">
        <f t="shared" si="24"/>
        <v>中级神器1配件2</v>
      </c>
      <c r="AD221" s="15">
        <f>INDEX(芦花古楼!$BS$19:$BS$58,神器!AB221)</f>
        <v>5</v>
      </c>
      <c r="AE221" s="15" t="s">
        <v>91</v>
      </c>
      <c r="AF221" s="15">
        <f t="shared" si="25"/>
        <v>965</v>
      </c>
    </row>
    <row r="222" spans="24:32" ht="16.5" x14ac:dyDescent="0.2">
      <c r="X222" s="60">
        <v>209</v>
      </c>
      <c r="Y222" s="15">
        <f t="shared" si="21"/>
        <v>1606008</v>
      </c>
      <c r="Z222" s="15" t="str">
        <f t="shared" si="22"/>
        <v>中级神器1配件2-文饰Lvs9</v>
      </c>
      <c r="AA222" s="60" t="s">
        <v>649</v>
      </c>
      <c r="AB222" s="15">
        <f t="shared" si="23"/>
        <v>9</v>
      </c>
      <c r="AC222" s="15" t="str">
        <f t="shared" si="24"/>
        <v>中级神器1配件2</v>
      </c>
      <c r="AD222" s="15">
        <f>INDEX(芦花古楼!$BS$19:$BS$58,神器!AB222)</f>
        <v>5</v>
      </c>
      <c r="AE222" s="15" t="s">
        <v>91</v>
      </c>
      <c r="AF222" s="15">
        <f t="shared" si="25"/>
        <v>1075</v>
      </c>
    </row>
    <row r="223" spans="24:32" ht="16.5" x14ac:dyDescent="0.2">
      <c r="X223" s="60">
        <v>210</v>
      </c>
      <c r="Y223" s="15">
        <f t="shared" si="21"/>
        <v>1606008</v>
      </c>
      <c r="Z223" s="15" t="str">
        <f t="shared" si="22"/>
        <v>中级神器1配件2-文饰Lvs10</v>
      </c>
      <c r="AA223" s="60" t="s">
        <v>649</v>
      </c>
      <c r="AB223" s="15">
        <f t="shared" si="23"/>
        <v>10</v>
      </c>
      <c r="AC223" s="15" t="str">
        <f t="shared" si="24"/>
        <v>中级神器1配件2</v>
      </c>
      <c r="AD223" s="15">
        <f>INDEX(芦花古楼!$BS$19:$BS$58,神器!AB223)</f>
        <v>7</v>
      </c>
      <c r="AE223" s="15" t="s">
        <v>91</v>
      </c>
      <c r="AF223" s="15">
        <f t="shared" si="25"/>
        <v>1290</v>
      </c>
    </row>
    <row r="224" spans="24:32" ht="16.5" x14ac:dyDescent="0.2">
      <c r="X224" s="60">
        <v>211</v>
      </c>
      <c r="Y224" s="15">
        <f t="shared" si="21"/>
        <v>1606008</v>
      </c>
      <c r="Z224" s="15" t="str">
        <f t="shared" si="22"/>
        <v>中级神器1配件2-文饰Lvs11</v>
      </c>
      <c r="AA224" s="60" t="s">
        <v>649</v>
      </c>
      <c r="AB224" s="15">
        <f t="shared" si="23"/>
        <v>11</v>
      </c>
      <c r="AC224" s="15" t="str">
        <f t="shared" si="24"/>
        <v>中级神器1配件2</v>
      </c>
      <c r="AD224" s="15">
        <f>INDEX(芦花古楼!$BS$19:$BS$58,神器!AB224)</f>
        <v>7</v>
      </c>
      <c r="AE224" s="15" t="s">
        <v>91</v>
      </c>
      <c r="AF224" s="15">
        <f t="shared" si="25"/>
        <v>1485</v>
      </c>
    </row>
    <row r="225" spans="24:32" ht="16.5" x14ac:dyDescent="0.2">
      <c r="X225" s="60">
        <v>212</v>
      </c>
      <c r="Y225" s="15">
        <f t="shared" si="21"/>
        <v>1606008</v>
      </c>
      <c r="Z225" s="15" t="str">
        <f t="shared" si="22"/>
        <v>中级神器1配件2-文饰Lvs12</v>
      </c>
      <c r="AA225" s="60" t="s">
        <v>649</v>
      </c>
      <c r="AB225" s="15">
        <f t="shared" si="23"/>
        <v>12</v>
      </c>
      <c r="AC225" s="15" t="str">
        <f t="shared" si="24"/>
        <v>中级神器1配件2</v>
      </c>
      <c r="AD225" s="15">
        <f>INDEX(芦花古楼!$BS$19:$BS$58,神器!AB225)</f>
        <v>7</v>
      </c>
      <c r="AE225" s="15" t="s">
        <v>91</v>
      </c>
      <c r="AF225" s="15">
        <f t="shared" si="25"/>
        <v>1735</v>
      </c>
    </row>
    <row r="226" spans="24:32" ht="16.5" x14ac:dyDescent="0.2">
      <c r="X226" s="60">
        <v>213</v>
      </c>
      <c r="Y226" s="15">
        <f t="shared" si="21"/>
        <v>1606008</v>
      </c>
      <c r="Z226" s="15" t="str">
        <f t="shared" si="22"/>
        <v>中级神器1配件2-文饰Lvs13</v>
      </c>
      <c r="AA226" s="60" t="s">
        <v>649</v>
      </c>
      <c r="AB226" s="15">
        <f t="shared" si="23"/>
        <v>13</v>
      </c>
      <c r="AC226" s="15" t="str">
        <f t="shared" si="24"/>
        <v>中级神器1配件2</v>
      </c>
      <c r="AD226" s="15">
        <f>INDEX(芦花古楼!$BS$19:$BS$58,神器!AB226)</f>
        <v>7</v>
      </c>
      <c r="AE226" s="15" t="s">
        <v>91</v>
      </c>
      <c r="AF226" s="15">
        <f t="shared" si="25"/>
        <v>1980</v>
      </c>
    </row>
    <row r="227" spans="24:32" ht="16.5" x14ac:dyDescent="0.2">
      <c r="X227" s="60">
        <v>214</v>
      </c>
      <c r="Y227" s="15">
        <f t="shared" si="21"/>
        <v>1606008</v>
      </c>
      <c r="Z227" s="15" t="str">
        <f t="shared" si="22"/>
        <v>中级神器1配件2-文饰Lvs14</v>
      </c>
      <c r="AA227" s="60" t="s">
        <v>649</v>
      </c>
      <c r="AB227" s="15">
        <f t="shared" si="23"/>
        <v>14</v>
      </c>
      <c r="AC227" s="15" t="str">
        <f t="shared" si="24"/>
        <v>中级神器1配件2</v>
      </c>
      <c r="AD227" s="15">
        <f>INDEX(芦花古楼!$BS$19:$BS$58,神器!AB227)</f>
        <v>7</v>
      </c>
      <c r="AE227" s="15" t="s">
        <v>91</v>
      </c>
      <c r="AF227" s="15">
        <f t="shared" si="25"/>
        <v>2230</v>
      </c>
    </row>
    <row r="228" spans="24:32" ht="16.5" x14ac:dyDescent="0.2">
      <c r="X228" s="60">
        <v>215</v>
      </c>
      <c r="Y228" s="15">
        <f t="shared" si="21"/>
        <v>1606008</v>
      </c>
      <c r="Z228" s="15" t="str">
        <f t="shared" si="22"/>
        <v>中级神器1配件2-文饰Lvs15</v>
      </c>
      <c r="AA228" s="60" t="s">
        <v>649</v>
      </c>
      <c r="AB228" s="15">
        <f t="shared" si="23"/>
        <v>15</v>
      </c>
      <c r="AC228" s="15" t="str">
        <f t="shared" si="24"/>
        <v>中级神器1配件2</v>
      </c>
      <c r="AD228" s="15">
        <f>INDEX(芦花古楼!$BS$19:$BS$58,神器!AB228)</f>
        <v>10</v>
      </c>
      <c r="AE228" s="15" t="s">
        <v>91</v>
      </c>
      <c r="AF228" s="15">
        <f t="shared" si="25"/>
        <v>2480</v>
      </c>
    </row>
    <row r="229" spans="24:32" ht="16.5" x14ac:dyDescent="0.2">
      <c r="X229" s="60">
        <v>216</v>
      </c>
      <c r="Y229" s="15">
        <f t="shared" si="21"/>
        <v>1606008</v>
      </c>
      <c r="Z229" s="15" t="str">
        <f t="shared" si="22"/>
        <v>中级神器1配件2-文饰Lvs16</v>
      </c>
      <c r="AA229" s="60" t="s">
        <v>649</v>
      </c>
      <c r="AB229" s="15">
        <f t="shared" si="23"/>
        <v>16</v>
      </c>
      <c r="AC229" s="15" t="str">
        <f t="shared" si="24"/>
        <v>中级神器1配件2</v>
      </c>
      <c r="AD229" s="15">
        <f>INDEX(芦花古楼!$BS$19:$BS$58,神器!AB229)</f>
        <v>10</v>
      </c>
      <c r="AE229" s="15" t="s">
        <v>91</v>
      </c>
      <c r="AF229" s="15">
        <f t="shared" si="25"/>
        <v>2725</v>
      </c>
    </row>
    <row r="230" spans="24:32" ht="16.5" x14ac:dyDescent="0.2">
      <c r="X230" s="60">
        <v>217</v>
      </c>
      <c r="Y230" s="15">
        <f t="shared" si="21"/>
        <v>1606008</v>
      </c>
      <c r="Z230" s="15" t="str">
        <f t="shared" si="22"/>
        <v>中级神器1配件2-文饰Lvs17</v>
      </c>
      <c r="AA230" s="60" t="s">
        <v>649</v>
      </c>
      <c r="AB230" s="15">
        <f t="shared" si="23"/>
        <v>17</v>
      </c>
      <c r="AC230" s="15" t="str">
        <f t="shared" si="24"/>
        <v>中级神器1配件2</v>
      </c>
      <c r="AD230" s="15">
        <f>INDEX(芦花古楼!$BS$19:$BS$58,神器!AB230)</f>
        <v>10</v>
      </c>
      <c r="AE230" s="15" t="s">
        <v>91</v>
      </c>
      <c r="AF230" s="15">
        <f t="shared" si="25"/>
        <v>2975</v>
      </c>
    </row>
    <row r="231" spans="24:32" ht="16.5" x14ac:dyDescent="0.2">
      <c r="X231" s="60">
        <v>218</v>
      </c>
      <c r="Y231" s="15">
        <f t="shared" si="21"/>
        <v>1606008</v>
      </c>
      <c r="Z231" s="15" t="str">
        <f t="shared" si="22"/>
        <v>中级神器1配件2-文饰Lvs18</v>
      </c>
      <c r="AA231" s="60" t="s">
        <v>649</v>
      </c>
      <c r="AB231" s="15">
        <f t="shared" si="23"/>
        <v>18</v>
      </c>
      <c r="AC231" s="15" t="str">
        <f t="shared" si="24"/>
        <v>中级神器1配件2</v>
      </c>
      <c r="AD231" s="15">
        <f>INDEX(芦花古楼!$BS$19:$BS$58,神器!AB231)</f>
        <v>10</v>
      </c>
      <c r="AE231" s="15" t="s">
        <v>91</v>
      </c>
      <c r="AF231" s="15">
        <f t="shared" si="25"/>
        <v>3225</v>
      </c>
    </row>
    <row r="232" spans="24:32" ht="16.5" x14ac:dyDescent="0.2">
      <c r="X232" s="60">
        <v>219</v>
      </c>
      <c r="Y232" s="15">
        <f t="shared" si="21"/>
        <v>1606008</v>
      </c>
      <c r="Z232" s="15" t="str">
        <f t="shared" si="22"/>
        <v>中级神器1配件2-文饰Lvs19</v>
      </c>
      <c r="AA232" s="60" t="s">
        <v>649</v>
      </c>
      <c r="AB232" s="15">
        <f t="shared" si="23"/>
        <v>19</v>
      </c>
      <c r="AC232" s="15" t="str">
        <f t="shared" si="24"/>
        <v>中级神器1配件2</v>
      </c>
      <c r="AD232" s="15">
        <f>INDEX(芦花古楼!$BS$19:$BS$58,神器!AB232)</f>
        <v>10</v>
      </c>
      <c r="AE232" s="15" t="s">
        <v>91</v>
      </c>
      <c r="AF232" s="15">
        <f t="shared" si="25"/>
        <v>3470</v>
      </c>
    </row>
    <row r="233" spans="24:32" ht="16.5" x14ac:dyDescent="0.2">
      <c r="X233" s="60">
        <v>220</v>
      </c>
      <c r="Y233" s="15">
        <f t="shared" si="21"/>
        <v>1606008</v>
      </c>
      <c r="Z233" s="15" t="str">
        <f t="shared" si="22"/>
        <v>中级神器1配件2-文饰Lvs20</v>
      </c>
      <c r="AA233" s="60" t="s">
        <v>649</v>
      </c>
      <c r="AB233" s="15">
        <f t="shared" si="23"/>
        <v>20</v>
      </c>
      <c r="AC233" s="15" t="str">
        <f t="shared" si="24"/>
        <v>中级神器1配件2</v>
      </c>
      <c r="AD233" s="15">
        <f>INDEX(芦花古楼!$BS$19:$BS$58,神器!AB233)</f>
        <v>10</v>
      </c>
      <c r="AE233" s="15" t="s">
        <v>91</v>
      </c>
      <c r="AF233" s="15">
        <f t="shared" si="25"/>
        <v>3965</v>
      </c>
    </row>
    <row r="234" spans="24:32" ht="16.5" x14ac:dyDescent="0.2">
      <c r="X234" s="60">
        <v>221</v>
      </c>
      <c r="Y234" s="15">
        <f t="shared" si="21"/>
        <v>1606008</v>
      </c>
      <c r="Z234" s="15" t="str">
        <f t="shared" si="22"/>
        <v>中级神器1配件2-文饰Lvs21</v>
      </c>
      <c r="AA234" s="60" t="s">
        <v>649</v>
      </c>
      <c r="AB234" s="15">
        <f t="shared" si="23"/>
        <v>21</v>
      </c>
      <c r="AC234" s="15" t="str">
        <f t="shared" si="24"/>
        <v>中级神器1配件2</v>
      </c>
      <c r="AD234" s="15">
        <f>INDEX(芦花古楼!$BS$19:$BS$58,神器!AB234)</f>
        <v>15</v>
      </c>
      <c r="AE234" s="15" t="s">
        <v>91</v>
      </c>
      <c r="AF234" s="15">
        <f t="shared" si="25"/>
        <v>4205</v>
      </c>
    </row>
    <row r="235" spans="24:32" ht="16.5" x14ac:dyDescent="0.2">
      <c r="X235" s="60">
        <v>222</v>
      </c>
      <c r="Y235" s="15">
        <f t="shared" si="21"/>
        <v>1606008</v>
      </c>
      <c r="Z235" s="15" t="str">
        <f t="shared" si="22"/>
        <v>中级神器1配件2-文饰Lvs22</v>
      </c>
      <c r="AA235" s="60" t="s">
        <v>649</v>
      </c>
      <c r="AB235" s="15">
        <f t="shared" si="23"/>
        <v>22</v>
      </c>
      <c r="AC235" s="15" t="str">
        <f t="shared" si="24"/>
        <v>中级神器1配件2</v>
      </c>
      <c r="AD235" s="15">
        <f>INDEX(芦花古楼!$BS$19:$BS$58,神器!AB235)</f>
        <v>15</v>
      </c>
      <c r="AE235" s="15" t="s">
        <v>91</v>
      </c>
      <c r="AF235" s="15">
        <f t="shared" si="25"/>
        <v>4415</v>
      </c>
    </row>
    <row r="236" spans="24:32" ht="16.5" x14ac:dyDescent="0.2">
      <c r="X236" s="60">
        <v>223</v>
      </c>
      <c r="Y236" s="15">
        <f t="shared" si="21"/>
        <v>1606008</v>
      </c>
      <c r="Z236" s="15" t="str">
        <f t="shared" si="22"/>
        <v>中级神器1配件2-文饰Lvs23</v>
      </c>
      <c r="AA236" s="60" t="s">
        <v>649</v>
      </c>
      <c r="AB236" s="15">
        <f t="shared" si="23"/>
        <v>23</v>
      </c>
      <c r="AC236" s="15" t="str">
        <f t="shared" si="24"/>
        <v>中级神器1配件2</v>
      </c>
      <c r="AD236" s="15">
        <f>INDEX(芦花古楼!$BS$19:$BS$58,神器!AB236)</f>
        <v>15</v>
      </c>
      <c r="AE236" s="15" t="s">
        <v>91</v>
      </c>
      <c r="AF236" s="15">
        <f t="shared" si="25"/>
        <v>4625</v>
      </c>
    </row>
    <row r="237" spans="24:32" ht="16.5" x14ac:dyDescent="0.2">
      <c r="X237" s="60">
        <v>224</v>
      </c>
      <c r="Y237" s="15">
        <f t="shared" si="21"/>
        <v>1606008</v>
      </c>
      <c r="Z237" s="15" t="str">
        <f t="shared" si="22"/>
        <v>中级神器1配件2-文饰Lvs24</v>
      </c>
      <c r="AA237" s="60" t="s">
        <v>649</v>
      </c>
      <c r="AB237" s="15">
        <f t="shared" si="23"/>
        <v>24</v>
      </c>
      <c r="AC237" s="15" t="str">
        <f t="shared" si="24"/>
        <v>中级神器1配件2</v>
      </c>
      <c r="AD237" s="15">
        <f>INDEX(芦花古楼!$BS$19:$BS$58,神器!AB237)</f>
        <v>15</v>
      </c>
      <c r="AE237" s="15" t="s">
        <v>91</v>
      </c>
      <c r="AF237" s="15">
        <f t="shared" si="25"/>
        <v>4835</v>
      </c>
    </row>
    <row r="238" spans="24:32" ht="16.5" x14ac:dyDescent="0.2">
      <c r="X238" s="60">
        <v>225</v>
      </c>
      <c r="Y238" s="15">
        <f t="shared" si="21"/>
        <v>1606008</v>
      </c>
      <c r="Z238" s="15" t="str">
        <f t="shared" si="22"/>
        <v>中级神器1配件2-文饰Lvs25</v>
      </c>
      <c r="AA238" s="60" t="s">
        <v>649</v>
      </c>
      <c r="AB238" s="15">
        <f t="shared" si="23"/>
        <v>25</v>
      </c>
      <c r="AC238" s="15" t="str">
        <f t="shared" si="24"/>
        <v>中级神器1配件2</v>
      </c>
      <c r="AD238" s="15">
        <f>INDEX(芦花古楼!$BS$19:$BS$58,神器!AB238)</f>
        <v>15</v>
      </c>
      <c r="AE238" s="15" t="s">
        <v>91</v>
      </c>
      <c r="AF238" s="15">
        <f t="shared" si="25"/>
        <v>5045</v>
      </c>
    </row>
    <row r="239" spans="24:32" ht="16.5" x14ac:dyDescent="0.2">
      <c r="X239" s="60">
        <v>226</v>
      </c>
      <c r="Y239" s="15">
        <f t="shared" si="21"/>
        <v>1606008</v>
      </c>
      <c r="Z239" s="15" t="str">
        <f t="shared" si="22"/>
        <v>中级神器1配件2-文饰Lvs26</v>
      </c>
      <c r="AA239" s="60" t="s">
        <v>649</v>
      </c>
      <c r="AB239" s="15">
        <f t="shared" si="23"/>
        <v>26</v>
      </c>
      <c r="AC239" s="15" t="str">
        <f t="shared" si="24"/>
        <v>中级神器1配件2</v>
      </c>
      <c r="AD239" s="15">
        <f>INDEX(芦花古楼!$BS$19:$BS$58,神器!AB239)</f>
        <v>25</v>
      </c>
      <c r="AE239" s="15" t="s">
        <v>91</v>
      </c>
      <c r="AF239" s="15">
        <f t="shared" si="25"/>
        <v>5255</v>
      </c>
    </row>
    <row r="240" spans="24:32" ht="16.5" x14ac:dyDescent="0.2">
      <c r="X240" s="60">
        <v>227</v>
      </c>
      <c r="Y240" s="15">
        <f t="shared" si="21"/>
        <v>1606008</v>
      </c>
      <c r="Z240" s="15" t="str">
        <f t="shared" si="22"/>
        <v>中级神器1配件2-文饰Lvs27</v>
      </c>
      <c r="AA240" s="60" t="s">
        <v>649</v>
      </c>
      <c r="AB240" s="15">
        <f t="shared" si="23"/>
        <v>27</v>
      </c>
      <c r="AC240" s="15" t="str">
        <f t="shared" si="24"/>
        <v>中级神器1配件2</v>
      </c>
      <c r="AD240" s="15">
        <f>INDEX(芦花古楼!$BS$19:$BS$58,神器!AB240)</f>
        <v>25</v>
      </c>
      <c r="AE240" s="15" t="s">
        <v>91</v>
      </c>
      <c r="AF240" s="15">
        <f t="shared" si="25"/>
        <v>5465</v>
      </c>
    </row>
    <row r="241" spans="24:32" ht="16.5" x14ac:dyDescent="0.2">
      <c r="X241" s="60">
        <v>228</v>
      </c>
      <c r="Y241" s="15">
        <f t="shared" si="21"/>
        <v>1606008</v>
      </c>
      <c r="Z241" s="15" t="str">
        <f t="shared" si="22"/>
        <v>中级神器1配件2-文饰Lvs28</v>
      </c>
      <c r="AA241" s="60" t="s">
        <v>649</v>
      </c>
      <c r="AB241" s="15">
        <f t="shared" si="23"/>
        <v>28</v>
      </c>
      <c r="AC241" s="15" t="str">
        <f t="shared" si="24"/>
        <v>中级神器1配件2</v>
      </c>
      <c r="AD241" s="15">
        <f>INDEX(芦花古楼!$BS$19:$BS$58,神器!AB241)</f>
        <v>25</v>
      </c>
      <c r="AE241" s="15" t="s">
        <v>91</v>
      </c>
      <c r="AF241" s="15">
        <f t="shared" si="25"/>
        <v>5675</v>
      </c>
    </row>
    <row r="242" spans="24:32" ht="16.5" x14ac:dyDescent="0.2">
      <c r="X242" s="60">
        <v>229</v>
      </c>
      <c r="Y242" s="15">
        <f t="shared" si="21"/>
        <v>1606008</v>
      </c>
      <c r="Z242" s="15" t="str">
        <f t="shared" si="22"/>
        <v>中级神器1配件2-文饰Lvs29</v>
      </c>
      <c r="AA242" s="60" t="s">
        <v>649</v>
      </c>
      <c r="AB242" s="15">
        <f t="shared" si="23"/>
        <v>29</v>
      </c>
      <c r="AC242" s="15" t="str">
        <f t="shared" si="24"/>
        <v>中级神器1配件2</v>
      </c>
      <c r="AD242" s="15">
        <f>INDEX(芦花古楼!$BS$19:$BS$58,神器!AB242)</f>
        <v>25</v>
      </c>
      <c r="AE242" s="15" t="s">
        <v>91</v>
      </c>
      <c r="AF242" s="15">
        <f t="shared" si="25"/>
        <v>5890</v>
      </c>
    </row>
    <row r="243" spans="24:32" ht="16.5" x14ac:dyDescent="0.2">
      <c r="X243" s="60">
        <v>230</v>
      </c>
      <c r="Y243" s="15">
        <f t="shared" si="21"/>
        <v>1606008</v>
      </c>
      <c r="Z243" s="15" t="str">
        <f t="shared" si="22"/>
        <v>中级神器1配件2-文饰Lvs30</v>
      </c>
      <c r="AA243" s="60" t="s">
        <v>649</v>
      </c>
      <c r="AB243" s="15">
        <f t="shared" si="23"/>
        <v>30</v>
      </c>
      <c r="AC243" s="15" t="str">
        <f t="shared" si="24"/>
        <v>中级神器1配件2</v>
      </c>
      <c r="AD243" s="15">
        <f>INDEX(芦花古楼!$BS$19:$BS$58,神器!AB243)</f>
        <v>25</v>
      </c>
      <c r="AE243" s="15" t="s">
        <v>91</v>
      </c>
      <c r="AF243" s="15">
        <f t="shared" si="25"/>
        <v>6310</v>
      </c>
    </row>
    <row r="244" spans="24:32" ht="16.5" x14ac:dyDescent="0.2">
      <c r="X244" s="60">
        <v>231</v>
      </c>
      <c r="Y244" s="15">
        <f t="shared" si="21"/>
        <v>1606008</v>
      </c>
      <c r="Z244" s="15" t="str">
        <f t="shared" si="22"/>
        <v>中级神器1配件2-文饰Lvs31</v>
      </c>
      <c r="AA244" s="60" t="s">
        <v>649</v>
      </c>
      <c r="AB244" s="15">
        <f t="shared" si="23"/>
        <v>31</v>
      </c>
      <c r="AC244" s="15" t="str">
        <f t="shared" si="24"/>
        <v>中级神器1配件2</v>
      </c>
      <c r="AD244" s="15">
        <f>INDEX(芦花古楼!$BS$19:$BS$58,神器!AB244)</f>
        <v>30</v>
      </c>
      <c r="AE244" s="15" t="s">
        <v>91</v>
      </c>
      <c r="AF244" s="15">
        <f t="shared" si="25"/>
        <v>6615</v>
      </c>
    </row>
    <row r="245" spans="24:32" ht="16.5" x14ac:dyDescent="0.2">
      <c r="X245" s="60">
        <v>232</v>
      </c>
      <c r="Y245" s="15">
        <f t="shared" si="21"/>
        <v>1606008</v>
      </c>
      <c r="Z245" s="15" t="str">
        <f t="shared" si="22"/>
        <v>中级神器1配件2-文饰Lvs32</v>
      </c>
      <c r="AA245" s="60" t="s">
        <v>649</v>
      </c>
      <c r="AB245" s="15">
        <f t="shared" si="23"/>
        <v>32</v>
      </c>
      <c r="AC245" s="15" t="str">
        <f t="shared" si="24"/>
        <v>中级神器1配件2</v>
      </c>
      <c r="AD245" s="15">
        <f>INDEX(芦花古楼!$BS$19:$BS$58,神器!AB245)</f>
        <v>30</v>
      </c>
      <c r="AE245" s="15" t="s">
        <v>91</v>
      </c>
      <c r="AF245" s="15">
        <f t="shared" si="25"/>
        <v>9920</v>
      </c>
    </row>
    <row r="246" spans="24:32" ht="16.5" x14ac:dyDescent="0.2">
      <c r="X246" s="60">
        <v>233</v>
      </c>
      <c r="Y246" s="15">
        <f t="shared" si="21"/>
        <v>1606008</v>
      </c>
      <c r="Z246" s="15" t="str">
        <f t="shared" si="22"/>
        <v>中级神器1配件2-文饰Lvs33</v>
      </c>
      <c r="AA246" s="60" t="s">
        <v>649</v>
      </c>
      <c r="AB246" s="15">
        <f t="shared" si="23"/>
        <v>33</v>
      </c>
      <c r="AC246" s="15" t="str">
        <f t="shared" si="24"/>
        <v>中级神器1配件2</v>
      </c>
      <c r="AD246" s="15">
        <f>INDEX(芦花古楼!$BS$19:$BS$58,神器!AB246)</f>
        <v>30</v>
      </c>
      <c r="AE246" s="15" t="s">
        <v>91</v>
      </c>
      <c r="AF246" s="15">
        <f t="shared" si="25"/>
        <v>13230</v>
      </c>
    </row>
    <row r="247" spans="24:32" ht="16.5" x14ac:dyDescent="0.2">
      <c r="X247" s="60">
        <v>234</v>
      </c>
      <c r="Y247" s="15">
        <f t="shared" si="21"/>
        <v>1606008</v>
      </c>
      <c r="Z247" s="15" t="str">
        <f t="shared" si="22"/>
        <v>中级神器1配件2-文饰Lvs34</v>
      </c>
      <c r="AA247" s="60" t="s">
        <v>649</v>
      </c>
      <c r="AB247" s="15">
        <f t="shared" si="23"/>
        <v>34</v>
      </c>
      <c r="AC247" s="15" t="str">
        <f t="shared" si="24"/>
        <v>中级神器1配件2</v>
      </c>
      <c r="AD247" s="15">
        <f>INDEX(芦花古楼!$BS$19:$BS$58,神器!AB247)</f>
        <v>30</v>
      </c>
      <c r="AE247" s="15" t="s">
        <v>91</v>
      </c>
      <c r="AF247" s="15">
        <f t="shared" si="25"/>
        <v>16540</v>
      </c>
    </row>
    <row r="248" spans="24:32" ht="16.5" x14ac:dyDescent="0.2">
      <c r="X248" s="60">
        <v>235</v>
      </c>
      <c r="Y248" s="15">
        <f t="shared" si="21"/>
        <v>1606008</v>
      </c>
      <c r="Z248" s="15" t="str">
        <f t="shared" si="22"/>
        <v>中级神器1配件2-文饰Lvs35</v>
      </c>
      <c r="AA248" s="60" t="s">
        <v>649</v>
      </c>
      <c r="AB248" s="15">
        <f t="shared" si="23"/>
        <v>35</v>
      </c>
      <c r="AC248" s="15" t="str">
        <f t="shared" si="24"/>
        <v>中级神器1配件2</v>
      </c>
      <c r="AD248" s="15">
        <f>INDEX(芦花古楼!$BS$19:$BS$58,神器!AB248)</f>
        <v>30</v>
      </c>
      <c r="AE248" s="15" t="s">
        <v>91</v>
      </c>
      <c r="AF248" s="15">
        <f t="shared" si="25"/>
        <v>19845</v>
      </c>
    </row>
    <row r="249" spans="24:32" ht="16.5" x14ac:dyDescent="0.2">
      <c r="X249" s="60">
        <v>236</v>
      </c>
      <c r="Y249" s="15">
        <f t="shared" si="21"/>
        <v>1606008</v>
      </c>
      <c r="Z249" s="15" t="str">
        <f t="shared" si="22"/>
        <v>中级神器1配件2-文饰Lvs36</v>
      </c>
      <c r="AA249" s="60" t="s">
        <v>649</v>
      </c>
      <c r="AB249" s="15">
        <f t="shared" si="23"/>
        <v>36</v>
      </c>
      <c r="AC249" s="15" t="str">
        <f t="shared" si="24"/>
        <v>中级神器1配件2</v>
      </c>
      <c r="AD249" s="15">
        <f>INDEX(芦花古楼!$BS$19:$BS$58,神器!AB249)</f>
        <v>40</v>
      </c>
      <c r="AE249" s="15" t="s">
        <v>91</v>
      </c>
      <c r="AF249" s="15">
        <f t="shared" si="25"/>
        <v>23155</v>
      </c>
    </row>
    <row r="250" spans="24:32" ht="16.5" x14ac:dyDescent="0.2">
      <c r="X250" s="60">
        <v>237</v>
      </c>
      <c r="Y250" s="15">
        <f t="shared" si="21"/>
        <v>1606008</v>
      </c>
      <c r="Z250" s="15" t="str">
        <f t="shared" si="22"/>
        <v>中级神器1配件2-文饰Lvs37</v>
      </c>
      <c r="AA250" s="60" t="s">
        <v>649</v>
      </c>
      <c r="AB250" s="15">
        <f t="shared" si="23"/>
        <v>37</v>
      </c>
      <c r="AC250" s="15" t="str">
        <f t="shared" si="24"/>
        <v>中级神器1配件2</v>
      </c>
      <c r="AD250" s="15">
        <f>INDEX(芦花古楼!$BS$19:$BS$58,神器!AB250)</f>
        <v>40</v>
      </c>
      <c r="AE250" s="15" t="s">
        <v>91</v>
      </c>
      <c r="AF250" s="15">
        <f t="shared" si="25"/>
        <v>26465</v>
      </c>
    </row>
    <row r="251" spans="24:32" ht="16.5" x14ac:dyDescent="0.2">
      <c r="X251" s="60">
        <v>238</v>
      </c>
      <c r="Y251" s="15">
        <f t="shared" si="21"/>
        <v>1606008</v>
      </c>
      <c r="Z251" s="15" t="str">
        <f t="shared" si="22"/>
        <v>中级神器1配件2-文饰Lvs38</v>
      </c>
      <c r="AA251" s="60" t="s">
        <v>649</v>
      </c>
      <c r="AB251" s="15">
        <f t="shared" si="23"/>
        <v>38</v>
      </c>
      <c r="AC251" s="15" t="str">
        <f t="shared" si="24"/>
        <v>中级神器1配件2</v>
      </c>
      <c r="AD251" s="15">
        <f>INDEX(芦花古楼!$BS$19:$BS$58,神器!AB251)</f>
        <v>40</v>
      </c>
      <c r="AE251" s="15" t="s">
        <v>91</v>
      </c>
      <c r="AF251" s="15">
        <f t="shared" si="25"/>
        <v>29770</v>
      </c>
    </row>
    <row r="252" spans="24:32" ht="16.5" x14ac:dyDescent="0.2">
      <c r="X252" s="60">
        <v>239</v>
      </c>
      <c r="Y252" s="15">
        <f t="shared" si="21"/>
        <v>1606008</v>
      </c>
      <c r="Z252" s="15" t="str">
        <f t="shared" si="22"/>
        <v>中级神器1配件2-文饰Lvs39</v>
      </c>
      <c r="AA252" s="60" t="s">
        <v>649</v>
      </c>
      <c r="AB252" s="15">
        <f t="shared" si="23"/>
        <v>39</v>
      </c>
      <c r="AC252" s="15" t="str">
        <f t="shared" si="24"/>
        <v>中级神器1配件2</v>
      </c>
      <c r="AD252" s="15">
        <f>INDEX(芦花古楼!$BS$19:$BS$58,神器!AB252)</f>
        <v>40</v>
      </c>
      <c r="AE252" s="15" t="s">
        <v>91</v>
      </c>
      <c r="AF252" s="15">
        <f t="shared" si="25"/>
        <v>33080</v>
      </c>
    </row>
    <row r="253" spans="24:32" ht="16.5" x14ac:dyDescent="0.2">
      <c r="X253" s="60">
        <v>240</v>
      </c>
      <c r="Y253" s="15">
        <f t="shared" si="21"/>
        <v>1606008</v>
      </c>
      <c r="Z253" s="15" t="str">
        <f t="shared" si="22"/>
        <v>中级神器1配件2-文饰Lvs40</v>
      </c>
      <c r="AA253" s="60" t="s">
        <v>649</v>
      </c>
      <c r="AB253" s="15">
        <f t="shared" si="23"/>
        <v>40</v>
      </c>
      <c r="AC253" s="15" t="str">
        <f t="shared" si="24"/>
        <v>中级神器1配件2</v>
      </c>
      <c r="AD253" s="15">
        <f>INDEX(芦花古楼!$BS$19:$BS$58,神器!AB253)</f>
        <v>40</v>
      </c>
      <c r="AE253" s="15" t="s">
        <v>91</v>
      </c>
      <c r="AF253" s="15">
        <f t="shared" si="25"/>
        <v>39695</v>
      </c>
    </row>
    <row r="254" spans="24:32" ht="16.5" x14ac:dyDescent="0.2">
      <c r="X254" s="60">
        <v>241</v>
      </c>
      <c r="Y254" s="15">
        <f t="shared" si="21"/>
        <v>1606009</v>
      </c>
      <c r="Z254" s="15" t="str">
        <f t="shared" si="22"/>
        <v>中级神器1配件3-骨圈Lvs1</v>
      </c>
      <c r="AA254" s="60" t="s">
        <v>649</v>
      </c>
      <c r="AB254" s="15">
        <f t="shared" si="23"/>
        <v>1</v>
      </c>
      <c r="AC254" s="15" t="str">
        <f t="shared" si="24"/>
        <v>中级神器1配件3</v>
      </c>
      <c r="AD254" s="15">
        <f>INDEX(芦花古楼!$BS$19:$BS$58,神器!AB254)</f>
        <v>1</v>
      </c>
      <c r="AE254" s="15" t="s">
        <v>91</v>
      </c>
      <c r="AF254" s="15">
        <f t="shared" si="25"/>
        <v>355</v>
      </c>
    </row>
    <row r="255" spans="24:32" ht="16.5" x14ac:dyDescent="0.2">
      <c r="X255" s="60">
        <v>242</v>
      </c>
      <c r="Y255" s="15">
        <f t="shared" si="21"/>
        <v>1606009</v>
      </c>
      <c r="Z255" s="15" t="str">
        <f t="shared" si="22"/>
        <v>中级神器1配件3-骨圈Lvs2</v>
      </c>
      <c r="AA255" s="60" t="s">
        <v>649</v>
      </c>
      <c r="AB255" s="15">
        <f t="shared" si="23"/>
        <v>2</v>
      </c>
      <c r="AC255" s="15" t="str">
        <f t="shared" si="24"/>
        <v>中级神器1配件3</v>
      </c>
      <c r="AD255" s="15">
        <f>INDEX(芦花古楼!$BS$19:$BS$58,神器!AB255)</f>
        <v>1</v>
      </c>
      <c r="AE255" s="15" t="s">
        <v>91</v>
      </c>
      <c r="AF255" s="15">
        <f t="shared" si="25"/>
        <v>535</v>
      </c>
    </row>
    <row r="256" spans="24:32" ht="16.5" x14ac:dyDescent="0.2">
      <c r="X256" s="60">
        <v>243</v>
      </c>
      <c r="Y256" s="15">
        <f t="shared" si="21"/>
        <v>1606009</v>
      </c>
      <c r="Z256" s="15" t="str">
        <f t="shared" si="22"/>
        <v>中级神器1配件3-骨圈Lvs3</v>
      </c>
      <c r="AA256" s="60" t="s">
        <v>649</v>
      </c>
      <c r="AB256" s="15">
        <f t="shared" si="23"/>
        <v>3</v>
      </c>
      <c r="AC256" s="15" t="str">
        <f t="shared" si="24"/>
        <v>中级神器1配件3</v>
      </c>
      <c r="AD256" s="15">
        <f>INDEX(芦花古楼!$BS$19:$BS$58,神器!AB256)</f>
        <v>2</v>
      </c>
      <c r="AE256" s="15" t="s">
        <v>91</v>
      </c>
      <c r="AF256" s="15">
        <f t="shared" si="25"/>
        <v>715</v>
      </c>
    </row>
    <row r="257" spans="24:32" ht="16.5" x14ac:dyDescent="0.2">
      <c r="X257" s="60">
        <v>244</v>
      </c>
      <c r="Y257" s="15">
        <f t="shared" si="21"/>
        <v>1606009</v>
      </c>
      <c r="Z257" s="15" t="str">
        <f t="shared" si="22"/>
        <v>中级神器1配件3-骨圈Lvs4</v>
      </c>
      <c r="AA257" s="60" t="s">
        <v>649</v>
      </c>
      <c r="AB257" s="15">
        <f t="shared" si="23"/>
        <v>4</v>
      </c>
      <c r="AC257" s="15" t="str">
        <f t="shared" si="24"/>
        <v>中级神器1配件3</v>
      </c>
      <c r="AD257" s="15">
        <f>INDEX(芦花古楼!$BS$19:$BS$58,神器!AB257)</f>
        <v>3</v>
      </c>
      <c r="AE257" s="15" t="s">
        <v>91</v>
      </c>
      <c r="AF257" s="15">
        <f t="shared" si="25"/>
        <v>895</v>
      </c>
    </row>
    <row r="258" spans="24:32" ht="16.5" x14ac:dyDescent="0.2">
      <c r="X258" s="60">
        <v>245</v>
      </c>
      <c r="Y258" s="15">
        <f t="shared" si="21"/>
        <v>1606009</v>
      </c>
      <c r="Z258" s="15" t="str">
        <f t="shared" si="22"/>
        <v>中级神器1配件3-骨圈Lvs5</v>
      </c>
      <c r="AA258" s="60" t="s">
        <v>649</v>
      </c>
      <c r="AB258" s="15">
        <f t="shared" si="23"/>
        <v>5</v>
      </c>
      <c r="AC258" s="15" t="str">
        <f t="shared" si="24"/>
        <v>中级神器1配件3</v>
      </c>
      <c r="AD258" s="15">
        <f>INDEX(芦花古楼!$BS$19:$BS$58,神器!AB258)</f>
        <v>3</v>
      </c>
      <c r="AE258" s="15" t="s">
        <v>91</v>
      </c>
      <c r="AF258" s="15">
        <f t="shared" si="25"/>
        <v>1075</v>
      </c>
    </row>
    <row r="259" spans="24:32" ht="16.5" x14ac:dyDescent="0.2">
      <c r="X259" s="60">
        <v>246</v>
      </c>
      <c r="Y259" s="15">
        <f t="shared" si="21"/>
        <v>1606009</v>
      </c>
      <c r="Z259" s="15" t="str">
        <f t="shared" si="22"/>
        <v>中级神器1配件3-骨圈Lvs6</v>
      </c>
      <c r="AA259" s="60" t="s">
        <v>649</v>
      </c>
      <c r="AB259" s="15">
        <f t="shared" si="23"/>
        <v>6</v>
      </c>
      <c r="AC259" s="15" t="str">
        <f t="shared" si="24"/>
        <v>中级神器1配件3</v>
      </c>
      <c r="AD259" s="15">
        <f>INDEX(芦花古楼!$BS$19:$BS$58,神器!AB259)</f>
        <v>5</v>
      </c>
      <c r="AE259" s="15" t="s">
        <v>91</v>
      </c>
      <c r="AF259" s="15">
        <f t="shared" si="25"/>
        <v>1250</v>
      </c>
    </row>
    <row r="260" spans="24:32" ht="16.5" x14ac:dyDescent="0.2">
      <c r="X260" s="60">
        <v>247</v>
      </c>
      <c r="Y260" s="15">
        <f t="shared" si="21"/>
        <v>1606009</v>
      </c>
      <c r="Z260" s="15" t="str">
        <f t="shared" si="22"/>
        <v>中级神器1配件3-骨圈Lvs7</v>
      </c>
      <c r="AA260" s="60" t="s">
        <v>649</v>
      </c>
      <c r="AB260" s="15">
        <f t="shared" si="23"/>
        <v>7</v>
      </c>
      <c r="AC260" s="15" t="str">
        <f t="shared" si="24"/>
        <v>中级神器1配件3</v>
      </c>
      <c r="AD260" s="15">
        <f>INDEX(芦花古楼!$BS$19:$BS$58,神器!AB260)</f>
        <v>5</v>
      </c>
      <c r="AE260" s="15" t="s">
        <v>91</v>
      </c>
      <c r="AF260" s="15">
        <f t="shared" si="25"/>
        <v>1430</v>
      </c>
    </row>
    <row r="261" spans="24:32" ht="16.5" x14ac:dyDescent="0.2">
      <c r="X261" s="60">
        <v>248</v>
      </c>
      <c r="Y261" s="15">
        <f t="shared" si="21"/>
        <v>1606009</v>
      </c>
      <c r="Z261" s="15" t="str">
        <f t="shared" si="22"/>
        <v>中级神器1配件3-骨圈Lvs8</v>
      </c>
      <c r="AA261" s="60" t="s">
        <v>649</v>
      </c>
      <c r="AB261" s="15">
        <f t="shared" si="23"/>
        <v>8</v>
      </c>
      <c r="AC261" s="15" t="str">
        <f t="shared" si="24"/>
        <v>中级神器1配件3</v>
      </c>
      <c r="AD261" s="15">
        <f>INDEX(芦花古楼!$BS$19:$BS$58,神器!AB261)</f>
        <v>5</v>
      </c>
      <c r="AE261" s="15" t="s">
        <v>91</v>
      </c>
      <c r="AF261" s="15">
        <f t="shared" si="25"/>
        <v>1610</v>
      </c>
    </row>
    <row r="262" spans="24:32" ht="16.5" x14ac:dyDescent="0.2">
      <c r="X262" s="60">
        <v>249</v>
      </c>
      <c r="Y262" s="15">
        <f t="shared" si="21"/>
        <v>1606009</v>
      </c>
      <c r="Z262" s="15" t="str">
        <f t="shared" si="22"/>
        <v>中级神器1配件3-骨圈Lvs9</v>
      </c>
      <c r="AA262" s="60" t="s">
        <v>649</v>
      </c>
      <c r="AB262" s="15">
        <f t="shared" si="23"/>
        <v>9</v>
      </c>
      <c r="AC262" s="15" t="str">
        <f t="shared" si="24"/>
        <v>中级神器1配件3</v>
      </c>
      <c r="AD262" s="15">
        <f>INDEX(芦花古楼!$BS$19:$BS$58,神器!AB262)</f>
        <v>5</v>
      </c>
      <c r="AE262" s="15" t="s">
        <v>91</v>
      </c>
      <c r="AF262" s="15">
        <f t="shared" si="25"/>
        <v>1790</v>
      </c>
    </row>
    <row r="263" spans="24:32" ht="16.5" x14ac:dyDescent="0.2">
      <c r="X263" s="60">
        <v>250</v>
      </c>
      <c r="Y263" s="15">
        <f t="shared" si="21"/>
        <v>1606009</v>
      </c>
      <c r="Z263" s="15" t="str">
        <f t="shared" si="22"/>
        <v>中级神器1配件3-骨圈Lvs10</v>
      </c>
      <c r="AA263" s="60" t="s">
        <v>649</v>
      </c>
      <c r="AB263" s="15">
        <f t="shared" si="23"/>
        <v>10</v>
      </c>
      <c r="AC263" s="15" t="str">
        <f t="shared" si="24"/>
        <v>中级神器1配件3</v>
      </c>
      <c r="AD263" s="15">
        <f>INDEX(芦花古楼!$BS$19:$BS$58,神器!AB263)</f>
        <v>7</v>
      </c>
      <c r="AE263" s="15" t="s">
        <v>91</v>
      </c>
      <c r="AF263" s="15">
        <f t="shared" si="25"/>
        <v>2150</v>
      </c>
    </row>
    <row r="264" spans="24:32" ht="16.5" x14ac:dyDescent="0.2">
      <c r="X264" s="60">
        <v>251</v>
      </c>
      <c r="Y264" s="15">
        <f t="shared" si="21"/>
        <v>1606009</v>
      </c>
      <c r="Z264" s="15" t="str">
        <f t="shared" si="22"/>
        <v>中级神器1配件3-骨圈Lvs11</v>
      </c>
      <c r="AA264" s="60" t="s">
        <v>649</v>
      </c>
      <c r="AB264" s="15">
        <f t="shared" si="23"/>
        <v>11</v>
      </c>
      <c r="AC264" s="15" t="str">
        <f t="shared" si="24"/>
        <v>中级神器1配件3</v>
      </c>
      <c r="AD264" s="15">
        <f>INDEX(芦花古楼!$BS$19:$BS$58,神器!AB264)</f>
        <v>7</v>
      </c>
      <c r="AE264" s="15" t="s">
        <v>91</v>
      </c>
      <c r="AF264" s="15">
        <f t="shared" si="25"/>
        <v>2480</v>
      </c>
    </row>
    <row r="265" spans="24:32" ht="16.5" x14ac:dyDescent="0.2">
      <c r="X265" s="60">
        <v>252</v>
      </c>
      <c r="Y265" s="15">
        <f t="shared" si="21"/>
        <v>1606009</v>
      </c>
      <c r="Z265" s="15" t="str">
        <f t="shared" si="22"/>
        <v>中级神器1配件3-骨圈Lvs12</v>
      </c>
      <c r="AA265" s="60" t="s">
        <v>649</v>
      </c>
      <c r="AB265" s="15">
        <f t="shared" si="23"/>
        <v>12</v>
      </c>
      <c r="AC265" s="15" t="str">
        <f t="shared" si="24"/>
        <v>中级神器1配件3</v>
      </c>
      <c r="AD265" s="15">
        <f>INDEX(芦花古楼!$BS$19:$BS$58,神器!AB265)</f>
        <v>7</v>
      </c>
      <c r="AE265" s="15" t="s">
        <v>91</v>
      </c>
      <c r="AF265" s="15">
        <f t="shared" si="25"/>
        <v>2890</v>
      </c>
    </row>
    <row r="266" spans="24:32" ht="16.5" x14ac:dyDescent="0.2">
      <c r="X266" s="60">
        <v>253</v>
      </c>
      <c r="Y266" s="15">
        <f t="shared" si="21"/>
        <v>1606009</v>
      </c>
      <c r="Z266" s="15" t="str">
        <f t="shared" si="22"/>
        <v>中级神器1配件3-骨圈Lvs13</v>
      </c>
      <c r="AA266" s="60" t="s">
        <v>649</v>
      </c>
      <c r="AB266" s="15">
        <f t="shared" si="23"/>
        <v>13</v>
      </c>
      <c r="AC266" s="15" t="str">
        <f t="shared" si="24"/>
        <v>中级神器1配件3</v>
      </c>
      <c r="AD266" s="15">
        <f>INDEX(芦花古楼!$BS$19:$BS$58,神器!AB266)</f>
        <v>7</v>
      </c>
      <c r="AE266" s="15" t="s">
        <v>91</v>
      </c>
      <c r="AF266" s="15">
        <f t="shared" si="25"/>
        <v>3305</v>
      </c>
    </row>
    <row r="267" spans="24:32" ht="16.5" x14ac:dyDescent="0.2">
      <c r="X267" s="60">
        <v>254</v>
      </c>
      <c r="Y267" s="15">
        <f t="shared" si="21"/>
        <v>1606009</v>
      </c>
      <c r="Z267" s="15" t="str">
        <f t="shared" si="22"/>
        <v>中级神器1配件3-骨圈Lvs14</v>
      </c>
      <c r="AA267" s="60" t="s">
        <v>649</v>
      </c>
      <c r="AB267" s="15">
        <f t="shared" si="23"/>
        <v>14</v>
      </c>
      <c r="AC267" s="15" t="str">
        <f t="shared" si="24"/>
        <v>中级神器1配件3</v>
      </c>
      <c r="AD267" s="15">
        <f>INDEX(芦花古楼!$BS$19:$BS$58,神器!AB267)</f>
        <v>7</v>
      </c>
      <c r="AE267" s="15" t="s">
        <v>91</v>
      </c>
      <c r="AF267" s="15">
        <f t="shared" si="25"/>
        <v>3720</v>
      </c>
    </row>
    <row r="268" spans="24:32" ht="16.5" x14ac:dyDescent="0.2">
      <c r="X268" s="60">
        <v>255</v>
      </c>
      <c r="Y268" s="15">
        <f t="shared" si="21"/>
        <v>1606009</v>
      </c>
      <c r="Z268" s="15" t="str">
        <f t="shared" si="22"/>
        <v>中级神器1配件3-骨圈Lvs15</v>
      </c>
      <c r="AA268" s="60" t="s">
        <v>649</v>
      </c>
      <c r="AB268" s="15">
        <f t="shared" si="23"/>
        <v>15</v>
      </c>
      <c r="AC268" s="15" t="str">
        <f t="shared" si="24"/>
        <v>中级神器1配件3</v>
      </c>
      <c r="AD268" s="15">
        <f>INDEX(芦花古楼!$BS$19:$BS$58,神器!AB268)</f>
        <v>10</v>
      </c>
      <c r="AE268" s="15" t="s">
        <v>91</v>
      </c>
      <c r="AF268" s="15">
        <f t="shared" si="25"/>
        <v>4130</v>
      </c>
    </row>
    <row r="269" spans="24:32" ht="16.5" x14ac:dyDescent="0.2">
      <c r="X269" s="60">
        <v>256</v>
      </c>
      <c r="Y269" s="15">
        <f t="shared" si="21"/>
        <v>1606009</v>
      </c>
      <c r="Z269" s="15" t="str">
        <f t="shared" si="22"/>
        <v>中级神器1配件3-骨圈Lvs16</v>
      </c>
      <c r="AA269" s="60" t="s">
        <v>649</v>
      </c>
      <c r="AB269" s="15">
        <f t="shared" si="23"/>
        <v>16</v>
      </c>
      <c r="AC269" s="15" t="str">
        <f t="shared" si="24"/>
        <v>中级神器1配件3</v>
      </c>
      <c r="AD269" s="15">
        <f>INDEX(芦花古楼!$BS$19:$BS$58,神器!AB269)</f>
        <v>10</v>
      </c>
      <c r="AE269" s="15" t="s">
        <v>91</v>
      </c>
      <c r="AF269" s="15">
        <f t="shared" si="25"/>
        <v>4545</v>
      </c>
    </row>
    <row r="270" spans="24:32" ht="16.5" x14ac:dyDescent="0.2">
      <c r="X270" s="60">
        <v>257</v>
      </c>
      <c r="Y270" s="15">
        <f t="shared" si="21"/>
        <v>1606009</v>
      </c>
      <c r="Z270" s="15" t="str">
        <f t="shared" si="22"/>
        <v>中级神器1配件3-骨圈Lvs17</v>
      </c>
      <c r="AA270" s="60" t="s">
        <v>649</v>
      </c>
      <c r="AB270" s="15">
        <f t="shared" si="23"/>
        <v>17</v>
      </c>
      <c r="AC270" s="15" t="str">
        <f t="shared" si="24"/>
        <v>中级神器1配件3</v>
      </c>
      <c r="AD270" s="15">
        <f>INDEX(芦花古楼!$BS$19:$BS$58,神器!AB270)</f>
        <v>10</v>
      </c>
      <c r="AE270" s="15" t="s">
        <v>91</v>
      </c>
      <c r="AF270" s="15">
        <f t="shared" si="25"/>
        <v>4960</v>
      </c>
    </row>
    <row r="271" spans="24:32" ht="16.5" x14ac:dyDescent="0.2">
      <c r="X271" s="60">
        <v>258</v>
      </c>
      <c r="Y271" s="15">
        <f t="shared" ref="Y271:Y334" si="26">INDEX($R$4:$R$33,INT((X271-1)/40)+1)</f>
        <v>1606009</v>
      </c>
      <c r="Z271" s="15" t="str">
        <f t="shared" ref="Z271:Z334" si="27">INDEX($U$4:$U$33,INT((X271-1)/40)+1)&amp;AA271&amp;AB271</f>
        <v>中级神器1配件3-骨圈Lvs18</v>
      </c>
      <c r="AA271" s="60" t="s">
        <v>649</v>
      </c>
      <c r="AB271" s="15">
        <f t="shared" ref="AB271:AB334" si="28">MOD(X271-1,40)+1</f>
        <v>18</v>
      </c>
      <c r="AC271" s="15" t="str">
        <f t="shared" ref="AC271:AC334" si="29">INDEX($S$4:$S$33,INT((X271-1)/40)+1)</f>
        <v>中级神器1配件3</v>
      </c>
      <c r="AD271" s="15">
        <f>INDEX(芦花古楼!$BS$19:$BS$58,神器!AB271)</f>
        <v>10</v>
      </c>
      <c r="AE271" s="15" t="s">
        <v>91</v>
      </c>
      <c r="AF271" s="15">
        <f t="shared" ref="AF271:AF334" si="30">INDEX($F$14:$L$53,AB271,INDEX($Q$4:$Q$33,INT((X271-1)/40)+1))</f>
        <v>5375</v>
      </c>
    </row>
    <row r="272" spans="24:32" ht="16.5" x14ac:dyDescent="0.2">
      <c r="X272" s="60">
        <v>259</v>
      </c>
      <c r="Y272" s="15">
        <f t="shared" si="26"/>
        <v>1606009</v>
      </c>
      <c r="Z272" s="15" t="str">
        <f t="shared" si="27"/>
        <v>中级神器1配件3-骨圈Lvs19</v>
      </c>
      <c r="AA272" s="60" t="s">
        <v>649</v>
      </c>
      <c r="AB272" s="15">
        <f t="shared" si="28"/>
        <v>19</v>
      </c>
      <c r="AC272" s="15" t="str">
        <f t="shared" si="29"/>
        <v>中级神器1配件3</v>
      </c>
      <c r="AD272" s="15">
        <f>INDEX(芦花古楼!$BS$19:$BS$58,神器!AB272)</f>
        <v>10</v>
      </c>
      <c r="AE272" s="15" t="s">
        <v>91</v>
      </c>
      <c r="AF272" s="15">
        <f t="shared" si="30"/>
        <v>5785</v>
      </c>
    </row>
    <row r="273" spans="24:32" ht="16.5" x14ac:dyDescent="0.2">
      <c r="X273" s="60">
        <v>260</v>
      </c>
      <c r="Y273" s="15">
        <f t="shared" si="26"/>
        <v>1606009</v>
      </c>
      <c r="Z273" s="15" t="str">
        <f t="shared" si="27"/>
        <v>中级神器1配件3-骨圈Lvs20</v>
      </c>
      <c r="AA273" s="60" t="s">
        <v>649</v>
      </c>
      <c r="AB273" s="15">
        <f t="shared" si="28"/>
        <v>20</v>
      </c>
      <c r="AC273" s="15" t="str">
        <f t="shared" si="29"/>
        <v>中级神器1配件3</v>
      </c>
      <c r="AD273" s="15">
        <f>INDEX(芦花古楼!$BS$19:$BS$58,神器!AB273)</f>
        <v>10</v>
      </c>
      <c r="AE273" s="15" t="s">
        <v>91</v>
      </c>
      <c r="AF273" s="15">
        <f t="shared" si="30"/>
        <v>6615</v>
      </c>
    </row>
    <row r="274" spans="24:32" ht="16.5" x14ac:dyDescent="0.2">
      <c r="X274" s="60">
        <v>261</v>
      </c>
      <c r="Y274" s="15">
        <f t="shared" si="26"/>
        <v>1606009</v>
      </c>
      <c r="Z274" s="15" t="str">
        <f t="shared" si="27"/>
        <v>中级神器1配件3-骨圈Lvs21</v>
      </c>
      <c r="AA274" s="60" t="s">
        <v>649</v>
      </c>
      <c r="AB274" s="15">
        <f t="shared" si="28"/>
        <v>21</v>
      </c>
      <c r="AC274" s="15" t="str">
        <f t="shared" si="29"/>
        <v>中级神器1配件3</v>
      </c>
      <c r="AD274" s="15">
        <f>INDEX(芦花古楼!$BS$19:$BS$58,神器!AB274)</f>
        <v>15</v>
      </c>
      <c r="AE274" s="15" t="s">
        <v>91</v>
      </c>
      <c r="AF274" s="15">
        <f t="shared" si="30"/>
        <v>7010</v>
      </c>
    </row>
    <row r="275" spans="24:32" ht="16.5" x14ac:dyDescent="0.2">
      <c r="X275" s="60">
        <v>262</v>
      </c>
      <c r="Y275" s="15">
        <f t="shared" si="26"/>
        <v>1606009</v>
      </c>
      <c r="Z275" s="15" t="str">
        <f t="shared" si="27"/>
        <v>中级神器1配件3-骨圈Lvs22</v>
      </c>
      <c r="AA275" s="60" t="s">
        <v>649</v>
      </c>
      <c r="AB275" s="15">
        <f t="shared" si="28"/>
        <v>22</v>
      </c>
      <c r="AC275" s="15" t="str">
        <f t="shared" si="29"/>
        <v>中级神器1配件3</v>
      </c>
      <c r="AD275" s="15">
        <f>INDEX(芦花古楼!$BS$19:$BS$58,神器!AB275)</f>
        <v>15</v>
      </c>
      <c r="AE275" s="15" t="s">
        <v>91</v>
      </c>
      <c r="AF275" s="15">
        <f t="shared" si="30"/>
        <v>7360</v>
      </c>
    </row>
    <row r="276" spans="24:32" ht="16.5" x14ac:dyDescent="0.2">
      <c r="X276" s="60">
        <v>263</v>
      </c>
      <c r="Y276" s="15">
        <f t="shared" si="26"/>
        <v>1606009</v>
      </c>
      <c r="Z276" s="15" t="str">
        <f t="shared" si="27"/>
        <v>中级神器1配件3-骨圈Lvs23</v>
      </c>
      <c r="AA276" s="60" t="s">
        <v>649</v>
      </c>
      <c r="AB276" s="15">
        <f t="shared" si="28"/>
        <v>23</v>
      </c>
      <c r="AC276" s="15" t="str">
        <f t="shared" si="29"/>
        <v>中级神器1配件3</v>
      </c>
      <c r="AD276" s="15">
        <f>INDEX(芦花古楼!$BS$19:$BS$58,神器!AB276)</f>
        <v>15</v>
      </c>
      <c r="AE276" s="15" t="s">
        <v>91</v>
      </c>
      <c r="AF276" s="15">
        <f t="shared" si="30"/>
        <v>7710</v>
      </c>
    </row>
    <row r="277" spans="24:32" ht="16.5" x14ac:dyDescent="0.2">
      <c r="X277" s="60">
        <v>264</v>
      </c>
      <c r="Y277" s="15">
        <f t="shared" si="26"/>
        <v>1606009</v>
      </c>
      <c r="Z277" s="15" t="str">
        <f t="shared" si="27"/>
        <v>中级神器1配件3-骨圈Lvs24</v>
      </c>
      <c r="AA277" s="60" t="s">
        <v>649</v>
      </c>
      <c r="AB277" s="15">
        <f t="shared" si="28"/>
        <v>24</v>
      </c>
      <c r="AC277" s="15" t="str">
        <f t="shared" si="29"/>
        <v>中级神器1配件3</v>
      </c>
      <c r="AD277" s="15">
        <f>INDEX(芦花古楼!$BS$19:$BS$58,神器!AB277)</f>
        <v>15</v>
      </c>
      <c r="AE277" s="15" t="s">
        <v>91</v>
      </c>
      <c r="AF277" s="15">
        <f t="shared" si="30"/>
        <v>8060</v>
      </c>
    </row>
    <row r="278" spans="24:32" ht="16.5" x14ac:dyDescent="0.2">
      <c r="X278" s="60">
        <v>265</v>
      </c>
      <c r="Y278" s="15">
        <f t="shared" si="26"/>
        <v>1606009</v>
      </c>
      <c r="Z278" s="15" t="str">
        <f t="shared" si="27"/>
        <v>中级神器1配件3-骨圈Lvs25</v>
      </c>
      <c r="AA278" s="60" t="s">
        <v>649</v>
      </c>
      <c r="AB278" s="15">
        <f t="shared" si="28"/>
        <v>25</v>
      </c>
      <c r="AC278" s="15" t="str">
        <f t="shared" si="29"/>
        <v>中级神器1配件3</v>
      </c>
      <c r="AD278" s="15">
        <f>INDEX(芦花古楼!$BS$19:$BS$58,神器!AB278)</f>
        <v>15</v>
      </c>
      <c r="AE278" s="15" t="s">
        <v>91</v>
      </c>
      <c r="AF278" s="15">
        <f t="shared" si="30"/>
        <v>8410</v>
      </c>
    </row>
    <row r="279" spans="24:32" ht="16.5" x14ac:dyDescent="0.2">
      <c r="X279" s="60">
        <v>266</v>
      </c>
      <c r="Y279" s="15">
        <f t="shared" si="26"/>
        <v>1606009</v>
      </c>
      <c r="Z279" s="15" t="str">
        <f t="shared" si="27"/>
        <v>中级神器1配件3-骨圈Lvs26</v>
      </c>
      <c r="AA279" s="60" t="s">
        <v>649</v>
      </c>
      <c r="AB279" s="15">
        <f t="shared" si="28"/>
        <v>26</v>
      </c>
      <c r="AC279" s="15" t="str">
        <f t="shared" si="29"/>
        <v>中级神器1配件3</v>
      </c>
      <c r="AD279" s="15">
        <f>INDEX(芦花古楼!$BS$19:$BS$58,神器!AB279)</f>
        <v>25</v>
      </c>
      <c r="AE279" s="15" t="s">
        <v>91</v>
      </c>
      <c r="AF279" s="15">
        <f t="shared" si="30"/>
        <v>8765</v>
      </c>
    </row>
    <row r="280" spans="24:32" ht="16.5" x14ac:dyDescent="0.2">
      <c r="X280" s="60">
        <v>267</v>
      </c>
      <c r="Y280" s="15">
        <f t="shared" si="26"/>
        <v>1606009</v>
      </c>
      <c r="Z280" s="15" t="str">
        <f t="shared" si="27"/>
        <v>中级神器1配件3-骨圈Lvs27</v>
      </c>
      <c r="AA280" s="60" t="s">
        <v>649</v>
      </c>
      <c r="AB280" s="15">
        <f t="shared" si="28"/>
        <v>27</v>
      </c>
      <c r="AC280" s="15" t="str">
        <f t="shared" si="29"/>
        <v>中级神器1配件3</v>
      </c>
      <c r="AD280" s="15">
        <f>INDEX(芦花古楼!$BS$19:$BS$58,神器!AB280)</f>
        <v>25</v>
      </c>
      <c r="AE280" s="15" t="s">
        <v>91</v>
      </c>
      <c r="AF280" s="15">
        <f t="shared" si="30"/>
        <v>9115</v>
      </c>
    </row>
    <row r="281" spans="24:32" ht="16.5" x14ac:dyDescent="0.2">
      <c r="X281" s="60">
        <v>268</v>
      </c>
      <c r="Y281" s="15">
        <f t="shared" si="26"/>
        <v>1606009</v>
      </c>
      <c r="Z281" s="15" t="str">
        <f t="shared" si="27"/>
        <v>中级神器1配件3-骨圈Lvs28</v>
      </c>
      <c r="AA281" s="60" t="s">
        <v>649</v>
      </c>
      <c r="AB281" s="15">
        <f t="shared" si="28"/>
        <v>28</v>
      </c>
      <c r="AC281" s="15" t="str">
        <f t="shared" si="29"/>
        <v>中级神器1配件3</v>
      </c>
      <c r="AD281" s="15">
        <f>INDEX(芦花古楼!$BS$19:$BS$58,神器!AB281)</f>
        <v>25</v>
      </c>
      <c r="AE281" s="15" t="s">
        <v>91</v>
      </c>
      <c r="AF281" s="15">
        <f t="shared" si="30"/>
        <v>9465</v>
      </c>
    </row>
    <row r="282" spans="24:32" ht="16.5" x14ac:dyDescent="0.2">
      <c r="X282" s="60">
        <v>269</v>
      </c>
      <c r="Y282" s="15">
        <f t="shared" si="26"/>
        <v>1606009</v>
      </c>
      <c r="Z282" s="15" t="str">
        <f t="shared" si="27"/>
        <v>中级神器1配件3-骨圈Lvs29</v>
      </c>
      <c r="AA282" s="60" t="s">
        <v>649</v>
      </c>
      <c r="AB282" s="15">
        <f t="shared" si="28"/>
        <v>29</v>
      </c>
      <c r="AC282" s="15" t="str">
        <f t="shared" si="29"/>
        <v>中级神器1配件3</v>
      </c>
      <c r="AD282" s="15">
        <f>INDEX(芦花古楼!$BS$19:$BS$58,神器!AB282)</f>
        <v>25</v>
      </c>
      <c r="AE282" s="15" t="s">
        <v>91</v>
      </c>
      <c r="AF282" s="15">
        <f t="shared" si="30"/>
        <v>9815</v>
      </c>
    </row>
    <row r="283" spans="24:32" ht="16.5" x14ac:dyDescent="0.2">
      <c r="X283" s="60">
        <v>270</v>
      </c>
      <c r="Y283" s="15">
        <f t="shared" si="26"/>
        <v>1606009</v>
      </c>
      <c r="Z283" s="15" t="str">
        <f t="shared" si="27"/>
        <v>中级神器1配件3-骨圈Lvs30</v>
      </c>
      <c r="AA283" s="60" t="s">
        <v>649</v>
      </c>
      <c r="AB283" s="15">
        <f t="shared" si="28"/>
        <v>30</v>
      </c>
      <c r="AC283" s="15" t="str">
        <f t="shared" si="29"/>
        <v>中级神器1配件3</v>
      </c>
      <c r="AD283" s="15">
        <f>INDEX(芦花古楼!$BS$19:$BS$58,神器!AB283)</f>
        <v>25</v>
      </c>
      <c r="AE283" s="15" t="s">
        <v>91</v>
      </c>
      <c r="AF283" s="15">
        <f t="shared" si="30"/>
        <v>10515</v>
      </c>
    </row>
    <row r="284" spans="24:32" ht="16.5" x14ac:dyDescent="0.2">
      <c r="X284" s="60">
        <v>271</v>
      </c>
      <c r="Y284" s="15">
        <f t="shared" si="26"/>
        <v>1606009</v>
      </c>
      <c r="Z284" s="15" t="str">
        <f t="shared" si="27"/>
        <v>中级神器1配件3-骨圈Lvs31</v>
      </c>
      <c r="AA284" s="60" t="s">
        <v>649</v>
      </c>
      <c r="AB284" s="15">
        <f t="shared" si="28"/>
        <v>31</v>
      </c>
      <c r="AC284" s="15" t="str">
        <f t="shared" si="29"/>
        <v>中级神器1配件3</v>
      </c>
      <c r="AD284" s="15">
        <f>INDEX(芦花古楼!$BS$19:$BS$58,神器!AB284)</f>
        <v>30</v>
      </c>
      <c r="AE284" s="15" t="s">
        <v>91</v>
      </c>
      <c r="AF284" s="15">
        <f t="shared" si="30"/>
        <v>11025</v>
      </c>
    </row>
    <row r="285" spans="24:32" ht="16.5" x14ac:dyDescent="0.2">
      <c r="X285" s="60">
        <v>272</v>
      </c>
      <c r="Y285" s="15">
        <f t="shared" si="26"/>
        <v>1606009</v>
      </c>
      <c r="Z285" s="15" t="str">
        <f t="shared" si="27"/>
        <v>中级神器1配件3-骨圈Lvs32</v>
      </c>
      <c r="AA285" s="60" t="s">
        <v>649</v>
      </c>
      <c r="AB285" s="15">
        <f t="shared" si="28"/>
        <v>32</v>
      </c>
      <c r="AC285" s="15" t="str">
        <f t="shared" si="29"/>
        <v>中级神器1配件3</v>
      </c>
      <c r="AD285" s="15">
        <f>INDEX(芦花古楼!$BS$19:$BS$58,神器!AB285)</f>
        <v>30</v>
      </c>
      <c r="AE285" s="15" t="s">
        <v>91</v>
      </c>
      <c r="AF285" s="15">
        <f t="shared" si="30"/>
        <v>16540</v>
      </c>
    </row>
    <row r="286" spans="24:32" ht="16.5" x14ac:dyDescent="0.2">
      <c r="X286" s="60">
        <v>273</v>
      </c>
      <c r="Y286" s="15">
        <f t="shared" si="26"/>
        <v>1606009</v>
      </c>
      <c r="Z286" s="15" t="str">
        <f t="shared" si="27"/>
        <v>中级神器1配件3-骨圈Lvs33</v>
      </c>
      <c r="AA286" s="60" t="s">
        <v>649</v>
      </c>
      <c r="AB286" s="15">
        <f t="shared" si="28"/>
        <v>33</v>
      </c>
      <c r="AC286" s="15" t="str">
        <f t="shared" si="29"/>
        <v>中级神器1配件3</v>
      </c>
      <c r="AD286" s="15">
        <f>INDEX(芦花古楼!$BS$19:$BS$58,神器!AB286)</f>
        <v>30</v>
      </c>
      <c r="AE286" s="15" t="s">
        <v>91</v>
      </c>
      <c r="AF286" s="15">
        <f t="shared" si="30"/>
        <v>22050</v>
      </c>
    </row>
    <row r="287" spans="24:32" ht="16.5" x14ac:dyDescent="0.2">
      <c r="X287" s="60">
        <v>274</v>
      </c>
      <c r="Y287" s="15">
        <f t="shared" si="26"/>
        <v>1606009</v>
      </c>
      <c r="Z287" s="15" t="str">
        <f t="shared" si="27"/>
        <v>中级神器1配件3-骨圈Lvs34</v>
      </c>
      <c r="AA287" s="60" t="s">
        <v>649</v>
      </c>
      <c r="AB287" s="15">
        <f t="shared" si="28"/>
        <v>34</v>
      </c>
      <c r="AC287" s="15" t="str">
        <f t="shared" si="29"/>
        <v>中级神器1配件3</v>
      </c>
      <c r="AD287" s="15">
        <f>INDEX(芦花古楼!$BS$19:$BS$58,神器!AB287)</f>
        <v>30</v>
      </c>
      <c r="AE287" s="15" t="s">
        <v>91</v>
      </c>
      <c r="AF287" s="15">
        <f t="shared" si="30"/>
        <v>27565</v>
      </c>
    </row>
    <row r="288" spans="24:32" ht="16.5" x14ac:dyDescent="0.2">
      <c r="X288" s="60">
        <v>275</v>
      </c>
      <c r="Y288" s="15">
        <f t="shared" si="26"/>
        <v>1606009</v>
      </c>
      <c r="Z288" s="15" t="str">
        <f t="shared" si="27"/>
        <v>中级神器1配件3-骨圈Lvs35</v>
      </c>
      <c r="AA288" s="60" t="s">
        <v>649</v>
      </c>
      <c r="AB288" s="15">
        <f t="shared" si="28"/>
        <v>35</v>
      </c>
      <c r="AC288" s="15" t="str">
        <f t="shared" si="29"/>
        <v>中级神器1配件3</v>
      </c>
      <c r="AD288" s="15">
        <f>INDEX(芦花古楼!$BS$19:$BS$58,神器!AB288)</f>
        <v>30</v>
      </c>
      <c r="AE288" s="15" t="s">
        <v>91</v>
      </c>
      <c r="AF288" s="15">
        <f t="shared" si="30"/>
        <v>33080</v>
      </c>
    </row>
    <row r="289" spans="24:32" ht="16.5" x14ac:dyDescent="0.2">
      <c r="X289" s="60">
        <v>276</v>
      </c>
      <c r="Y289" s="15">
        <f t="shared" si="26"/>
        <v>1606009</v>
      </c>
      <c r="Z289" s="15" t="str">
        <f t="shared" si="27"/>
        <v>中级神器1配件3-骨圈Lvs36</v>
      </c>
      <c r="AA289" s="60" t="s">
        <v>649</v>
      </c>
      <c r="AB289" s="15">
        <f t="shared" si="28"/>
        <v>36</v>
      </c>
      <c r="AC289" s="15" t="str">
        <f t="shared" si="29"/>
        <v>中级神器1配件3</v>
      </c>
      <c r="AD289" s="15">
        <f>INDEX(芦花古楼!$BS$19:$BS$58,神器!AB289)</f>
        <v>40</v>
      </c>
      <c r="AE289" s="15" t="s">
        <v>91</v>
      </c>
      <c r="AF289" s="15">
        <f t="shared" si="30"/>
        <v>38595</v>
      </c>
    </row>
    <row r="290" spans="24:32" ht="16.5" x14ac:dyDescent="0.2">
      <c r="X290" s="60">
        <v>277</v>
      </c>
      <c r="Y290" s="15">
        <f t="shared" si="26"/>
        <v>1606009</v>
      </c>
      <c r="Z290" s="15" t="str">
        <f t="shared" si="27"/>
        <v>中级神器1配件3-骨圈Lvs37</v>
      </c>
      <c r="AA290" s="60" t="s">
        <v>649</v>
      </c>
      <c r="AB290" s="15">
        <f t="shared" si="28"/>
        <v>37</v>
      </c>
      <c r="AC290" s="15" t="str">
        <f t="shared" si="29"/>
        <v>中级神器1配件3</v>
      </c>
      <c r="AD290" s="15">
        <f>INDEX(芦花古楼!$BS$19:$BS$58,神器!AB290)</f>
        <v>40</v>
      </c>
      <c r="AE290" s="15" t="s">
        <v>91</v>
      </c>
      <c r="AF290" s="15">
        <f t="shared" si="30"/>
        <v>44105</v>
      </c>
    </row>
    <row r="291" spans="24:32" ht="16.5" x14ac:dyDescent="0.2">
      <c r="X291" s="60">
        <v>278</v>
      </c>
      <c r="Y291" s="15">
        <f t="shared" si="26"/>
        <v>1606009</v>
      </c>
      <c r="Z291" s="15" t="str">
        <f t="shared" si="27"/>
        <v>中级神器1配件3-骨圈Lvs38</v>
      </c>
      <c r="AA291" s="60" t="s">
        <v>649</v>
      </c>
      <c r="AB291" s="15">
        <f t="shared" si="28"/>
        <v>38</v>
      </c>
      <c r="AC291" s="15" t="str">
        <f t="shared" si="29"/>
        <v>中级神器1配件3</v>
      </c>
      <c r="AD291" s="15">
        <f>INDEX(芦花古楼!$BS$19:$BS$58,神器!AB291)</f>
        <v>40</v>
      </c>
      <c r="AE291" s="15" t="s">
        <v>91</v>
      </c>
      <c r="AF291" s="15">
        <f t="shared" si="30"/>
        <v>49620</v>
      </c>
    </row>
    <row r="292" spans="24:32" ht="16.5" x14ac:dyDescent="0.2">
      <c r="X292" s="60">
        <v>279</v>
      </c>
      <c r="Y292" s="15">
        <f t="shared" si="26"/>
        <v>1606009</v>
      </c>
      <c r="Z292" s="15" t="str">
        <f t="shared" si="27"/>
        <v>中级神器1配件3-骨圈Lvs39</v>
      </c>
      <c r="AA292" s="60" t="s">
        <v>649</v>
      </c>
      <c r="AB292" s="15">
        <f t="shared" si="28"/>
        <v>39</v>
      </c>
      <c r="AC292" s="15" t="str">
        <f t="shared" si="29"/>
        <v>中级神器1配件3</v>
      </c>
      <c r="AD292" s="15">
        <f>INDEX(芦花古楼!$BS$19:$BS$58,神器!AB292)</f>
        <v>40</v>
      </c>
      <c r="AE292" s="15" t="s">
        <v>91</v>
      </c>
      <c r="AF292" s="15">
        <f t="shared" si="30"/>
        <v>55135</v>
      </c>
    </row>
    <row r="293" spans="24:32" ht="16.5" x14ac:dyDescent="0.2">
      <c r="X293" s="60">
        <v>280</v>
      </c>
      <c r="Y293" s="15">
        <f t="shared" si="26"/>
        <v>1606009</v>
      </c>
      <c r="Z293" s="15" t="str">
        <f t="shared" si="27"/>
        <v>中级神器1配件3-骨圈Lvs40</v>
      </c>
      <c r="AA293" s="60" t="s">
        <v>649</v>
      </c>
      <c r="AB293" s="15">
        <f t="shared" si="28"/>
        <v>40</v>
      </c>
      <c r="AC293" s="15" t="str">
        <f t="shared" si="29"/>
        <v>中级神器1配件3</v>
      </c>
      <c r="AD293" s="15">
        <f>INDEX(芦花古楼!$BS$19:$BS$58,神器!AB293)</f>
        <v>40</v>
      </c>
      <c r="AE293" s="15" t="s">
        <v>91</v>
      </c>
      <c r="AF293" s="15">
        <f t="shared" si="30"/>
        <v>66160</v>
      </c>
    </row>
    <row r="294" spans="24:32" ht="16.5" x14ac:dyDescent="0.2">
      <c r="X294" s="60">
        <v>281</v>
      </c>
      <c r="Y294" s="15">
        <f t="shared" si="26"/>
        <v>1606010</v>
      </c>
      <c r="Z294" s="15" t="str">
        <f t="shared" si="27"/>
        <v>中级神器1配件4-玉结Lvs1</v>
      </c>
      <c r="AA294" s="60" t="s">
        <v>649</v>
      </c>
      <c r="AB294" s="15">
        <f t="shared" si="28"/>
        <v>1</v>
      </c>
      <c r="AC294" s="15" t="str">
        <f t="shared" si="29"/>
        <v>中级神器1配件4</v>
      </c>
      <c r="AD294" s="15">
        <f>INDEX(芦花古楼!$BS$19:$BS$58,神器!AB294)</f>
        <v>1</v>
      </c>
      <c r="AE294" s="15" t="s">
        <v>91</v>
      </c>
      <c r="AF294" s="15">
        <f t="shared" si="30"/>
        <v>500</v>
      </c>
    </row>
    <row r="295" spans="24:32" ht="16.5" x14ac:dyDescent="0.2">
      <c r="X295" s="60">
        <v>282</v>
      </c>
      <c r="Y295" s="15">
        <f t="shared" si="26"/>
        <v>1606010</v>
      </c>
      <c r="Z295" s="15" t="str">
        <f t="shared" si="27"/>
        <v>中级神器1配件4-玉结Lvs2</v>
      </c>
      <c r="AA295" s="60" t="s">
        <v>649</v>
      </c>
      <c r="AB295" s="15">
        <f t="shared" si="28"/>
        <v>2</v>
      </c>
      <c r="AC295" s="15" t="str">
        <f t="shared" si="29"/>
        <v>中级神器1配件4</v>
      </c>
      <c r="AD295" s="15">
        <f>INDEX(芦花古楼!$BS$19:$BS$58,神器!AB295)</f>
        <v>1</v>
      </c>
      <c r="AE295" s="15" t="s">
        <v>91</v>
      </c>
      <c r="AF295" s="15">
        <f t="shared" si="30"/>
        <v>750</v>
      </c>
    </row>
    <row r="296" spans="24:32" ht="16.5" x14ac:dyDescent="0.2">
      <c r="X296" s="60">
        <v>283</v>
      </c>
      <c r="Y296" s="15">
        <f t="shared" si="26"/>
        <v>1606010</v>
      </c>
      <c r="Z296" s="15" t="str">
        <f t="shared" si="27"/>
        <v>中级神器1配件4-玉结Lvs3</v>
      </c>
      <c r="AA296" s="60" t="s">
        <v>649</v>
      </c>
      <c r="AB296" s="15">
        <f t="shared" si="28"/>
        <v>3</v>
      </c>
      <c r="AC296" s="15" t="str">
        <f t="shared" si="29"/>
        <v>中级神器1配件4</v>
      </c>
      <c r="AD296" s="15">
        <f>INDEX(芦花古楼!$BS$19:$BS$58,神器!AB296)</f>
        <v>2</v>
      </c>
      <c r="AE296" s="15" t="s">
        <v>91</v>
      </c>
      <c r="AF296" s="15">
        <f t="shared" si="30"/>
        <v>1000</v>
      </c>
    </row>
    <row r="297" spans="24:32" ht="16.5" x14ac:dyDescent="0.2">
      <c r="X297" s="60">
        <v>284</v>
      </c>
      <c r="Y297" s="15">
        <f t="shared" si="26"/>
        <v>1606010</v>
      </c>
      <c r="Z297" s="15" t="str">
        <f t="shared" si="27"/>
        <v>中级神器1配件4-玉结Lvs4</v>
      </c>
      <c r="AA297" s="60" t="s">
        <v>649</v>
      </c>
      <c r="AB297" s="15">
        <f t="shared" si="28"/>
        <v>4</v>
      </c>
      <c r="AC297" s="15" t="str">
        <f t="shared" si="29"/>
        <v>中级神器1配件4</v>
      </c>
      <c r="AD297" s="15">
        <f>INDEX(芦花古楼!$BS$19:$BS$58,神器!AB297)</f>
        <v>3</v>
      </c>
      <c r="AE297" s="15" t="s">
        <v>91</v>
      </c>
      <c r="AF297" s="15">
        <f t="shared" si="30"/>
        <v>1250</v>
      </c>
    </row>
    <row r="298" spans="24:32" ht="16.5" x14ac:dyDescent="0.2">
      <c r="X298" s="60">
        <v>285</v>
      </c>
      <c r="Y298" s="15">
        <f t="shared" si="26"/>
        <v>1606010</v>
      </c>
      <c r="Z298" s="15" t="str">
        <f t="shared" si="27"/>
        <v>中级神器1配件4-玉结Lvs5</v>
      </c>
      <c r="AA298" s="60" t="s">
        <v>649</v>
      </c>
      <c r="AB298" s="15">
        <f t="shared" si="28"/>
        <v>5</v>
      </c>
      <c r="AC298" s="15" t="str">
        <f t="shared" si="29"/>
        <v>中级神器1配件4</v>
      </c>
      <c r="AD298" s="15">
        <f>INDEX(芦花古楼!$BS$19:$BS$58,神器!AB298)</f>
        <v>3</v>
      </c>
      <c r="AE298" s="15" t="s">
        <v>91</v>
      </c>
      <c r="AF298" s="15">
        <f t="shared" si="30"/>
        <v>1505</v>
      </c>
    </row>
    <row r="299" spans="24:32" ht="16.5" x14ac:dyDescent="0.2">
      <c r="X299" s="60">
        <v>286</v>
      </c>
      <c r="Y299" s="15">
        <f t="shared" si="26"/>
        <v>1606010</v>
      </c>
      <c r="Z299" s="15" t="str">
        <f t="shared" si="27"/>
        <v>中级神器1配件4-玉结Lvs6</v>
      </c>
      <c r="AA299" s="60" t="s">
        <v>649</v>
      </c>
      <c r="AB299" s="15">
        <f t="shared" si="28"/>
        <v>6</v>
      </c>
      <c r="AC299" s="15" t="str">
        <f t="shared" si="29"/>
        <v>中级神器1配件4</v>
      </c>
      <c r="AD299" s="15">
        <f>INDEX(芦花古楼!$BS$19:$BS$58,神器!AB299)</f>
        <v>5</v>
      </c>
      <c r="AE299" s="15" t="s">
        <v>91</v>
      </c>
      <c r="AF299" s="15">
        <f t="shared" si="30"/>
        <v>1755</v>
      </c>
    </row>
    <row r="300" spans="24:32" ht="16.5" x14ac:dyDescent="0.2">
      <c r="X300" s="60">
        <v>287</v>
      </c>
      <c r="Y300" s="15">
        <f t="shared" si="26"/>
        <v>1606010</v>
      </c>
      <c r="Z300" s="15" t="str">
        <f t="shared" si="27"/>
        <v>中级神器1配件4-玉结Lvs7</v>
      </c>
      <c r="AA300" s="60" t="s">
        <v>649</v>
      </c>
      <c r="AB300" s="15">
        <f t="shared" si="28"/>
        <v>7</v>
      </c>
      <c r="AC300" s="15" t="str">
        <f t="shared" si="29"/>
        <v>中级神器1配件4</v>
      </c>
      <c r="AD300" s="15">
        <f>INDEX(芦花古楼!$BS$19:$BS$58,神器!AB300)</f>
        <v>5</v>
      </c>
      <c r="AE300" s="15" t="s">
        <v>91</v>
      </c>
      <c r="AF300" s="15">
        <f t="shared" si="30"/>
        <v>2005</v>
      </c>
    </row>
    <row r="301" spans="24:32" ht="16.5" x14ac:dyDescent="0.2">
      <c r="X301" s="60">
        <v>288</v>
      </c>
      <c r="Y301" s="15">
        <f t="shared" si="26"/>
        <v>1606010</v>
      </c>
      <c r="Z301" s="15" t="str">
        <f t="shared" si="27"/>
        <v>中级神器1配件4-玉结Lvs8</v>
      </c>
      <c r="AA301" s="60" t="s">
        <v>649</v>
      </c>
      <c r="AB301" s="15">
        <f t="shared" si="28"/>
        <v>8</v>
      </c>
      <c r="AC301" s="15" t="str">
        <f t="shared" si="29"/>
        <v>中级神器1配件4</v>
      </c>
      <c r="AD301" s="15">
        <f>INDEX(芦花古楼!$BS$19:$BS$58,神器!AB301)</f>
        <v>5</v>
      </c>
      <c r="AE301" s="15" t="s">
        <v>91</v>
      </c>
      <c r="AF301" s="15">
        <f t="shared" si="30"/>
        <v>2255</v>
      </c>
    </row>
    <row r="302" spans="24:32" ht="16.5" x14ac:dyDescent="0.2">
      <c r="X302" s="60">
        <v>289</v>
      </c>
      <c r="Y302" s="15">
        <f t="shared" si="26"/>
        <v>1606010</v>
      </c>
      <c r="Z302" s="15" t="str">
        <f t="shared" si="27"/>
        <v>中级神器1配件4-玉结Lvs9</v>
      </c>
      <c r="AA302" s="60" t="s">
        <v>649</v>
      </c>
      <c r="AB302" s="15">
        <f t="shared" si="28"/>
        <v>9</v>
      </c>
      <c r="AC302" s="15" t="str">
        <f t="shared" si="29"/>
        <v>中级神器1配件4</v>
      </c>
      <c r="AD302" s="15">
        <f>INDEX(芦花古楼!$BS$19:$BS$58,神器!AB302)</f>
        <v>5</v>
      </c>
      <c r="AE302" s="15" t="s">
        <v>91</v>
      </c>
      <c r="AF302" s="15">
        <f t="shared" si="30"/>
        <v>2505</v>
      </c>
    </row>
    <row r="303" spans="24:32" ht="16.5" x14ac:dyDescent="0.2">
      <c r="X303" s="60">
        <v>290</v>
      </c>
      <c r="Y303" s="15">
        <f t="shared" si="26"/>
        <v>1606010</v>
      </c>
      <c r="Z303" s="15" t="str">
        <f t="shared" si="27"/>
        <v>中级神器1配件4-玉结Lvs10</v>
      </c>
      <c r="AA303" s="60" t="s">
        <v>649</v>
      </c>
      <c r="AB303" s="15">
        <f t="shared" si="28"/>
        <v>10</v>
      </c>
      <c r="AC303" s="15" t="str">
        <f t="shared" si="29"/>
        <v>中级神器1配件4</v>
      </c>
      <c r="AD303" s="15">
        <f>INDEX(芦花古楼!$BS$19:$BS$58,神器!AB303)</f>
        <v>7</v>
      </c>
      <c r="AE303" s="15" t="s">
        <v>91</v>
      </c>
      <c r="AF303" s="15">
        <f t="shared" si="30"/>
        <v>3010</v>
      </c>
    </row>
    <row r="304" spans="24:32" ht="16.5" x14ac:dyDescent="0.2">
      <c r="X304" s="60">
        <v>291</v>
      </c>
      <c r="Y304" s="15">
        <f t="shared" si="26"/>
        <v>1606010</v>
      </c>
      <c r="Z304" s="15" t="str">
        <f t="shared" si="27"/>
        <v>中级神器1配件4-玉结Lvs11</v>
      </c>
      <c r="AA304" s="60" t="s">
        <v>649</v>
      </c>
      <c r="AB304" s="15">
        <f t="shared" si="28"/>
        <v>11</v>
      </c>
      <c r="AC304" s="15" t="str">
        <f t="shared" si="29"/>
        <v>中级神器1配件4</v>
      </c>
      <c r="AD304" s="15">
        <f>INDEX(芦花古楼!$BS$19:$BS$58,神器!AB304)</f>
        <v>7</v>
      </c>
      <c r="AE304" s="15" t="s">
        <v>91</v>
      </c>
      <c r="AF304" s="15">
        <f t="shared" si="30"/>
        <v>3470</v>
      </c>
    </row>
    <row r="305" spans="24:32" ht="16.5" x14ac:dyDescent="0.2">
      <c r="X305" s="60">
        <v>292</v>
      </c>
      <c r="Y305" s="15">
        <f t="shared" si="26"/>
        <v>1606010</v>
      </c>
      <c r="Z305" s="15" t="str">
        <f t="shared" si="27"/>
        <v>中级神器1配件4-玉结Lvs12</v>
      </c>
      <c r="AA305" s="60" t="s">
        <v>649</v>
      </c>
      <c r="AB305" s="15">
        <f t="shared" si="28"/>
        <v>12</v>
      </c>
      <c r="AC305" s="15" t="str">
        <f t="shared" si="29"/>
        <v>中级神器1配件4</v>
      </c>
      <c r="AD305" s="15">
        <f>INDEX(芦花古楼!$BS$19:$BS$58,神器!AB305)</f>
        <v>7</v>
      </c>
      <c r="AE305" s="15" t="s">
        <v>91</v>
      </c>
      <c r="AF305" s="15">
        <f t="shared" si="30"/>
        <v>4050</v>
      </c>
    </row>
    <row r="306" spans="24:32" ht="16.5" x14ac:dyDescent="0.2">
      <c r="X306" s="60">
        <v>293</v>
      </c>
      <c r="Y306" s="15">
        <f t="shared" si="26"/>
        <v>1606010</v>
      </c>
      <c r="Z306" s="15" t="str">
        <f t="shared" si="27"/>
        <v>中级神器1配件4-玉结Lvs13</v>
      </c>
      <c r="AA306" s="60" t="s">
        <v>649</v>
      </c>
      <c r="AB306" s="15">
        <f t="shared" si="28"/>
        <v>13</v>
      </c>
      <c r="AC306" s="15" t="str">
        <f t="shared" si="29"/>
        <v>中级神器1配件4</v>
      </c>
      <c r="AD306" s="15">
        <f>INDEX(芦花古楼!$BS$19:$BS$58,神器!AB306)</f>
        <v>7</v>
      </c>
      <c r="AE306" s="15" t="s">
        <v>91</v>
      </c>
      <c r="AF306" s="15">
        <f t="shared" si="30"/>
        <v>4630</v>
      </c>
    </row>
    <row r="307" spans="24:32" ht="16.5" x14ac:dyDescent="0.2">
      <c r="X307" s="60">
        <v>294</v>
      </c>
      <c r="Y307" s="15">
        <f t="shared" si="26"/>
        <v>1606010</v>
      </c>
      <c r="Z307" s="15" t="str">
        <f t="shared" si="27"/>
        <v>中级神器1配件4-玉结Lvs14</v>
      </c>
      <c r="AA307" s="60" t="s">
        <v>649</v>
      </c>
      <c r="AB307" s="15">
        <f t="shared" si="28"/>
        <v>14</v>
      </c>
      <c r="AC307" s="15" t="str">
        <f t="shared" si="29"/>
        <v>中级神器1配件4</v>
      </c>
      <c r="AD307" s="15">
        <f>INDEX(芦花古楼!$BS$19:$BS$58,神器!AB307)</f>
        <v>7</v>
      </c>
      <c r="AE307" s="15" t="s">
        <v>91</v>
      </c>
      <c r="AF307" s="15">
        <f t="shared" si="30"/>
        <v>5205</v>
      </c>
    </row>
    <row r="308" spans="24:32" ht="16.5" x14ac:dyDescent="0.2">
      <c r="X308" s="60">
        <v>295</v>
      </c>
      <c r="Y308" s="15">
        <f t="shared" si="26"/>
        <v>1606010</v>
      </c>
      <c r="Z308" s="15" t="str">
        <f t="shared" si="27"/>
        <v>中级神器1配件4-玉结Lvs15</v>
      </c>
      <c r="AA308" s="60" t="s">
        <v>649</v>
      </c>
      <c r="AB308" s="15">
        <f t="shared" si="28"/>
        <v>15</v>
      </c>
      <c r="AC308" s="15" t="str">
        <f t="shared" si="29"/>
        <v>中级神器1配件4</v>
      </c>
      <c r="AD308" s="15">
        <f>INDEX(芦花古楼!$BS$19:$BS$58,神器!AB308)</f>
        <v>10</v>
      </c>
      <c r="AE308" s="15" t="s">
        <v>91</v>
      </c>
      <c r="AF308" s="15">
        <f t="shared" si="30"/>
        <v>5785</v>
      </c>
    </row>
    <row r="309" spans="24:32" ht="16.5" x14ac:dyDescent="0.2">
      <c r="X309" s="60">
        <v>296</v>
      </c>
      <c r="Y309" s="15">
        <f t="shared" si="26"/>
        <v>1606010</v>
      </c>
      <c r="Z309" s="15" t="str">
        <f t="shared" si="27"/>
        <v>中级神器1配件4-玉结Lvs16</v>
      </c>
      <c r="AA309" s="60" t="s">
        <v>649</v>
      </c>
      <c r="AB309" s="15">
        <f t="shared" si="28"/>
        <v>16</v>
      </c>
      <c r="AC309" s="15" t="str">
        <f t="shared" si="29"/>
        <v>中级神器1配件4</v>
      </c>
      <c r="AD309" s="15">
        <f>INDEX(芦花古楼!$BS$19:$BS$58,神器!AB309)</f>
        <v>10</v>
      </c>
      <c r="AE309" s="15" t="s">
        <v>91</v>
      </c>
      <c r="AF309" s="15">
        <f t="shared" si="30"/>
        <v>6365</v>
      </c>
    </row>
    <row r="310" spans="24:32" ht="16.5" x14ac:dyDescent="0.2">
      <c r="X310" s="60">
        <v>297</v>
      </c>
      <c r="Y310" s="15">
        <f t="shared" si="26"/>
        <v>1606010</v>
      </c>
      <c r="Z310" s="15" t="str">
        <f t="shared" si="27"/>
        <v>中级神器1配件4-玉结Lvs17</v>
      </c>
      <c r="AA310" s="60" t="s">
        <v>649</v>
      </c>
      <c r="AB310" s="15">
        <f t="shared" si="28"/>
        <v>17</v>
      </c>
      <c r="AC310" s="15" t="str">
        <f t="shared" si="29"/>
        <v>中级神器1配件4</v>
      </c>
      <c r="AD310" s="15">
        <f>INDEX(芦花古楼!$BS$19:$BS$58,神器!AB310)</f>
        <v>10</v>
      </c>
      <c r="AE310" s="15" t="s">
        <v>91</v>
      </c>
      <c r="AF310" s="15">
        <f t="shared" si="30"/>
        <v>6945</v>
      </c>
    </row>
    <row r="311" spans="24:32" ht="16.5" x14ac:dyDescent="0.2">
      <c r="X311" s="60">
        <v>298</v>
      </c>
      <c r="Y311" s="15">
        <f t="shared" si="26"/>
        <v>1606010</v>
      </c>
      <c r="Z311" s="15" t="str">
        <f t="shared" si="27"/>
        <v>中级神器1配件4-玉结Lvs18</v>
      </c>
      <c r="AA311" s="60" t="s">
        <v>649</v>
      </c>
      <c r="AB311" s="15">
        <f t="shared" si="28"/>
        <v>18</v>
      </c>
      <c r="AC311" s="15" t="str">
        <f t="shared" si="29"/>
        <v>中级神器1配件4</v>
      </c>
      <c r="AD311" s="15">
        <f>INDEX(芦花古楼!$BS$19:$BS$58,神器!AB311)</f>
        <v>10</v>
      </c>
      <c r="AE311" s="15" t="s">
        <v>91</v>
      </c>
      <c r="AF311" s="15">
        <f t="shared" si="30"/>
        <v>7525</v>
      </c>
    </row>
    <row r="312" spans="24:32" ht="16.5" x14ac:dyDescent="0.2">
      <c r="X312" s="60">
        <v>299</v>
      </c>
      <c r="Y312" s="15">
        <f t="shared" si="26"/>
        <v>1606010</v>
      </c>
      <c r="Z312" s="15" t="str">
        <f t="shared" si="27"/>
        <v>中级神器1配件4-玉结Lvs19</v>
      </c>
      <c r="AA312" s="60" t="s">
        <v>649</v>
      </c>
      <c r="AB312" s="15">
        <f t="shared" si="28"/>
        <v>19</v>
      </c>
      <c r="AC312" s="15" t="str">
        <f t="shared" si="29"/>
        <v>中级神器1配件4</v>
      </c>
      <c r="AD312" s="15">
        <f>INDEX(芦花古楼!$BS$19:$BS$58,神器!AB312)</f>
        <v>10</v>
      </c>
      <c r="AE312" s="15" t="s">
        <v>91</v>
      </c>
      <c r="AF312" s="15">
        <f t="shared" si="30"/>
        <v>8100</v>
      </c>
    </row>
    <row r="313" spans="24:32" ht="16.5" x14ac:dyDescent="0.2">
      <c r="X313" s="60">
        <v>300</v>
      </c>
      <c r="Y313" s="15">
        <f t="shared" si="26"/>
        <v>1606010</v>
      </c>
      <c r="Z313" s="15" t="str">
        <f t="shared" si="27"/>
        <v>中级神器1配件4-玉结Lvs20</v>
      </c>
      <c r="AA313" s="60" t="s">
        <v>649</v>
      </c>
      <c r="AB313" s="15">
        <f t="shared" si="28"/>
        <v>20</v>
      </c>
      <c r="AC313" s="15" t="str">
        <f t="shared" si="29"/>
        <v>中级神器1配件4</v>
      </c>
      <c r="AD313" s="15">
        <f>INDEX(芦花古楼!$BS$19:$BS$58,神器!AB313)</f>
        <v>10</v>
      </c>
      <c r="AE313" s="15" t="s">
        <v>91</v>
      </c>
      <c r="AF313" s="15">
        <f t="shared" si="30"/>
        <v>9260</v>
      </c>
    </row>
    <row r="314" spans="24:32" ht="16.5" x14ac:dyDescent="0.2">
      <c r="X314" s="60">
        <v>301</v>
      </c>
      <c r="Y314" s="15">
        <f t="shared" si="26"/>
        <v>1606010</v>
      </c>
      <c r="Z314" s="15" t="str">
        <f t="shared" si="27"/>
        <v>中级神器1配件4-玉结Lvs21</v>
      </c>
      <c r="AA314" s="60" t="s">
        <v>649</v>
      </c>
      <c r="AB314" s="15">
        <f t="shared" si="28"/>
        <v>21</v>
      </c>
      <c r="AC314" s="15" t="str">
        <f t="shared" si="29"/>
        <v>中级神器1配件4</v>
      </c>
      <c r="AD314" s="15">
        <f>INDEX(芦花古楼!$BS$19:$BS$58,神器!AB314)</f>
        <v>15</v>
      </c>
      <c r="AE314" s="15" t="s">
        <v>91</v>
      </c>
      <c r="AF314" s="15">
        <f t="shared" si="30"/>
        <v>9815</v>
      </c>
    </row>
    <row r="315" spans="24:32" ht="16.5" x14ac:dyDescent="0.2">
      <c r="X315" s="60">
        <v>302</v>
      </c>
      <c r="Y315" s="15">
        <f t="shared" si="26"/>
        <v>1606010</v>
      </c>
      <c r="Z315" s="15" t="str">
        <f t="shared" si="27"/>
        <v>中级神器1配件4-玉结Lvs22</v>
      </c>
      <c r="AA315" s="60" t="s">
        <v>649</v>
      </c>
      <c r="AB315" s="15">
        <f t="shared" si="28"/>
        <v>22</v>
      </c>
      <c r="AC315" s="15" t="str">
        <f t="shared" si="29"/>
        <v>中级神器1配件4</v>
      </c>
      <c r="AD315" s="15">
        <f>INDEX(芦花古楼!$BS$19:$BS$58,神器!AB315)</f>
        <v>15</v>
      </c>
      <c r="AE315" s="15" t="s">
        <v>91</v>
      </c>
      <c r="AF315" s="15">
        <f t="shared" si="30"/>
        <v>10305</v>
      </c>
    </row>
    <row r="316" spans="24:32" ht="16.5" x14ac:dyDescent="0.2">
      <c r="X316" s="60">
        <v>303</v>
      </c>
      <c r="Y316" s="15">
        <f t="shared" si="26"/>
        <v>1606010</v>
      </c>
      <c r="Z316" s="15" t="str">
        <f t="shared" si="27"/>
        <v>中级神器1配件4-玉结Lvs23</v>
      </c>
      <c r="AA316" s="60" t="s">
        <v>649</v>
      </c>
      <c r="AB316" s="15">
        <f t="shared" si="28"/>
        <v>23</v>
      </c>
      <c r="AC316" s="15" t="str">
        <f t="shared" si="29"/>
        <v>中级神器1配件4</v>
      </c>
      <c r="AD316" s="15">
        <f>INDEX(芦花古楼!$BS$19:$BS$58,神器!AB316)</f>
        <v>15</v>
      </c>
      <c r="AE316" s="15" t="s">
        <v>91</v>
      </c>
      <c r="AF316" s="15">
        <f t="shared" si="30"/>
        <v>10795</v>
      </c>
    </row>
    <row r="317" spans="24:32" ht="16.5" x14ac:dyDescent="0.2">
      <c r="X317" s="60">
        <v>304</v>
      </c>
      <c r="Y317" s="15">
        <f t="shared" si="26"/>
        <v>1606010</v>
      </c>
      <c r="Z317" s="15" t="str">
        <f t="shared" si="27"/>
        <v>中级神器1配件4-玉结Lvs24</v>
      </c>
      <c r="AA317" s="60" t="s">
        <v>649</v>
      </c>
      <c r="AB317" s="15">
        <f t="shared" si="28"/>
        <v>24</v>
      </c>
      <c r="AC317" s="15" t="str">
        <f t="shared" si="29"/>
        <v>中级神器1配件4</v>
      </c>
      <c r="AD317" s="15">
        <f>INDEX(芦花古楼!$BS$19:$BS$58,神器!AB317)</f>
        <v>15</v>
      </c>
      <c r="AE317" s="15" t="s">
        <v>91</v>
      </c>
      <c r="AF317" s="15">
        <f t="shared" si="30"/>
        <v>11285</v>
      </c>
    </row>
    <row r="318" spans="24:32" ht="16.5" x14ac:dyDescent="0.2">
      <c r="X318" s="60">
        <v>305</v>
      </c>
      <c r="Y318" s="15">
        <f t="shared" si="26"/>
        <v>1606010</v>
      </c>
      <c r="Z318" s="15" t="str">
        <f t="shared" si="27"/>
        <v>中级神器1配件4-玉结Lvs25</v>
      </c>
      <c r="AA318" s="60" t="s">
        <v>649</v>
      </c>
      <c r="AB318" s="15">
        <f t="shared" si="28"/>
        <v>25</v>
      </c>
      <c r="AC318" s="15" t="str">
        <f t="shared" si="29"/>
        <v>中级神器1配件4</v>
      </c>
      <c r="AD318" s="15">
        <f>INDEX(芦花古楼!$BS$19:$BS$58,神器!AB318)</f>
        <v>15</v>
      </c>
      <c r="AE318" s="15" t="s">
        <v>91</v>
      </c>
      <c r="AF318" s="15">
        <f t="shared" si="30"/>
        <v>11780</v>
      </c>
    </row>
    <row r="319" spans="24:32" ht="16.5" x14ac:dyDescent="0.2">
      <c r="X319" s="60">
        <v>306</v>
      </c>
      <c r="Y319" s="15">
        <f t="shared" si="26"/>
        <v>1606010</v>
      </c>
      <c r="Z319" s="15" t="str">
        <f t="shared" si="27"/>
        <v>中级神器1配件4-玉结Lvs26</v>
      </c>
      <c r="AA319" s="60" t="s">
        <v>649</v>
      </c>
      <c r="AB319" s="15">
        <f t="shared" si="28"/>
        <v>26</v>
      </c>
      <c r="AC319" s="15" t="str">
        <f t="shared" si="29"/>
        <v>中级神器1配件4</v>
      </c>
      <c r="AD319" s="15">
        <f>INDEX(芦花古楼!$BS$19:$BS$58,神器!AB319)</f>
        <v>25</v>
      </c>
      <c r="AE319" s="15" t="s">
        <v>91</v>
      </c>
      <c r="AF319" s="15">
        <f t="shared" si="30"/>
        <v>12270</v>
      </c>
    </row>
    <row r="320" spans="24:32" ht="16.5" x14ac:dyDescent="0.2">
      <c r="X320" s="60">
        <v>307</v>
      </c>
      <c r="Y320" s="15">
        <f t="shared" si="26"/>
        <v>1606010</v>
      </c>
      <c r="Z320" s="15" t="str">
        <f t="shared" si="27"/>
        <v>中级神器1配件4-玉结Lvs27</v>
      </c>
      <c r="AA320" s="60" t="s">
        <v>649</v>
      </c>
      <c r="AB320" s="15">
        <f t="shared" si="28"/>
        <v>27</v>
      </c>
      <c r="AC320" s="15" t="str">
        <f t="shared" si="29"/>
        <v>中级神器1配件4</v>
      </c>
      <c r="AD320" s="15">
        <f>INDEX(芦花古楼!$BS$19:$BS$58,神器!AB320)</f>
        <v>25</v>
      </c>
      <c r="AE320" s="15" t="s">
        <v>91</v>
      </c>
      <c r="AF320" s="15">
        <f t="shared" si="30"/>
        <v>12760</v>
      </c>
    </row>
    <row r="321" spans="24:32" ht="16.5" x14ac:dyDescent="0.2">
      <c r="X321" s="60">
        <v>308</v>
      </c>
      <c r="Y321" s="15">
        <f t="shared" si="26"/>
        <v>1606010</v>
      </c>
      <c r="Z321" s="15" t="str">
        <f t="shared" si="27"/>
        <v>中级神器1配件4-玉结Lvs28</v>
      </c>
      <c r="AA321" s="60" t="s">
        <v>649</v>
      </c>
      <c r="AB321" s="15">
        <f t="shared" si="28"/>
        <v>28</v>
      </c>
      <c r="AC321" s="15" t="str">
        <f t="shared" si="29"/>
        <v>中级神器1配件4</v>
      </c>
      <c r="AD321" s="15">
        <f>INDEX(芦花古楼!$BS$19:$BS$58,神器!AB321)</f>
        <v>25</v>
      </c>
      <c r="AE321" s="15" t="s">
        <v>91</v>
      </c>
      <c r="AF321" s="15">
        <f t="shared" si="30"/>
        <v>13250</v>
      </c>
    </row>
    <row r="322" spans="24:32" ht="16.5" x14ac:dyDescent="0.2">
      <c r="X322" s="60">
        <v>309</v>
      </c>
      <c r="Y322" s="15">
        <f t="shared" si="26"/>
        <v>1606010</v>
      </c>
      <c r="Z322" s="15" t="str">
        <f t="shared" si="27"/>
        <v>中级神器1配件4-玉结Lvs29</v>
      </c>
      <c r="AA322" s="60" t="s">
        <v>649</v>
      </c>
      <c r="AB322" s="15">
        <f t="shared" si="28"/>
        <v>29</v>
      </c>
      <c r="AC322" s="15" t="str">
        <f t="shared" si="29"/>
        <v>中级神器1配件4</v>
      </c>
      <c r="AD322" s="15">
        <f>INDEX(芦花古楼!$BS$19:$BS$58,神器!AB322)</f>
        <v>25</v>
      </c>
      <c r="AE322" s="15" t="s">
        <v>91</v>
      </c>
      <c r="AF322" s="15">
        <f t="shared" si="30"/>
        <v>13740</v>
      </c>
    </row>
    <row r="323" spans="24:32" ht="16.5" x14ac:dyDescent="0.2">
      <c r="X323" s="60">
        <v>310</v>
      </c>
      <c r="Y323" s="15">
        <f t="shared" si="26"/>
        <v>1606010</v>
      </c>
      <c r="Z323" s="15" t="str">
        <f t="shared" si="27"/>
        <v>中级神器1配件4-玉结Lvs30</v>
      </c>
      <c r="AA323" s="60" t="s">
        <v>649</v>
      </c>
      <c r="AB323" s="15">
        <f t="shared" si="28"/>
        <v>30</v>
      </c>
      <c r="AC323" s="15" t="str">
        <f t="shared" si="29"/>
        <v>中级神器1配件4</v>
      </c>
      <c r="AD323" s="15">
        <f>INDEX(芦花古楼!$BS$19:$BS$58,神器!AB323)</f>
        <v>25</v>
      </c>
      <c r="AE323" s="15" t="s">
        <v>91</v>
      </c>
      <c r="AF323" s="15">
        <f t="shared" si="30"/>
        <v>14725</v>
      </c>
    </row>
    <row r="324" spans="24:32" ht="16.5" x14ac:dyDescent="0.2">
      <c r="X324" s="60">
        <v>311</v>
      </c>
      <c r="Y324" s="15">
        <f t="shared" si="26"/>
        <v>1606010</v>
      </c>
      <c r="Z324" s="15" t="str">
        <f t="shared" si="27"/>
        <v>中级神器1配件4-玉结Lvs31</v>
      </c>
      <c r="AA324" s="60" t="s">
        <v>649</v>
      </c>
      <c r="AB324" s="15">
        <f t="shared" si="28"/>
        <v>31</v>
      </c>
      <c r="AC324" s="15" t="str">
        <f t="shared" si="29"/>
        <v>中级神器1配件4</v>
      </c>
      <c r="AD324" s="15">
        <f>INDEX(芦花古楼!$BS$19:$BS$58,神器!AB324)</f>
        <v>30</v>
      </c>
      <c r="AE324" s="15" t="s">
        <v>91</v>
      </c>
      <c r="AF324" s="15">
        <f t="shared" si="30"/>
        <v>15435</v>
      </c>
    </row>
    <row r="325" spans="24:32" ht="16.5" x14ac:dyDescent="0.2">
      <c r="X325" s="60">
        <v>312</v>
      </c>
      <c r="Y325" s="15">
        <f t="shared" si="26"/>
        <v>1606010</v>
      </c>
      <c r="Z325" s="15" t="str">
        <f t="shared" si="27"/>
        <v>中级神器1配件4-玉结Lvs32</v>
      </c>
      <c r="AA325" s="60" t="s">
        <v>649</v>
      </c>
      <c r="AB325" s="15">
        <f t="shared" si="28"/>
        <v>32</v>
      </c>
      <c r="AC325" s="15" t="str">
        <f t="shared" si="29"/>
        <v>中级神器1配件4</v>
      </c>
      <c r="AD325" s="15">
        <f>INDEX(芦花古楼!$BS$19:$BS$58,神器!AB325)</f>
        <v>30</v>
      </c>
      <c r="AE325" s="15" t="s">
        <v>91</v>
      </c>
      <c r="AF325" s="15">
        <f t="shared" si="30"/>
        <v>23155</v>
      </c>
    </row>
    <row r="326" spans="24:32" ht="16.5" x14ac:dyDescent="0.2">
      <c r="X326" s="60">
        <v>313</v>
      </c>
      <c r="Y326" s="15">
        <f t="shared" si="26"/>
        <v>1606010</v>
      </c>
      <c r="Z326" s="15" t="str">
        <f t="shared" si="27"/>
        <v>中级神器1配件4-玉结Lvs33</v>
      </c>
      <c r="AA326" s="60" t="s">
        <v>649</v>
      </c>
      <c r="AB326" s="15">
        <f t="shared" si="28"/>
        <v>33</v>
      </c>
      <c r="AC326" s="15" t="str">
        <f t="shared" si="29"/>
        <v>中级神器1配件4</v>
      </c>
      <c r="AD326" s="15">
        <f>INDEX(芦花古楼!$BS$19:$BS$58,神器!AB326)</f>
        <v>30</v>
      </c>
      <c r="AE326" s="15" t="s">
        <v>91</v>
      </c>
      <c r="AF326" s="15">
        <f t="shared" si="30"/>
        <v>30875</v>
      </c>
    </row>
    <row r="327" spans="24:32" ht="16.5" x14ac:dyDescent="0.2">
      <c r="X327" s="60">
        <v>314</v>
      </c>
      <c r="Y327" s="15">
        <f t="shared" si="26"/>
        <v>1606010</v>
      </c>
      <c r="Z327" s="15" t="str">
        <f t="shared" si="27"/>
        <v>中级神器1配件4-玉结Lvs34</v>
      </c>
      <c r="AA327" s="60" t="s">
        <v>649</v>
      </c>
      <c r="AB327" s="15">
        <f t="shared" si="28"/>
        <v>34</v>
      </c>
      <c r="AC327" s="15" t="str">
        <f t="shared" si="29"/>
        <v>中级神器1配件4</v>
      </c>
      <c r="AD327" s="15">
        <f>INDEX(芦花古楼!$BS$19:$BS$58,神器!AB327)</f>
        <v>30</v>
      </c>
      <c r="AE327" s="15" t="s">
        <v>91</v>
      </c>
      <c r="AF327" s="15">
        <f t="shared" si="30"/>
        <v>38595</v>
      </c>
    </row>
    <row r="328" spans="24:32" ht="16.5" x14ac:dyDescent="0.2">
      <c r="X328" s="60">
        <v>315</v>
      </c>
      <c r="Y328" s="15">
        <f t="shared" si="26"/>
        <v>1606010</v>
      </c>
      <c r="Z328" s="15" t="str">
        <f t="shared" si="27"/>
        <v>中级神器1配件4-玉结Lvs35</v>
      </c>
      <c r="AA328" s="60" t="s">
        <v>649</v>
      </c>
      <c r="AB328" s="15">
        <f t="shared" si="28"/>
        <v>35</v>
      </c>
      <c r="AC328" s="15" t="str">
        <f t="shared" si="29"/>
        <v>中级神器1配件4</v>
      </c>
      <c r="AD328" s="15">
        <f>INDEX(芦花古楼!$BS$19:$BS$58,神器!AB328)</f>
        <v>30</v>
      </c>
      <c r="AE328" s="15" t="s">
        <v>91</v>
      </c>
      <c r="AF328" s="15">
        <f t="shared" si="30"/>
        <v>46310</v>
      </c>
    </row>
    <row r="329" spans="24:32" ht="16.5" x14ac:dyDescent="0.2">
      <c r="X329" s="60">
        <v>316</v>
      </c>
      <c r="Y329" s="15">
        <f t="shared" si="26"/>
        <v>1606010</v>
      </c>
      <c r="Z329" s="15" t="str">
        <f t="shared" si="27"/>
        <v>中级神器1配件4-玉结Lvs36</v>
      </c>
      <c r="AA329" s="60" t="s">
        <v>649</v>
      </c>
      <c r="AB329" s="15">
        <f t="shared" si="28"/>
        <v>36</v>
      </c>
      <c r="AC329" s="15" t="str">
        <f t="shared" si="29"/>
        <v>中级神器1配件4</v>
      </c>
      <c r="AD329" s="15">
        <f>INDEX(芦花古楼!$BS$19:$BS$58,神器!AB329)</f>
        <v>40</v>
      </c>
      <c r="AE329" s="15" t="s">
        <v>91</v>
      </c>
      <c r="AF329" s="15">
        <f t="shared" si="30"/>
        <v>54030</v>
      </c>
    </row>
    <row r="330" spans="24:32" ht="16.5" x14ac:dyDescent="0.2">
      <c r="X330" s="60">
        <v>317</v>
      </c>
      <c r="Y330" s="15">
        <f t="shared" si="26"/>
        <v>1606010</v>
      </c>
      <c r="Z330" s="15" t="str">
        <f t="shared" si="27"/>
        <v>中级神器1配件4-玉结Lvs37</v>
      </c>
      <c r="AA330" s="60" t="s">
        <v>649</v>
      </c>
      <c r="AB330" s="15">
        <f t="shared" si="28"/>
        <v>37</v>
      </c>
      <c r="AC330" s="15" t="str">
        <f t="shared" si="29"/>
        <v>中级神器1配件4</v>
      </c>
      <c r="AD330" s="15">
        <f>INDEX(芦花古楼!$BS$19:$BS$58,神器!AB330)</f>
        <v>40</v>
      </c>
      <c r="AE330" s="15" t="s">
        <v>91</v>
      </c>
      <c r="AF330" s="15">
        <f t="shared" si="30"/>
        <v>61750</v>
      </c>
    </row>
    <row r="331" spans="24:32" ht="16.5" x14ac:dyDescent="0.2">
      <c r="X331" s="60">
        <v>318</v>
      </c>
      <c r="Y331" s="15">
        <f t="shared" si="26"/>
        <v>1606010</v>
      </c>
      <c r="Z331" s="15" t="str">
        <f t="shared" si="27"/>
        <v>中级神器1配件4-玉结Lvs38</v>
      </c>
      <c r="AA331" s="60" t="s">
        <v>649</v>
      </c>
      <c r="AB331" s="15">
        <f t="shared" si="28"/>
        <v>38</v>
      </c>
      <c r="AC331" s="15" t="str">
        <f t="shared" si="29"/>
        <v>中级神器1配件4</v>
      </c>
      <c r="AD331" s="15">
        <f>INDEX(芦花古楼!$BS$19:$BS$58,神器!AB331)</f>
        <v>40</v>
      </c>
      <c r="AE331" s="15" t="s">
        <v>91</v>
      </c>
      <c r="AF331" s="15">
        <f t="shared" si="30"/>
        <v>69470</v>
      </c>
    </row>
    <row r="332" spans="24:32" ht="16.5" x14ac:dyDescent="0.2">
      <c r="X332" s="60">
        <v>319</v>
      </c>
      <c r="Y332" s="15">
        <f t="shared" si="26"/>
        <v>1606010</v>
      </c>
      <c r="Z332" s="15" t="str">
        <f t="shared" si="27"/>
        <v>中级神器1配件4-玉结Lvs39</v>
      </c>
      <c r="AA332" s="60" t="s">
        <v>649</v>
      </c>
      <c r="AB332" s="15">
        <f t="shared" si="28"/>
        <v>39</v>
      </c>
      <c r="AC332" s="15" t="str">
        <f t="shared" si="29"/>
        <v>中级神器1配件4</v>
      </c>
      <c r="AD332" s="15">
        <f>INDEX(芦花古楼!$BS$19:$BS$58,神器!AB332)</f>
        <v>40</v>
      </c>
      <c r="AE332" s="15" t="s">
        <v>91</v>
      </c>
      <c r="AF332" s="15">
        <f t="shared" si="30"/>
        <v>77190</v>
      </c>
    </row>
    <row r="333" spans="24:32" ht="16.5" x14ac:dyDescent="0.2">
      <c r="X333" s="60">
        <v>320</v>
      </c>
      <c r="Y333" s="15">
        <f t="shared" si="26"/>
        <v>1606010</v>
      </c>
      <c r="Z333" s="15" t="str">
        <f t="shared" si="27"/>
        <v>中级神器1配件4-玉结Lvs40</v>
      </c>
      <c r="AA333" s="60" t="s">
        <v>649</v>
      </c>
      <c r="AB333" s="15">
        <f t="shared" si="28"/>
        <v>40</v>
      </c>
      <c r="AC333" s="15" t="str">
        <f t="shared" si="29"/>
        <v>中级神器1配件4</v>
      </c>
      <c r="AD333" s="15">
        <f>INDEX(芦花古楼!$BS$19:$BS$58,神器!AB333)</f>
        <v>40</v>
      </c>
      <c r="AE333" s="15" t="s">
        <v>91</v>
      </c>
      <c r="AF333" s="15">
        <f t="shared" si="30"/>
        <v>92625</v>
      </c>
    </row>
    <row r="334" spans="24:32" ht="16.5" x14ac:dyDescent="0.2">
      <c r="X334" s="60">
        <v>321</v>
      </c>
      <c r="Y334" s="15">
        <f t="shared" si="26"/>
        <v>1606011</v>
      </c>
      <c r="Z334" s="15" t="str">
        <f t="shared" si="27"/>
        <v>中级神器2配件1-指虎Lvs1</v>
      </c>
      <c r="AA334" s="60" t="s">
        <v>649</v>
      </c>
      <c r="AB334" s="15">
        <f t="shared" si="28"/>
        <v>1</v>
      </c>
      <c r="AC334" s="15" t="str">
        <f t="shared" si="29"/>
        <v>中级神器2配件1</v>
      </c>
      <c r="AD334" s="15">
        <f>INDEX(芦花古楼!$BS$19:$BS$58,神器!AB334)</f>
        <v>1</v>
      </c>
      <c r="AE334" s="15" t="s">
        <v>91</v>
      </c>
      <c r="AF334" s="15">
        <f t="shared" si="30"/>
        <v>140</v>
      </c>
    </row>
    <row r="335" spans="24:32" ht="16.5" x14ac:dyDescent="0.2">
      <c r="X335" s="60">
        <v>322</v>
      </c>
      <c r="Y335" s="15">
        <f t="shared" ref="Y335:Y398" si="31">INDEX($R$4:$R$33,INT((X335-1)/40)+1)</f>
        <v>1606011</v>
      </c>
      <c r="Z335" s="15" t="str">
        <f t="shared" ref="Z335:Z398" si="32">INDEX($U$4:$U$33,INT((X335-1)/40)+1)&amp;AA335&amp;AB335</f>
        <v>中级神器2配件1-指虎Lvs2</v>
      </c>
      <c r="AA335" s="60" t="s">
        <v>649</v>
      </c>
      <c r="AB335" s="15">
        <f t="shared" ref="AB335:AB398" si="33">MOD(X335-1,40)+1</f>
        <v>2</v>
      </c>
      <c r="AC335" s="15" t="str">
        <f t="shared" ref="AC335:AC398" si="34">INDEX($S$4:$S$33,INT((X335-1)/40)+1)</f>
        <v>中级神器2配件1</v>
      </c>
      <c r="AD335" s="15">
        <f>INDEX(芦花古楼!$BS$19:$BS$58,神器!AB335)</f>
        <v>1</v>
      </c>
      <c r="AE335" s="15" t="s">
        <v>91</v>
      </c>
      <c r="AF335" s="15">
        <f t="shared" ref="AF335:AF398" si="35">INDEX($F$14:$L$53,AB335,INDEX($Q$4:$Q$33,INT((X335-1)/40)+1))</f>
        <v>215</v>
      </c>
    </row>
    <row r="336" spans="24:32" ht="16.5" x14ac:dyDescent="0.2">
      <c r="X336" s="60">
        <v>323</v>
      </c>
      <c r="Y336" s="15">
        <f t="shared" si="31"/>
        <v>1606011</v>
      </c>
      <c r="Z336" s="15" t="str">
        <f t="shared" si="32"/>
        <v>中级神器2配件1-指虎Lvs3</v>
      </c>
      <c r="AA336" s="60" t="s">
        <v>649</v>
      </c>
      <c r="AB336" s="15">
        <f t="shared" si="33"/>
        <v>3</v>
      </c>
      <c r="AC336" s="15" t="str">
        <f t="shared" si="34"/>
        <v>中级神器2配件1</v>
      </c>
      <c r="AD336" s="15">
        <f>INDEX(芦花古楼!$BS$19:$BS$58,神器!AB336)</f>
        <v>2</v>
      </c>
      <c r="AE336" s="15" t="s">
        <v>91</v>
      </c>
      <c r="AF336" s="15">
        <f t="shared" si="35"/>
        <v>285</v>
      </c>
    </row>
    <row r="337" spans="24:32" ht="16.5" x14ac:dyDescent="0.2">
      <c r="X337" s="60">
        <v>324</v>
      </c>
      <c r="Y337" s="15">
        <f t="shared" si="31"/>
        <v>1606011</v>
      </c>
      <c r="Z337" s="15" t="str">
        <f t="shared" si="32"/>
        <v>中级神器2配件1-指虎Lvs4</v>
      </c>
      <c r="AA337" s="60" t="s">
        <v>649</v>
      </c>
      <c r="AB337" s="15">
        <f t="shared" si="33"/>
        <v>4</v>
      </c>
      <c r="AC337" s="15" t="str">
        <f t="shared" si="34"/>
        <v>中级神器2配件1</v>
      </c>
      <c r="AD337" s="15">
        <f>INDEX(芦花古楼!$BS$19:$BS$58,神器!AB337)</f>
        <v>3</v>
      </c>
      <c r="AE337" s="15" t="s">
        <v>91</v>
      </c>
      <c r="AF337" s="15">
        <f t="shared" si="35"/>
        <v>355</v>
      </c>
    </row>
    <row r="338" spans="24:32" ht="16.5" x14ac:dyDescent="0.2">
      <c r="X338" s="60">
        <v>325</v>
      </c>
      <c r="Y338" s="15">
        <f t="shared" si="31"/>
        <v>1606011</v>
      </c>
      <c r="Z338" s="15" t="str">
        <f t="shared" si="32"/>
        <v>中级神器2配件1-指虎Lvs5</v>
      </c>
      <c r="AA338" s="60" t="s">
        <v>649</v>
      </c>
      <c r="AB338" s="15">
        <f t="shared" si="33"/>
        <v>5</v>
      </c>
      <c r="AC338" s="15" t="str">
        <f t="shared" si="34"/>
        <v>中级神器2配件1</v>
      </c>
      <c r="AD338" s="15">
        <f>INDEX(芦花古楼!$BS$19:$BS$58,神器!AB338)</f>
        <v>3</v>
      </c>
      <c r="AE338" s="15" t="s">
        <v>91</v>
      </c>
      <c r="AF338" s="15">
        <f t="shared" si="35"/>
        <v>430</v>
      </c>
    </row>
    <row r="339" spans="24:32" ht="16.5" x14ac:dyDescent="0.2">
      <c r="X339" s="60">
        <v>326</v>
      </c>
      <c r="Y339" s="15">
        <f t="shared" si="31"/>
        <v>1606011</v>
      </c>
      <c r="Z339" s="15" t="str">
        <f t="shared" si="32"/>
        <v>中级神器2配件1-指虎Lvs6</v>
      </c>
      <c r="AA339" s="60" t="s">
        <v>649</v>
      </c>
      <c r="AB339" s="15">
        <f t="shared" si="33"/>
        <v>6</v>
      </c>
      <c r="AC339" s="15" t="str">
        <f t="shared" si="34"/>
        <v>中级神器2配件1</v>
      </c>
      <c r="AD339" s="15">
        <f>INDEX(芦花古楼!$BS$19:$BS$58,神器!AB339)</f>
        <v>5</v>
      </c>
      <c r="AE339" s="15" t="s">
        <v>91</v>
      </c>
      <c r="AF339" s="15">
        <f t="shared" si="35"/>
        <v>500</v>
      </c>
    </row>
    <row r="340" spans="24:32" ht="16.5" x14ac:dyDescent="0.2">
      <c r="X340" s="60">
        <v>327</v>
      </c>
      <c r="Y340" s="15">
        <f t="shared" si="31"/>
        <v>1606011</v>
      </c>
      <c r="Z340" s="15" t="str">
        <f t="shared" si="32"/>
        <v>中级神器2配件1-指虎Lvs7</v>
      </c>
      <c r="AA340" s="60" t="s">
        <v>649</v>
      </c>
      <c r="AB340" s="15">
        <f t="shared" si="33"/>
        <v>7</v>
      </c>
      <c r="AC340" s="15" t="str">
        <f t="shared" si="34"/>
        <v>中级神器2配件1</v>
      </c>
      <c r="AD340" s="15">
        <f>INDEX(芦花古楼!$BS$19:$BS$58,神器!AB340)</f>
        <v>5</v>
      </c>
      <c r="AE340" s="15" t="s">
        <v>91</v>
      </c>
      <c r="AF340" s="15">
        <f t="shared" si="35"/>
        <v>570</v>
      </c>
    </row>
    <row r="341" spans="24:32" ht="16.5" x14ac:dyDescent="0.2">
      <c r="X341" s="60">
        <v>328</v>
      </c>
      <c r="Y341" s="15">
        <f t="shared" si="31"/>
        <v>1606011</v>
      </c>
      <c r="Z341" s="15" t="str">
        <f t="shared" si="32"/>
        <v>中级神器2配件1-指虎Lvs8</v>
      </c>
      <c r="AA341" s="60" t="s">
        <v>649</v>
      </c>
      <c r="AB341" s="15">
        <f t="shared" si="33"/>
        <v>8</v>
      </c>
      <c r="AC341" s="15" t="str">
        <f t="shared" si="34"/>
        <v>中级神器2配件1</v>
      </c>
      <c r="AD341" s="15">
        <f>INDEX(芦花古楼!$BS$19:$BS$58,神器!AB341)</f>
        <v>5</v>
      </c>
      <c r="AE341" s="15" t="s">
        <v>91</v>
      </c>
      <c r="AF341" s="15">
        <f t="shared" si="35"/>
        <v>645</v>
      </c>
    </row>
    <row r="342" spans="24:32" ht="16.5" x14ac:dyDescent="0.2">
      <c r="X342" s="60">
        <v>329</v>
      </c>
      <c r="Y342" s="15">
        <f t="shared" si="31"/>
        <v>1606011</v>
      </c>
      <c r="Z342" s="15" t="str">
        <f t="shared" si="32"/>
        <v>中级神器2配件1-指虎Lvs9</v>
      </c>
      <c r="AA342" s="60" t="s">
        <v>649</v>
      </c>
      <c r="AB342" s="15">
        <f t="shared" si="33"/>
        <v>9</v>
      </c>
      <c r="AC342" s="15" t="str">
        <f t="shared" si="34"/>
        <v>中级神器2配件1</v>
      </c>
      <c r="AD342" s="15">
        <f>INDEX(芦花古楼!$BS$19:$BS$58,神器!AB342)</f>
        <v>5</v>
      </c>
      <c r="AE342" s="15" t="s">
        <v>91</v>
      </c>
      <c r="AF342" s="15">
        <f t="shared" si="35"/>
        <v>715</v>
      </c>
    </row>
    <row r="343" spans="24:32" ht="16.5" x14ac:dyDescent="0.2">
      <c r="X343" s="60">
        <v>330</v>
      </c>
      <c r="Y343" s="15">
        <f t="shared" si="31"/>
        <v>1606011</v>
      </c>
      <c r="Z343" s="15" t="str">
        <f t="shared" si="32"/>
        <v>中级神器2配件1-指虎Lvs10</v>
      </c>
      <c r="AA343" s="60" t="s">
        <v>649</v>
      </c>
      <c r="AB343" s="15">
        <f t="shared" si="33"/>
        <v>10</v>
      </c>
      <c r="AC343" s="15" t="str">
        <f t="shared" si="34"/>
        <v>中级神器2配件1</v>
      </c>
      <c r="AD343" s="15">
        <f>INDEX(芦花古楼!$BS$19:$BS$58,神器!AB343)</f>
        <v>7</v>
      </c>
      <c r="AE343" s="15" t="s">
        <v>91</v>
      </c>
      <c r="AF343" s="15">
        <f t="shared" si="35"/>
        <v>860</v>
      </c>
    </row>
    <row r="344" spans="24:32" ht="16.5" x14ac:dyDescent="0.2">
      <c r="X344" s="60">
        <v>331</v>
      </c>
      <c r="Y344" s="15">
        <f t="shared" si="31"/>
        <v>1606011</v>
      </c>
      <c r="Z344" s="15" t="str">
        <f t="shared" si="32"/>
        <v>中级神器2配件1-指虎Lvs11</v>
      </c>
      <c r="AA344" s="60" t="s">
        <v>649</v>
      </c>
      <c r="AB344" s="15">
        <f t="shared" si="33"/>
        <v>11</v>
      </c>
      <c r="AC344" s="15" t="str">
        <f t="shared" si="34"/>
        <v>中级神器2配件1</v>
      </c>
      <c r="AD344" s="15">
        <f>INDEX(芦花古楼!$BS$19:$BS$58,神器!AB344)</f>
        <v>7</v>
      </c>
      <c r="AE344" s="15" t="s">
        <v>91</v>
      </c>
      <c r="AF344" s="15">
        <f t="shared" si="35"/>
        <v>990</v>
      </c>
    </row>
    <row r="345" spans="24:32" ht="16.5" x14ac:dyDescent="0.2">
      <c r="X345" s="60">
        <v>332</v>
      </c>
      <c r="Y345" s="15">
        <f t="shared" si="31"/>
        <v>1606011</v>
      </c>
      <c r="Z345" s="15" t="str">
        <f t="shared" si="32"/>
        <v>中级神器2配件1-指虎Lvs12</v>
      </c>
      <c r="AA345" s="60" t="s">
        <v>649</v>
      </c>
      <c r="AB345" s="15">
        <f t="shared" si="33"/>
        <v>12</v>
      </c>
      <c r="AC345" s="15" t="str">
        <f t="shared" si="34"/>
        <v>中级神器2配件1</v>
      </c>
      <c r="AD345" s="15">
        <f>INDEX(芦花古楼!$BS$19:$BS$58,神器!AB345)</f>
        <v>7</v>
      </c>
      <c r="AE345" s="15" t="s">
        <v>91</v>
      </c>
      <c r="AF345" s="15">
        <f t="shared" si="35"/>
        <v>1155</v>
      </c>
    </row>
    <row r="346" spans="24:32" ht="16.5" x14ac:dyDescent="0.2">
      <c r="X346" s="60">
        <v>333</v>
      </c>
      <c r="Y346" s="15">
        <f t="shared" si="31"/>
        <v>1606011</v>
      </c>
      <c r="Z346" s="15" t="str">
        <f t="shared" si="32"/>
        <v>中级神器2配件1-指虎Lvs13</v>
      </c>
      <c r="AA346" s="60" t="s">
        <v>649</v>
      </c>
      <c r="AB346" s="15">
        <f t="shared" si="33"/>
        <v>13</v>
      </c>
      <c r="AC346" s="15" t="str">
        <f t="shared" si="34"/>
        <v>中级神器2配件1</v>
      </c>
      <c r="AD346" s="15">
        <f>INDEX(芦花古楼!$BS$19:$BS$58,神器!AB346)</f>
        <v>7</v>
      </c>
      <c r="AE346" s="15" t="s">
        <v>91</v>
      </c>
      <c r="AF346" s="15">
        <f t="shared" si="35"/>
        <v>1320</v>
      </c>
    </row>
    <row r="347" spans="24:32" ht="16.5" x14ac:dyDescent="0.2">
      <c r="X347" s="60">
        <v>334</v>
      </c>
      <c r="Y347" s="15">
        <f t="shared" si="31"/>
        <v>1606011</v>
      </c>
      <c r="Z347" s="15" t="str">
        <f t="shared" si="32"/>
        <v>中级神器2配件1-指虎Lvs14</v>
      </c>
      <c r="AA347" s="60" t="s">
        <v>649</v>
      </c>
      <c r="AB347" s="15">
        <f t="shared" si="33"/>
        <v>14</v>
      </c>
      <c r="AC347" s="15" t="str">
        <f t="shared" si="34"/>
        <v>中级神器2配件1</v>
      </c>
      <c r="AD347" s="15">
        <f>INDEX(芦花古楼!$BS$19:$BS$58,神器!AB347)</f>
        <v>7</v>
      </c>
      <c r="AE347" s="15" t="s">
        <v>91</v>
      </c>
      <c r="AF347" s="15">
        <f t="shared" si="35"/>
        <v>1485</v>
      </c>
    </row>
    <row r="348" spans="24:32" ht="16.5" x14ac:dyDescent="0.2">
      <c r="X348" s="60">
        <v>335</v>
      </c>
      <c r="Y348" s="15">
        <f t="shared" si="31"/>
        <v>1606011</v>
      </c>
      <c r="Z348" s="15" t="str">
        <f t="shared" si="32"/>
        <v>中级神器2配件1-指虎Lvs15</v>
      </c>
      <c r="AA348" s="60" t="s">
        <v>649</v>
      </c>
      <c r="AB348" s="15">
        <f t="shared" si="33"/>
        <v>15</v>
      </c>
      <c r="AC348" s="15" t="str">
        <f t="shared" si="34"/>
        <v>中级神器2配件1</v>
      </c>
      <c r="AD348" s="15">
        <f>INDEX(芦花古楼!$BS$19:$BS$58,神器!AB348)</f>
        <v>10</v>
      </c>
      <c r="AE348" s="15" t="s">
        <v>91</v>
      </c>
      <c r="AF348" s="15">
        <f t="shared" si="35"/>
        <v>1650</v>
      </c>
    </row>
    <row r="349" spans="24:32" ht="16.5" x14ac:dyDescent="0.2">
      <c r="X349" s="60">
        <v>336</v>
      </c>
      <c r="Y349" s="15">
        <f t="shared" si="31"/>
        <v>1606011</v>
      </c>
      <c r="Z349" s="15" t="str">
        <f t="shared" si="32"/>
        <v>中级神器2配件1-指虎Lvs16</v>
      </c>
      <c r="AA349" s="60" t="s">
        <v>649</v>
      </c>
      <c r="AB349" s="15">
        <f t="shared" si="33"/>
        <v>16</v>
      </c>
      <c r="AC349" s="15" t="str">
        <f t="shared" si="34"/>
        <v>中级神器2配件1</v>
      </c>
      <c r="AD349" s="15">
        <f>INDEX(芦花古楼!$BS$19:$BS$58,神器!AB349)</f>
        <v>10</v>
      </c>
      <c r="AE349" s="15" t="s">
        <v>91</v>
      </c>
      <c r="AF349" s="15">
        <f t="shared" si="35"/>
        <v>1815</v>
      </c>
    </row>
    <row r="350" spans="24:32" ht="16.5" x14ac:dyDescent="0.2">
      <c r="X350" s="60">
        <v>337</v>
      </c>
      <c r="Y350" s="15">
        <f t="shared" si="31"/>
        <v>1606011</v>
      </c>
      <c r="Z350" s="15" t="str">
        <f t="shared" si="32"/>
        <v>中级神器2配件1-指虎Lvs17</v>
      </c>
      <c r="AA350" s="60" t="s">
        <v>649</v>
      </c>
      <c r="AB350" s="15">
        <f t="shared" si="33"/>
        <v>17</v>
      </c>
      <c r="AC350" s="15" t="str">
        <f t="shared" si="34"/>
        <v>中级神器2配件1</v>
      </c>
      <c r="AD350" s="15">
        <f>INDEX(芦花古楼!$BS$19:$BS$58,神器!AB350)</f>
        <v>10</v>
      </c>
      <c r="AE350" s="15" t="s">
        <v>91</v>
      </c>
      <c r="AF350" s="15">
        <f t="shared" si="35"/>
        <v>1980</v>
      </c>
    </row>
    <row r="351" spans="24:32" ht="16.5" x14ac:dyDescent="0.2">
      <c r="X351" s="60">
        <v>338</v>
      </c>
      <c r="Y351" s="15">
        <f t="shared" si="31"/>
        <v>1606011</v>
      </c>
      <c r="Z351" s="15" t="str">
        <f t="shared" si="32"/>
        <v>中级神器2配件1-指虎Lvs18</v>
      </c>
      <c r="AA351" s="60" t="s">
        <v>649</v>
      </c>
      <c r="AB351" s="15">
        <f t="shared" si="33"/>
        <v>18</v>
      </c>
      <c r="AC351" s="15" t="str">
        <f t="shared" si="34"/>
        <v>中级神器2配件1</v>
      </c>
      <c r="AD351" s="15">
        <f>INDEX(芦花古楼!$BS$19:$BS$58,神器!AB351)</f>
        <v>10</v>
      </c>
      <c r="AE351" s="15" t="s">
        <v>91</v>
      </c>
      <c r="AF351" s="15">
        <f t="shared" si="35"/>
        <v>2150</v>
      </c>
    </row>
    <row r="352" spans="24:32" ht="16.5" x14ac:dyDescent="0.2">
      <c r="X352" s="60">
        <v>339</v>
      </c>
      <c r="Y352" s="15">
        <f t="shared" si="31"/>
        <v>1606011</v>
      </c>
      <c r="Z352" s="15" t="str">
        <f t="shared" si="32"/>
        <v>中级神器2配件1-指虎Lvs19</v>
      </c>
      <c r="AA352" s="60" t="s">
        <v>649</v>
      </c>
      <c r="AB352" s="15">
        <f t="shared" si="33"/>
        <v>19</v>
      </c>
      <c r="AC352" s="15" t="str">
        <f t="shared" si="34"/>
        <v>中级神器2配件1</v>
      </c>
      <c r="AD352" s="15">
        <f>INDEX(芦花古楼!$BS$19:$BS$58,神器!AB352)</f>
        <v>10</v>
      </c>
      <c r="AE352" s="15" t="s">
        <v>91</v>
      </c>
      <c r="AF352" s="15">
        <f t="shared" si="35"/>
        <v>2315</v>
      </c>
    </row>
    <row r="353" spans="24:32" ht="16.5" x14ac:dyDescent="0.2">
      <c r="X353" s="60">
        <v>340</v>
      </c>
      <c r="Y353" s="15">
        <f t="shared" si="31"/>
        <v>1606011</v>
      </c>
      <c r="Z353" s="15" t="str">
        <f t="shared" si="32"/>
        <v>中级神器2配件1-指虎Lvs20</v>
      </c>
      <c r="AA353" s="60" t="s">
        <v>649</v>
      </c>
      <c r="AB353" s="15">
        <f t="shared" si="33"/>
        <v>20</v>
      </c>
      <c r="AC353" s="15" t="str">
        <f t="shared" si="34"/>
        <v>中级神器2配件1</v>
      </c>
      <c r="AD353" s="15">
        <f>INDEX(芦花古楼!$BS$19:$BS$58,神器!AB353)</f>
        <v>10</v>
      </c>
      <c r="AE353" s="15" t="s">
        <v>91</v>
      </c>
      <c r="AF353" s="15">
        <f t="shared" si="35"/>
        <v>2645</v>
      </c>
    </row>
    <row r="354" spans="24:32" ht="16.5" x14ac:dyDescent="0.2">
      <c r="X354" s="60">
        <v>341</v>
      </c>
      <c r="Y354" s="15">
        <f t="shared" si="31"/>
        <v>1606011</v>
      </c>
      <c r="Z354" s="15" t="str">
        <f t="shared" si="32"/>
        <v>中级神器2配件1-指虎Lvs21</v>
      </c>
      <c r="AA354" s="60" t="s">
        <v>649</v>
      </c>
      <c r="AB354" s="15">
        <f t="shared" si="33"/>
        <v>21</v>
      </c>
      <c r="AC354" s="15" t="str">
        <f t="shared" si="34"/>
        <v>中级神器2配件1</v>
      </c>
      <c r="AD354" s="15">
        <f>INDEX(芦花古楼!$BS$19:$BS$58,神器!AB354)</f>
        <v>15</v>
      </c>
      <c r="AE354" s="15" t="s">
        <v>91</v>
      </c>
      <c r="AF354" s="15">
        <f t="shared" si="35"/>
        <v>2800</v>
      </c>
    </row>
    <row r="355" spans="24:32" ht="16.5" x14ac:dyDescent="0.2">
      <c r="X355" s="60">
        <v>342</v>
      </c>
      <c r="Y355" s="15">
        <f t="shared" si="31"/>
        <v>1606011</v>
      </c>
      <c r="Z355" s="15" t="str">
        <f t="shared" si="32"/>
        <v>中级神器2配件1-指虎Lvs22</v>
      </c>
      <c r="AA355" s="60" t="s">
        <v>649</v>
      </c>
      <c r="AB355" s="15">
        <f t="shared" si="33"/>
        <v>22</v>
      </c>
      <c r="AC355" s="15" t="str">
        <f t="shared" si="34"/>
        <v>中级神器2配件1</v>
      </c>
      <c r="AD355" s="15">
        <f>INDEX(芦花古楼!$BS$19:$BS$58,神器!AB355)</f>
        <v>15</v>
      </c>
      <c r="AE355" s="15" t="s">
        <v>91</v>
      </c>
      <c r="AF355" s="15">
        <f t="shared" si="35"/>
        <v>2945</v>
      </c>
    </row>
    <row r="356" spans="24:32" ht="16.5" x14ac:dyDescent="0.2">
      <c r="X356" s="60">
        <v>343</v>
      </c>
      <c r="Y356" s="15">
        <f t="shared" si="31"/>
        <v>1606011</v>
      </c>
      <c r="Z356" s="15" t="str">
        <f t="shared" si="32"/>
        <v>中级神器2配件1-指虎Lvs23</v>
      </c>
      <c r="AA356" s="60" t="s">
        <v>649</v>
      </c>
      <c r="AB356" s="15">
        <f t="shared" si="33"/>
        <v>23</v>
      </c>
      <c r="AC356" s="15" t="str">
        <f t="shared" si="34"/>
        <v>中级神器2配件1</v>
      </c>
      <c r="AD356" s="15">
        <f>INDEX(芦花古楼!$BS$19:$BS$58,神器!AB356)</f>
        <v>15</v>
      </c>
      <c r="AE356" s="15" t="s">
        <v>91</v>
      </c>
      <c r="AF356" s="15">
        <f t="shared" si="35"/>
        <v>3085</v>
      </c>
    </row>
    <row r="357" spans="24:32" ht="16.5" x14ac:dyDescent="0.2">
      <c r="X357" s="60">
        <v>344</v>
      </c>
      <c r="Y357" s="15">
        <f t="shared" si="31"/>
        <v>1606011</v>
      </c>
      <c r="Z357" s="15" t="str">
        <f t="shared" si="32"/>
        <v>中级神器2配件1-指虎Lvs24</v>
      </c>
      <c r="AA357" s="60" t="s">
        <v>649</v>
      </c>
      <c r="AB357" s="15">
        <f t="shared" si="33"/>
        <v>24</v>
      </c>
      <c r="AC357" s="15" t="str">
        <f t="shared" si="34"/>
        <v>中级神器2配件1</v>
      </c>
      <c r="AD357" s="15">
        <f>INDEX(芦花古楼!$BS$19:$BS$58,神器!AB357)</f>
        <v>15</v>
      </c>
      <c r="AE357" s="15" t="s">
        <v>91</v>
      </c>
      <c r="AF357" s="15">
        <f t="shared" si="35"/>
        <v>3225</v>
      </c>
    </row>
    <row r="358" spans="24:32" ht="16.5" x14ac:dyDescent="0.2">
      <c r="X358" s="60">
        <v>345</v>
      </c>
      <c r="Y358" s="15">
        <f t="shared" si="31"/>
        <v>1606011</v>
      </c>
      <c r="Z358" s="15" t="str">
        <f t="shared" si="32"/>
        <v>中级神器2配件1-指虎Lvs25</v>
      </c>
      <c r="AA358" s="60" t="s">
        <v>649</v>
      </c>
      <c r="AB358" s="15">
        <f t="shared" si="33"/>
        <v>25</v>
      </c>
      <c r="AC358" s="15" t="str">
        <f t="shared" si="34"/>
        <v>中级神器2配件1</v>
      </c>
      <c r="AD358" s="15">
        <f>INDEX(芦花古楼!$BS$19:$BS$58,神器!AB358)</f>
        <v>15</v>
      </c>
      <c r="AE358" s="15" t="s">
        <v>91</v>
      </c>
      <c r="AF358" s="15">
        <f t="shared" si="35"/>
        <v>3365</v>
      </c>
    </row>
    <row r="359" spans="24:32" ht="16.5" x14ac:dyDescent="0.2">
      <c r="X359" s="60">
        <v>346</v>
      </c>
      <c r="Y359" s="15">
        <f t="shared" si="31"/>
        <v>1606011</v>
      </c>
      <c r="Z359" s="15" t="str">
        <f t="shared" si="32"/>
        <v>中级神器2配件1-指虎Lvs26</v>
      </c>
      <c r="AA359" s="60" t="s">
        <v>649</v>
      </c>
      <c r="AB359" s="15">
        <f t="shared" si="33"/>
        <v>26</v>
      </c>
      <c r="AC359" s="15" t="str">
        <f t="shared" si="34"/>
        <v>中级神器2配件1</v>
      </c>
      <c r="AD359" s="15">
        <f>INDEX(芦花古楼!$BS$19:$BS$58,神器!AB359)</f>
        <v>25</v>
      </c>
      <c r="AE359" s="15" t="s">
        <v>91</v>
      </c>
      <c r="AF359" s="15">
        <f t="shared" si="35"/>
        <v>3505</v>
      </c>
    </row>
    <row r="360" spans="24:32" ht="16.5" x14ac:dyDescent="0.2">
      <c r="X360" s="60">
        <v>347</v>
      </c>
      <c r="Y360" s="15">
        <f t="shared" si="31"/>
        <v>1606011</v>
      </c>
      <c r="Z360" s="15" t="str">
        <f t="shared" si="32"/>
        <v>中级神器2配件1-指虎Lvs27</v>
      </c>
      <c r="AA360" s="60" t="s">
        <v>649</v>
      </c>
      <c r="AB360" s="15">
        <f t="shared" si="33"/>
        <v>27</v>
      </c>
      <c r="AC360" s="15" t="str">
        <f t="shared" si="34"/>
        <v>中级神器2配件1</v>
      </c>
      <c r="AD360" s="15">
        <f>INDEX(芦花古楼!$BS$19:$BS$58,神器!AB360)</f>
        <v>25</v>
      </c>
      <c r="AE360" s="15" t="s">
        <v>91</v>
      </c>
      <c r="AF360" s="15">
        <f t="shared" si="35"/>
        <v>3645</v>
      </c>
    </row>
    <row r="361" spans="24:32" ht="16.5" x14ac:dyDescent="0.2">
      <c r="X361" s="60">
        <v>348</v>
      </c>
      <c r="Y361" s="15">
        <f t="shared" si="31"/>
        <v>1606011</v>
      </c>
      <c r="Z361" s="15" t="str">
        <f t="shared" si="32"/>
        <v>中级神器2配件1-指虎Lvs28</v>
      </c>
      <c r="AA361" s="60" t="s">
        <v>649</v>
      </c>
      <c r="AB361" s="15">
        <f t="shared" si="33"/>
        <v>28</v>
      </c>
      <c r="AC361" s="15" t="str">
        <f t="shared" si="34"/>
        <v>中级神器2配件1</v>
      </c>
      <c r="AD361" s="15">
        <f>INDEX(芦花古楼!$BS$19:$BS$58,神器!AB361)</f>
        <v>25</v>
      </c>
      <c r="AE361" s="15" t="s">
        <v>91</v>
      </c>
      <c r="AF361" s="15">
        <f t="shared" si="35"/>
        <v>3785</v>
      </c>
    </row>
    <row r="362" spans="24:32" ht="16.5" x14ac:dyDescent="0.2">
      <c r="X362" s="60">
        <v>349</v>
      </c>
      <c r="Y362" s="15">
        <f t="shared" si="31"/>
        <v>1606011</v>
      </c>
      <c r="Z362" s="15" t="str">
        <f t="shared" si="32"/>
        <v>中级神器2配件1-指虎Lvs29</v>
      </c>
      <c r="AA362" s="60" t="s">
        <v>649</v>
      </c>
      <c r="AB362" s="15">
        <f t="shared" si="33"/>
        <v>29</v>
      </c>
      <c r="AC362" s="15" t="str">
        <f t="shared" si="34"/>
        <v>中级神器2配件1</v>
      </c>
      <c r="AD362" s="15">
        <f>INDEX(芦花古楼!$BS$19:$BS$58,神器!AB362)</f>
        <v>25</v>
      </c>
      <c r="AE362" s="15" t="s">
        <v>91</v>
      </c>
      <c r="AF362" s="15">
        <f t="shared" si="35"/>
        <v>3925</v>
      </c>
    </row>
    <row r="363" spans="24:32" ht="16.5" x14ac:dyDescent="0.2">
      <c r="X363" s="60">
        <v>350</v>
      </c>
      <c r="Y363" s="15">
        <f t="shared" si="31"/>
        <v>1606011</v>
      </c>
      <c r="Z363" s="15" t="str">
        <f t="shared" si="32"/>
        <v>中级神器2配件1-指虎Lvs30</v>
      </c>
      <c r="AA363" s="60" t="s">
        <v>649</v>
      </c>
      <c r="AB363" s="15">
        <f t="shared" si="33"/>
        <v>30</v>
      </c>
      <c r="AC363" s="15" t="str">
        <f t="shared" si="34"/>
        <v>中级神器2配件1</v>
      </c>
      <c r="AD363" s="15">
        <f>INDEX(芦花古楼!$BS$19:$BS$58,神器!AB363)</f>
        <v>25</v>
      </c>
      <c r="AE363" s="15" t="s">
        <v>91</v>
      </c>
      <c r="AF363" s="15">
        <f t="shared" si="35"/>
        <v>4205</v>
      </c>
    </row>
    <row r="364" spans="24:32" ht="16.5" x14ac:dyDescent="0.2">
      <c r="X364" s="60">
        <v>351</v>
      </c>
      <c r="Y364" s="15">
        <f t="shared" si="31"/>
        <v>1606011</v>
      </c>
      <c r="Z364" s="15" t="str">
        <f t="shared" si="32"/>
        <v>中级神器2配件1-指虎Lvs31</v>
      </c>
      <c r="AA364" s="60" t="s">
        <v>649</v>
      </c>
      <c r="AB364" s="15">
        <f t="shared" si="33"/>
        <v>31</v>
      </c>
      <c r="AC364" s="15" t="str">
        <f t="shared" si="34"/>
        <v>中级神器2配件1</v>
      </c>
      <c r="AD364" s="15">
        <f>INDEX(芦花古楼!$BS$19:$BS$58,神器!AB364)</f>
        <v>30</v>
      </c>
      <c r="AE364" s="15" t="s">
        <v>91</v>
      </c>
      <c r="AF364" s="15">
        <f t="shared" si="35"/>
        <v>4410</v>
      </c>
    </row>
    <row r="365" spans="24:32" ht="16.5" x14ac:dyDescent="0.2">
      <c r="X365" s="60">
        <v>352</v>
      </c>
      <c r="Y365" s="15">
        <f t="shared" si="31"/>
        <v>1606011</v>
      </c>
      <c r="Z365" s="15" t="str">
        <f t="shared" si="32"/>
        <v>中级神器2配件1-指虎Lvs32</v>
      </c>
      <c r="AA365" s="60" t="s">
        <v>649</v>
      </c>
      <c r="AB365" s="15">
        <f t="shared" si="33"/>
        <v>32</v>
      </c>
      <c r="AC365" s="15" t="str">
        <f t="shared" si="34"/>
        <v>中级神器2配件1</v>
      </c>
      <c r="AD365" s="15">
        <f>INDEX(芦花古楼!$BS$19:$BS$58,神器!AB365)</f>
        <v>30</v>
      </c>
      <c r="AE365" s="15" t="s">
        <v>91</v>
      </c>
      <c r="AF365" s="15">
        <f t="shared" si="35"/>
        <v>6615</v>
      </c>
    </row>
    <row r="366" spans="24:32" ht="16.5" x14ac:dyDescent="0.2">
      <c r="X366" s="60">
        <v>353</v>
      </c>
      <c r="Y366" s="15">
        <f t="shared" si="31"/>
        <v>1606011</v>
      </c>
      <c r="Z366" s="15" t="str">
        <f t="shared" si="32"/>
        <v>中级神器2配件1-指虎Lvs33</v>
      </c>
      <c r="AA366" s="60" t="s">
        <v>649</v>
      </c>
      <c r="AB366" s="15">
        <f t="shared" si="33"/>
        <v>33</v>
      </c>
      <c r="AC366" s="15" t="str">
        <f t="shared" si="34"/>
        <v>中级神器2配件1</v>
      </c>
      <c r="AD366" s="15">
        <f>INDEX(芦花古楼!$BS$19:$BS$58,神器!AB366)</f>
        <v>30</v>
      </c>
      <c r="AE366" s="15" t="s">
        <v>91</v>
      </c>
      <c r="AF366" s="15">
        <f t="shared" si="35"/>
        <v>8820</v>
      </c>
    </row>
    <row r="367" spans="24:32" ht="16.5" x14ac:dyDescent="0.2">
      <c r="X367" s="60">
        <v>354</v>
      </c>
      <c r="Y367" s="15">
        <f t="shared" si="31"/>
        <v>1606011</v>
      </c>
      <c r="Z367" s="15" t="str">
        <f t="shared" si="32"/>
        <v>中级神器2配件1-指虎Lvs34</v>
      </c>
      <c r="AA367" s="60" t="s">
        <v>649</v>
      </c>
      <c r="AB367" s="15">
        <f t="shared" si="33"/>
        <v>34</v>
      </c>
      <c r="AC367" s="15" t="str">
        <f t="shared" si="34"/>
        <v>中级神器2配件1</v>
      </c>
      <c r="AD367" s="15">
        <f>INDEX(芦花古楼!$BS$19:$BS$58,神器!AB367)</f>
        <v>30</v>
      </c>
      <c r="AE367" s="15" t="s">
        <v>91</v>
      </c>
      <c r="AF367" s="15">
        <f t="shared" si="35"/>
        <v>11025</v>
      </c>
    </row>
    <row r="368" spans="24:32" ht="16.5" x14ac:dyDescent="0.2">
      <c r="X368" s="60">
        <v>355</v>
      </c>
      <c r="Y368" s="15">
        <f t="shared" si="31"/>
        <v>1606011</v>
      </c>
      <c r="Z368" s="15" t="str">
        <f t="shared" si="32"/>
        <v>中级神器2配件1-指虎Lvs35</v>
      </c>
      <c r="AA368" s="60" t="s">
        <v>649</v>
      </c>
      <c r="AB368" s="15">
        <f t="shared" si="33"/>
        <v>35</v>
      </c>
      <c r="AC368" s="15" t="str">
        <f t="shared" si="34"/>
        <v>中级神器2配件1</v>
      </c>
      <c r="AD368" s="15">
        <f>INDEX(芦花古楼!$BS$19:$BS$58,神器!AB368)</f>
        <v>30</v>
      </c>
      <c r="AE368" s="15" t="s">
        <v>91</v>
      </c>
      <c r="AF368" s="15">
        <f t="shared" si="35"/>
        <v>13230</v>
      </c>
    </row>
    <row r="369" spans="24:32" ht="16.5" x14ac:dyDescent="0.2">
      <c r="X369" s="60">
        <v>356</v>
      </c>
      <c r="Y369" s="15">
        <f t="shared" si="31"/>
        <v>1606011</v>
      </c>
      <c r="Z369" s="15" t="str">
        <f t="shared" si="32"/>
        <v>中级神器2配件1-指虎Lvs36</v>
      </c>
      <c r="AA369" s="60" t="s">
        <v>649</v>
      </c>
      <c r="AB369" s="15">
        <f t="shared" si="33"/>
        <v>36</v>
      </c>
      <c r="AC369" s="15" t="str">
        <f t="shared" si="34"/>
        <v>中级神器2配件1</v>
      </c>
      <c r="AD369" s="15">
        <f>INDEX(芦花古楼!$BS$19:$BS$58,神器!AB369)</f>
        <v>40</v>
      </c>
      <c r="AE369" s="15" t="s">
        <v>91</v>
      </c>
      <c r="AF369" s="15">
        <f t="shared" si="35"/>
        <v>15435</v>
      </c>
    </row>
    <row r="370" spans="24:32" ht="16.5" x14ac:dyDescent="0.2">
      <c r="X370" s="60">
        <v>357</v>
      </c>
      <c r="Y370" s="15">
        <f t="shared" si="31"/>
        <v>1606011</v>
      </c>
      <c r="Z370" s="15" t="str">
        <f t="shared" si="32"/>
        <v>中级神器2配件1-指虎Lvs37</v>
      </c>
      <c r="AA370" s="60" t="s">
        <v>649</v>
      </c>
      <c r="AB370" s="15">
        <f t="shared" si="33"/>
        <v>37</v>
      </c>
      <c r="AC370" s="15" t="str">
        <f t="shared" si="34"/>
        <v>中级神器2配件1</v>
      </c>
      <c r="AD370" s="15">
        <f>INDEX(芦花古楼!$BS$19:$BS$58,神器!AB370)</f>
        <v>40</v>
      </c>
      <c r="AE370" s="15" t="s">
        <v>91</v>
      </c>
      <c r="AF370" s="15">
        <f t="shared" si="35"/>
        <v>17640</v>
      </c>
    </row>
    <row r="371" spans="24:32" ht="16.5" x14ac:dyDescent="0.2">
      <c r="X371" s="60">
        <v>358</v>
      </c>
      <c r="Y371" s="15">
        <f t="shared" si="31"/>
        <v>1606011</v>
      </c>
      <c r="Z371" s="15" t="str">
        <f t="shared" si="32"/>
        <v>中级神器2配件1-指虎Lvs38</v>
      </c>
      <c r="AA371" s="60" t="s">
        <v>649</v>
      </c>
      <c r="AB371" s="15">
        <f t="shared" si="33"/>
        <v>38</v>
      </c>
      <c r="AC371" s="15" t="str">
        <f t="shared" si="34"/>
        <v>中级神器2配件1</v>
      </c>
      <c r="AD371" s="15">
        <f>INDEX(芦花古楼!$BS$19:$BS$58,神器!AB371)</f>
        <v>40</v>
      </c>
      <c r="AE371" s="15" t="s">
        <v>91</v>
      </c>
      <c r="AF371" s="15">
        <f t="shared" si="35"/>
        <v>19845</v>
      </c>
    </row>
    <row r="372" spans="24:32" ht="16.5" x14ac:dyDescent="0.2">
      <c r="X372" s="60">
        <v>359</v>
      </c>
      <c r="Y372" s="15">
        <f t="shared" si="31"/>
        <v>1606011</v>
      </c>
      <c r="Z372" s="15" t="str">
        <f t="shared" si="32"/>
        <v>中级神器2配件1-指虎Lvs39</v>
      </c>
      <c r="AA372" s="60" t="s">
        <v>649</v>
      </c>
      <c r="AB372" s="15">
        <f t="shared" si="33"/>
        <v>39</v>
      </c>
      <c r="AC372" s="15" t="str">
        <f t="shared" si="34"/>
        <v>中级神器2配件1</v>
      </c>
      <c r="AD372" s="15">
        <f>INDEX(芦花古楼!$BS$19:$BS$58,神器!AB372)</f>
        <v>40</v>
      </c>
      <c r="AE372" s="15" t="s">
        <v>91</v>
      </c>
      <c r="AF372" s="15">
        <f t="shared" si="35"/>
        <v>22050</v>
      </c>
    </row>
    <row r="373" spans="24:32" ht="16.5" x14ac:dyDescent="0.2">
      <c r="X373" s="60">
        <v>360</v>
      </c>
      <c r="Y373" s="15">
        <f t="shared" si="31"/>
        <v>1606011</v>
      </c>
      <c r="Z373" s="15" t="str">
        <f t="shared" si="32"/>
        <v>中级神器2配件1-指虎Lvs40</v>
      </c>
      <c r="AA373" s="60" t="s">
        <v>649</v>
      </c>
      <c r="AB373" s="15">
        <f t="shared" si="33"/>
        <v>40</v>
      </c>
      <c r="AC373" s="15" t="str">
        <f t="shared" si="34"/>
        <v>中级神器2配件1</v>
      </c>
      <c r="AD373" s="15">
        <f>INDEX(芦花古楼!$BS$19:$BS$58,神器!AB373)</f>
        <v>40</v>
      </c>
      <c r="AE373" s="15" t="s">
        <v>91</v>
      </c>
      <c r="AF373" s="15">
        <f t="shared" si="35"/>
        <v>26465</v>
      </c>
    </row>
    <row r="374" spans="24:32" ht="16.5" x14ac:dyDescent="0.2">
      <c r="X374" s="60">
        <v>361</v>
      </c>
      <c r="Y374" s="15">
        <f t="shared" si="31"/>
        <v>1606012</v>
      </c>
      <c r="Z374" s="15" t="str">
        <f t="shared" si="32"/>
        <v>中级神器2配件2-手镖Lvs1</v>
      </c>
      <c r="AA374" s="60" t="s">
        <v>649</v>
      </c>
      <c r="AB374" s="15">
        <f t="shared" si="33"/>
        <v>1</v>
      </c>
      <c r="AC374" s="15" t="str">
        <f t="shared" si="34"/>
        <v>中级神器2配件2</v>
      </c>
      <c r="AD374" s="15">
        <f>INDEX(芦花古楼!$BS$19:$BS$58,神器!AB374)</f>
        <v>1</v>
      </c>
      <c r="AE374" s="15" t="s">
        <v>91</v>
      </c>
      <c r="AF374" s="15">
        <f t="shared" si="35"/>
        <v>215</v>
      </c>
    </row>
    <row r="375" spans="24:32" ht="16.5" x14ac:dyDescent="0.2">
      <c r="X375" s="60">
        <v>362</v>
      </c>
      <c r="Y375" s="15">
        <f t="shared" si="31"/>
        <v>1606012</v>
      </c>
      <c r="Z375" s="15" t="str">
        <f t="shared" si="32"/>
        <v>中级神器2配件2-手镖Lvs2</v>
      </c>
      <c r="AA375" s="60" t="s">
        <v>649</v>
      </c>
      <c r="AB375" s="15">
        <f t="shared" si="33"/>
        <v>2</v>
      </c>
      <c r="AC375" s="15" t="str">
        <f t="shared" si="34"/>
        <v>中级神器2配件2</v>
      </c>
      <c r="AD375" s="15">
        <f>INDEX(芦花古楼!$BS$19:$BS$58,神器!AB375)</f>
        <v>1</v>
      </c>
      <c r="AE375" s="15" t="s">
        <v>91</v>
      </c>
      <c r="AF375" s="15">
        <f t="shared" si="35"/>
        <v>320</v>
      </c>
    </row>
    <row r="376" spans="24:32" ht="16.5" x14ac:dyDescent="0.2">
      <c r="X376" s="60">
        <v>363</v>
      </c>
      <c r="Y376" s="15">
        <f t="shared" si="31"/>
        <v>1606012</v>
      </c>
      <c r="Z376" s="15" t="str">
        <f t="shared" si="32"/>
        <v>中级神器2配件2-手镖Lvs3</v>
      </c>
      <c r="AA376" s="60" t="s">
        <v>649</v>
      </c>
      <c r="AB376" s="15">
        <f t="shared" si="33"/>
        <v>3</v>
      </c>
      <c r="AC376" s="15" t="str">
        <f t="shared" si="34"/>
        <v>中级神器2配件2</v>
      </c>
      <c r="AD376" s="15">
        <f>INDEX(芦花古楼!$BS$19:$BS$58,神器!AB376)</f>
        <v>2</v>
      </c>
      <c r="AE376" s="15" t="s">
        <v>91</v>
      </c>
      <c r="AF376" s="15">
        <f t="shared" si="35"/>
        <v>430</v>
      </c>
    </row>
    <row r="377" spans="24:32" ht="16.5" x14ac:dyDescent="0.2">
      <c r="X377" s="60">
        <v>364</v>
      </c>
      <c r="Y377" s="15">
        <f t="shared" si="31"/>
        <v>1606012</v>
      </c>
      <c r="Z377" s="15" t="str">
        <f t="shared" si="32"/>
        <v>中级神器2配件2-手镖Lvs4</v>
      </c>
      <c r="AA377" s="60" t="s">
        <v>649</v>
      </c>
      <c r="AB377" s="15">
        <f t="shared" si="33"/>
        <v>4</v>
      </c>
      <c r="AC377" s="15" t="str">
        <f t="shared" si="34"/>
        <v>中级神器2配件2</v>
      </c>
      <c r="AD377" s="15">
        <f>INDEX(芦花古楼!$BS$19:$BS$58,神器!AB377)</f>
        <v>3</v>
      </c>
      <c r="AE377" s="15" t="s">
        <v>91</v>
      </c>
      <c r="AF377" s="15">
        <f t="shared" si="35"/>
        <v>535</v>
      </c>
    </row>
    <row r="378" spans="24:32" ht="16.5" x14ac:dyDescent="0.2">
      <c r="X378" s="60">
        <v>365</v>
      </c>
      <c r="Y378" s="15">
        <f t="shared" si="31"/>
        <v>1606012</v>
      </c>
      <c r="Z378" s="15" t="str">
        <f t="shared" si="32"/>
        <v>中级神器2配件2-手镖Lvs5</v>
      </c>
      <c r="AA378" s="60" t="s">
        <v>649</v>
      </c>
      <c r="AB378" s="15">
        <f t="shared" si="33"/>
        <v>5</v>
      </c>
      <c r="AC378" s="15" t="str">
        <f t="shared" si="34"/>
        <v>中级神器2配件2</v>
      </c>
      <c r="AD378" s="15">
        <f>INDEX(芦花古楼!$BS$19:$BS$58,神器!AB378)</f>
        <v>3</v>
      </c>
      <c r="AE378" s="15" t="s">
        <v>91</v>
      </c>
      <c r="AF378" s="15">
        <f t="shared" si="35"/>
        <v>645</v>
      </c>
    </row>
    <row r="379" spans="24:32" ht="16.5" x14ac:dyDescent="0.2">
      <c r="X379" s="60">
        <v>366</v>
      </c>
      <c r="Y379" s="15">
        <f t="shared" si="31"/>
        <v>1606012</v>
      </c>
      <c r="Z379" s="15" t="str">
        <f t="shared" si="32"/>
        <v>中级神器2配件2-手镖Lvs6</v>
      </c>
      <c r="AA379" s="60" t="s">
        <v>649</v>
      </c>
      <c r="AB379" s="15">
        <f t="shared" si="33"/>
        <v>6</v>
      </c>
      <c r="AC379" s="15" t="str">
        <f t="shared" si="34"/>
        <v>中级神器2配件2</v>
      </c>
      <c r="AD379" s="15">
        <f>INDEX(芦花古楼!$BS$19:$BS$58,神器!AB379)</f>
        <v>5</v>
      </c>
      <c r="AE379" s="15" t="s">
        <v>91</v>
      </c>
      <c r="AF379" s="15">
        <f t="shared" si="35"/>
        <v>750</v>
      </c>
    </row>
    <row r="380" spans="24:32" ht="16.5" x14ac:dyDescent="0.2">
      <c r="X380" s="60">
        <v>367</v>
      </c>
      <c r="Y380" s="15">
        <f t="shared" si="31"/>
        <v>1606012</v>
      </c>
      <c r="Z380" s="15" t="str">
        <f t="shared" si="32"/>
        <v>中级神器2配件2-手镖Lvs7</v>
      </c>
      <c r="AA380" s="60" t="s">
        <v>649</v>
      </c>
      <c r="AB380" s="15">
        <f t="shared" si="33"/>
        <v>7</v>
      </c>
      <c r="AC380" s="15" t="str">
        <f t="shared" si="34"/>
        <v>中级神器2配件2</v>
      </c>
      <c r="AD380" s="15">
        <f>INDEX(芦花古楼!$BS$19:$BS$58,神器!AB380)</f>
        <v>5</v>
      </c>
      <c r="AE380" s="15" t="s">
        <v>91</v>
      </c>
      <c r="AF380" s="15">
        <f t="shared" si="35"/>
        <v>860</v>
      </c>
    </row>
    <row r="381" spans="24:32" ht="16.5" x14ac:dyDescent="0.2">
      <c r="X381" s="60">
        <v>368</v>
      </c>
      <c r="Y381" s="15">
        <f t="shared" si="31"/>
        <v>1606012</v>
      </c>
      <c r="Z381" s="15" t="str">
        <f t="shared" si="32"/>
        <v>中级神器2配件2-手镖Lvs8</v>
      </c>
      <c r="AA381" s="60" t="s">
        <v>649</v>
      </c>
      <c r="AB381" s="15">
        <f t="shared" si="33"/>
        <v>8</v>
      </c>
      <c r="AC381" s="15" t="str">
        <f t="shared" si="34"/>
        <v>中级神器2配件2</v>
      </c>
      <c r="AD381" s="15">
        <f>INDEX(芦花古楼!$BS$19:$BS$58,神器!AB381)</f>
        <v>5</v>
      </c>
      <c r="AE381" s="15" t="s">
        <v>91</v>
      </c>
      <c r="AF381" s="15">
        <f t="shared" si="35"/>
        <v>965</v>
      </c>
    </row>
    <row r="382" spans="24:32" ht="16.5" x14ac:dyDescent="0.2">
      <c r="X382" s="60">
        <v>369</v>
      </c>
      <c r="Y382" s="15">
        <f t="shared" si="31"/>
        <v>1606012</v>
      </c>
      <c r="Z382" s="15" t="str">
        <f t="shared" si="32"/>
        <v>中级神器2配件2-手镖Lvs9</v>
      </c>
      <c r="AA382" s="60" t="s">
        <v>649</v>
      </c>
      <c r="AB382" s="15">
        <f t="shared" si="33"/>
        <v>9</v>
      </c>
      <c r="AC382" s="15" t="str">
        <f t="shared" si="34"/>
        <v>中级神器2配件2</v>
      </c>
      <c r="AD382" s="15">
        <f>INDEX(芦花古楼!$BS$19:$BS$58,神器!AB382)</f>
        <v>5</v>
      </c>
      <c r="AE382" s="15" t="s">
        <v>91</v>
      </c>
      <c r="AF382" s="15">
        <f t="shared" si="35"/>
        <v>1075</v>
      </c>
    </row>
    <row r="383" spans="24:32" ht="16.5" x14ac:dyDescent="0.2">
      <c r="X383" s="60">
        <v>370</v>
      </c>
      <c r="Y383" s="15">
        <f t="shared" si="31"/>
        <v>1606012</v>
      </c>
      <c r="Z383" s="15" t="str">
        <f t="shared" si="32"/>
        <v>中级神器2配件2-手镖Lvs10</v>
      </c>
      <c r="AA383" s="60" t="s">
        <v>649</v>
      </c>
      <c r="AB383" s="15">
        <f t="shared" si="33"/>
        <v>10</v>
      </c>
      <c r="AC383" s="15" t="str">
        <f t="shared" si="34"/>
        <v>中级神器2配件2</v>
      </c>
      <c r="AD383" s="15">
        <f>INDEX(芦花古楼!$BS$19:$BS$58,神器!AB383)</f>
        <v>7</v>
      </c>
      <c r="AE383" s="15" t="s">
        <v>91</v>
      </c>
      <c r="AF383" s="15">
        <f t="shared" si="35"/>
        <v>1290</v>
      </c>
    </row>
    <row r="384" spans="24:32" ht="16.5" x14ac:dyDescent="0.2">
      <c r="X384" s="60">
        <v>371</v>
      </c>
      <c r="Y384" s="15">
        <f t="shared" si="31"/>
        <v>1606012</v>
      </c>
      <c r="Z384" s="15" t="str">
        <f t="shared" si="32"/>
        <v>中级神器2配件2-手镖Lvs11</v>
      </c>
      <c r="AA384" s="60" t="s">
        <v>649</v>
      </c>
      <c r="AB384" s="15">
        <f t="shared" si="33"/>
        <v>11</v>
      </c>
      <c r="AC384" s="15" t="str">
        <f t="shared" si="34"/>
        <v>中级神器2配件2</v>
      </c>
      <c r="AD384" s="15">
        <f>INDEX(芦花古楼!$BS$19:$BS$58,神器!AB384)</f>
        <v>7</v>
      </c>
      <c r="AE384" s="15" t="s">
        <v>91</v>
      </c>
      <c r="AF384" s="15">
        <f t="shared" si="35"/>
        <v>1485</v>
      </c>
    </row>
    <row r="385" spans="24:32" ht="16.5" x14ac:dyDescent="0.2">
      <c r="X385" s="60">
        <v>372</v>
      </c>
      <c r="Y385" s="15">
        <f t="shared" si="31"/>
        <v>1606012</v>
      </c>
      <c r="Z385" s="15" t="str">
        <f t="shared" si="32"/>
        <v>中级神器2配件2-手镖Lvs12</v>
      </c>
      <c r="AA385" s="60" t="s">
        <v>649</v>
      </c>
      <c r="AB385" s="15">
        <f t="shared" si="33"/>
        <v>12</v>
      </c>
      <c r="AC385" s="15" t="str">
        <f t="shared" si="34"/>
        <v>中级神器2配件2</v>
      </c>
      <c r="AD385" s="15">
        <f>INDEX(芦花古楼!$BS$19:$BS$58,神器!AB385)</f>
        <v>7</v>
      </c>
      <c r="AE385" s="15" t="s">
        <v>91</v>
      </c>
      <c r="AF385" s="15">
        <f t="shared" si="35"/>
        <v>1735</v>
      </c>
    </row>
    <row r="386" spans="24:32" ht="16.5" x14ac:dyDescent="0.2">
      <c r="X386" s="60">
        <v>373</v>
      </c>
      <c r="Y386" s="15">
        <f t="shared" si="31"/>
        <v>1606012</v>
      </c>
      <c r="Z386" s="15" t="str">
        <f t="shared" si="32"/>
        <v>中级神器2配件2-手镖Lvs13</v>
      </c>
      <c r="AA386" s="60" t="s">
        <v>649</v>
      </c>
      <c r="AB386" s="15">
        <f t="shared" si="33"/>
        <v>13</v>
      </c>
      <c r="AC386" s="15" t="str">
        <f t="shared" si="34"/>
        <v>中级神器2配件2</v>
      </c>
      <c r="AD386" s="15">
        <f>INDEX(芦花古楼!$BS$19:$BS$58,神器!AB386)</f>
        <v>7</v>
      </c>
      <c r="AE386" s="15" t="s">
        <v>91</v>
      </c>
      <c r="AF386" s="15">
        <f t="shared" si="35"/>
        <v>1980</v>
      </c>
    </row>
    <row r="387" spans="24:32" ht="16.5" x14ac:dyDescent="0.2">
      <c r="X387" s="60">
        <v>374</v>
      </c>
      <c r="Y387" s="15">
        <f t="shared" si="31"/>
        <v>1606012</v>
      </c>
      <c r="Z387" s="15" t="str">
        <f t="shared" si="32"/>
        <v>中级神器2配件2-手镖Lvs14</v>
      </c>
      <c r="AA387" s="60" t="s">
        <v>649</v>
      </c>
      <c r="AB387" s="15">
        <f t="shared" si="33"/>
        <v>14</v>
      </c>
      <c r="AC387" s="15" t="str">
        <f t="shared" si="34"/>
        <v>中级神器2配件2</v>
      </c>
      <c r="AD387" s="15">
        <f>INDEX(芦花古楼!$BS$19:$BS$58,神器!AB387)</f>
        <v>7</v>
      </c>
      <c r="AE387" s="15" t="s">
        <v>91</v>
      </c>
      <c r="AF387" s="15">
        <f t="shared" si="35"/>
        <v>2230</v>
      </c>
    </row>
    <row r="388" spans="24:32" ht="16.5" x14ac:dyDescent="0.2">
      <c r="X388" s="60">
        <v>375</v>
      </c>
      <c r="Y388" s="15">
        <f t="shared" si="31"/>
        <v>1606012</v>
      </c>
      <c r="Z388" s="15" t="str">
        <f t="shared" si="32"/>
        <v>中级神器2配件2-手镖Lvs15</v>
      </c>
      <c r="AA388" s="60" t="s">
        <v>649</v>
      </c>
      <c r="AB388" s="15">
        <f t="shared" si="33"/>
        <v>15</v>
      </c>
      <c r="AC388" s="15" t="str">
        <f t="shared" si="34"/>
        <v>中级神器2配件2</v>
      </c>
      <c r="AD388" s="15">
        <f>INDEX(芦花古楼!$BS$19:$BS$58,神器!AB388)</f>
        <v>10</v>
      </c>
      <c r="AE388" s="15" t="s">
        <v>91</v>
      </c>
      <c r="AF388" s="15">
        <f t="shared" si="35"/>
        <v>2480</v>
      </c>
    </row>
    <row r="389" spans="24:32" ht="16.5" x14ac:dyDescent="0.2">
      <c r="X389" s="60">
        <v>376</v>
      </c>
      <c r="Y389" s="15">
        <f t="shared" si="31"/>
        <v>1606012</v>
      </c>
      <c r="Z389" s="15" t="str">
        <f t="shared" si="32"/>
        <v>中级神器2配件2-手镖Lvs16</v>
      </c>
      <c r="AA389" s="60" t="s">
        <v>649</v>
      </c>
      <c r="AB389" s="15">
        <f t="shared" si="33"/>
        <v>16</v>
      </c>
      <c r="AC389" s="15" t="str">
        <f t="shared" si="34"/>
        <v>中级神器2配件2</v>
      </c>
      <c r="AD389" s="15">
        <f>INDEX(芦花古楼!$BS$19:$BS$58,神器!AB389)</f>
        <v>10</v>
      </c>
      <c r="AE389" s="15" t="s">
        <v>91</v>
      </c>
      <c r="AF389" s="15">
        <f t="shared" si="35"/>
        <v>2725</v>
      </c>
    </row>
    <row r="390" spans="24:32" ht="16.5" x14ac:dyDescent="0.2">
      <c r="X390" s="60">
        <v>377</v>
      </c>
      <c r="Y390" s="15">
        <f t="shared" si="31"/>
        <v>1606012</v>
      </c>
      <c r="Z390" s="15" t="str">
        <f t="shared" si="32"/>
        <v>中级神器2配件2-手镖Lvs17</v>
      </c>
      <c r="AA390" s="60" t="s">
        <v>649</v>
      </c>
      <c r="AB390" s="15">
        <f t="shared" si="33"/>
        <v>17</v>
      </c>
      <c r="AC390" s="15" t="str">
        <f t="shared" si="34"/>
        <v>中级神器2配件2</v>
      </c>
      <c r="AD390" s="15">
        <f>INDEX(芦花古楼!$BS$19:$BS$58,神器!AB390)</f>
        <v>10</v>
      </c>
      <c r="AE390" s="15" t="s">
        <v>91</v>
      </c>
      <c r="AF390" s="15">
        <f t="shared" si="35"/>
        <v>2975</v>
      </c>
    </row>
    <row r="391" spans="24:32" ht="16.5" x14ac:dyDescent="0.2">
      <c r="X391" s="60">
        <v>378</v>
      </c>
      <c r="Y391" s="15">
        <f t="shared" si="31"/>
        <v>1606012</v>
      </c>
      <c r="Z391" s="15" t="str">
        <f t="shared" si="32"/>
        <v>中级神器2配件2-手镖Lvs18</v>
      </c>
      <c r="AA391" s="60" t="s">
        <v>649</v>
      </c>
      <c r="AB391" s="15">
        <f t="shared" si="33"/>
        <v>18</v>
      </c>
      <c r="AC391" s="15" t="str">
        <f t="shared" si="34"/>
        <v>中级神器2配件2</v>
      </c>
      <c r="AD391" s="15">
        <f>INDEX(芦花古楼!$BS$19:$BS$58,神器!AB391)</f>
        <v>10</v>
      </c>
      <c r="AE391" s="15" t="s">
        <v>91</v>
      </c>
      <c r="AF391" s="15">
        <f t="shared" si="35"/>
        <v>3225</v>
      </c>
    </row>
    <row r="392" spans="24:32" ht="16.5" x14ac:dyDescent="0.2">
      <c r="X392" s="60">
        <v>379</v>
      </c>
      <c r="Y392" s="15">
        <f t="shared" si="31"/>
        <v>1606012</v>
      </c>
      <c r="Z392" s="15" t="str">
        <f t="shared" si="32"/>
        <v>中级神器2配件2-手镖Lvs19</v>
      </c>
      <c r="AA392" s="60" t="s">
        <v>649</v>
      </c>
      <c r="AB392" s="15">
        <f t="shared" si="33"/>
        <v>19</v>
      </c>
      <c r="AC392" s="15" t="str">
        <f t="shared" si="34"/>
        <v>中级神器2配件2</v>
      </c>
      <c r="AD392" s="15">
        <f>INDEX(芦花古楼!$BS$19:$BS$58,神器!AB392)</f>
        <v>10</v>
      </c>
      <c r="AE392" s="15" t="s">
        <v>91</v>
      </c>
      <c r="AF392" s="15">
        <f t="shared" si="35"/>
        <v>3470</v>
      </c>
    </row>
    <row r="393" spans="24:32" ht="16.5" x14ac:dyDescent="0.2">
      <c r="X393" s="60">
        <v>380</v>
      </c>
      <c r="Y393" s="15">
        <f t="shared" si="31"/>
        <v>1606012</v>
      </c>
      <c r="Z393" s="15" t="str">
        <f t="shared" si="32"/>
        <v>中级神器2配件2-手镖Lvs20</v>
      </c>
      <c r="AA393" s="60" t="s">
        <v>649</v>
      </c>
      <c r="AB393" s="15">
        <f t="shared" si="33"/>
        <v>20</v>
      </c>
      <c r="AC393" s="15" t="str">
        <f t="shared" si="34"/>
        <v>中级神器2配件2</v>
      </c>
      <c r="AD393" s="15">
        <f>INDEX(芦花古楼!$BS$19:$BS$58,神器!AB393)</f>
        <v>10</v>
      </c>
      <c r="AE393" s="15" t="s">
        <v>91</v>
      </c>
      <c r="AF393" s="15">
        <f t="shared" si="35"/>
        <v>3965</v>
      </c>
    </row>
    <row r="394" spans="24:32" ht="16.5" x14ac:dyDescent="0.2">
      <c r="X394" s="60">
        <v>381</v>
      </c>
      <c r="Y394" s="15">
        <f t="shared" si="31"/>
        <v>1606012</v>
      </c>
      <c r="Z394" s="15" t="str">
        <f t="shared" si="32"/>
        <v>中级神器2配件2-手镖Lvs21</v>
      </c>
      <c r="AA394" s="60" t="s">
        <v>649</v>
      </c>
      <c r="AB394" s="15">
        <f t="shared" si="33"/>
        <v>21</v>
      </c>
      <c r="AC394" s="15" t="str">
        <f t="shared" si="34"/>
        <v>中级神器2配件2</v>
      </c>
      <c r="AD394" s="15">
        <f>INDEX(芦花古楼!$BS$19:$BS$58,神器!AB394)</f>
        <v>15</v>
      </c>
      <c r="AE394" s="15" t="s">
        <v>91</v>
      </c>
      <c r="AF394" s="15">
        <f t="shared" si="35"/>
        <v>4205</v>
      </c>
    </row>
    <row r="395" spans="24:32" ht="16.5" x14ac:dyDescent="0.2">
      <c r="X395" s="60">
        <v>382</v>
      </c>
      <c r="Y395" s="15">
        <f t="shared" si="31"/>
        <v>1606012</v>
      </c>
      <c r="Z395" s="15" t="str">
        <f t="shared" si="32"/>
        <v>中级神器2配件2-手镖Lvs22</v>
      </c>
      <c r="AA395" s="60" t="s">
        <v>649</v>
      </c>
      <c r="AB395" s="15">
        <f t="shared" si="33"/>
        <v>22</v>
      </c>
      <c r="AC395" s="15" t="str">
        <f t="shared" si="34"/>
        <v>中级神器2配件2</v>
      </c>
      <c r="AD395" s="15">
        <f>INDEX(芦花古楼!$BS$19:$BS$58,神器!AB395)</f>
        <v>15</v>
      </c>
      <c r="AE395" s="15" t="s">
        <v>91</v>
      </c>
      <c r="AF395" s="15">
        <f t="shared" si="35"/>
        <v>4415</v>
      </c>
    </row>
    <row r="396" spans="24:32" ht="16.5" x14ac:dyDescent="0.2">
      <c r="X396" s="60">
        <v>383</v>
      </c>
      <c r="Y396" s="15">
        <f t="shared" si="31"/>
        <v>1606012</v>
      </c>
      <c r="Z396" s="15" t="str">
        <f t="shared" si="32"/>
        <v>中级神器2配件2-手镖Lvs23</v>
      </c>
      <c r="AA396" s="60" t="s">
        <v>649</v>
      </c>
      <c r="AB396" s="15">
        <f t="shared" si="33"/>
        <v>23</v>
      </c>
      <c r="AC396" s="15" t="str">
        <f t="shared" si="34"/>
        <v>中级神器2配件2</v>
      </c>
      <c r="AD396" s="15">
        <f>INDEX(芦花古楼!$BS$19:$BS$58,神器!AB396)</f>
        <v>15</v>
      </c>
      <c r="AE396" s="15" t="s">
        <v>91</v>
      </c>
      <c r="AF396" s="15">
        <f t="shared" si="35"/>
        <v>4625</v>
      </c>
    </row>
    <row r="397" spans="24:32" ht="16.5" x14ac:dyDescent="0.2">
      <c r="X397" s="60">
        <v>384</v>
      </c>
      <c r="Y397" s="15">
        <f t="shared" si="31"/>
        <v>1606012</v>
      </c>
      <c r="Z397" s="15" t="str">
        <f t="shared" si="32"/>
        <v>中级神器2配件2-手镖Lvs24</v>
      </c>
      <c r="AA397" s="60" t="s">
        <v>649</v>
      </c>
      <c r="AB397" s="15">
        <f t="shared" si="33"/>
        <v>24</v>
      </c>
      <c r="AC397" s="15" t="str">
        <f t="shared" si="34"/>
        <v>中级神器2配件2</v>
      </c>
      <c r="AD397" s="15">
        <f>INDEX(芦花古楼!$BS$19:$BS$58,神器!AB397)</f>
        <v>15</v>
      </c>
      <c r="AE397" s="15" t="s">
        <v>91</v>
      </c>
      <c r="AF397" s="15">
        <f t="shared" si="35"/>
        <v>4835</v>
      </c>
    </row>
    <row r="398" spans="24:32" ht="16.5" x14ac:dyDescent="0.2">
      <c r="X398" s="60">
        <v>385</v>
      </c>
      <c r="Y398" s="15">
        <f t="shared" si="31"/>
        <v>1606012</v>
      </c>
      <c r="Z398" s="15" t="str">
        <f t="shared" si="32"/>
        <v>中级神器2配件2-手镖Lvs25</v>
      </c>
      <c r="AA398" s="60" t="s">
        <v>649</v>
      </c>
      <c r="AB398" s="15">
        <f t="shared" si="33"/>
        <v>25</v>
      </c>
      <c r="AC398" s="15" t="str">
        <f t="shared" si="34"/>
        <v>中级神器2配件2</v>
      </c>
      <c r="AD398" s="15">
        <f>INDEX(芦花古楼!$BS$19:$BS$58,神器!AB398)</f>
        <v>15</v>
      </c>
      <c r="AE398" s="15" t="s">
        <v>91</v>
      </c>
      <c r="AF398" s="15">
        <f t="shared" si="35"/>
        <v>5045</v>
      </c>
    </row>
    <row r="399" spans="24:32" ht="16.5" x14ac:dyDescent="0.2">
      <c r="X399" s="60">
        <v>386</v>
      </c>
      <c r="Y399" s="15">
        <f t="shared" ref="Y399:Y462" si="36">INDEX($R$4:$R$33,INT((X399-1)/40)+1)</f>
        <v>1606012</v>
      </c>
      <c r="Z399" s="15" t="str">
        <f t="shared" ref="Z399:Z462" si="37">INDEX($U$4:$U$33,INT((X399-1)/40)+1)&amp;AA399&amp;AB399</f>
        <v>中级神器2配件2-手镖Lvs26</v>
      </c>
      <c r="AA399" s="60" t="s">
        <v>649</v>
      </c>
      <c r="AB399" s="15">
        <f t="shared" ref="AB399:AB462" si="38">MOD(X399-1,40)+1</f>
        <v>26</v>
      </c>
      <c r="AC399" s="15" t="str">
        <f t="shared" ref="AC399:AC462" si="39">INDEX($S$4:$S$33,INT((X399-1)/40)+1)</f>
        <v>中级神器2配件2</v>
      </c>
      <c r="AD399" s="15">
        <f>INDEX(芦花古楼!$BS$19:$BS$58,神器!AB399)</f>
        <v>25</v>
      </c>
      <c r="AE399" s="15" t="s">
        <v>91</v>
      </c>
      <c r="AF399" s="15">
        <f t="shared" ref="AF399:AF462" si="40">INDEX($F$14:$L$53,AB399,INDEX($Q$4:$Q$33,INT((X399-1)/40)+1))</f>
        <v>5255</v>
      </c>
    </row>
    <row r="400" spans="24:32" ht="16.5" x14ac:dyDescent="0.2">
      <c r="X400" s="60">
        <v>387</v>
      </c>
      <c r="Y400" s="15">
        <f t="shared" si="36"/>
        <v>1606012</v>
      </c>
      <c r="Z400" s="15" t="str">
        <f t="shared" si="37"/>
        <v>中级神器2配件2-手镖Lvs27</v>
      </c>
      <c r="AA400" s="60" t="s">
        <v>649</v>
      </c>
      <c r="AB400" s="15">
        <f t="shared" si="38"/>
        <v>27</v>
      </c>
      <c r="AC400" s="15" t="str">
        <f t="shared" si="39"/>
        <v>中级神器2配件2</v>
      </c>
      <c r="AD400" s="15">
        <f>INDEX(芦花古楼!$BS$19:$BS$58,神器!AB400)</f>
        <v>25</v>
      </c>
      <c r="AE400" s="15" t="s">
        <v>91</v>
      </c>
      <c r="AF400" s="15">
        <f t="shared" si="40"/>
        <v>5465</v>
      </c>
    </row>
    <row r="401" spans="24:32" ht="16.5" x14ac:dyDescent="0.2">
      <c r="X401" s="60">
        <v>388</v>
      </c>
      <c r="Y401" s="15">
        <f t="shared" si="36"/>
        <v>1606012</v>
      </c>
      <c r="Z401" s="15" t="str">
        <f t="shared" si="37"/>
        <v>中级神器2配件2-手镖Lvs28</v>
      </c>
      <c r="AA401" s="60" t="s">
        <v>649</v>
      </c>
      <c r="AB401" s="15">
        <f t="shared" si="38"/>
        <v>28</v>
      </c>
      <c r="AC401" s="15" t="str">
        <f t="shared" si="39"/>
        <v>中级神器2配件2</v>
      </c>
      <c r="AD401" s="15">
        <f>INDEX(芦花古楼!$BS$19:$BS$58,神器!AB401)</f>
        <v>25</v>
      </c>
      <c r="AE401" s="15" t="s">
        <v>91</v>
      </c>
      <c r="AF401" s="15">
        <f t="shared" si="40"/>
        <v>5675</v>
      </c>
    </row>
    <row r="402" spans="24:32" ht="16.5" x14ac:dyDescent="0.2">
      <c r="X402" s="60">
        <v>389</v>
      </c>
      <c r="Y402" s="15">
        <f t="shared" si="36"/>
        <v>1606012</v>
      </c>
      <c r="Z402" s="15" t="str">
        <f t="shared" si="37"/>
        <v>中级神器2配件2-手镖Lvs29</v>
      </c>
      <c r="AA402" s="60" t="s">
        <v>649</v>
      </c>
      <c r="AB402" s="15">
        <f t="shared" si="38"/>
        <v>29</v>
      </c>
      <c r="AC402" s="15" t="str">
        <f t="shared" si="39"/>
        <v>中级神器2配件2</v>
      </c>
      <c r="AD402" s="15">
        <f>INDEX(芦花古楼!$BS$19:$BS$58,神器!AB402)</f>
        <v>25</v>
      </c>
      <c r="AE402" s="15" t="s">
        <v>91</v>
      </c>
      <c r="AF402" s="15">
        <f t="shared" si="40"/>
        <v>5890</v>
      </c>
    </row>
    <row r="403" spans="24:32" ht="16.5" x14ac:dyDescent="0.2">
      <c r="X403" s="60">
        <v>390</v>
      </c>
      <c r="Y403" s="15">
        <f t="shared" si="36"/>
        <v>1606012</v>
      </c>
      <c r="Z403" s="15" t="str">
        <f t="shared" si="37"/>
        <v>中级神器2配件2-手镖Lvs30</v>
      </c>
      <c r="AA403" s="60" t="s">
        <v>649</v>
      </c>
      <c r="AB403" s="15">
        <f t="shared" si="38"/>
        <v>30</v>
      </c>
      <c r="AC403" s="15" t="str">
        <f t="shared" si="39"/>
        <v>中级神器2配件2</v>
      </c>
      <c r="AD403" s="15">
        <f>INDEX(芦花古楼!$BS$19:$BS$58,神器!AB403)</f>
        <v>25</v>
      </c>
      <c r="AE403" s="15" t="s">
        <v>91</v>
      </c>
      <c r="AF403" s="15">
        <f t="shared" si="40"/>
        <v>6310</v>
      </c>
    </row>
    <row r="404" spans="24:32" ht="16.5" x14ac:dyDescent="0.2">
      <c r="X404" s="60">
        <v>391</v>
      </c>
      <c r="Y404" s="15">
        <f t="shared" si="36"/>
        <v>1606012</v>
      </c>
      <c r="Z404" s="15" t="str">
        <f t="shared" si="37"/>
        <v>中级神器2配件2-手镖Lvs31</v>
      </c>
      <c r="AA404" s="60" t="s">
        <v>649</v>
      </c>
      <c r="AB404" s="15">
        <f t="shared" si="38"/>
        <v>31</v>
      </c>
      <c r="AC404" s="15" t="str">
        <f t="shared" si="39"/>
        <v>中级神器2配件2</v>
      </c>
      <c r="AD404" s="15">
        <f>INDEX(芦花古楼!$BS$19:$BS$58,神器!AB404)</f>
        <v>30</v>
      </c>
      <c r="AE404" s="15" t="s">
        <v>91</v>
      </c>
      <c r="AF404" s="15">
        <f t="shared" si="40"/>
        <v>6615</v>
      </c>
    </row>
    <row r="405" spans="24:32" ht="16.5" x14ac:dyDescent="0.2">
      <c r="X405" s="60">
        <v>392</v>
      </c>
      <c r="Y405" s="15">
        <f t="shared" si="36"/>
        <v>1606012</v>
      </c>
      <c r="Z405" s="15" t="str">
        <f t="shared" si="37"/>
        <v>中级神器2配件2-手镖Lvs32</v>
      </c>
      <c r="AA405" s="60" t="s">
        <v>649</v>
      </c>
      <c r="AB405" s="15">
        <f t="shared" si="38"/>
        <v>32</v>
      </c>
      <c r="AC405" s="15" t="str">
        <f t="shared" si="39"/>
        <v>中级神器2配件2</v>
      </c>
      <c r="AD405" s="15">
        <f>INDEX(芦花古楼!$BS$19:$BS$58,神器!AB405)</f>
        <v>30</v>
      </c>
      <c r="AE405" s="15" t="s">
        <v>91</v>
      </c>
      <c r="AF405" s="15">
        <f t="shared" si="40"/>
        <v>9920</v>
      </c>
    </row>
    <row r="406" spans="24:32" ht="16.5" x14ac:dyDescent="0.2">
      <c r="X406" s="60">
        <v>393</v>
      </c>
      <c r="Y406" s="15">
        <f t="shared" si="36"/>
        <v>1606012</v>
      </c>
      <c r="Z406" s="15" t="str">
        <f t="shared" si="37"/>
        <v>中级神器2配件2-手镖Lvs33</v>
      </c>
      <c r="AA406" s="60" t="s">
        <v>649</v>
      </c>
      <c r="AB406" s="15">
        <f t="shared" si="38"/>
        <v>33</v>
      </c>
      <c r="AC406" s="15" t="str">
        <f t="shared" si="39"/>
        <v>中级神器2配件2</v>
      </c>
      <c r="AD406" s="15">
        <f>INDEX(芦花古楼!$BS$19:$BS$58,神器!AB406)</f>
        <v>30</v>
      </c>
      <c r="AE406" s="15" t="s">
        <v>91</v>
      </c>
      <c r="AF406" s="15">
        <f t="shared" si="40"/>
        <v>13230</v>
      </c>
    </row>
    <row r="407" spans="24:32" ht="16.5" x14ac:dyDescent="0.2">
      <c r="X407" s="60">
        <v>394</v>
      </c>
      <c r="Y407" s="15">
        <f t="shared" si="36"/>
        <v>1606012</v>
      </c>
      <c r="Z407" s="15" t="str">
        <f t="shared" si="37"/>
        <v>中级神器2配件2-手镖Lvs34</v>
      </c>
      <c r="AA407" s="60" t="s">
        <v>649</v>
      </c>
      <c r="AB407" s="15">
        <f t="shared" si="38"/>
        <v>34</v>
      </c>
      <c r="AC407" s="15" t="str">
        <f t="shared" si="39"/>
        <v>中级神器2配件2</v>
      </c>
      <c r="AD407" s="15">
        <f>INDEX(芦花古楼!$BS$19:$BS$58,神器!AB407)</f>
        <v>30</v>
      </c>
      <c r="AE407" s="15" t="s">
        <v>91</v>
      </c>
      <c r="AF407" s="15">
        <f t="shared" si="40"/>
        <v>16540</v>
      </c>
    </row>
    <row r="408" spans="24:32" ht="16.5" x14ac:dyDescent="0.2">
      <c r="X408" s="60">
        <v>395</v>
      </c>
      <c r="Y408" s="15">
        <f t="shared" si="36"/>
        <v>1606012</v>
      </c>
      <c r="Z408" s="15" t="str">
        <f t="shared" si="37"/>
        <v>中级神器2配件2-手镖Lvs35</v>
      </c>
      <c r="AA408" s="60" t="s">
        <v>649</v>
      </c>
      <c r="AB408" s="15">
        <f t="shared" si="38"/>
        <v>35</v>
      </c>
      <c r="AC408" s="15" t="str">
        <f t="shared" si="39"/>
        <v>中级神器2配件2</v>
      </c>
      <c r="AD408" s="15">
        <f>INDEX(芦花古楼!$BS$19:$BS$58,神器!AB408)</f>
        <v>30</v>
      </c>
      <c r="AE408" s="15" t="s">
        <v>91</v>
      </c>
      <c r="AF408" s="15">
        <f t="shared" si="40"/>
        <v>19845</v>
      </c>
    </row>
    <row r="409" spans="24:32" ht="16.5" x14ac:dyDescent="0.2">
      <c r="X409" s="60">
        <v>396</v>
      </c>
      <c r="Y409" s="15">
        <f t="shared" si="36"/>
        <v>1606012</v>
      </c>
      <c r="Z409" s="15" t="str">
        <f t="shared" si="37"/>
        <v>中级神器2配件2-手镖Lvs36</v>
      </c>
      <c r="AA409" s="60" t="s">
        <v>649</v>
      </c>
      <c r="AB409" s="15">
        <f t="shared" si="38"/>
        <v>36</v>
      </c>
      <c r="AC409" s="15" t="str">
        <f t="shared" si="39"/>
        <v>中级神器2配件2</v>
      </c>
      <c r="AD409" s="15">
        <f>INDEX(芦花古楼!$BS$19:$BS$58,神器!AB409)</f>
        <v>40</v>
      </c>
      <c r="AE409" s="15" t="s">
        <v>91</v>
      </c>
      <c r="AF409" s="15">
        <f t="shared" si="40"/>
        <v>23155</v>
      </c>
    </row>
    <row r="410" spans="24:32" ht="16.5" x14ac:dyDescent="0.2">
      <c r="X410" s="60">
        <v>397</v>
      </c>
      <c r="Y410" s="15">
        <f t="shared" si="36"/>
        <v>1606012</v>
      </c>
      <c r="Z410" s="15" t="str">
        <f t="shared" si="37"/>
        <v>中级神器2配件2-手镖Lvs37</v>
      </c>
      <c r="AA410" s="60" t="s">
        <v>649</v>
      </c>
      <c r="AB410" s="15">
        <f t="shared" si="38"/>
        <v>37</v>
      </c>
      <c r="AC410" s="15" t="str">
        <f t="shared" si="39"/>
        <v>中级神器2配件2</v>
      </c>
      <c r="AD410" s="15">
        <f>INDEX(芦花古楼!$BS$19:$BS$58,神器!AB410)</f>
        <v>40</v>
      </c>
      <c r="AE410" s="15" t="s">
        <v>91</v>
      </c>
      <c r="AF410" s="15">
        <f t="shared" si="40"/>
        <v>26465</v>
      </c>
    </row>
    <row r="411" spans="24:32" ht="16.5" x14ac:dyDescent="0.2">
      <c r="X411" s="60">
        <v>398</v>
      </c>
      <c r="Y411" s="15">
        <f t="shared" si="36"/>
        <v>1606012</v>
      </c>
      <c r="Z411" s="15" t="str">
        <f t="shared" si="37"/>
        <v>中级神器2配件2-手镖Lvs38</v>
      </c>
      <c r="AA411" s="60" t="s">
        <v>649</v>
      </c>
      <c r="AB411" s="15">
        <f t="shared" si="38"/>
        <v>38</v>
      </c>
      <c r="AC411" s="15" t="str">
        <f t="shared" si="39"/>
        <v>中级神器2配件2</v>
      </c>
      <c r="AD411" s="15">
        <f>INDEX(芦花古楼!$BS$19:$BS$58,神器!AB411)</f>
        <v>40</v>
      </c>
      <c r="AE411" s="15" t="s">
        <v>91</v>
      </c>
      <c r="AF411" s="15">
        <f t="shared" si="40"/>
        <v>29770</v>
      </c>
    </row>
    <row r="412" spans="24:32" ht="16.5" x14ac:dyDescent="0.2">
      <c r="X412" s="60">
        <v>399</v>
      </c>
      <c r="Y412" s="15">
        <f t="shared" si="36"/>
        <v>1606012</v>
      </c>
      <c r="Z412" s="15" t="str">
        <f t="shared" si="37"/>
        <v>中级神器2配件2-手镖Lvs39</v>
      </c>
      <c r="AA412" s="60" t="s">
        <v>649</v>
      </c>
      <c r="AB412" s="15">
        <f t="shared" si="38"/>
        <v>39</v>
      </c>
      <c r="AC412" s="15" t="str">
        <f t="shared" si="39"/>
        <v>中级神器2配件2</v>
      </c>
      <c r="AD412" s="15">
        <f>INDEX(芦花古楼!$BS$19:$BS$58,神器!AB412)</f>
        <v>40</v>
      </c>
      <c r="AE412" s="15" t="s">
        <v>91</v>
      </c>
      <c r="AF412" s="15">
        <f t="shared" si="40"/>
        <v>33080</v>
      </c>
    </row>
    <row r="413" spans="24:32" ht="16.5" x14ac:dyDescent="0.2">
      <c r="X413" s="60">
        <v>400</v>
      </c>
      <c r="Y413" s="15">
        <f t="shared" si="36"/>
        <v>1606012</v>
      </c>
      <c r="Z413" s="15" t="str">
        <f t="shared" si="37"/>
        <v>中级神器2配件2-手镖Lvs40</v>
      </c>
      <c r="AA413" s="60" t="s">
        <v>649</v>
      </c>
      <c r="AB413" s="15">
        <f t="shared" si="38"/>
        <v>40</v>
      </c>
      <c r="AC413" s="15" t="str">
        <f t="shared" si="39"/>
        <v>中级神器2配件2</v>
      </c>
      <c r="AD413" s="15">
        <f>INDEX(芦花古楼!$BS$19:$BS$58,神器!AB413)</f>
        <v>40</v>
      </c>
      <c r="AE413" s="15" t="s">
        <v>91</v>
      </c>
      <c r="AF413" s="15">
        <f t="shared" si="40"/>
        <v>39695</v>
      </c>
    </row>
    <row r="414" spans="24:32" ht="16.5" x14ac:dyDescent="0.2">
      <c r="X414" s="60">
        <v>401</v>
      </c>
      <c r="Y414" s="15">
        <f t="shared" si="36"/>
        <v>1606013</v>
      </c>
      <c r="Z414" s="15" t="str">
        <f t="shared" si="37"/>
        <v>中级神器2配件3-雷钻Lvs1</v>
      </c>
      <c r="AA414" s="60" t="s">
        <v>649</v>
      </c>
      <c r="AB414" s="15">
        <f t="shared" si="38"/>
        <v>1</v>
      </c>
      <c r="AC414" s="15" t="str">
        <f t="shared" si="39"/>
        <v>中级神器2配件3</v>
      </c>
      <c r="AD414" s="15">
        <f>INDEX(芦花古楼!$BS$19:$BS$58,神器!AB414)</f>
        <v>1</v>
      </c>
      <c r="AE414" s="15" t="s">
        <v>91</v>
      </c>
      <c r="AF414" s="15">
        <f t="shared" si="40"/>
        <v>355</v>
      </c>
    </row>
    <row r="415" spans="24:32" ht="16.5" x14ac:dyDescent="0.2">
      <c r="X415" s="60">
        <v>402</v>
      </c>
      <c r="Y415" s="15">
        <f t="shared" si="36"/>
        <v>1606013</v>
      </c>
      <c r="Z415" s="15" t="str">
        <f t="shared" si="37"/>
        <v>中级神器2配件3-雷钻Lvs2</v>
      </c>
      <c r="AA415" s="60" t="s">
        <v>649</v>
      </c>
      <c r="AB415" s="15">
        <f t="shared" si="38"/>
        <v>2</v>
      </c>
      <c r="AC415" s="15" t="str">
        <f t="shared" si="39"/>
        <v>中级神器2配件3</v>
      </c>
      <c r="AD415" s="15">
        <f>INDEX(芦花古楼!$BS$19:$BS$58,神器!AB415)</f>
        <v>1</v>
      </c>
      <c r="AE415" s="15" t="s">
        <v>91</v>
      </c>
      <c r="AF415" s="15">
        <f t="shared" si="40"/>
        <v>535</v>
      </c>
    </row>
    <row r="416" spans="24:32" ht="16.5" x14ac:dyDescent="0.2">
      <c r="X416" s="60">
        <v>403</v>
      </c>
      <c r="Y416" s="15">
        <f t="shared" si="36"/>
        <v>1606013</v>
      </c>
      <c r="Z416" s="15" t="str">
        <f t="shared" si="37"/>
        <v>中级神器2配件3-雷钻Lvs3</v>
      </c>
      <c r="AA416" s="60" t="s">
        <v>649</v>
      </c>
      <c r="AB416" s="15">
        <f t="shared" si="38"/>
        <v>3</v>
      </c>
      <c r="AC416" s="15" t="str">
        <f t="shared" si="39"/>
        <v>中级神器2配件3</v>
      </c>
      <c r="AD416" s="15">
        <f>INDEX(芦花古楼!$BS$19:$BS$58,神器!AB416)</f>
        <v>2</v>
      </c>
      <c r="AE416" s="15" t="s">
        <v>91</v>
      </c>
      <c r="AF416" s="15">
        <f t="shared" si="40"/>
        <v>715</v>
      </c>
    </row>
    <row r="417" spans="24:32" ht="16.5" x14ac:dyDescent="0.2">
      <c r="X417" s="60">
        <v>404</v>
      </c>
      <c r="Y417" s="15">
        <f t="shared" si="36"/>
        <v>1606013</v>
      </c>
      <c r="Z417" s="15" t="str">
        <f t="shared" si="37"/>
        <v>中级神器2配件3-雷钻Lvs4</v>
      </c>
      <c r="AA417" s="60" t="s">
        <v>649</v>
      </c>
      <c r="AB417" s="15">
        <f t="shared" si="38"/>
        <v>4</v>
      </c>
      <c r="AC417" s="15" t="str">
        <f t="shared" si="39"/>
        <v>中级神器2配件3</v>
      </c>
      <c r="AD417" s="15">
        <f>INDEX(芦花古楼!$BS$19:$BS$58,神器!AB417)</f>
        <v>3</v>
      </c>
      <c r="AE417" s="15" t="s">
        <v>91</v>
      </c>
      <c r="AF417" s="15">
        <f t="shared" si="40"/>
        <v>895</v>
      </c>
    </row>
    <row r="418" spans="24:32" ht="16.5" x14ac:dyDescent="0.2">
      <c r="X418" s="60">
        <v>405</v>
      </c>
      <c r="Y418" s="15">
        <f t="shared" si="36"/>
        <v>1606013</v>
      </c>
      <c r="Z418" s="15" t="str">
        <f t="shared" si="37"/>
        <v>中级神器2配件3-雷钻Lvs5</v>
      </c>
      <c r="AA418" s="60" t="s">
        <v>649</v>
      </c>
      <c r="AB418" s="15">
        <f t="shared" si="38"/>
        <v>5</v>
      </c>
      <c r="AC418" s="15" t="str">
        <f t="shared" si="39"/>
        <v>中级神器2配件3</v>
      </c>
      <c r="AD418" s="15">
        <f>INDEX(芦花古楼!$BS$19:$BS$58,神器!AB418)</f>
        <v>3</v>
      </c>
      <c r="AE418" s="15" t="s">
        <v>91</v>
      </c>
      <c r="AF418" s="15">
        <f t="shared" si="40"/>
        <v>1075</v>
      </c>
    </row>
    <row r="419" spans="24:32" ht="16.5" x14ac:dyDescent="0.2">
      <c r="X419" s="60">
        <v>406</v>
      </c>
      <c r="Y419" s="15">
        <f t="shared" si="36"/>
        <v>1606013</v>
      </c>
      <c r="Z419" s="15" t="str">
        <f t="shared" si="37"/>
        <v>中级神器2配件3-雷钻Lvs6</v>
      </c>
      <c r="AA419" s="60" t="s">
        <v>649</v>
      </c>
      <c r="AB419" s="15">
        <f t="shared" si="38"/>
        <v>6</v>
      </c>
      <c r="AC419" s="15" t="str">
        <f t="shared" si="39"/>
        <v>中级神器2配件3</v>
      </c>
      <c r="AD419" s="15">
        <f>INDEX(芦花古楼!$BS$19:$BS$58,神器!AB419)</f>
        <v>5</v>
      </c>
      <c r="AE419" s="15" t="s">
        <v>91</v>
      </c>
      <c r="AF419" s="15">
        <f t="shared" si="40"/>
        <v>1250</v>
      </c>
    </row>
    <row r="420" spans="24:32" ht="16.5" x14ac:dyDescent="0.2">
      <c r="X420" s="60">
        <v>407</v>
      </c>
      <c r="Y420" s="15">
        <f t="shared" si="36"/>
        <v>1606013</v>
      </c>
      <c r="Z420" s="15" t="str">
        <f t="shared" si="37"/>
        <v>中级神器2配件3-雷钻Lvs7</v>
      </c>
      <c r="AA420" s="60" t="s">
        <v>649</v>
      </c>
      <c r="AB420" s="15">
        <f t="shared" si="38"/>
        <v>7</v>
      </c>
      <c r="AC420" s="15" t="str">
        <f t="shared" si="39"/>
        <v>中级神器2配件3</v>
      </c>
      <c r="AD420" s="15">
        <f>INDEX(芦花古楼!$BS$19:$BS$58,神器!AB420)</f>
        <v>5</v>
      </c>
      <c r="AE420" s="15" t="s">
        <v>91</v>
      </c>
      <c r="AF420" s="15">
        <f t="shared" si="40"/>
        <v>1430</v>
      </c>
    </row>
    <row r="421" spans="24:32" ht="16.5" x14ac:dyDescent="0.2">
      <c r="X421" s="60">
        <v>408</v>
      </c>
      <c r="Y421" s="15">
        <f t="shared" si="36"/>
        <v>1606013</v>
      </c>
      <c r="Z421" s="15" t="str">
        <f t="shared" si="37"/>
        <v>中级神器2配件3-雷钻Lvs8</v>
      </c>
      <c r="AA421" s="60" t="s">
        <v>649</v>
      </c>
      <c r="AB421" s="15">
        <f t="shared" si="38"/>
        <v>8</v>
      </c>
      <c r="AC421" s="15" t="str">
        <f t="shared" si="39"/>
        <v>中级神器2配件3</v>
      </c>
      <c r="AD421" s="15">
        <f>INDEX(芦花古楼!$BS$19:$BS$58,神器!AB421)</f>
        <v>5</v>
      </c>
      <c r="AE421" s="15" t="s">
        <v>91</v>
      </c>
      <c r="AF421" s="15">
        <f t="shared" si="40"/>
        <v>1610</v>
      </c>
    </row>
    <row r="422" spans="24:32" ht="16.5" x14ac:dyDescent="0.2">
      <c r="X422" s="60">
        <v>409</v>
      </c>
      <c r="Y422" s="15">
        <f t="shared" si="36"/>
        <v>1606013</v>
      </c>
      <c r="Z422" s="15" t="str">
        <f t="shared" si="37"/>
        <v>中级神器2配件3-雷钻Lvs9</v>
      </c>
      <c r="AA422" s="60" t="s">
        <v>649</v>
      </c>
      <c r="AB422" s="15">
        <f t="shared" si="38"/>
        <v>9</v>
      </c>
      <c r="AC422" s="15" t="str">
        <f t="shared" si="39"/>
        <v>中级神器2配件3</v>
      </c>
      <c r="AD422" s="15">
        <f>INDEX(芦花古楼!$BS$19:$BS$58,神器!AB422)</f>
        <v>5</v>
      </c>
      <c r="AE422" s="15" t="s">
        <v>91</v>
      </c>
      <c r="AF422" s="15">
        <f t="shared" si="40"/>
        <v>1790</v>
      </c>
    </row>
    <row r="423" spans="24:32" ht="16.5" x14ac:dyDescent="0.2">
      <c r="X423" s="60">
        <v>410</v>
      </c>
      <c r="Y423" s="15">
        <f t="shared" si="36"/>
        <v>1606013</v>
      </c>
      <c r="Z423" s="15" t="str">
        <f t="shared" si="37"/>
        <v>中级神器2配件3-雷钻Lvs10</v>
      </c>
      <c r="AA423" s="60" t="s">
        <v>649</v>
      </c>
      <c r="AB423" s="15">
        <f t="shared" si="38"/>
        <v>10</v>
      </c>
      <c r="AC423" s="15" t="str">
        <f t="shared" si="39"/>
        <v>中级神器2配件3</v>
      </c>
      <c r="AD423" s="15">
        <f>INDEX(芦花古楼!$BS$19:$BS$58,神器!AB423)</f>
        <v>7</v>
      </c>
      <c r="AE423" s="15" t="s">
        <v>91</v>
      </c>
      <c r="AF423" s="15">
        <f t="shared" si="40"/>
        <v>2150</v>
      </c>
    </row>
    <row r="424" spans="24:32" ht="16.5" x14ac:dyDescent="0.2">
      <c r="X424" s="60">
        <v>411</v>
      </c>
      <c r="Y424" s="15">
        <f t="shared" si="36"/>
        <v>1606013</v>
      </c>
      <c r="Z424" s="15" t="str">
        <f t="shared" si="37"/>
        <v>中级神器2配件3-雷钻Lvs11</v>
      </c>
      <c r="AA424" s="60" t="s">
        <v>649</v>
      </c>
      <c r="AB424" s="15">
        <f t="shared" si="38"/>
        <v>11</v>
      </c>
      <c r="AC424" s="15" t="str">
        <f t="shared" si="39"/>
        <v>中级神器2配件3</v>
      </c>
      <c r="AD424" s="15">
        <f>INDEX(芦花古楼!$BS$19:$BS$58,神器!AB424)</f>
        <v>7</v>
      </c>
      <c r="AE424" s="15" t="s">
        <v>91</v>
      </c>
      <c r="AF424" s="15">
        <f t="shared" si="40"/>
        <v>2480</v>
      </c>
    </row>
    <row r="425" spans="24:32" ht="16.5" x14ac:dyDescent="0.2">
      <c r="X425" s="60">
        <v>412</v>
      </c>
      <c r="Y425" s="15">
        <f t="shared" si="36"/>
        <v>1606013</v>
      </c>
      <c r="Z425" s="15" t="str">
        <f t="shared" si="37"/>
        <v>中级神器2配件3-雷钻Lvs12</v>
      </c>
      <c r="AA425" s="60" t="s">
        <v>649</v>
      </c>
      <c r="AB425" s="15">
        <f t="shared" si="38"/>
        <v>12</v>
      </c>
      <c r="AC425" s="15" t="str">
        <f t="shared" si="39"/>
        <v>中级神器2配件3</v>
      </c>
      <c r="AD425" s="15">
        <f>INDEX(芦花古楼!$BS$19:$BS$58,神器!AB425)</f>
        <v>7</v>
      </c>
      <c r="AE425" s="15" t="s">
        <v>91</v>
      </c>
      <c r="AF425" s="15">
        <f t="shared" si="40"/>
        <v>2890</v>
      </c>
    </row>
    <row r="426" spans="24:32" ht="16.5" x14ac:dyDescent="0.2">
      <c r="X426" s="60">
        <v>413</v>
      </c>
      <c r="Y426" s="15">
        <f t="shared" si="36"/>
        <v>1606013</v>
      </c>
      <c r="Z426" s="15" t="str">
        <f t="shared" si="37"/>
        <v>中级神器2配件3-雷钻Lvs13</v>
      </c>
      <c r="AA426" s="60" t="s">
        <v>649</v>
      </c>
      <c r="AB426" s="15">
        <f t="shared" si="38"/>
        <v>13</v>
      </c>
      <c r="AC426" s="15" t="str">
        <f t="shared" si="39"/>
        <v>中级神器2配件3</v>
      </c>
      <c r="AD426" s="15">
        <f>INDEX(芦花古楼!$BS$19:$BS$58,神器!AB426)</f>
        <v>7</v>
      </c>
      <c r="AE426" s="15" t="s">
        <v>91</v>
      </c>
      <c r="AF426" s="15">
        <f t="shared" si="40"/>
        <v>3305</v>
      </c>
    </row>
    <row r="427" spans="24:32" ht="16.5" x14ac:dyDescent="0.2">
      <c r="X427" s="60">
        <v>414</v>
      </c>
      <c r="Y427" s="15">
        <f t="shared" si="36"/>
        <v>1606013</v>
      </c>
      <c r="Z427" s="15" t="str">
        <f t="shared" si="37"/>
        <v>中级神器2配件3-雷钻Lvs14</v>
      </c>
      <c r="AA427" s="60" t="s">
        <v>649</v>
      </c>
      <c r="AB427" s="15">
        <f t="shared" si="38"/>
        <v>14</v>
      </c>
      <c r="AC427" s="15" t="str">
        <f t="shared" si="39"/>
        <v>中级神器2配件3</v>
      </c>
      <c r="AD427" s="15">
        <f>INDEX(芦花古楼!$BS$19:$BS$58,神器!AB427)</f>
        <v>7</v>
      </c>
      <c r="AE427" s="15" t="s">
        <v>91</v>
      </c>
      <c r="AF427" s="15">
        <f t="shared" si="40"/>
        <v>3720</v>
      </c>
    </row>
    <row r="428" spans="24:32" ht="16.5" x14ac:dyDescent="0.2">
      <c r="X428" s="60">
        <v>415</v>
      </c>
      <c r="Y428" s="15">
        <f t="shared" si="36"/>
        <v>1606013</v>
      </c>
      <c r="Z428" s="15" t="str">
        <f t="shared" si="37"/>
        <v>中级神器2配件3-雷钻Lvs15</v>
      </c>
      <c r="AA428" s="60" t="s">
        <v>649</v>
      </c>
      <c r="AB428" s="15">
        <f t="shared" si="38"/>
        <v>15</v>
      </c>
      <c r="AC428" s="15" t="str">
        <f t="shared" si="39"/>
        <v>中级神器2配件3</v>
      </c>
      <c r="AD428" s="15">
        <f>INDEX(芦花古楼!$BS$19:$BS$58,神器!AB428)</f>
        <v>10</v>
      </c>
      <c r="AE428" s="15" t="s">
        <v>91</v>
      </c>
      <c r="AF428" s="15">
        <f t="shared" si="40"/>
        <v>4130</v>
      </c>
    </row>
    <row r="429" spans="24:32" ht="16.5" x14ac:dyDescent="0.2">
      <c r="X429" s="60">
        <v>416</v>
      </c>
      <c r="Y429" s="15">
        <f t="shared" si="36"/>
        <v>1606013</v>
      </c>
      <c r="Z429" s="15" t="str">
        <f t="shared" si="37"/>
        <v>中级神器2配件3-雷钻Lvs16</v>
      </c>
      <c r="AA429" s="60" t="s">
        <v>649</v>
      </c>
      <c r="AB429" s="15">
        <f t="shared" si="38"/>
        <v>16</v>
      </c>
      <c r="AC429" s="15" t="str">
        <f t="shared" si="39"/>
        <v>中级神器2配件3</v>
      </c>
      <c r="AD429" s="15">
        <f>INDEX(芦花古楼!$BS$19:$BS$58,神器!AB429)</f>
        <v>10</v>
      </c>
      <c r="AE429" s="15" t="s">
        <v>91</v>
      </c>
      <c r="AF429" s="15">
        <f t="shared" si="40"/>
        <v>4545</v>
      </c>
    </row>
    <row r="430" spans="24:32" ht="16.5" x14ac:dyDescent="0.2">
      <c r="X430" s="60">
        <v>417</v>
      </c>
      <c r="Y430" s="15">
        <f t="shared" si="36"/>
        <v>1606013</v>
      </c>
      <c r="Z430" s="15" t="str">
        <f t="shared" si="37"/>
        <v>中级神器2配件3-雷钻Lvs17</v>
      </c>
      <c r="AA430" s="60" t="s">
        <v>649</v>
      </c>
      <c r="AB430" s="15">
        <f t="shared" si="38"/>
        <v>17</v>
      </c>
      <c r="AC430" s="15" t="str">
        <f t="shared" si="39"/>
        <v>中级神器2配件3</v>
      </c>
      <c r="AD430" s="15">
        <f>INDEX(芦花古楼!$BS$19:$BS$58,神器!AB430)</f>
        <v>10</v>
      </c>
      <c r="AE430" s="15" t="s">
        <v>91</v>
      </c>
      <c r="AF430" s="15">
        <f t="shared" si="40"/>
        <v>4960</v>
      </c>
    </row>
    <row r="431" spans="24:32" ht="16.5" x14ac:dyDescent="0.2">
      <c r="X431" s="60">
        <v>418</v>
      </c>
      <c r="Y431" s="15">
        <f t="shared" si="36"/>
        <v>1606013</v>
      </c>
      <c r="Z431" s="15" t="str">
        <f t="shared" si="37"/>
        <v>中级神器2配件3-雷钻Lvs18</v>
      </c>
      <c r="AA431" s="60" t="s">
        <v>649</v>
      </c>
      <c r="AB431" s="15">
        <f t="shared" si="38"/>
        <v>18</v>
      </c>
      <c r="AC431" s="15" t="str">
        <f t="shared" si="39"/>
        <v>中级神器2配件3</v>
      </c>
      <c r="AD431" s="15">
        <f>INDEX(芦花古楼!$BS$19:$BS$58,神器!AB431)</f>
        <v>10</v>
      </c>
      <c r="AE431" s="15" t="s">
        <v>91</v>
      </c>
      <c r="AF431" s="15">
        <f t="shared" si="40"/>
        <v>5375</v>
      </c>
    </row>
    <row r="432" spans="24:32" ht="16.5" x14ac:dyDescent="0.2">
      <c r="X432" s="60">
        <v>419</v>
      </c>
      <c r="Y432" s="15">
        <f t="shared" si="36"/>
        <v>1606013</v>
      </c>
      <c r="Z432" s="15" t="str">
        <f t="shared" si="37"/>
        <v>中级神器2配件3-雷钻Lvs19</v>
      </c>
      <c r="AA432" s="60" t="s">
        <v>649</v>
      </c>
      <c r="AB432" s="15">
        <f t="shared" si="38"/>
        <v>19</v>
      </c>
      <c r="AC432" s="15" t="str">
        <f t="shared" si="39"/>
        <v>中级神器2配件3</v>
      </c>
      <c r="AD432" s="15">
        <f>INDEX(芦花古楼!$BS$19:$BS$58,神器!AB432)</f>
        <v>10</v>
      </c>
      <c r="AE432" s="15" t="s">
        <v>91</v>
      </c>
      <c r="AF432" s="15">
        <f t="shared" si="40"/>
        <v>5785</v>
      </c>
    </row>
    <row r="433" spans="24:32" ht="16.5" x14ac:dyDescent="0.2">
      <c r="X433" s="60">
        <v>420</v>
      </c>
      <c r="Y433" s="15">
        <f t="shared" si="36"/>
        <v>1606013</v>
      </c>
      <c r="Z433" s="15" t="str">
        <f t="shared" si="37"/>
        <v>中级神器2配件3-雷钻Lvs20</v>
      </c>
      <c r="AA433" s="60" t="s">
        <v>649</v>
      </c>
      <c r="AB433" s="15">
        <f t="shared" si="38"/>
        <v>20</v>
      </c>
      <c r="AC433" s="15" t="str">
        <f t="shared" si="39"/>
        <v>中级神器2配件3</v>
      </c>
      <c r="AD433" s="15">
        <f>INDEX(芦花古楼!$BS$19:$BS$58,神器!AB433)</f>
        <v>10</v>
      </c>
      <c r="AE433" s="15" t="s">
        <v>91</v>
      </c>
      <c r="AF433" s="15">
        <f t="shared" si="40"/>
        <v>6615</v>
      </c>
    </row>
    <row r="434" spans="24:32" ht="16.5" x14ac:dyDescent="0.2">
      <c r="X434" s="60">
        <v>421</v>
      </c>
      <c r="Y434" s="15">
        <f t="shared" si="36"/>
        <v>1606013</v>
      </c>
      <c r="Z434" s="15" t="str">
        <f t="shared" si="37"/>
        <v>中级神器2配件3-雷钻Lvs21</v>
      </c>
      <c r="AA434" s="60" t="s">
        <v>649</v>
      </c>
      <c r="AB434" s="15">
        <f t="shared" si="38"/>
        <v>21</v>
      </c>
      <c r="AC434" s="15" t="str">
        <f t="shared" si="39"/>
        <v>中级神器2配件3</v>
      </c>
      <c r="AD434" s="15">
        <f>INDEX(芦花古楼!$BS$19:$BS$58,神器!AB434)</f>
        <v>15</v>
      </c>
      <c r="AE434" s="15" t="s">
        <v>91</v>
      </c>
      <c r="AF434" s="15">
        <f t="shared" si="40"/>
        <v>7010</v>
      </c>
    </row>
    <row r="435" spans="24:32" ht="16.5" x14ac:dyDescent="0.2">
      <c r="X435" s="60">
        <v>422</v>
      </c>
      <c r="Y435" s="15">
        <f t="shared" si="36"/>
        <v>1606013</v>
      </c>
      <c r="Z435" s="15" t="str">
        <f t="shared" si="37"/>
        <v>中级神器2配件3-雷钻Lvs22</v>
      </c>
      <c r="AA435" s="60" t="s">
        <v>649</v>
      </c>
      <c r="AB435" s="15">
        <f t="shared" si="38"/>
        <v>22</v>
      </c>
      <c r="AC435" s="15" t="str">
        <f t="shared" si="39"/>
        <v>中级神器2配件3</v>
      </c>
      <c r="AD435" s="15">
        <f>INDEX(芦花古楼!$BS$19:$BS$58,神器!AB435)</f>
        <v>15</v>
      </c>
      <c r="AE435" s="15" t="s">
        <v>91</v>
      </c>
      <c r="AF435" s="15">
        <f t="shared" si="40"/>
        <v>7360</v>
      </c>
    </row>
    <row r="436" spans="24:32" ht="16.5" x14ac:dyDescent="0.2">
      <c r="X436" s="60">
        <v>423</v>
      </c>
      <c r="Y436" s="15">
        <f t="shared" si="36"/>
        <v>1606013</v>
      </c>
      <c r="Z436" s="15" t="str">
        <f t="shared" si="37"/>
        <v>中级神器2配件3-雷钻Lvs23</v>
      </c>
      <c r="AA436" s="60" t="s">
        <v>649</v>
      </c>
      <c r="AB436" s="15">
        <f t="shared" si="38"/>
        <v>23</v>
      </c>
      <c r="AC436" s="15" t="str">
        <f t="shared" si="39"/>
        <v>中级神器2配件3</v>
      </c>
      <c r="AD436" s="15">
        <f>INDEX(芦花古楼!$BS$19:$BS$58,神器!AB436)</f>
        <v>15</v>
      </c>
      <c r="AE436" s="15" t="s">
        <v>91</v>
      </c>
      <c r="AF436" s="15">
        <f t="shared" si="40"/>
        <v>7710</v>
      </c>
    </row>
    <row r="437" spans="24:32" ht="16.5" x14ac:dyDescent="0.2">
      <c r="X437" s="60">
        <v>424</v>
      </c>
      <c r="Y437" s="15">
        <f t="shared" si="36"/>
        <v>1606013</v>
      </c>
      <c r="Z437" s="15" t="str">
        <f t="shared" si="37"/>
        <v>中级神器2配件3-雷钻Lvs24</v>
      </c>
      <c r="AA437" s="60" t="s">
        <v>649</v>
      </c>
      <c r="AB437" s="15">
        <f t="shared" si="38"/>
        <v>24</v>
      </c>
      <c r="AC437" s="15" t="str">
        <f t="shared" si="39"/>
        <v>中级神器2配件3</v>
      </c>
      <c r="AD437" s="15">
        <f>INDEX(芦花古楼!$BS$19:$BS$58,神器!AB437)</f>
        <v>15</v>
      </c>
      <c r="AE437" s="15" t="s">
        <v>91</v>
      </c>
      <c r="AF437" s="15">
        <f t="shared" si="40"/>
        <v>8060</v>
      </c>
    </row>
    <row r="438" spans="24:32" ht="16.5" x14ac:dyDescent="0.2">
      <c r="X438" s="60">
        <v>425</v>
      </c>
      <c r="Y438" s="15">
        <f t="shared" si="36"/>
        <v>1606013</v>
      </c>
      <c r="Z438" s="15" t="str">
        <f t="shared" si="37"/>
        <v>中级神器2配件3-雷钻Lvs25</v>
      </c>
      <c r="AA438" s="60" t="s">
        <v>649</v>
      </c>
      <c r="AB438" s="15">
        <f t="shared" si="38"/>
        <v>25</v>
      </c>
      <c r="AC438" s="15" t="str">
        <f t="shared" si="39"/>
        <v>中级神器2配件3</v>
      </c>
      <c r="AD438" s="15">
        <f>INDEX(芦花古楼!$BS$19:$BS$58,神器!AB438)</f>
        <v>15</v>
      </c>
      <c r="AE438" s="15" t="s">
        <v>91</v>
      </c>
      <c r="AF438" s="15">
        <f t="shared" si="40"/>
        <v>8410</v>
      </c>
    </row>
    <row r="439" spans="24:32" ht="16.5" x14ac:dyDescent="0.2">
      <c r="X439" s="60">
        <v>426</v>
      </c>
      <c r="Y439" s="15">
        <f t="shared" si="36"/>
        <v>1606013</v>
      </c>
      <c r="Z439" s="15" t="str">
        <f t="shared" si="37"/>
        <v>中级神器2配件3-雷钻Lvs26</v>
      </c>
      <c r="AA439" s="60" t="s">
        <v>649</v>
      </c>
      <c r="AB439" s="15">
        <f t="shared" si="38"/>
        <v>26</v>
      </c>
      <c r="AC439" s="15" t="str">
        <f t="shared" si="39"/>
        <v>中级神器2配件3</v>
      </c>
      <c r="AD439" s="15">
        <f>INDEX(芦花古楼!$BS$19:$BS$58,神器!AB439)</f>
        <v>25</v>
      </c>
      <c r="AE439" s="15" t="s">
        <v>91</v>
      </c>
      <c r="AF439" s="15">
        <f t="shared" si="40"/>
        <v>8765</v>
      </c>
    </row>
    <row r="440" spans="24:32" ht="16.5" x14ac:dyDescent="0.2">
      <c r="X440" s="60">
        <v>427</v>
      </c>
      <c r="Y440" s="15">
        <f t="shared" si="36"/>
        <v>1606013</v>
      </c>
      <c r="Z440" s="15" t="str">
        <f t="shared" si="37"/>
        <v>中级神器2配件3-雷钻Lvs27</v>
      </c>
      <c r="AA440" s="60" t="s">
        <v>649</v>
      </c>
      <c r="AB440" s="15">
        <f t="shared" si="38"/>
        <v>27</v>
      </c>
      <c r="AC440" s="15" t="str">
        <f t="shared" si="39"/>
        <v>中级神器2配件3</v>
      </c>
      <c r="AD440" s="15">
        <f>INDEX(芦花古楼!$BS$19:$BS$58,神器!AB440)</f>
        <v>25</v>
      </c>
      <c r="AE440" s="15" t="s">
        <v>91</v>
      </c>
      <c r="AF440" s="15">
        <f t="shared" si="40"/>
        <v>9115</v>
      </c>
    </row>
    <row r="441" spans="24:32" ht="16.5" x14ac:dyDescent="0.2">
      <c r="X441" s="60">
        <v>428</v>
      </c>
      <c r="Y441" s="15">
        <f t="shared" si="36"/>
        <v>1606013</v>
      </c>
      <c r="Z441" s="15" t="str">
        <f t="shared" si="37"/>
        <v>中级神器2配件3-雷钻Lvs28</v>
      </c>
      <c r="AA441" s="60" t="s">
        <v>649</v>
      </c>
      <c r="AB441" s="15">
        <f t="shared" si="38"/>
        <v>28</v>
      </c>
      <c r="AC441" s="15" t="str">
        <f t="shared" si="39"/>
        <v>中级神器2配件3</v>
      </c>
      <c r="AD441" s="15">
        <f>INDEX(芦花古楼!$BS$19:$BS$58,神器!AB441)</f>
        <v>25</v>
      </c>
      <c r="AE441" s="15" t="s">
        <v>91</v>
      </c>
      <c r="AF441" s="15">
        <f t="shared" si="40"/>
        <v>9465</v>
      </c>
    </row>
    <row r="442" spans="24:32" ht="16.5" x14ac:dyDescent="0.2">
      <c r="X442" s="60">
        <v>429</v>
      </c>
      <c r="Y442" s="15">
        <f t="shared" si="36"/>
        <v>1606013</v>
      </c>
      <c r="Z442" s="15" t="str">
        <f t="shared" si="37"/>
        <v>中级神器2配件3-雷钻Lvs29</v>
      </c>
      <c r="AA442" s="60" t="s">
        <v>649</v>
      </c>
      <c r="AB442" s="15">
        <f t="shared" si="38"/>
        <v>29</v>
      </c>
      <c r="AC442" s="15" t="str">
        <f t="shared" si="39"/>
        <v>中级神器2配件3</v>
      </c>
      <c r="AD442" s="15">
        <f>INDEX(芦花古楼!$BS$19:$BS$58,神器!AB442)</f>
        <v>25</v>
      </c>
      <c r="AE442" s="15" t="s">
        <v>91</v>
      </c>
      <c r="AF442" s="15">
        <f t="shared" si="40"/>
        <v>9815</v>
      </c>
    </row>
    <row r="443" spans="24:32" ht="16.5" x14ac:dyDescent="0.2">
      <c r="X443" s="60">
        <v>430</v>
      </c>
      <c r="Y443" s="15">
        <f t="shared" si="36"/>
        <v>1606013</v>
      </c>
      <c r="Z443" s="15" t="str">
        <f t="shared" si="37"/>
        <v>中级神器2配件3-雷钻Lvs30</v>
      </c>
      <c r="AA443" s="60" t="s">
        <v>649</v>
      </c>
      <c r="AB443" s="15">
        <f t="shared" si="38"/>
        <v>30</v>
      </c>
      <c r="AC443" s="15" t="str">
        <f t="shared" si="39"/>
        <v>中级神器2配件3</v>
      </c>
      <c r="AD443" s="15">
        <f>INDEX(芦花古楼!$BS$19:$BS$58,神器!AB443)</f>
        <v>25</v>
      </c>
      <c r="AE443" s="15" t="s">
        <v>91</v>
      </c>
      <c r="AF443" s="15">
        <f t="shared" si="40"/>
        <v>10515</v>
      </c>
    </row>
    <row r="444" spans="24:32" ht="16.5" x14ac:dyDescent="0.2">
      <c r="X444" s="60">
        <v>431</v>
      </c>
      <c r="Y444" s="15">
        <f t="shared" si="36"/>
        <v>1606013</v>
      </c>
      <c r="Z444" s="15" t="str">
        <f t="shared" si="37"/>
        <v>中级神器2配件3-雷钻Lvs31</v>
      </c>
      <c r="AA444" s="60" t="s">
        <v>649</v>
      </c>
      <c r="AB444" s="15">
        <f t="shared" si="38"/>
        <v>31</v>
      </c>
      <c r="AC444" s="15" t="str">
        <f t="shared" si="39"/>
        <v>中级神器2配件3</v>
      </c>
      <c r="AD444" s="15">
        <f>INDEX(芦花古楼!$BS$19:$BS$58,神器!AB444)</f>
        <v>30</v>
      </c>
      <c r="AE444" s="15" t="s">
        <v>91</v>
      </c>
      <c r="AF444" s="15">
        <f t="shared" si="40"/>
        <v>11025</v>
      </c>
    </row>
    <row r="445" spans="24:32" ht="16.5" x14ac:dyDescent="0.2">
      <c r="X445" s="60">
        <v>432</v>
      </c>
      <c r="Y445" s="15">
        <f t="shared" si="36"/>
        <v>1606013</v>
      </c>
      <c r="Z445" s="15" t="str">
        <f t="shared" si="37"/>
        <v>中级神器2配件3-雷钻Lvs32</v>
      </c>
      <c r="AA445" s="60" t="s">
        <v>649</v>
      </c>
      <c r="AB445" s="15">
        <f t="shared" si="38"/>
        <v>32</v>
      </c>
      <c r="AC445" s="15" t="str">
        <f t="shared" si="39"/>
        <v>中级神器2配件3</v>
      </c>
      <c r="AD445" s="15">
        <f>INDEX(芦花古楼!$BS$19:$BS$58,神器!AB445)</f>
        <v>30</v>
      </c>
      <c r="AE445" s="15" t="s">
        <v>91</v>
      </c>
      <c r="AF445" s="15">
        <f t="shared" si="40"/>
        <v>16540</v>
      </c>
    </row>
    <row r="446" spans="24:32" ht="16.5" x14ac:dyDescent="0.2">
      <c r="X446" s="60">
        <v>433</v>
      </c>
      <c r="Y446" s="15">
        <f t="shared" si="36"/>
        <v>1606013</v>
      </c>
      <c r="Z446" s="15" t="str">
        <f t="shared" si="37"/>
        <v>中级神器2配件3-雷钻Lvs33</v>
      </c>
      <c r="AA446" s="60" t="s">
        <v>649</v>
      </c>
      <c r="AB446" s="15">
        <f t="shared" si="38"/>
        <v>33</v>
      </c>
      <c r="AC446" s="15" t="str">
        <f t="shared" si="39"/>
        <v>中级神器2配件3</v>
      </c>
      <c r="AD446" s="15">
        <f>INDEX(芦花古楼!$BS$19:$BS$58,神器!AB446)</f>
        <v>30</v>
      </c>
      <c r="AE446" s="15" t="s">
        <v>91</v>
      </c>
      <c r="AF446" s="15">
        <f t="shared" si="40"/>
        <v>22050</v>
      </c>
    </row>
    <row r="447" spans="24:32" ht="16.5" x14ac:dyDescent="0.2">
      <c r="X447" s="60">
        <v>434</v>
      </c>
      <c r="Y447" s="15">
        <f t="shared" si="36"/>
        <v>1606013</v>
      </c>
      <c r="Z447" s="15" t="str">
        <f t="shared" si="37"/>
        <v>中级神器2配件3-雷钻Lvs34</v>
      </c>
      <c r="AA447" s="60" t="s">
        <v>649</v>
      </c>
      <c r="AB447" s="15">
        <f t="shared" si="38"/>
        <v>34</v>
      </c>
      <c r="AC447" s="15" t="str">
        <f t="shared" si="39"/>
        <v>中级神器2配件3</v>
      </c>
      <c r="AD447" s="15">
        <f>INDEX(芦花古楼!$BS$19:$BS$58,神器!AB447)</f>
        <v>30</v>
      </c>
      <c r="AE447" s="15" t="s">
        <v>91</v>
      </c>
      <c r="AF447" s="15">
        <f t="shared" si="40"/>
        <v>27565</v>
      </c>
    </row>
    <row r="448" spans="24:32" ht="16.5" x14ac:dyDescent="0.2">
      <c r="X448" s="60">
        <v>435</v>
      </c>
      <c r="Y448" s="15">
        <f t="shared" si="36"/>
        <v>1606013</v>
      </c>
      <c r="Z448" s="15" t="str">
        <f t="shared" si="37"/>
        <v>中级神器2配件3-雷钻Lvs35</v>
      </c>
      <c r="AA448" s="60" t="s">
        <v>649</v>
      </c>
      <c r="AB448" s="15">
        <f t="shared" si="38"/>
        <v>35</v>
      </c>
      <c r="AC448" s="15" t="str">
        <f t="shared" si="39"/>
        <v>中级神器2配件3</v>
      </c>
      <c r="AD448" s="15">
        <f>INDEX(芦花古楼!$BS$19:$BS$58,神器!AB448)</f>
        <v>30</v>
      </c>
      <c r="AE448" s="15" t="s">
        <v>91</v>
      </c>
      <c r="AF448" s="15">
        <f t="shared" si="40"/>
        <v>33080</v>
      </c>
    </row>
    <row r="449" spans="24:32" ht="16.5" x14ac:dyDescent="0.2">
      <c r="X449" s="60">
        <v>436</v>
      </c>
      <c r="Y449" s="15">
        <f t="shared" si="36"/>
        <v>1606013</v>
      </c>
      <c r="Z449" s="15" t="str">
        <f t="shared" si="37"/>
        <v>中级神器2配件3-雷钻Lvs36</v>
      </c>
      <c r="AA449" s="60" t="s">
        <v>649</v>
      </c>
      <c r="AB449" s="15">
        <f t="shared" si="38"/>
        <v>36</v>
      </c>
      <c r="AC449" s="15" t="str">
        <f t="shared" si="39"/>
        <v>中级神器2配件3</v>
      </c>
      <c r="AD449" s="15">
        <f>INDEX(芦花古楼!$BS$19:$BS$58,神器!AB449)</f>
        <v>40</v>
      </c>
      <c r="AE449" s="15" t="s">
        <v>91</v>
      </c>
      <c r="AF449" s="15">
        <f t="shared" si="40"/>
        <v>38595</v>
      </c>
    </row>
    <row r="450" spans="24:32" ht="16.5" x14ac:dyDescent="0.2">
      <c r="X450" s="60">
        <v>437</v>
      </c>
      <c r="Y450" s="15">
        <f t="shared" si="36"/>
        <v>1606013</v>
      </c>
      <c r="Z450" s="15" t="str">
        <f t="shared" si="37"/>
        <v>中级神器2配件3-雷钻Lvs37</v>
      </c>
      <c r="AA450" s="60" t="s">
        <v>649</v>
      </c>
      <c r="AB450" s="15">
        <f t="shared" si="38"/>
        <v>37</v>
      </c>
      <c r="AC450" s="15" t="str">
        <f t="shared" si="39"/>
        <v>中级神器2配件3</v>
      </c>
      <c r="AD450" s="15">
        <f>INDEX(芦花古楼!$BS$19:$BS$58,神器!AB450)</f>
        <v>40</v>
      </c>
      <c r="AE450" s="15" t="s">
        <v>91</v>
      </c>
      <c r="AF450" s="15">
        <f t="shared" si="40"/>
        <v>44105</v>
      </c>
    </row>
    <row r="451" spans="24:32" ht="16.5" x14ac:dyDescent="0.2">
      <c r="X451" s="60">
        <v>438</v>
      </c>
      <c r="Y451" s="15">
        <f t="shared" si="36"/>
        <v>1606013</v>
      </c>
      <c r="Z451" s="15" t="str">
        <f t="shared" si="37"/>
        <v>中级神器2配件3-雷钻Lvs38</v>
      </c>
      <c r="AA451" s="60" t="s">
        <v>649</v>
      </c>
      <c r="AB451" s="15">
        <f t="shared" si="38"/>
        <v>38</v>
      </c>
      <c r="AC451" s="15" t="str">
        <f t="shared" si="39"/>
        <v>中级神器2配件3</v>
      </c>
      <c r="AD451" s="15">
        <f>INDEX(芦花古楼!$BS$19:$BS$58,神器!AB451)</f>
        <v>40</v>
      </c>
      <c r="AE451" s="15" t="s">
        <v>91</v>
      </c>
      <c r="AF451" s="15">
        <f t="shared" si="40"/>
        <v>49620</v>
      </c>
    </row>
    <row r="452" spans="24:32" ht="16.5" x14ac:dyDescent="0.2">
      <c r="X452" s="60">
        <v>439</v>
      </c>
      <c r="Y452" s="15">
        <f t="shared" si="36"/>
        <v>1606013</v>
      </c>
      <c r="Z452" s="15" t="str">
        <f t="shared" si="37"/>
        <v>中级神器2配件3-雷钻Lvs39</v>
      </c>
      <c r="AA452" s="60" t="s">
        <v>649</v>
      </c>
      <c r="AB452" s="15">
        <f t="shared" si="38"/>
        <v>39</v>
      </c>
      <c r="AC452" s="15" t="str">
        <f t="shared" si="39"/>
        <v>中级神器2配件3</v>
      </c>
      <c r="AD452" s="15">
        <f>INDEX(芦花古楼!$BS$19:$BS$58,神器!AB452)</f>
        <v>40</v>
      </c>
      <c r="AE452" s="15" t="s">
        <v>91</v>
      </c>
      <c r="AF452" s="15">
        <f t="shared" si="40"/>
        <v>55135</v>
      </c>
    </row>
    <row r="453" spans="24:32" ht="16.5" x14ac:dyDescent="0.2">
      <c r="X453" s="60">
        <v>440</v>
      </c>
      <c r="Y453" s="15">
        <f t="shared" si="36"/>
        <v>1606013</v>
      </c>
      <c r="Z453" s="15" t="str">
        <f t="shared" si="37"/>
        <v>中级神器2配件3-雷钻Lvs40</v>
      </c>
      <c r="AA453" s="60" t="s">
        <v>649</v>
      </c>
      <c r="AB453" s="15">
        <f t="shared" si="38"/>
        <v>40</v>
      </c>
      <c r="AC453" s="15" t="str">
        <f t="shared" si="39"/>
        <v>中级神器2配件3</v>
      </c>
      <c r="AD453" s="15">
        <f>INDEX(芦花古楼!$BS$19:$BS$58,神器!AB453)</f>
        <v>40</v>
      </c>
      <c r="AE453" s="15" t="s">
        <v>91</v>
      </c>
      <c r="AF453" s="15">
        <f t="shared" si="40"/>
        <v>66160</v>
      </c>
    </row>
    <row r="454" spans="24:32" ht="16.5" x14ac:dyDescent="0.2">
      <c r="X454" s="60">
        <v>441</v>
      </c>
      <c r="Y454" s="15">
        <f t="shared" si="36"/>
        <v>1606014</v>
      </c>
      <c r="Z454" s="15" t="str">
        <f t="shared" si="37"/>
        <v>中级神器2配件4-臂刃Lvs1</v>
      </c>
      <c r="AA454" s="60" t="s">
        <v>649</v>
      </c>
      <c r="AB454" s="15">
        <f t="shared" si="38"/>
        <v>1</v>
      </c>
      <c r="AC454" s="15" t="str">
        <f t="shared" si="39"/>
        <v>中级神器2配件4</v>
      </c>
      <c r="AD454" s="15">
        <f>INDEX(芦花古楼!$BS$19:$BS$58,神器!AB454)</f>
        <v>1</v>
      </c>
      <c r="AE454" s="15" t="s">
        <v>91</v>
      </c>
      <c r="AF454" s="15">
        <f t="shared" si="40"/>
        <v>500</v>
      </c>
    </row>
    <row r="455" spans="24:32" ht="16.5" x14ac:dyDescent="0.2">
      <c r="X455" s="60">
        <v>442</v>
      </c>
      <c r="Y455" s="15">
        <f t="shared" si="36"/>
        <v>1606014</v>
      </c>
      <c r="Z455" s="15" t="str">
        <f t="shared" si="37"/>
        <v>中级神器2配件4-臂刃Lvs2</v>
      </c>
      <c r="AA455" s="60" t="s">
        <v>649</v>
      </c>
      <c r="AB455" s="15">
        <f t="shared" si="38"/>
        <v>2</v>
      </c>
      <c r="AC455" s="15" t="str">
        <f t="shared" si="39"/>
        <v>中级神器2配件4</v>
      </c>
      <c r="AD455" s="15">
        <f>INDEX(芦花古楼!$BS$19:$BS$58,神器!AB455)</f>
        <v>1</v>
      </c>
      <c r="AE455" s="15" t="s">
        <v>91</v>
      </c>
      <c r="AF455" s="15">
        <f t="shared" si="40"/>
        <v>750</v>
      </c>
    </row>
    <row r="456" spans="24:32" ht="16.5" x14ac:dyDescent="0.2">
      <c r="X456" s="60">
        <v>443</v>
      </c>
      <c r="Y456" s="15">
        <f t="shared" si="36"/>
        <v>1606014</v>
      </c>
      <c r="Z456" s="15" t="str">
        <f t="shared" si="37"/>
        <v>中级神器2配件4-臂刃Lvs3</v>
      </c>
      <c r="AA456" s="60" t="s">
        <v>649</v>
      </c>
      <c r="AB456" s="15">
        <f t="shared" si="38"/>
        <v>3</v>
      </c>
      <c r="AC456" s="15" t="str">
        <f t="shared" si="39"/>
        <v>中级神器2配件4</v>
      </c>
      <c r="AD456" s="15">
        <f>INDEX(芦花古楼!$BS$19:$BS$58,神器!AB456)</f>
        <v>2</v>
      </c>
      <c r="AE456" s="15" t="s">
        <v>91</v>
      </c>
      <c r="AF456" s="15">
        <f t="shared" si="40"/>
        <v>1000</v>
      </c>
    </row>
    <row r="457" spans="24:32" ht="16.5" x14ac:dyDescent="0.2">
      <c r="X457" s="60">
        <v>444</v>
      </c>
      <c r="Y457" s="15">
        <f t="shared" si="36"/>
        <v>1606014</v>
      </c>
      <c r="Z457" s="15" t="str">
        <f t="shared" si="37"/>
        <v>中级神器2配件4-臂刃Lvs4</v>
      </c>
      <c r="AA457" s="60" t="s">
        <v>649</v>
      </c>
      <c r="AB457" s="15">
        <f t="shared" si="38"/>
        <v>4</v>
      </c>
      <c r="AC457" s="15" t="str">
        <f t="shared" si="39"/>
        <v>中级神器2配件4</v>
      </c>
      <c r="AD457" s="15">
        <f>INDEX(芦花古楼!$BS$19:$BS$58,神器!AB457)</f>
        <v>3</v>
      </c>
      <c r="AE457" s="15" t="s">
        <v>91</v>
      </c>
      <c r="AF457" s="15">
        <f t="shared" si="40"/>
        <v>1250</v>
      </c>
    </row>
    <row r="458" spans="24:32" ht="16.5" x14ac:dyDescent="0.2">
      <c r="X458" s="60">
        <v>445</v>
      </c>
      <c r="Y458" s="15">
        <f t="shared" si="36"/>
        <v>1606014</v>
      </c>
      <c r="Z458" s="15" t="str">
        <f t="shared" si="37"/>
        <v>中级神器2配件4-臂刃Lvs5</v>
      </c>
      <c r="AA458" s="60" t="s">
        <v>649</v>
      </c>
      <c r="AB458" s="15">
        <f t="shared" si="38"/>
        <v>5</v>
      </c>
      <c r="AC458" s="15" t="str">
        <f t="shared" si="39"/>
        <v>中级神器2配件4</v>
      </c>
      <c r="AD458" s="15">
        <f>INDEX(芦花古楼!$BS$19:$BS$58,神器!AB458)</f>
        <v>3</v>
      </c>
      <c r="AE458" s="15" t="s">
        <v>91</v>
      </c>
      <c r="AF458" s="15">
        <f t="shared" si="40"/>
        <v>1505</v>
      </c>
    </row>
    <row r="459" spans="24:32" ht="16.5" x14ac:dyDescent="0.2">
      <c r="X459" s="60">
        <v>446</v>
      </c>
      <c r="Y459" s="15">
        <f t="shared" si="36"/>
        <v>1606014</v>
      </c>
      <c r="Z459" s="15" t="str">
        <f t="shared" si="37"/>
        <v>中级神器2配件4-臂刃Lvs6</v>
      </c>
      <c r="AA459" s="60" t="s">
        <v>649</v>
      </c>
      <c r="AB459" s="15">
        <f t="shared" si="38"/>
        <v>6</v>
      </c>
      <c r="AC459" s="15" t="str">
        <f t="shared" si="39"/>
        <v>中级神器2配件4</v>
      </c>
      <c r="AD459" s="15">
        <f>INDEX(芦花古楼!$BS$19:$BS$58,神器!AB459)</f>
        <v>5</v>
      </c>
      <c r="AE459" s="15" t="s">
        <v>91</v>
      </c>
      <c r="AF459" s="15">
        <f t="shared" si="40"/>
        <v>1755</v>
      </c>
    </row>
    <row r="460" spans="24:32" ht="16.5" x14ac:dyDescent="0.2">
      <c r="X460" s="60">
        <v>447</v>
      </c>
      <c r="Y460" s="15">
        <f t="shared" si="36"/>
        <v>1606014</v>
      </c>
      <c r="Z460" s="15" t="str">
        <f t="shared" si="37"/>
        <v>中级神器2配件4-臂刃Lvs7</v>
      </c>
      <c r="AA460" s="60" t="s">
        <v>649</v>
      </c>
      <c r="AB460" s="15">
        <f t="shared" si="38"/>
        <v>7</v>
      </c>
      <c r="AC460" s="15" t="str">
        <f t="shared" si="39"/>
        <v>中级神器2配件4</v>
      </c>
      <c r="AD460" s="15">
        <f>INDEX(芦花古楼!$BS$19:$BS$58,神器!AB460)</f>
        <v>5</v>
      </c>
      <c r="AE460" s="15" t="s">
        <v>91</v>
      </c>
      <c r="AF460" s="15">
        <f t="shared" si="40"/>
        <v>2005</v>
      </c>
    </row>
    <row r="461" spans="24:32" ht="16.5" x14ac:dyDescent="0.2">
      <c r="X461" s="60">
        <v>448</v>
      </c>
      <c r="Y461" s="15">
        <f t="shared" si="36"/>
        <v>1606014</v>
      </c>
      <c r="Z461" s="15" t="str">
        <f t="shared" si="37"/>
        <v>中级神器2配件4-臂刃Lvs8</v>
      </c>
      <c r="AA461" s="60" t="s">
        <v>649</v>
      </c>
      <c r="AB461" s="15">
        <f t="shared" si="38"/>
        <v>8</v>
      </c>
      <c r="AC461" s="15" t="str">
        <f t="shared" si="39"/>
        <v>中级神器2配件4</v>
      </c>
      <c r="AD461" s="15">
        <f>INDEX(芦花古楼!$BS$19:$BS$58,神器!AB461)</f>
        <v>5</v>
      </c>
      <c r="AE461" s="15" t="s">
        <v>91</v>
      </c>
      <c r="AF461" s="15">
        <f t="shared" si="40"/>
        <v>2255</v>
      </c>
    </row>
    <row r="462" spans="24:32" ht="16.5" x14ac:dyDescent="0.2">
      <c r="X462" s="60">
        <v>449</v>
      </c>
      <c r="Y462" s="15">
        <f t="shared" si="36"/>
        <v>1606014</v>
      </c>
      <c r="Z462" s="15" t="str">
        <f t="shared" si="37"/>
        <v>中级神器2配件4-臂刃Lvs9</v>
      </c>
      <c r="AA462" s="60" t="s">
        <v>649</v>
      </c>
      <c r="AB462" s="15">
        <f t="shared" si="38"/>
        <v>9</v>
      </c>
      <c r="AC462" s="15" t="str">
        <f t="shared" si="39"/>
        <v>中级神器2配件4</v>
      </c>
      <c r="AD462" s="15">
        <f>INDEX(芦花古楼!$BS$19:$BS$58,神器!AB462)</f>
        <v>5</v>
      </c>
      <c r="AE462" s="15" t="s">
        <v>91</v>
      </c>
      <c r="AF462" s="15">
        <f t="shared" si="40"/>
        <v>2505</v>
      </c>
    </row>
    <row r="463" spans="24:32" ht="16.5" x14ac:dyDescent="0.2">
      <c r="X463" s="60">
        <v>450</v>
      </c>
      <c r="Y463" s="15">
        <f t="shared" ref="Y463:Y526" si="41">INDEX($R$4:$R$33,INT((X463-1)/40)+1)</f>
        <v>1606014</v>
      </c>
      <c r="Z463" s="15" t="str">
        <f t="shared" ref="Z463:Z526" si="42">INDEX($U$4:$U$33,INT((X463-1)/40)+1)&amp;AA463&amp;AB463</f>
        <v>中级神器2配件4-臂刃Lvs10</v>
      </c>
      <c r="AA463" s="60" t="s">
        <v>649</v>
      </c>
      <c r="AB463" s="15">
        <f t="shared" ref="AB463:AB526" si="43">MOD(X463-1,40)+1</f>
        <v>10</v>
      </c>
      <c r="AC463" s="15" t="str">
        <f t="shared" ref="AC463:AC526" si="44">INDEX($S$4:$S$33,INT((X463-1)/40)+1)</f>
        <v>中级神器2配件4</v>
      </c>
      <c r="AD463" s="15">
        <f>INDEX(芦花古楼!$BS$19:$BS$58,神器!AB463)</f>
        <v>7</v>
      </c>
      <c r="AE463" s="15" t="s">
        <v>91</v>
      </c>
      <c r="AF463" s="15">
        <f t="shared" ref="AF463:AF526" si="45">INDEX($F$14:$L$53,AB463,INDEX($Q$4:$Q$33,INT((X463-1)/40)+1))</f>
        <v>3010</v>
      </c>
    </row>
    <row r="464" spans="24:32" ht="16.5" x14ac:dyDescent="0.2">
      <c r="X464" s="60">
        <v>451</v>
      </c>
      <c r="Y464" s="15">
        <f t="shared" si="41"/>
        <v>1606014</v>
      </c>
      <c r="Z464" s="15" t="str">
        <f t="shared" si="42"/>
        <v>中级神器2配件4-臂刃Lvs11</v>
      </c>
      <c r="AA464" s="60" t="s">
        <v>649</v>
      </c>
      <c r="AB464" s="15">
        <f t="shared" si="43"/>
        <v>11</v>
      </c>
      <c r="AC464" s="15" t="str">
        <f t="shared" si="44"/>
        <v>中级神器2配件4</v>
      </c>
      <c r="AD464" s="15">
        <f>INDEX(芦花古楼!$BS$19:$BS$58,神器!AB464)</f>
        <v>7</v>
      </c>
      <c r="AE464" s="15" t="s">
        <v>91</v>
      </c>
      <c r="AF464" s="15">
        <f t="shared" si="45"/>
        <v>3470</v>
      </c>
    </row>
    <row r="465" spans="24:32" ht="16.5" x14ac:dyDescent="0.2">
      <c r="X465" s="60">
        <v>452</v>
      </c>
      <c r="Y465" s="15">
        <f t="shared" si="41"/>
        <v>1606014</v>
      </c>
      <c r="Z465" s="15" t="str">
        <f t="shared" si="42"/>
        <v>中级神器2配件4-臂刃Lvs12</v>
      </c>
      <c r="AA465" s="60" t="s">
        <v>649</v>
      </c>
      <c r="AB465" s="15">
        <f t="shared" si="43"/>
        <v>12</v>
      </c>
      <c r="AC465" s="15" t="str">
        <f t="shared" si="44"/>
        <v>中级神器2配件4</v>
      </c>
      <c r="AD465" s="15">
        <f>INDEX(芦花古楼!$BS$19:$BS$58,神器!AB465)</f>
        <v>7</v>
      </c>
      <c r="AE465" s="15" t="s">
        <v>91</v>
      </c>
      <c r="AF465" s="15">
        <f t="shared" si="45"/>
        <v>4050</v>
      </c>
    </row>
    <row r="466" spans="24:32" ht="16.5" x14ac:dyDescent="0.2">
      <c r="X466" s="60">
        <v>453</v>
      </c>
      <c r="Y466" s="15">
        <f t="shared" si="41"/>
        <v>1606014</v>
      </c>
      <c r="Z466" s="15" t="str">
        <f t="shared" si="42"/>
        <v>中级神器2配件4-臂刃Lvs13</v>
      </c>
      <c r="AA466" s="60" t="s">
        <v>649</v>
      </c>
      <c r="AB466" s="15">
        <f t="shared" si="43"/>
        <v>13</v>
      </c>
      <c r="AC466" s="15" t="str">
        <f t="shared" si="44"/>
        <v>中级神器2配件4</v>
      </c>
      <c r="AD466" s="15">
        <f>INDEX(芦花古楼!$BS$19:$BS$58,神器!AB466)</f>
        <v>7</v>
      </c>
      <c r="AE466" s="15" t="s">
        <v>91</v>
      </c>
      <c r="AF466" s="15">
        <f t="shared" si="45"/>
        <v>4630</v>
      </c>
    </row>
    <row r="467" spans="24:32" ht="16.5" x14ac:dyDescent="0.2">
      <c r="X467" s="60">
        <v>454</v>
      </c>
      <c r="Y467" s="15">
        <f t="shared" si="41"/>
        <v>1606014</v>
      </c>
      <c r="Z467" s="15" t="str">
        <f t="shared" si="42"/>
        <v>中级神器2配件4-臂刃Lvs14</v>
      </c>
      <c r="AA467" s="60" t="s">
        <v>649</v>
      </c>
      <c r="AB467" s="15">
        <f t="shared" si="43"/>
        <v>14</v>
      </c>
      <c r="AC467" s="15" t="str">
        <f t="shared" si="44"/>
        <v>中级神器2配件4</v>
      </c>
      <c r="AD467" s="15">
        <f>INDEX(芦花古楼!$BS$19:$BS$58,神器!AB467)</f>
        <v>7</v>
      </c>
      <c r="AE467" s="15" t="s">
        <v>91</v>
      </c>
      <c r="AF467" s="15">
        <f t="shared" si="45"/>
        <v>5205</v>
      </c>
    </row>
    <row r="468" spans="24:32" ht="16.5" x14ac:dyDescent="0.2">
      <c r="X468" s="60">
        <v>455</v>
      </c>
      <c r="Y468" s="15">
        <f t="shared" si="41"/>
        <v>1606014</v>
      </c>
      <c r="Z468" s="15" t="str">
        <f t="shared" si="42"/>
        <v>中级神器2配件4-臂刃Lvs15</v>
      </c>
      <c r="AA468" s="60" t="s">
        <v>649</v>
      </c>
      <c r="AB468" s="15">
        <f t="shared" si="43"/>
        <v>15</v>
      </c>
      <c r="AC468" s="15" t="str">
        <f t="shared" si="44"/>
        <v>中级神器2配件4</v>
      </c>
      <c r="AD468" s="15">
        <f>INDEX(芦花古楼!$BS$19:$BS$58,神器!AB468)</f>
        <v>10</v>
      </c>
      <c r="AE468" s="15" t="s">
        <v>91</v>
      </c>
      <c r="AF468" s="15">
        <f t="shared" si="45"/>
        <v>5785</v>
      </c>
    </row>
    <row r="469" spans="24:32" ht="16.5" x14ac:dyDescent="0.2">
      <c r="X469" s="60">
        <v>456</v>
      </c>
      <c r="Y469" s="15">
        <f t="shared" si="41"/>
        <v>1606014</v>
      </c>
      <c r="Z469" s="15" t="str">
        <f t="shared" si="42"/>
        <v>中级神器2配件4-臂刃Lvs16</v>
      </c>
      <c r="AA469" s="60" t="s">
        <v>649</v>
      </c>
      <c r="AB469" s="15">
        <f t="shared" si="43"/>
        <v>16</v>
      </c>
      <c r="AC469" s="15" t="str">
        <f t="shared" si="44"/>
        <v>中级神器2配件4</v>
      </c>
      <c r="AD469" s="15">
        <f>INDEX(芦花古楼!$BS$19:$BS$58,神器!AB469)</f>
        <v>10</v>
      </c>
      <c r="AE469" s="15" t="s">
        <v>91</v>
      </c>
      <c r="AF469" s="15">
        <f t="shared" si="45"/>
        <v>6365</v>
      </c>
    </row>
    <row r="470" spans="24:32" ht="16.5" x14ac:dyDescent="0.2">
      <c r="X470" s="60">
        <v>457</v>
      </c>
      <c r="Y470" s="15">
        <f t="shared" si="41"/>
        <v>1606014</v>
      </c>
      <c r="Z470" s="15" t="str">
        <f t="shared" si="42"/>
        <v>中级神器2配件4-臂刃Lvs17</v>
      </c>
      <c r="AA470" s="60" t="s">
        <v>649</v>
      </c>
      <c r="AB470" s="15">
        <f t="shared" si="43"/>
        <v>17</v>
      </c>
      <c r="AC470" s="15" t="str">
        <f t="shared" si="44"/>
        <v>中级神器2配件4</v>
      </c>
      <c r="AD470" s="15">
        <f>INDEX(芦花古楼!$BS$19:$BS$58,神器!AB470)</f>
        <v>10</v>
      </c>
      <c r="AE470" s="15" t="s">
        <v>91</v>
      </c>
      <c r="AF470" s="15">
        <f t="shared" si="45"/>
        <v>6945</v>
      </c>
    </row>
    <row r="471" spans="24:32" ht="16.5" x14ac:dyDescent="0.2">
      <c r="X471" s="60">
        <v>458</v>
      </c>
      <c r="Y471" s="15">
        <f t="shared" si="41"/>
        <v>1606014</v>
      </c>
      <c r="Z471" s="15" t="str">
        <f t="shared" si="42"/>
        <v>中级神器2配件4-臂刃Lvs18</v>
      </c>
      <c r="AA471" s="60" t="s">
        <v>649</v>
      </c>
      <c r="AB471" s="15">
        <f t="shared" si="43"/>
        <v>18</v>
      </c>
      <c r="AC471" s="15" t="str">
        <f t="shared" si="44"/>
        <v>中级神器2配件4</v>
      </c>
      <c r="AD471" s="15">
        <f>INDEX(芦花古楼!$BS$19:$BS$58,神器!AB471)</f>
        <v>10</v>
      </c>
      <c r="AE471" s="15" t="s">
        <v>91</v>
      </c>
      <c r="AF471" s="15">
        <f t="shared" si="45"/>
        <v>7525</v>
      </c>
    </row>
    <row r="472" spans="24:32" ht="16.5" x14ac:dyDescent="0.2">
      <c r="X472" s="60">
        <v>459</v>
      </c>
      <c r="Y472" s="15">
        <f t="shared" si="41"/>
        <v>1606014</v>
      </c>
      <c r="Z472" s="15" t="str">
        <f t="shared" si="42"/>
        <v>中级神器2配件4-臂刃Lvs19</v>
      </c>
      <c r="AA472" s="60" t="s">
        <v>649</v>
      </c>
      <c r="AB472" s="15">
        <f t="shared" si="43"/>
        <v>19</v>
      </c>
      <c r="AC472" s="15" t="str">
        <f t="shared" si="44"/>
        <v>中级神器2配件4</v>
      </c>
      <c r="AD472" s="15">
        <f>INDEX(芦花古楼!$BS$19:$BS$58,神器!AB472)</f>
        <v>10</v>
      </c>
      <c r="AE472" s="15" t="s">
        <v>91</v>
      </c>
      <c r="AF472" s="15">
        <f t="shared" si="45"/>
        <v>8100</v>
      </c>
    </row>
    <row r="473" spans="24:32" ht="16.5" x14ac:dyDescent="0.2">
      <c r="X473" s="60">
        <v>460</v>
      </c>
      <c r="Y473" s="15">
        <f t="shared" si="41"/>
        <v>1606014</v>
      </c>
      <c r="Z473" s="15" t="str">
        <f t="shared" si="42"/>
        <v>中级神器2配件4-臂刃Lvs20</v>
      </c>
      <c r="AA473" s="60" t="s">
        <v>649</v>
      </c>
      <c r="AB473" s="15">
        <f t="shared" si="43"/>
        <v>20</v>
      </c>
      <c r="AC473" s="15" t="str">
        <f t="shared" si="44"/>
        <v>中级神器2配件4</v>
      </c>
      <c r="AD473" s="15">
        <f>INDEX(芦花古楼!$BS$19:$BS$58,神器!AB473)</f>
        <v>10</v>
      </c>
      <c r="AE473" s="15" t="s">
        <v>91</v>
      </c>
      <c r="AF473" s="15">
        <f t="shared" si="45"/>
        <v>9260</v>
      </c>
    </row>
    <row r="474" spans="24:32" ht="16.5" x14ac:dyDescent="0.2">
      <c r="X474" s="60">
        <v>461</v>
      </c>
      <c r="Y474" s="15">
        <f t="shared" si="41"/>
        <v>1606014</v>
      </c>
      <c r="Z474" s="15" t="str">
        <f t="shared" si="42"/>
        <v>中级神器2配件4-臂刃Lvs21</v>
      </c>
      <c r="AA474" s="60" t="s">
        <v>649</v>
      </c>
      <c r="AB474" s="15">
        <f t="shared" si="43"/>
        <v>21</v>
      </c>
      <c r="AC474" s="15" t="str">
        <f t="shared" si="44"/>
        <v>中级神器2配件4</v>
      </c>
      <c r="AD474" s="15">
        <f>INDEX(芦花古楼!$BS$19:$BS$58,神器!AB474)</f>
        <v>15</v>
      </c>
      <c r="AE474" s="15" t="s">
        <v>91</v>
      </c>
      <c r="AF474" s="15">
        <f t="shared" si="45"/>
        <v>9815</v>
      </c>
    </row>
    <row r="475" spans="24:32" ht="16.5" x14ac:dyDescent="0.2">
      <c r="X475" s="60">
        <v>462</v>
      </c>
      <c r="Y475" s="15">
        <f t="shared" si="41"/>
        <v>1606014</v>
      </c>
      <c r="Z475" s="15" t="str">
        <f t="shared" si="42"/>
        <v>中级神器2配件4-臂刃Lvs22</v>
      </c>
      <c r="AA475" s="60" t="s">
        <v>649</v>
      </c>
      <c r="AB475" s="15">
        <f t="shared" si="43"/>
        <v>22</v>
      </c>
      <c r="AC475" s="15" t="str">
        <f t="shared" si="44"/>
        <v>中级神器2配件4</v>
      </c>
      <c r="AD475" s="15">
        <f>INDEX(芦花古楼!$BS$19:$BS$58,神器!AB475)</f>
        <v>15</v>
      </c>
      <c r="AE475" s="15" t="s">
        <v>91</v>
      </c>
      <c r="AF475" s="15">
        <f t="shared" si="45"/>
        <v>10305</v>
      </c>
    </row>
    <row r="476" spans="24:32" ht="16.5" x14ac:dyDescent="0.2">
      <c r="X476" s="60">
        <v>463</v>
      </c>
      <c r="Y476" s="15">
        <f t="shared" si="41"/>
        <v>1606014</v>
      </c>
      <c r="Z476" s="15" t="str">
        <f t="shared" si="42"/>
        <v>中级神器2配件4-臂刃Lvs23</v>
      </c>
      <c r="AA476" s="60" t="s">
        <v>649</v>
      </c>
      <c r="AB476" s="15">
        <f t="shared" si="43"/>
        <v>23</v>
      </c>
      <c r="AC476" s="15" t="str">
        <f t="shared" si="44"/>
        <v>中级神器2配件4</v>
      </c>
      <c r="AD476" s="15">
        <f>INDEX(芦花古楼!$BS$19:$BS$58,神器!AB476)</f>
        <v>15</v>
      </c>
      <c r="AE476" s="15" t="s">
        <v>91</v>
      </c>
      <c r="AF476" s="15">
        <f t="shared" si="45"/>
        <v>10795</v>
      </c>
    </row>
    <row r="477" spans="24:32" ht="16.5" x14ac:dyDescent="0.2">
      <c r="X477" s="60">
        <v>464</v>
      </c>
      <c r="Y477" s="15">
        <f t="shared" si="41"/>
        <v>1606014</v>
      </c>
      <c r="Z477" s="15" t="str">
        <f t="shared" si="42"/>
        <v>中级神器2配件4-臂刃Lvs24</v>
      </c>
      <c r="AA477" s="60" t="s">
        <v>649</v>
      </c>
      <c r="AB477" s="15">
        <f t="shared" si="43"/>
        <v>24</v>
      </c>
      <c r="AC477" s="15" t="str">
        <f t="shared" si="44"/>
        <v>中级神器2配件4</v>
      </c>
      <c r="AD477" s="15">
        <f>INDEX(芦花古楼!$BS$19:$BS$58,神器!AB477)</f>
        <v>15</v>
      </c>
      <c r="AE477" s="15" t="s">
        <v>91</v>
      </c>
      <c r="AF477" s="15">
        <f t="shared" si="45"/>
        <v>11285</v>
      </c>
    </row>
    <row r="478" spans="24:32" ht="16.5" x14ac:dyDescent="0.2">
      <c r="X478" s="60">
        <v>465</v>
      </c>
      <c r="Y478" s="15">
        <f t="shared" si="41"/>
        <v>1606014</v>
      </c>
      <c r="Z478" s="15" t="str">
        <f t="shared" si="42"/>
        <v>中级神器2配件4-臂刃Lvs25</v>
      </c>
      <c r="AA478" s="60" t="s">
        <v>649</v>
      </c>
      <c r="AB478" s="15">
        <f t="shared" si="43"/>
        <v>25</v>
      </c>
      <c r="AC478" s="15" t="str">
        <f t="shared" si="44"/>
        <v>中级神器2配件4</v>
      </c>
      <c r="AD478" s="15">
        <f>INDEX(芦花古楼!$BS$19:$BS$58,神器!AB478)</f>
        <v>15</v>
      </c>
      <c r="AE478" s="15" t="s">
        <v>91</v>
      </c>
      <c r="AF478" s="15">
        <f t="shared" si="45"/>
        <v>11780</v>
      </c>
    </row>
    <row r="479" spans="24:32" ht="16.5" x14ac:dyDescent="0.2">
      <c r="X479" s="60">
        <v>466</v>
      </c>
      <c r="Y479" s="15">
        <f t="shared" si="41"/>
        <v>1606014</v>
      </c>
      <c r="Z479" s="15" t="str">
        <f t="shared" si="42"/>
        <v>中级神器2配件4-臂刃Lvs26</v>
      </c>
      <c r="AA479" s="60" t="s">
        <v>649</v>
      </c>
      <c r="AB479" s="15">
        <f t="shared" si="43"/>
        <v>26</v>
      </c>
      <c r="AC479" s="15" t="str">
        <f t="shared" si="44"/>
        <v>中级神器2配件4</v>
      </c>
      <c r="AD479" s="15">
        <f>INDEX(芦花古楼!$BS$19:$BS$58,神器!AB479)</f>
        <v>25</v>
      </c>
      <c r="AE479" s="15" t="s">
        <v>91</v>
      </c>
      <c r="AF479" s="15">
        <f t="shared" si="45"/>
        <v>12270</v>
      </c>
    </row>
    <row r="480" spans="24:32" ht="16.5" x14ac:dyDescent="0.2">
      <c r="X480" s="60">
        <v>467</v>
      </c>
      <c r="Y480" s="15">
        <f t="shared" si="41"/>
        <v>1606014</v>
      </c>
      <c r="Z480" s="15" t="str">
        <f t="shared" si="42"/>
        <v>中级神器2配件4-臂刃Lvs27</v>
      </c>
      <c r="AA480" s="60" t="s">
        <v>649</v>
      </c>
      <c r="AB480" s="15">
        <f t="shared" si="43"/>
        <v>27</v>
      </c>
      <c r="AC480" s="15" t="str">
        <f t="shared" si="44"/>
        <v>中级神器2配件4</v>
      </c>
      <c r="AD480" s="15">
        <f>INDEX(芦花古楼!$BS$19:$BS$58,神器!AB480)</f>
        <v>25</v>
      </c>
      <c r="AE480" s="15" t="s">
        <v>91</v>
      </c>
      <c r="AF480" s="15">
        <f t="shared" si="45"/>
        <v>12760</v>
      </c>
    </row>
    <row r="481" spans="24:32" ht="16.5" x14ac:dyDescent="0.2">
      <c r="X481" s="60">
        <v>468</v>
      </c>
      <c r="Y481" s="15">
        <f t="shared" si="41"/>
        <v>1606014</v>
      </c>
      <c r="Z481" s="15" t="str">
        <f t="shared" si="42"/>
        <v>中级神器2配件4-臂刃Lvs28</v>
      </c>
      <c r="AA481" s="60" t="s">
        <v>649</v>
      </c>
      <c r="AB481" s="15">
        <f t="shared" si="43"/>
        <v>28</v>
      </c>
      <c r="AC481" s="15" t="str">
        <f t="shared" si="44"/>
        <v>中级神器2配件4</v>
      </c>
      <c r="AD481" s="15">
        <f>INDEX(芦花古楼!$BS$19:$BS$58,神器!AB481)</f>
        <v>25</v>
      </c>
      <c r="AE481" s="15" t="s">
        <v>91</v>
      </c>
      <c r="AF481" s="15">
        <f t="shared" si="45"/>
        <v>13250</v>
      </c>
    </row>
    <row r="482" spans="24:32" ht="16.5" x14ac:dyDescent="0.2">
      <c r="X482" s="60">
        <v>469</v>
      </c>
      <c r="Y482" s="15">
        <f t="shared" si="41"/>
        <v>1606014</v>
      </c>
      <c r="Z482" s="15" t="str">
        <f t="shared" si="42"/>
        <v>中级神器2配件4-臂刃Lvs29</v>
      </c>
      <c r="AA482" s="60" t="s">
        <v>649</v>
      </c>
      <c r="AB482" s="15">
        <f t="shared" si="43"/>
        <v>29</v>
      </c>
      <c r="AC482" s="15" t="str">
        <f t="shared" si="44"/>
        <v>中级神器2配件4</v>
      </c>
      <c r="AD482" s="15">
        <f>INDEX(芦花古楼!$BS$19:$BS$58,神器!AB482)</f>
        <v>25</v>
      </c>
      <c r="AE482" s="15" t="s">
        <v>91</v>
      </c>
      <c r="AF482" s="15">
        <f t="shared" si="45"/>
        <v>13740</v>
      </c>
    </row>
    <row r="483" spans="24:32" ht="16.5" x14ac:dyDescent="0.2">
      <c r="X483" s="60">
        <v>470</v>
      </c>
      <c r="Y483" s="15">
        <f t="shared" si="41"/>
        <v>1606014</v>
      </c>
      <c r="Z483" s="15" t="str">
        <f t="shared" si="42"/>
        <v>中级神器2配件4-臂刃Lvs30</v>
      </c>
      <c r="AA483" s="60" t="s">
        <v>649</v>
      </c>
      <c r="AB483" s="15">
        <f t="shared" si="43"/>
        <v>30</v>
      </c>
      <c r="AC483" s="15" t="str">
        <f t="shared" si="44"/>
        <v>中级神器2配件4</v>
      </c>
      <c r="AD483" s="15">
        <f>INDEX(芦花古楼!$BS$19:$BS$58,神器!AB483)</f>
        <v>25</v>
      </c>
      <c r="AE483" s="15" t="s">
        <v>91</v>
      </c>
      <c r="AF483" s="15">
        <f t="shared" si="45"/>
        <v>14725</v>
      </c>
    </row>
    <row r="484" spans="24:32" ht="16.5" x14ac:dyDescent="0.2">
      <c r="X484" s="60">
        <v>471</v>
      </c>
      <c r="Y484" s="15">
        <f t="shared" si="41"/>
        <v>1606014</v>
      </c>
      <c r="Z484" s="15" t="str">
        <f t="shared" si="42"/>
        <v>中级神器2配件4-臂刃Lvs31</v>
      </c>
      <c r="AA484" s="60" t="s">
        <v>649</v>
      </c>
      <c r="AB484" s="15">
        <f t="shared" si="43"/>
        <v>31</v>
      </c>
      <c r="AC484" s="15" t="str">
        <f t="shared" si="44"/>
        <v>中级神器2配件4</v>
      </c>
      <c r="AD484" s="15">
        <f>INDEX(芦花古楼!$BS$19:$BS$58,神器!AB484)</f>
        <v>30</v>
      </c>
      <c r="AE484" s="15" t="s">
        <v>91</v>
      </c>
      <c r="AF484" s="15">
        <f t="shared" si="45"/>
        <v>15435</v>
      </c>
    </row>
    <row r="485" spans="24:32" ht="16.5" x14ac:dyDescent="0.2">
      <c r="X485" s="60">
        <v>472</v>
      </c>
      <c r="Y485" s="15">
        <f t="shared" si="41"/>
        <v>1606014</v>
      </c>
      <c r="Z485" s="15" t="str">
        <f t="shared" si="42"/>
        <v>中级神器2配件4-臂刃Lvs32</v>
      </c>
      <c r="AA485" s="60" t="s">
        <v>649</v>
      </c>
      <c r="AB485" s="15">
        <f t="shared" si="43"/>
        <v>32</v>
      </c>
      <c r="AC485" s="15" t="str">
        <f t="shared" si="44"/>
        <v>中级神器2配件4</v>
      </c>
      <c r="AD485" s="15">
        <f>INDEX(芦花古楼!$BS$19:$BS$58,神器!AB485)</f>
        <v>30</v>
      </c>
      <c r="AE485" s="15" t="s">
        <v>91</v>
      </c>
      <c r="AF485" s="15">
        <f t="shared" si="45"/>
        <v>23155</v>
      </c>
    </row>
    <row r="486" spans="24:32" ht="16.5" x14ac:dyDescent="0.2">
      <c r="X486" s="60">
        <v>473</v>
      </c>
      <c r="Y486" s="15">
        <f t="shared" si="41"/>
        <v>1606014</v>
      </c>
      <c r="Z486" s="15" t="str">
        <f t="shared" si="42"/>
        <v>中级神器2配件4-臂刃Lvs33</v>
      </c>
      <c r="AA486" s="60" t="s">
        <v>649</v>
      </c>
      <c r="AB486" s="15">
        <f t="shared" si="43"/>
        <v>33</v>
      </c>
      <c r="AC486" s="15" t="str">
        <f t="shared" si="44"/>
        <v>中级神器2配件4</v>
      </c>
      <c r="AD486" s="15">
        <f>INDEX(芦花古楼!$BS$19:$BS$58,神器!AB486)</f>
        <v>30</v>
      </c>
      <c r="AE486" s="15" t="s">
        <v>91</v>
      </c>
      <c r="AF486" s="15">
        <f t="shared" si="45"/>
        <v>30875</v>
      </c>
    </row>
    <row r="487" spans="24:32" ht="16.5" x14ac:dyDescent="0.2">
      <c r="X487" s="60">
        <v>474</v>
      </c>
      <c r="Y487" s="15">
        <f t="shared" si="41"/>
        <v>1606014</v>
      </c>
      <c r="Z487" s="15" t="str">
        <f t="shared" si="42"/>
        <v>中级神器2配件4-臂刃Lvs34</v>
      </c>
      <c r="AA487" s="60" t="s">
        <v>649</v>
      </c>
      <c r="AB487" s="15">
        <f t="shared" si="43"/>
        <v>34</v>
      </c>
      <c r="AC487" s="15" t="str">
        <f t="shared" si="44"/>
        <v>中级神器2配件4</v>
      </c>
      <c r="AD487" s="15">
        <f>INDEX(芦花古楼!$BS$19:$BS$58,神器!AB487)</f>
        <v>30</v>
      </c>
      <c r="AE487" s="15" t="s">
        <v>91</v>
      </c>
      <c r="AF487" s="15">
        <f t="shared" si="45"/>
        <v>38595</v>
      </c>
    </row>
    <row r="488" spans="24:32" ht="16.5" x14ac:dyDescent="0.2">
      <c r="X488" s="60">
        <v>475</v>
      </c>
      <c r="Y488" s="15">
        <f t="shared" si="41"/>
        <v>1606014</v>
      </c>
      <c r="Z488" s="15" t="str">
        <f t="shared" si="42"/>
        <v>中级神器2配件4-臂刃Lvs35</v>
      </c>
      <c r="AA488" s="60" t="s">
        <v>649</v>
      </c>
      <c r="AB488" s="15">
        <f t="shared" si="43"/>
        <v>35</v>
      </c>
      <c r="AC488" s="15" t="str">
        <f t="shared" si="44"/>
        <v>中级神器2配件4</v>
      </c>
      <c r="AD488" s="15">
        <f>INDEX(芦花古楼!$BS$19:$BS$58,神器!AB488)</f>
        <v>30</v>
      </c>
      <c r="AE488" s="15" t="s">
        <v>91</v>
      </c>
      <c r="AF488" s="15">
        <f t="shared" si="45"/>
        <v>46310</v>
      </c>
    </row>
    <row r="489" spans="24:32" ht="16.5" x14ac:dyDescent="0.2">
      <c r="X489" s="60">
        <v>476</v>
      </c>
      <c r="Y489" s="15">
        <f t="shared" si="41"/>
        <v>1606014</v>
      </c>
      <c r="Z489" s="15" t="str">
        <f t="shared" si="42"/>
        <v>中级神器2配件4-臂刃Lvs36</v>
      </c>
      <c r="AA489" s="60" t="s">
        <v>649</v>
      </c>
      <c r="AB489" s="15">
        <f t="shared" si="43"/>
        <v>36</v>
      </c>
      <c r="AC489" s="15" t="str">
        <f t="shared" si="44"/>
        <v>中级神器2配件4</v>
      </c>
      <c r="AD489" s="15">
        <f>INDEX(芦花古楼!$BS$19:$BS$58,神器!AB489)</f>
        <v>40</v>
      </c>
      <c r="AE489" s="15" t="s">
        <v>91</v>
      </c>
      <c r="AF489" s="15">
        <f t="shared" si="45"/>
        <v>54030</v>
      </c>
    </row>
    <row r="490" spans="24:32" ht="16.5" x14ac:dyDescent="0.2">
      <c r="X490" s="60">
        <v>477</v>
      </c>
      <c r="Y490" s="15">
        <f t="shared" si="41"/>
        <v>1606014</v>
      </c>
      <c r="Z490" s="15" t="str">
        <f t="shared" si="42"/>
        <v>中级神器2配件4-臂刃Lvs37</v>
      </c>
      <c r="AA490" s="60" t="s">
        <v>649</v>
      </c>
      <c r="AB490" s="15">
        <f t="shared" si="43"/>
        <v>37</v>
      </c>
      <c r="AC490" s="15" t="str">
        <f t="shared" si="44"/>
        <v>中级神器2配件4</v>
      </c>
      <c r="AD490" s="15">
        <f>INDEX(芦花古楼!$BS$19:$BS$58,神器!AB490)</f>
        <v>40</v>
      </c>
      <c r="AE490" s="15" t="s">
        <v>91</v>
      </c>
      <c r="AF490" s="15">
        <f t="shared" si="45"/>
        <v>61750</v>
      </c>
    </row>
    <row r="491" spans="24:32" ht="16.5" x14ac:dyDescent="0.2">
      <c r="X491" s="60">
        <v>478</v>
      </c>
      <c r="Y491" s="15">
        <f t="shared" si="41"/>
        <v>1606014</v>
      </c>
      <c r="Z491" s="15" t="str">
        <f t="shared" si="42"/>
        <v>中级神器2配件4-臂刃Lvs38</v>
      </c>
      <c r="AA491" s="60" t="s">
        <v>649</v>
      </c>
      <c r="AB491" s="15">
        <f t="shared" si="43"/>
        <v>38</v>
      </c>
      <c r="AC491" s="15" t="str">
        <f t="shared" si="44"/>
        <v>中级神器2配件4</v>
      </c>
      <c r="AD491" s="15">
        <f>INDEX(芦花古楼!$BS$19:$BS$58,神器!AB491)</f>
        <v>40</v>
      </c>
      <c r="AE491" s="15" t="s">
        <v>91</v>
      </c>
      <c r="AF491" s="15">
        <f t="shared" si="45"/>
        <v>69470</v>
      </c>
    </row>
    <row r="492" spans="24:32" ht="16.5" x14ac:dyDescent="0.2">
      <c r="X492" s="60">
        <v>479</v>
      </c>
      <c r="Y492" s="15">
        <f t="shared" si="41"/>
        <v>1606014</v>
      </c>
      <c r="Z492" s="15" t="str">
        <f t="shared" si="42"/>
        <v>中级神器2配件4-臂刃Lvs39</v>
      </c>
      <c r="AA492" s="60" t="s">
        <v>649</v>
      </c>
      <c r="AB492" s="15">
        <f t="shared" si="43"/>
        <v>39</v>
      </c>
      <c r="AC492" s="15" t="str">
        <f t="shared" si="44"/>
        <v>中级神器2配件4</v>
      </c>
      <c r="AD492" s="15">
        <f>INDEX(芦花古楼!$BS$19:$BS$58,神器!AB492)</f>
        <v>40</v>
      </c>
      <c r="AE492" s="15" t="s">
        <v>91</v>
      </c>
      <c r="AF492" s="15">
        <f t="shared" si="45"/>
        <v>77190</v>
      </c>
    </row>
    <row r="493" spans="24:32" ht="16.5" x14ac:dyDescent="0.2">
      <c r="X493" s="60">
        <v>480</v>
      </c>
      <c r="Y493" s="15">
        <f t="shared" si="41"/>
        <v>1606014</v>
      </c>
      <c r="Z493" s="15" t="str">
        <f t="shared" si="42"/>
        <v>中级神器2配件4-臂刃Lvs40</v>
      </c>
      <c r="AA493" s="60" t="s">
        <v>649</v>
      </c>
      <c r="AB493" s="15">
        <f t="shared" si="43"/>
        <v>40</v>
      </c>
      <c r="AC493" s="15" t="str">
        <f t="shared" si="44"/>
        <v>中级神器2配件4</v>
      </c>
      <c r="AD493" s="15">
        <f>INDEX(芦花古楼!$BS$19:$BS$58,神器!AB493)</f>
        <v>40</v>
      </c>
      <c r="AE493" s="15" t="s">
        <v>91</v>
      </c>
      <c r="AF493" s="15">
        <f t="shared" si="45"/>
        <v>92625</v>
      </c>
    </row>
    <row r="494" spans="24:32" ht="16.5" x14ac:dyDescent="0.2">
      <c r="X494" s="60">
        <v>481</v>
      </c>
      <c r="Y494" s="15">
        <f t="shared" si="41"/>
        <v>1606015</v>
      </c>
      <c r="Z494" s="15" t="str">
        <f t="shared" si="42"/>
        <v>高级神器1配件1-鬼王咒Lvs1</v>
      </c>
      <c r="AA494" s="60" t="s">
        <v>649</v>
      </c>
      <c r="AB494" s="15">
        <f t="shared" si="43"/>
        <v>1</v>
      </c>
      <c r="AC494" s="15" t="str">
        <f t="shared" si="44"/>
        <v>高级神器1配件1</v>
      </c>
      <c r="AD494" s="15">
        <f>INDEX(芦花古楼!$BS$19:$BS$58,神器!AB494)</f>
        <v>1</v>
      </c>
      <c r="AE494" s="15" t="s">
        <v>91</v>
      </c>
      <c r="AF494" s="15">
        <f t="shared" si="45"/>
        <v>140</v>
      </c>
    </row>
    <row r="495" spans="24:32" ht="16.5" x14ac:dyDescent="0.2">
      <c r="X495" s="60">
        <v>482</v>
      </c>
      <c r="Y495" s="15">
        <f t="shared" si="41"/>
        <v>1606015</v>
      </c>
      <c r="Z495" s="15" t="str">
        <f t="shared" si="42"/>
        <v>高级神器1配件1-鬼王咒Lvs2</v>
      </c>
      <c r="AA495" s="60" t="s">
        <v>649</v>
      </c>
      <c r="AB495" s="15">
        <f t="shared" si="43"/>
        <v>2</v>
      </c>
      <c r="AC495" s="15" t="str">
        <f t="shared" si="44"/>
        <v>高级神器1配件1</v>
      </c>
      <c r="AD495" s="15">
        <f>INDEX(芦花古楼!$BS$19:$BS$58,神器!AB495)</f>
        <v>1</v>
      </c>
      <c r="AE495" s="15" t="s">
        <v>91</v>
      </c>
      <c r="AF495" s="15">
        <f t="shared" si="45"/>
        <v>215</v>
      </c>
    </row>
    <row r="496" spans="24:32" ht="16.5" x14ac:dyDescent="0.2">
      <c r="X496" s="60">
        <v>483</v>
      </c>
      <c r="Y496" s="15">
        <f t="shared" si="41"/>
        <v>1606015</v>
      </c>
      <c r="Z496" s="15" t="str">
        <f t="shared" si="42"/>
        <v>高级神器1配件1-鬼王咒Lvs3</v>
      </c>
      <c r="AA496" s="60" t="s">
        <v>649</v>
      </c>
      <c r="AB496" s="15">
        <f t="shared" si="43"/>
        <v>3</v>
      </c>
      <c r="AC496" s="15" t="str">
        <f t="shared" si="44"/>
        <v>高级神器1配件1</v>
      </c>
      <c r="AD496" s="15">
        <f>INDEX(芦花古楼!$BS$19:$BS$58,神器!AB496)</f>
        <v>2</v>
      </c>
      <c r="AE496" s="15" t="s">
        <v>91</v>
      </c>
      <c r="AF496" s="15">
        <f t="shared" si="45"/>
        <v>285</v>
      </c>
    </row>
    <row r="497" spans="24:32" ht="16.5" x14ac:dyDescent="0.2">
      <c r="X497" s="60">
        <v>484</v>
      </c>
      <c r="Y497" s="15">
        <f t="shared" si="41"/>
        <v>1606015</v>
      </c>
      <c r="Z497" s="15" t="str">
        <f t="shared" si="42"/>
        <v>高级神器1配件1-鬼王咒Lvs4</v>
      </c>
      <c r="AA497" s="60" t="s">
        <v>649</v>
      </c>
      <c r="AB497" s="15">
        <f t="shared" si="43"/>
        <v>4</v>
      </c>
      <c r="AC497" s="15" t="str">
        <f t="shared" si="44"/>
        <v>高级神器1配件1</v>
      </c>
      <c r="AD497" s="15">
        <f>INDEX(芦花古楼!$BS$19:$BS$58,神器!AB497)</f>
        <v>3</v>
      </c>
      <c r="AE497" s="15" t="s">
        <v>91</v>
      </c>
      <c r="AF497" s="15">
        <f t="shared" si="45"/>
        <v>355</v>
      </c>
    </row>
    <row r="498" spans="24:32" ht="16.5" x14ac:dyDescent="0.2">
      <c r="X498" s="60">
        <v>485</v>
      </c>
      <c r="Y498" s="15">
        <f t="shared" si="41"/>
        <v>1606015</v>
      </c>
      <c r="Z498" s="15" t="str">
        <f t="shared" si="42"/>
        <v>高级神器1配件1-鬼王咒Lvs5</v>
      </c>
      <c r="AA498" s="60" t="s">
        <v>649</v>
      </c>
      <c r="AB498" s="15">
        <f t="shared" si="43"/>
        <v>5</v>
      </c>
      <c r="AC498" s="15" t="str">
        <f t="shared" si="44"/>
        <v>高级神器1配件1</v>
      </c>
      <c r="AD498" s="15">
        <f>INDEX(芦花古楼!$BS$19:$BS$58,神器!AB498)</f>
        <v>3</v>
      </c>
      <c r="AE498" s="15" t="s">
        <v>91</v>
      </c>
      <c r="AF498" s="15">
        <f t="shared" si="45"/>
        <v>430</v>
      </c>
    </row>
    <row r="499" spans="24:32" ht="16.5" x14ac:dyDescent="0.2">
      <c r="X499" s="60">
        <v>486</v>
      </c>
      <c r="Y499" s="15">
        <f t="shared" si="41"/>
        <v>1606015</v>
      </c>
      <c r="Z499" s="15" t="str">
        <f t="shared" si="42"/>
        <v>高级神器1配件1-鬼王咒Lvs6</v>
      </c>
      <c r="AA499" s="60" t="s">
        <v>649</v>
      </c>
      <c r="AB499" s="15">
        <f t="shared" si="43"/>
        <v>6</v>
      </c>
      <c r="AC499" s="15" t="str">
        <f t="shared" si="44"/>
        <v>高级神器1配件1</v>
      </c>
      <c r="AD499" s="15">
        <f>INDEX(芦花古楼!$BS$19:$BS$58,神器!AB499)</f>
        <v>5</v>
      </c>
      <c r="AE499" s="15" t="s">
        <v>91</v>
      </c>
      <c r="AF499" s="15">
        <f t="shared" si="45"/>
        <v>500</v>
      </c>
    </row>
    <row r="500" spans="24:32" ht="16.5" x14ac:dyDescent="0.2">
      <c r="X500" s="60">
        <v>487</v>
      </c>
      <c r="Y500" s="15">
        <f t="shared" si="41"/>
        <v>1606015</v>
      </c>
      <c r="Z500" s="15" t="str">
        <f t="shared" si="42"/>
        <v>高级神器1配件1-鬼王咒Lvs7</v>
      </c>
      <c r="AA500" s="60" t="s">
        <v>649</v>
      </c>
      <c r="AB500" s="15">
        <f t="shared" si="43"/>
        <v>7</v>
      </c>
      <c r="AC500" s="15" t="str">
        <f t="shared" si="44"/>
        <v>高级神器1配件1</v>
      </c>
      <c r="AD500" s="15">
        <f>INDEX(芦花古楼!$BS$19:$BS$58,神器!AB500)</f>
        <v>5</v>
      </c>
      <c r="AE500" s="15" t="s">
        <v>91</v>
      </c>
      <c r="AF500" s="15">
        <f t="shared" si="45"/>
        <v>570</v>
      </c>
    </row>
    <row r="501" spans="24:32" ht="16.5" x14ac:dyDescent="0.2">
      <c r="X501" s="60">
        <v>488</v>
      </c>
      <c r="Y501" s="15">
        <f t="shared" si="41"/>
        <v>1606015</v>
      </c>
      <c r="Z501" s="15" t="str">
        <f t="shared" si="42"/>
        <v>高级神器1配件1-鬼王咒Lvs8</v>
      </c>
      <c r="AA501" s="60" t="s">
        <v>649</v>
      </c>
      <c r="AB501" s="15">
        <f t="shared" si="43"/>
        <v>8</v>
      </c>
      <c r="AC501" s="15" t="str">
        <f t="shared" si="44"/>
        <v>高级神器1配件1</v>
      </c>
      <c r="AD501" s="15">
        <f>INDEX(芦花古楼!$BS$19:$BS$58,神器!AB501)</f>
        <v>5</v>
      </c>
      <c r="AE501" s="15" t="s">
        <v>91</v>
      </c>
      <c r="AF501" s="15">
        <f t="shared" si="45"/>
        <v>645</v>
      </c>
    </row>
    <row r="502" spans="24:32" ht="16.5" x14ac:dyDescent="0.2">
      <c r="X502" s="60">
        <v>489</v>
      </c>
      <c r="Y502" s="15">
        <f t="shared" si="41"/>
        <v>1606015</v>
      </c>
      <c r="Z502" s="15" t="str">
        <f t="shared" si="42"/>
        <v>高级神器1配件1-鬼王咒Lvs9</v>
      </c>
      <c r="AA502" s="60" t="s">
        <v>649</v>
      </c>
      <c r="AB502" s="15">
        <f t="shared" si="43"/>
        <v>9</v>
      </c>
      <c r="AC502" s="15" t="str">
        <f t="shared" si="44"/>
        <v>高级神器1配件1</v>
      </c>
      <c r="AD502" s="15">
        <f>INDEX(芦花古楼!$BS$19:$BS$58,神器!AB502)</f>
        <v>5</v>
      </c>
      <c r="AE502" s="15" t="s">
        <v>91</v>
      </c>
      <c r="AF502" s="15">
        <f t="shared" si="45"/>
        <v>715</v>
      </c>
    </row>
    <row r="503" spans="24:32" ht="16.5" x14ac:dyDescent="0.2">
      <c r="X503" s="60">
        <v>490</v>
      </c>
      <c r="Y503" s="15">
        <f t="shared" si="41"/>
        <v>1606015</v>
      </c>
      <c r="Z503" s="15" t="str">
        <f t="shared" si="42"/>
        <v>高级神器1配件1-鬼王咒Lvs10</v>
      </c>
      <c r="AA503" s="60" t="s">
        <v>649</v>
      </c>
      <c r="AB503" s="15">
        <f t="shared" si="43"/>
        <v>10</v>
      </c>
      <c r="AC503" s="15" t="str">
        <f t="shared" si="44"/>
        <v>高级神器1配件1</v>
      </c>
      <c r="AD503" s="15">
        <f>INDEX(芦花古楼!$BS$19:$BS$58,神器!AB503)</f>
        <v>7</v>
      </c>
      <c r="AE503" s="15" t="s">
        <v>91</v>
      </c>
      <c r="AF503" s="15">
        <f t="shared" si="45"/>
        <v>860</v>
      </c>
    </row>
    <row r="504" spans="24:32" ht="16.5" x14ac:dyDescent="0.2">
      <c r="X504" s="60">
        <v>491</v>
      </c>
      <c r="Y504" s="15">
        <f t="shared" si="41"/>
        <v>1606015</v>
      </c>
      <c r="Z504" s="15" t="str">
        <f t="shared" si="42"/>
        <v>高级神器1配件1-鬼王咒Lvs11</v>
      </c>
      <c r="AA504" s="60" t="s">
        <v>649</v>
      </c>
      <c r="AB504" s="15">
        <f t="shared" si="43"/>
        <v>11</v>
      </c>
      <c r="AC504" s="15" t="str">
        <f t="shared" si="44"/>
        <v>高级神器1配件1</v>
      </c>
      <c r="AD504" s="15">
        <f>INDEX(芦花古楼!$BS$19:$BS$58,神器!AB504)</f>
        <v>7</v>
      </c>
      <c r="AE504" s="15" t="s">
        <v>91</v>
      </c>
      <c r="AF504" s="15">
        <f t="shared" si="45"/>
        <v>990</v>
      </c>
    </row>
    <row r="505" spans="24:32" ht="16.5" x14ac:dyDescent="0.2">
      <c r="X505" s="60">
        <v>492</v>
      </c>
      <c r="Y505" s="15">
        <f t="shared" si="41"/>
        <v>1606015</v>
      </c>
      <c r="Z505" s="15" t="str">
        <f t="shared" si="42"/>
        <v>高级神器1配件1-鬼王咒Lvs12</v>
      </c>
      <c r="AA505" s="60" t="s">
        <v>649</v>
      </c>
      <c r="AB505" s="15">
        <f t="shared" si="43"/>
        <v>12</v>
      </c>
      <c r="AC505" s="15" t="str">
        <f t="shared" si="44"/>
        <v>高级神器1配件1</v>
      </c>
      <c r="AD505" s="15">
        <f>INDEX(芦花古楼!$BS$19:$BS$58,神器!AB505)</f>
        <v>7</v>
      </c>
      <c r="AE505" s="15" t="s">
        <v>91</v>
      </c>
      <c r="AF505" s="15">
        <f t="shared" si="45"/>
        <v>1155</v>
      </c>
    </row>
    <row r="506" spans="24:32" ht="16.5" x14ac:dyDescent="0.2">
      <c r="X506" s="60">
        <v>493</v>
      </c>
      <c r="Y506" s="15">
        <f t="shared" si="41"/>
        <v>1606015</v>
      </c>
      <c r="Z506" s="15" t="str">
        <f t="shared" si="42"/>
        <v>高级神器1配件1-鬼王咒Lvs13</v>
      </c>
      <c r="AA506" s="60" t="s">
        <v>649</v>
      </c>
      <c r="AB506" s="15">
        <f t="shared" si="43"/>
        <v>13</v>
      </c>
      <c r="AC506" s="15" t="str">
        <f t="shared" si="44"/>
        <v>高级神器1配件1</v>
      </c>
      <c r="AD506" s="15">
        <f>INDEX(芦花古楼!$BS$19:$BS$58,神器!AB506)</f>
        <v>7</v>
      </c>
      <c r="AE506" s="15" t="s">
        <v>91</v>
      </c>
      <c r="AF506" s="15">
        <f t="shared" si="45"/>
        <v>1320</v>
      </c>
    </row>
    <row r="507" spans="24:32" ht="16.5" x14ac:dyDescent="0.2">
      <c r="X507" s="60">
        <v>494</v>
      </c>
      <c r="Y507" s="15">
        <f t="shared" si="41"/>
        <v>1606015</v>
      </c>
      <c r="Z507" s="15" t="str">
        <f t="shared" si="42"/>
        <v>高级神器1配件1-鬼王咒Lvs14</v>
      </c>
      <c r="AA507" s="60" t="s">
        <v>649</v>
      </c>
      <c r="AB507" s="15">
        <f t="shared" si="43"/>
        <v>14</v>
      </c>
      <c r="AC507" s="15" t="str">
        <f t="shared" si="44"/>
        <v>高级神器1配件1</v>
      </c>
      <c r="AD507" s="15">
        <f>INDEX(芦花古楼!$BS$19:$BS$58,神器!AB507)</f>
        <v>7</v>
      </c>
      <c r="AE507" s="15" t="s">
        <v>91</v>
      </c>
      <c r="AF507" s="15">
        <f t="shared" si="45"/>
        <v>1485</v>
      </c>
    </row>
    <row r="508" spans="24:32" ht="16.5" x14ac:dyDescent="0.2">
      <c r="X508" s="60">
        <v>495</v>
      </c>
      <c r="Y508" s="15">
        <f t="shared" si="41"/>
        <v>1606015</v>
      </c>
      <c r="Z508" s="15" t="str">
        <f t="shared" si="42"/>
        <v>高级神器1配件1-鬼王咒Lvs15</v>
      </c>
      <c r="AA508" s="60" t="s">
        <v>649</v>
      </c>
      <c r="AB508" s="15">
        <f t="shared" si="43"/>
        <v>15</v>
      </c>
      <c r="AC508" s="15" t="str">
        <f t="shared" si="44"/>
        <v>高级神器1配件1</v>
      </c>
      <c r="AD508" s="15">
        <f>INDEX(芦花古楼!$BS$19:$BS$58,神器!AB508)</f>
        <v>10</v>
      </c>
      <c r="AE508" s="15" t="s">
        <v>91</v>
      </c>
      <c r="AF508" s="15">
        <f t="shared" si="45"/>
        <v>1650</v>
      </c>
    </row>
    <row r="509" spans="24:32" ht="16.5" x14ac:dyDescent="0.2">
      <c r="X509" s="60">
        <v>496</v>
      </c>
      <c r="Y509" s="15">
        <f t="shared" si="41"/>
        <v>1606015</v>
      </c>
      <c r="Z509" s="15" t="str">
        <f t="shared" si="42"/>
        <v>高级神器1配件1-鬼王咒Lvs16</v>
      </c>
      <c r="AA509" s="60" t="s">
        <v>649</v>
      </c>
      <c r="AB509" s="15">
        <f t="shared" si="43"/>
        <v>16</v>
      </c>
      <c r="AC509" s="15" t="str">
        <f t="shared" si="44"/>
        <v>高级神器1配件1</v>
      </c>
      <c r="AD509" s="15">
        <f>INDEX(芦花古楼!$BS$19:$BS$58,神器!AB509)</f>
        <v>10</v>
      </c>
      <c r="AE509" s="15" t="s">
        <v>91</v>
      </c>
      <c r="AF509" s="15">
        <f t="shared" si="45"/>
        <v>1815</v>
      </c>
    </row>
    <row r="510" spans="24:32" ht="16.5" x14ac:dyDescent="0.2">
      <c r="X510" s="60">
        <v>497</v>
      </c>
      <c r="Y510" s="15">
        <f t="shared" si="41"/>
        <v>1606015</v>
      </c>
      <c r="Z510" s="15" t="str">
        <f t="shared" si="42"/>
        <v>高级神器1配件1-鬼王咒Lvs17</v>
      </c>
      <c r="AA510" s="60" t="s">
        <v>649</v>
      </c>
      <c r="AB510" s="15">
        <f t="shared" si="43"/>
        <v>17</v>
      </c>
      <c r="AC510" s="15" t="str">
        <f t="shared" si="44"/>
        <v>高级神器1配件1</v>
      </c>
      <c r="AD510" s="15">
        <f>INDEX(芦花古楼!$BS$19:$BS$58,神器!AB510)</f>
        <v>10</v>
      </c>
      <c r="AE510" s="15" t="s">
        <v>91</v>
      </c>
      <c r="AF510" s="15">
        <f t="shared" si="45"/>
        <v>1980</v>
      </c>
    </row>
    <row r="511" spans="24:32" ht="16.5" x14ac:dyDescent="0.2">
      <c r="X511" s="60">
        <v>498</v>
      </c>
      <c r="Y511" s="15">
        <f t="shared" si="41"/>
        <v>1606015</v>
      </c>
      <c r="Z511" s="15" t="str">
        <f t="shared" si="42"/>
        <v>高级神器1配件1-鬼王咒Lvs18</v>
      </c>
      <c r="AA511" s="60" t="s">
        <v>649</v>
      </c>
      <c r="AB511" s="15">
        <f t="shared" si="43"/>
        <v>18</v>
      </c>
      <c r="AC511" s="15" t="str">
        <f t="shared" si="44"/>
        <v>高级神器1配件1</v>
      </c>
      <c r="AD511" s="15">
        <f>INDEX(芦花古楼!$BS$19:$BS$58,神器!AB511)</f>
        <v>10</v>
      </c>
      <c r="AE511" s="15" t="s">
        <v>91</v>
      </c>
      <c r="AF511" s="15">
        <f t="shared" si="45"/>
        <v>2150</v>
      </c>
    </row>
    <row r="512" spans="24:32" ht="16.5" x14ac:dyDescent="0.2">
      <c r="X512" s="60">
        <v>499</v>
      </c>
      <c r="Y512" s="15">
        <f t="shared" si="41"/>
        <v>1606015</v>
      </c>
      <c r="Z512" s="15" t="str">
        <f t="shared" si="42"/>
        <v>高级神器1配件1-鬼王咒Lvs19</v>
      </c>
      <c r="AA512" s="60" t="s">
        <v>649</v>
      </c>
      <c r="AB512" s="15">
        <f t="shared" si="43"/>
        <v>19</v>
      </c>
      <c r="AC512" s="15" t="str">
        <f t="shared" si="44"/>
        <v>高级神器1配件1</v>
      </c>
      <c r="AD512" s="15">
        <f>INDEX(芦花古楼!$BS$19:$BS$58,神器!AB512)</f>
        <v>10</v>
      </c>
      <c r="AE512" s="15" t="s">
        <v>91</v>
      </c>
      <c r="AF512" s="15">
        <f t="shared" si="45"/>
        <v>2315</v>
      </c>
    </row>
    <row r="513" spans="24:32" ht="16.5" x14ac:dyDescent="0.2">
      <c r="X513" s="60">
        <v>500</v>
      </c>
      <c r="Y513" s="15">
        <f t="shared" si="41"/>
        <v>1606015</v>
      </c>
      <c r="Z513" s="15" t="str">
        <f t="shared" si="42"/>
        <v>高级神器1配件1-鬼王咒Lvs20</v>
      </c>
      <c r="AA513" s="60" t="s">
        <v>649</v>
      </c>
      <c r="AB513" s="15">
        <f t="shared" si="43"/>
        <v>20</v>
      </c>
      <c r="AC513" s="15" t="str">
        <f t="shared" si="44"/>
        <v>高级神器1配件1</v>
      </c>
      <c r="AD513" s="15">
        <f>INDEX(芦花古楼!$BS$19:$BS$58,神器!AB513)</f>
        <v>10</v>
      </c>
      <c r="AE513" s="15" t="s">
        <v>91</v>
      </c>
      <c r="AF513" s="15">
        <f t="shared" si="45"/>
        <v>2645</v>
      </c>
    </row>
    <row r="514" spans="24:32" ht="16.5" x14ac:dyDescent="0.2">
      <c r="X514" s="60">
        <v>501</v>
      </c>
      <c r="Y514" s="15">
        <f t="shared" si="41"/>
        <v>1606015</v>
      </c>
      <c r="Z514" s="15" t="str">
        <f t="shared" si="42"/>
        <v>高级神器1配件1-鬼王咒Lvs21</v>
      </c>
      <c r="AA514" s="60" t="s">
        <v>649</v>
      </c>
      <c r="AB514" s="15">
        <f t="shared" si="43"/>
        <v>21</v>
      </c>
      <c r="AC514" s="15" t="str">
        <f t="shared" si="44"/>
        <v>高级神器1配件1</v>
      </c>
      <c r="AD514" s="15">
        <f>INDEX(芦花古楼!$BS$19:$BS$58,神器!AB514)</f>
        <v>15</v>
      </c>
      <c r="AE514" s="15" t="s">
        <v>91</v>
      </c>
      <c r="AF514" s="15">
        <f t="shared" si="45"/>
        <v>2800</v>
      </c>
    </row>
    <row r="515" spans="24:32" ht="16.5" x14ac:dyDescent="0.2">
      <c r="X515" s="60">
        <v>502</v>
      </c>
      <c r="Y515" s="15">
        <f t="shared" si="41"/>
        <v>1606015</v>
      </c>
      <c r="Z515" s="15" t="str">
        <f t="shared" si="42"/>
        <v>高级神器1配件1-鬼王咒Lvs22</v>
      </c>
      <c r="AA515" s="60" t="s">
        <v>649</v>
      </c>
      <c r="AB515" s="15">
        <f t="shared" si="43"/>
        <v>22</v>
      </c>
      <c r="AC515" s="15" t="str">
        <f t="shared" si="44"/>
        <v>高级神器1配件1</v>
      </c>
      <c r="AD515" s="15">
        <f>INDEX(芦花古楼!$BS$19:$BS$58,神器!AB515)</f>
        <v>15</v>
      </c>
      <c r="AE515" s="15" t="s">
        <v>91</v>
      </c>
      <c r="AF515" s="15">
        <f t="shared" si="45"/>
        <v>2945</v>
      </c>
    </row>
    <row r="516" spans="24:32" ht="16.5" x14ac:dyDescent="0.2">
      <c r="X516" s="60">
        <v>503</v>
      </c>
      <c r="Y516" s="15">
        <f t="shared" si="41"/>
        <v>1606015</v>
      </c>
      <c r="Z516" s="15" t="str">
        <f t="shared" si="42"/>
        <v>高级神器1配件1-鬼王咒Lvs23</v>
      </c>
      <c r="AA516" s="60" t="s">
        <v>649</v>
      </c>
      <c r="AB516" s="15">
        <f t="shared" si="43"/>
        <v>23</v>
      </c>
      <c r="AC516" s="15" t="str">
        <f t="shared" si="44"/>
        <v>高级神器1配件1</v>
      </c>
      <c r="AD516" s="15">
        <f>INDEX(芦花古楼!$BS$19:$BS$58,神器!AB516)</f>
        <v>15</v>
      </c>
      <c r="AE516" s="15" t="s">
        <v>91</v>
      </c>
      <c r="AF516" s="15">
        <f t="shared" si="45"/>
        <v>3085</v>
      </c>
    </row>
    <row r="517" spans="24:32" ht="16.5" x14ac:dyDescent="0.2">
      <c r="X517" s="60">
        <v>504</v>
      </c>
      <c r="Y517" s="15">
        <f t="shared" si="41"/>
        <v>1606015</v>
      </c>
      <c r="Z517" s="15" t="str">
        <f t="shared" si="42"/>
        <v>高级神器1配件1-鬼王咒Lvs24</v>
      </c>
      <c r="AA517" s="60" t="s">
        <v>649</v>
      </c>
      <c r="AB517" s="15">
        <f t="shared" si="43"/>
        <v>24</v>
      </c>
      <c r="AC517" s="15" t="str">
        <f t="shared" si="44"/>
        <v>高级神器1配件1</v>
      </c>
      <c r="AD517" s="15">
        <f>INDEX(芦花古楼!$BS$19:$BS$58,神器!AB517)</f>
        <v>15</v>
      </c>
      <c r="AE517" s="15" t="s">
        <v>91</v>
      </c>
      <c r="AF517" s="15">
        <f t="shared" si="45"/>
        <v>3225</v>
      </c>
    </row>
    <row r="518" spans="24:32" ht="16.5" x14ac:dyDescent="0.2">
      <c r="X518" s="60">
        <v>505</v>
      </c>
      <c r="Y518" s="15">
        <f t="shared" si="41"/>
        <v>1606015</v>
      </c>
      <c r="Z518" s="15" t="str">
        <f t="shared" si="42"/>
        <v>高级神器1配件1-鬼王咒Lvs25</v>
      </c>
      <c r="AA518" s="60" t="s">
        <v>649</v>
      </c>
      <c r="AB518" s="15">
        <f t="shared" si="43"/>
        <v>25</v>
      </c>
      <c r="AC518" s="15" t="str">
        <f t="shared" si="44"/>
        <v>高级神器1配件1</v>
      </c>
      <c r="AD518" s="15">
        <f>INDEX(芦花古楼!$BS$19:$BS$58,神器!AB518)</f>
        <v>15</v>
      </c>
      <c r="AE518" s="15" t="s">
        <v>91</v>
      </c>
      <c r="AF518" s="15">
        <f t="shared" si="45"/>
        <v>3365</v>
      </c>
    </row>
    <row r="519" spans="24:32" ht="16.5" x14ac:dyDescent="0.2">
      <c r="X519" s="60">
        <v>506</v>
      </c>
      <c r="Y519" s="15">
        <f t="shared" si="41"/>
        <v>1606015</v>
      </c>
      <c r="Z519" s="15" t="str">
        <f t="shared" si="42"/>
        <v>高级神器1配件1-鬼王咒Lvs26</v>
      </c>
      <c r="AA519" s="60" t="s">
        <v>649</v>
      </c>
      <c r="AB519" s="15">
        <f t="shared" si="43"/>
        <v>26</v>
      </c>
      <c r="AC519" s="15" t="str">
        <f t="shared" si="44"/>
        <v>高级神器1配件1</v>
      </c>
      <c r="AD519" s="15">
        <f>INDEX(芦花古楼!$BS$19:$BS$58,神器!AB519)</f>
        <v>25</v>
      </c>
      <c r="AE519" s="15" t="s">
        <v>91</v>
      </c>
      <c r="AF519" s="15">
        <f t="shared" si="45"/>
        <v>3505</v>
      </c>
    </row>
    <row r="520" spans="24:32" ht="16.5" x14ac:dyDescent="0.2">
      <c r="X520" s="60">
        <v>507</v>
      </c>
      <c r="Y520" s="15">
        <f t="shared" si="41"/>
        <v>1606015</v>
      </c>
      <c r="Z520" s="15" t="str">
        <f t="shared" si="42"/>
        <v>高级神器1配件1-鬼王咒Lvs27</v>
      </c>
      <c r="AA520" s="60" t="s">
        <v>649</v>
      </c>
      <c r="AB520" s="15">
        <f t="shared" si="43"/>
        <v>27</v>
      </c>
      <c r="AC520" s="15" t="str">
        <f t="shared" si="44"/>
        <v>高级神器1配件1</v>
      </c>
      <c r="AD520" s="15">
        <f>INDEX(芦花古楼!$BS$19:$BS$58,神器!AB520)</f>
        <v>25</v>
      </c>
      <c r="AE520" s="15" t="s">
        <v>91</v>
      </c>
      <c r="AF520" s="15">
        <f t="shared" si="45"/>
        <v>3645</v>
      </c>
    </row>
    <row r="521" spans="24:32" ht="16.5" x14ac:dyDescent="0.2">
      <c r="X521" s="60">
        <v>508</v>
      </c>
      <c r="Y521" s="15">
        <f t="shared" si="41"/>
        <v>1606015</v>
      </c>
      <c r="Z521" s="15" t="str">
        <f t="shared" si="42"/>
        <v>高级神器1配件1-鬼王咒Lvs28</v>
      </c>
      <c r="AA521" s="60" t="s">
        <v>649</v>
      </c>
      <c r="AB521" s="15">
        <f t="shared" si="43"/>
        <v>28</v>
      </c>
      <c r="AC521" s="15" t="str">
        <f t="shared" si="44"/>
        <v>高级神器1配件1</v>
      </c>
      <c r="AD521" s="15">
        <f>INDEX(芦花古楼!$BS$19:$BS$58,神器!AB521)</f>
        <v>25</v>
      </c>
      <c r="AE521" s="15" t="s">
        <v>91</v>
      </c>
      <c r="AF521" s="15">
        <f t="shared" si="45"/>
        <v>3785</v>
      </c>
    </row>
    <row r="522" spans="24:32" ht="16.5" x14ac:dyDescent="0.2">
      <c r="X522" s="60">
        <v>509</v>
      </c>
      <c r="Y522" s="15">
        <f t="shared" si="41"/>
        <v>1606015</v>
      </c>
      <c r="Z522" s="15" t="str">
        <f t="shared" si="42"/>
        <v>高级神器1配件1-鬼王咒Lvs29</v>
      </c>
      <c r="AA522" s="60" t="s">
        <v>649</v>
      </c>
      <c r="AB522" s="15">
        <f t="shared" si="43"/>
        <v>29</v>
      </c>
      <c r="AC522" s="15" t="str">
        <f t="shared" si="44"/>
        <v>高级神器1配件1</v>
      </c>
      <c r="AD522" s="15">
        <f>INDEX(芦花古楼!$BS$19:$BS$58,神器!AB522)</f>
        <v>25</v>
      </c>
      <c r="AE522" s="15" t="s">
        <v>91</v>
      </c>
      <c r="AF522" s="15">
        <f t="shared" si="45"/>
        <v>3925</v>
      </c>
    </row>
    <row r="523" spans="24:32" ht="16.5" x14ac:dyDescent="0.2">
      <c r="X523" s="60">
        <v>510</v>
      </c>
      <c r="Y523" s="15">
        <f t="shared" si="41"/>
        <v>1606015</v>
      </c>
      <c r="Z523" s="15" t="str">
        <f t="shared" si="42"/>
        <v>高级神器1配件1-鬼王咒Lvs30</v>
      </c>
      <c r="AA523" s="60" t="s">
        <v>649</v>
      </c>
      <c r="AB523" s="15">
        <f t="shared" si="43"/>
        <v>30</v>
      </c>
      <c r="AC523" s="15" t="str">
        <f t="shared" si="44"/>
        <v>高级神器1配件1</v>
      </c>
      <c r="AD523" s="15">
        <f>INDEX(芦花古楼!$BS$19:$BS$58,神器!AB523)</f>
        <v>25</v>
      </c>
      <c r="AE523" s="15" t="s">
        <v>91</v>
      </c>
      <c r="AF523" s="15">
        <f t="shared" si="45"/>
        <v>4205</v>
      </c>
    </row>
    <row r="524" spans="24:32" ht="16.5" x14ac:dyDescent="0.2">
      <c r="X524" s="60">
        <v>511</v>
      </c>
      <c r="Y524" s="15">
        <f t="shared" si="41"/>
        <v>1606015</v>
      </c>
      <c r="Z524" s="15" t="str">
        <f t="shared" si="42"/>
        <v>高级神器1配件1-鬼王咒Lvs31</v>
      </c>
      <c r="AA524" s="60" t="s">
        <v>649</v>
      </c>
      <c r="AB524" s="15">
        <f t="shared" si="43"/>
        <v>31</v>
      </c>
      <c r="AC524" s="15" t="str">
        <f t="shared" si="44"/>
        <v>高级神器1配件1</v>
      </c>
      <c r="AD524" s="15">
        <f>INDEX(芦花古楼!$BS$19:$BS$58,神器!AB524)</f>
        <v>30</v>
      </c>
      <c r="AE524" s="15" t="s">
        <v>91</v>
      </c>
      <c r="AF524" s="15">
        <f t="shared" si="45"/>
        <v>4410</v>
      </c>
    </row>
    <row r="525" spans="24:32" ht="16.5" x14ac:dyDescent="0.2">
      <c r="X525" s="60">
        <v>512</v>
      </c>
      <c r="Y525" s="15">
        <f t="shared" si="41"/>
        <v>1606015</v>
      </c>
      <c r="Z525" s="15" t="str">
        <f t="shared" si="42"/>
        <v>高级神器1配件1-鬼王咒Lvs32</v>
      </c>
      <c r="AA525" s="60" t="s">
        <v>649</v>
      </c>
      <c r="AB525" s="15">
        <f t="shared" si="43"/>
        <v>32</v>
      </c>
      <c r="AC525" s="15" t="str">
        <f t="shared" si="44"/>
        <v>高级神器1配件1</v>
      </c>
      <c r="AD525" s="15">
        <f>INDEX(芦花古楼!$BS$19:$BS$58,神器!AB525)</f>
        <v>30</v>
      </c>
      <c r="AE525" s="15" t="s">
        <v>91</v>
      </c>
      <c r="AF525" s="15">
        <f t="shared" si="45"/>
        <v>6615</v>
      </c>
    </row>
    <row r="526" spans="24:32" ht="16.5" x14ac:dyDescent="0.2">
      <c r="X526" s="60">
        <v>513</v>
      </c>
      <c r="Y526" s="15">
        <f t="shared" si="41"/>
        <v>1606015</v>
      </c>
      <c r="Z526" s="15" t="str">
        <f t="shared" si="42"/>
        <v>高级神器1配件1-鬼王咒Lvs33</v>
      </c>
      <c r="AA526" s="60" t="s">
        <v>649</v>
      </c>
      <c r="AB526" s="15">
        <f t="shared" si="43"/>
        <v>33</v>
      </c>
      <c r="AC526" s="15" t="str">
        <f t="shared" si="44"/>
        <v>高级神器1配件1</v>
      </c>
      <c r="AD526" s="15">
        <f>INDEX(芦花古楼!$BS$19:$BS$58,神器!AB526)</f>
        <v>30</v>
      </c>
      <c r="AE526" s="15" t="s">
        <v>91</v>
      </c>
      <c r="AF526" s="15">
        <f t="shared" si="45"/>
        <v>8820</v>
      </c>
    </row>
    <row r="527" spans="24:32" ht="16.5" x14ac:dyDescent="0.2">
      <c r="X527" s="60">
        <v>514</v>
      </c>
      <c r="Y527" s="15">
        <f t="shared" ref="Y527:Y590" si="46">INDEX($R$4:$R$33,INT((X527-1)/40)+1)</f>
        <v>1606015</v>
      </c>
      <c r="Z527" s="15" t="str">
        <f t="shared" ref="Z527:Z590" si="47">INDEX($U$4:$U$33,INT((X527-1)/40)+1)&amp;AA527&amp;AB527</f>
        <v>高级神器1配件1-鬼王咒Lvs34</v>
      </c>
      <c r="AA527" s="60" t="s">
        <v>649</v>
      </c>
      <c r="AB527" s="15">
        <f t="shared" ref="AB527:AB590" si="48">MOD(X527-1,40)+1</f>
        <v>34</v>
      </c>
      <c r="AC527" s="15" t="str">
        <f t="shared" ref="AC527:AC590" si="49">INDEX($S$4:$S$33,INT((X527-1)/40)+1)</f>
        <v>高级神器1配件1</v>
      </c>
      <c r="AD527" s="15">
        <f>INDEX(芦花古楼!$BS$19:$BS$58,神器!AB527)</f>
        <v>30</v>
      </c>
      <c r="AE527" s="15" t="s">
        <v>91</v>
      </c>
      <c r="AF527" s="15">
        <f t="shared" ref="AF527:AF590" si="50">INDEX($F$14:$L$53,AB527,INDEX($Q$4:$Q$33,INT((X527-1)/40)+1))</f>
        <v>11025</v>
      </c>
    </row>
    <row r="528" spans="24:32" ht="16.5" x14ac:dyDescent="0.2">
      <c r="X528" s="60">
        <v>515</v>
      </c>
      <c r="Y528" s="15">
        <f t="shared" si="46"/>
        <v>1606015</v>
      </c>
      <c r="Z528" s="15" t="str">
        <f t="shared" si="47"/>
        <v>高级神器1配件1-鬼王咒Lvs35</v>
      </c>
      <c r="AA528" s="60" t="s">
        <v>649</v>
      </c>
      <c r="AB528" s="15">
        <f t="shared" si="48"/>
        <v>35</v>
      </c>
      <c r="AC528" s="15" t="str">
        <f t="shared" si="49"/>
        <v>高级神器1配件1</v>
      </c>
      <c r="AD528" s="15">
        <f>INDEX(芦花古楼!$BS$19:$BS$58,神器!AB528)</f>
        <v>30</v>
      </c>
      <c r="AE528" s="15" t="s">
        <v>91</v>
      </c>
      <c r="AF528" s="15">
        <f t="shared" si="50"/>
        <v>13230</v>
      </c>
    </row>
    <row r="529" spans="24:32" ht="16.5" x14ac:dyDescent="0.2">
      <c r="X529" s="60">
        <v>516</v>
      </c>
      <c r="Y529" s="15">
        <f t="shared" si="46"/>
        <v>1606015</v>
      </c>
      <c r="Z529" s="15" t="str">
        <f t="shared" si="47"/>
        <v>高级神器1配件1-鬼王咒Lvs36</v>
      </c>
      <c r="AA529" s="60" t="s">
        <v>649</v>
      </c>
      <c r="AB529" s="15">
        <f t="shared" si="48"/>
        <v>36</v>
      </c>
      <c r="AC529" s="15" t="str">
        <f t="shared" si="49"/>
        <v>高级神器1配件1</v>
      </c>
      <c r="AD529" s="15">
        <f>INDEX(芦花古楼!$BS$19:$BS$58,神器!AB529)</f>
        <v>40</v>
      </c>
      <c r="AE529" s="15" t="s">
        <v>91</v>
      </c>
      <c r="AF529" s="15">
        <f t="shared" si="50"/>
        <v>15435</v>
      </c>
    </row>
    <row r="530" spans="24:32" ht="16.5" x14ac:dyDescent="0.2">
      <c r="X530" s="60">
        <v>517</v>
      </c>
      <c r="Y530" s="15">
        <f t="shared" si="46"/>
        <v>1606015</v>
      </c>
      <c r="Z530" s="15" t="str">
        <f t="shared" si="47"/>
        <v>高级神器1配件1-鬼王咒Lvs37</v>
      </c>
      <c r="AA530" s="60" t="s">
        <v>649</v>
      </c>
      <c r="AB530" s="15">
        <f t="shared" si="48"/>
        <v>37</v>
      </c>
      <c r="AC530" s="15" t="str">
        <f t="shared" si="49"/>
        <v>高级神器1配件1</v>
      </c>
      <c r="AD530" s="15">
        <f>INDEX(芦花古楼!$BS$19:$BS$58,神器!AB530)</f>
        <v>40</v>
      </c>
      <c r="AE530" s="15" t="s">
        <v>91</v>
      </c>
      <c r="AF530" s="15">
        <f t="shared" si="50"/>
        <v>17640</v>
      </c>
    </row>
    <row r="531" spans="24:32" ht="16.5" x14ac:dyDescent="0.2">
      <c r="X531" s="60">
        <v>518</v>
      </c>
      <c r="Y531" s="15">
        <f t="shared" si="46"/>
        <v>1606015</v>
      </c>
      <c r="Z531" s="15" t="str">
        <f t="shared" si="47"/>
        <v>高级神器1配件1-鬼王咒Lvs38</v>
      </c>
      <c r="AA531" s="60" t="s">
        <v>649</v>
      </c>
      <c r="AB531" s="15">
        <f t="shared" si="48"/>
        <v>38</v>
      </c>
      <c r="AC531" s="15" t="str">
        <f t="shared" si="49"/>
        <v>高级神器1配件1</v>
      </c>
      <c r="AD531" s="15">
        <f>INDEX(芦花古楼!$BS$19:$BS$58,神器!AB531)</f>
        <v>40</v>
      </c>
      <c r="AE531" s="15" t="s">
        <v>91</v>
      </c>
      <c r="AF531" s="15">
        <f t="shared" si="50"/>
        <v>19845</v>
      </c>
    </row>
    <row r="532" spans="24:32" ht="16.5" x14ac:dyDescent="0.2">
      <c r="X532" s="60">
        <v>519</v>
      </c>
      <c r="Y532" s="15">
        <f t="shared" si="46"/>
        <v>1606015</v>
      </c>
      <c r="Z532" s="15" t="str">
        <f t="shared" si="47"/>
        <v>高级神器1配件1-鬼王咒Lvs39</v>
      </c>
      <c r="AA532" s="60" t="s">
        <v>649</v>
      </c>
      <c r="AB532" s="15">
        <f t="shared" si="48"/>
        <v>39</v>
      </c>
      <c r="AC532" s="15" t="str">
        <f t="shared" si="49"/>
        <v>高级神器1配件1</v>
      </c>
      <c r="AD532" s="15">
        <f>INDEX(芦花古楼!$BS$19:$BS$58,神器!AB532)</f>
        <v>40</v>
      </c>
      <c r="AE532" s="15" t="s">
        <v>91</v>
      </c>
      <c r="AF532" s="15">
        <f t="shared" si="50"/>
        <v>22050</v>
      </c>
    </row>
    <row r="533" spans="24:32" ht="16.5" x14ac:dyDescent="0.2">
      <c r="X533" s="60">
        <v>520</v>
      </c>
      <c r="Y533" s="15">
        <f t="shared" si="46"/>
        <v>1606015</v>
      </c>
      <c r="Z533" s="15" t="str">
        <f t="shared" si="47"/>
        <v>高级神器1配件1-鬼王咒Lvs40</v>
      </c>
      <c r="AA533" s="60" t="s">
        <v>649</v>
      </c>
      <c r="AB533" s="15">
        <f t="shared" si="48"/>
        <v>40</v>
      </c>
      <c r="AC533" s="15" t="str">
        <f t="shared" si="49"/>
        <v>高级神器1配件1</v>
      </c>
      <c r="AD533" s="15">
        <f>INDEX(芦花古楼!$BS$19:$BS$58,神器!AB533)</f>
        <v>40</v>
      </c>
      <c r="AE533" s="15" t="s">
        <v>91</v>
      </c>
      <c r="AF533" s="15">
        <f t="shared" si="50"/>
        <v>26465</v>
      </c>
    </row>
    <row r="534" spans="24:32" ht="16.5" x14ac:dyDescent="0.2">
      <c r="X534" s="60">
        <v>521</v>
      </c>
      <c r="Y534" s="15">
        <f t="shared" si="46"/>
        <v>1606016</v>
      </c>
      <c r="Z534" s="15" t="str">
        <f t="shared" si="47"/>
        <v>高级神器1配件2-虎獠Lvs1</v>
      </c>
      <c r="AA534" s="60" t="s">
        <v>649</v>
      </c>
      <c r="AB534" s="15">
        <f t="shared" si="48"/>
        <v>1</v>
      </c>
      <c r="AC534" s="15" t="str">
        <f t="shared" si="49"/>
        <v>高级神器1配件2</v>
      </c>
      <c r="AD534" s="15">
        <f>INDEX(芦花古楼!$BS$19:$BS$58,神器!AB534)</f>
        <v>1</v>
      </c>
      <c r="AE534" s="15" t="s">
        <v>91</v>
      </c>
      <c r="AF534" s="15">
        <f t="shared" si="50"/>
        <v>215</v>
      </c>
    </row>
    <row r="535" spans="24:32" ht="16.5" x14ac:dyDescent="0.2">
      <c r="X535" s="60">
        <v>522</v>
      </c>
      <c r="Y535" s="15">
        <f t="shared" si="46"/>
        <v>1606016</v>
      </c>
      <c r="Z535" s="15" t="str">
        <f t="shared" si="47"/>
        <v>高级神器1配件2-虎獠Lvs2</v>
      </c>
      <c r="AA535" s="60" t="s">
        <v>649</v>
      </c>
      <c r="AB535" s="15">
        <f t="shared" si="48"/>
        <v>2</v>
      </c>
      <c r="AC535" s="15" t="str">
        <f t="shared" si="49"/>
        <v>高级神器1配件2</v>
      </c>
      <c r="AD535" s="15">
        <f>INDEX(芦花古楼!$BS$19:$BS$58,神器!AB535)</f>
        <v>1</v>
      </c>
      <c r="AE535" s="15" t="s">
        <v>91</v>
      </c>
      <c r="AF535" s="15">
        <f t="shared" si="50"/>
        <v>320</v>
      </c>
    </row>
    <row r="536" spans="24:32" ht="16.5" x14ac:dyDescent="0.2">
      <c r="X536" s="60">
        <v>523</v>
      </c>
      <c r="Y536" s="15">
        <f t="shared" si="46"/>
        <v>1606016</v>
      </c>
      <c r="Z536" s="15" t="str">
        <f t="shared" si="47"/>
        <v>高级神器1配件2-虎獠Lvs3</v>
      </c>
      <c r="AA536" s="60" t="s">
        <v>649</v>
      </c>
      <c r="AB536" s="15">
        <f t="shared" si="48"/>
        <v>3</v>
      </c>
      <c r="AC536" s="15" t="str">
        <f t="shared" si="49"/>
        <v>高级神器1配件2</v>
      </c>
      <c r="AD536" s="15">
        <f>INDEX(芦花古楼!$BS$19:$BS$58,神器!AB536)</f>
        <v>2</v>
      </c>
      <c r="AE536" s="15" t="s">
        <v>91</v>
      </c>
      <c r="AF536" s="15">
        <f t="shared" si="50"/>
        <v>430</v>
      </c>
    </row>
    <row r="537" spans="24:32" ht="16.5" x14ac:dyDescent="0.2">
      <c r="X537" s="60">
        <v>524</v>
      </c>
      <c r="Y537" s="15">
        <f t="shared" si="46"/>
        <v>1606016</v>
      </c>
      <c r="Z537" s="15" t="str">
        <f t="shared" si="47"/>
        <v>高级神器1配件2-虎獠Lvs4</v>
      </c>
      <c r="AA537" s="60" t="s">
        <v>649</v>
      </c>
      <c r="AB537" s="15">
        <f t="shared" si="48"/>
        <v>4</v>
      </c>
      <c r="AC537" s="15" t="str">
        <f t="shared" si="49"/>
        <v>高级神器1配件2</v>
      </c>
      <c r="AD537" s="15">
        <f>INDEX(芦花古楼!$BS$19:$BS$58,神器!AB537)</f>
        <v>3</v>
      </c>
      <c r="AE537" s="15" t="s">
        <v>91</v>
      </c>
      <c r="AF537" s="15">
        <f t="shared" si="50"/>
        <v>535</v>
      </c>
    </row>
    <row r="538" spans="24:32" ht="16.5" x14ac:dyDescent="0.2">
      <c r="X538" s="60">
        <v>525</v>
      </c>
      <c r="Y538" s="15">
        <f t="shared" si="46"/>
        <v>1606016</v>
      </c>
      <c r="Z538" s="15" t="str">
        <f t="shared" si="47"/>
        <v>高级神器1配件2-虎獠Lvs5</v>
      </c>
      <c r="AA538" s="60" t="s">
        <v>649</v>
      </c>
      <c r="AB538" s="15">
        <f t="shared" si="48"/>
        <v>5</v>
      </c>
      <c r="AC538" s="15" t="str">
        <f t="shared" si="49"/>
        <v>高级神器1配件2</v>
      </c>
      <c r="AD538" s="15">
        <f>INDEX(芦花古楼!$BS$19:$BS$58,神器!AB538)</f>
        <v>3</v>
      </c>
      <c r="AE538" s="15" t="s">
        <v>91</v>
      </c>
      <c r="AF538" s="15">
        <f t="shared" si="50"/>
        <v>645</v>
      </c>
    </row>
    <row r="539" spans="24:32" ht="16.5" x14ac:dyDescent="0.2">
      <c r="X539" s="60">
        <v>526</v>
      </c>
      <c r="Y539" s="15">
        <f t="shared" si="46"/>
        <v>1606016</v>
      </c>
      <c r="Z539" s="15" t="str">
        <f t="shared" si="47"/>
        <v>高级神器1配件2-虎獠Lvs6</v>
      </c>
      <c r="AA539" s="60" t="s">
        <v>649</v>
      </c>
      <c r="AB539" s="15">
        <f t="shared" si="48"/>
        <v>6</v>
      </c>
      <c r="AC539" s="15" t="str">
        <f t="shared" si="49"/>
        <v>高级神器1配件2</v>
      </c>
      <c r="AD539" s="15">
        <f>INDEX(芦花古楼!$BS$19:$BS$58,神器!AB539)</f>
        <v>5</v>
      </c>
      <c r="AE539" s="15" t="s">
        <v>91</v>
      </c>
      <c r="AF539" s="15">
        <f t="shared" si="50"/>
        <v>750</v>
      </c>
    </row>
    <row r="540" spans="24:32" ht="16.5" x14ac:dyDescent="0.2">
      <c r="X540" s="60">
        <v>527</v>
      </c>
      <c r="Y540" s="15">
        <f t="shared" si="46"/>
        <v>1606016</v>
      </c>
      <c r="Z540" s="15" t="str">
        <f t="shared" si="47"/>
        <v>高级神器1配件2-虎獠Lvs7</v>
      </c>
      <c r="AA540" s="60" t="s">
        <v>649</v>
      </c>
      <c r="AB540" s="15">
        <f t="shared" si="48"/>
        <v>7</v>
      </c>
      <c r="AC540" s="15" t="str">
        <f t="shared" si="49"/>
        <v>高级神器1配件2</v>
      </c>
      <c r="AD540" s="15">
        <f>INDEX(芦花古楼!$BS$19:$BS$58,神器!AB540)</f>
        <v>5</v>
      </c>
      <c r="AE540" s="15" t="s">
        <v>91</v>
      </c>
      <c r="AF540" s="15">
        <f t="shared" si="50"/>
        <v>860</v>
      </c>
    </row>
    <row r="541" spans="24:32" ht="16.5" x14ac:dyDescent="0.2">
      <c r="X541" s="60">
        <v>528</v>
      </c>
      <c r="Y541" s="15">
        <f t="shared" si="46"/>
        <v>1606016</v>
      </c>
      <c r="Z541" s="15" t="str">
        <f t="shared" si="47"/>
        <v>高级神器1配件2-虎獠Lvs8</v>
      </c>
      <c r="AA541" s="60" t="s">
        <v>649</v>
      </c>
      <c r="AB541" s="15">
        <f t="shared" si="48"/>
        <v>8</v>
      </c>
      <c r="AC541" s="15" t="str">
        <f t="shared" si="49"/>
        <v>高级神器1配件2</v>
      </c>
      <c r="AD541" s="15">
        <f>INDEX(芦花古楼!$BS$19:$BS$58,神器!AB541)</f>
        <v>5</v>
      </c>
      <c r="AE541" s="15" t="s">
        <v>91</v>
      </c>
      <c r="AF541" s="15">
        <f t="shared" si="50"/>
        <v>965</v>
      </c>
    </row>
    <row r="542" spans="24:32" ht="16.5" x14ac:dyDescent="0.2">
      <c r="X542" s="60">
        <v>529</v>
      </c>
      <c r="Y542" s="15">
        <f t="shared" si="46"/>
        <v>1606016</v>
      </c>
      <c r="Z542" s="15" t="str">
        <f t="shared" si="47"/>
        <v>高级神器1配件2-虎獠Lvs9</v>
      </c>
      <c r="AA542" s="60" t="s">
        <v>649</v>
      </c>
      <c r="AB542" s="15">
        <f t="shared" si="48"/>
        <v>9</v>
      </c>
      <c r="AC542" s="15" t="str">
        <f t="shared" si="49"/>
        <v>高级神器1配件2</v>
      </c>
      <c r="AD542" s="15">
        <f>INDEX(芦花古楼!$BS$19:$BS$58,神器!AB542)</f>
        <v>5</v>
      </c>
      <c r="AE542" s="15" t="s">
        <v>91</v>
      </c>
      <c r="AF542" s="15">
        <f t="shared" si="50"/>
        <v>1075</v>
      </c>
    </row>
    <row r="543" spans="24:32" ht="16.5" x14ac:dyDescent="0.2">
      <c r="X543" s="60">
        <v>530</v>
      </c>
      <c r="Y543" s="15">
        <f t="shared" si="46"/>
        <v>1606016</v>
      </c>
      <c r="Z543" s="15" t="str">
        <f t="shared" si="47"/>
        <v>高级神器1配件2-虎獠Lvs10</v>
      </c>
      <c r="AA543" s="60" t="s">
        <v>649</v>
      </c>
      <c r="AB543" s="15">
        <f t="shared" si="48"/>
        <v>10</v>
      </c>
      <c r="AC543" s="15" t="str">
        <f t="shared" si="49"/>
        <v>高级神器1配件2</v>
      </c>
      <c r="AD543" s="15">
        <f>INDEX(芦花古楼!$BS$19:$BS$58,神器!AB543)</f>
        <v>7</v>
      </c>
      <c r="AE543" s="15" t="s">
        <v>91</v>
      </c>
      <c r="AF543" s="15">
        <f t="shared" si="50"/>
        <v>1290</v>
      </c>
    </row>
    <row r="544" spans="24:32" ht="16.5" x14ac:dyDescent="0.2">
      <c r="X544" s="60">
        <v>531</v>
      </c>
      <c r="Y544" s="15">
        <f t="shared" si="46"/>
        <v>1606016</v>
      </c>
      <c r="Z544" s="15" t="str">
        <f t="shared" si="47"/>
        <v>高级神器1配件2-虎獠Lvs11</v>
      </c>
      <c r="AA544" s="60" t="s">
        <v>649</v>
      </c>
      <c r="AB544" s="15">
        <f t="shared" si="48"/>
        <v>11</v>
      </c>
      <c r="AC544" s="15" t="str">
        <f t="shared" si="49"/>
        <v>高级神器1配件2</v>
      </c>
      <c r="AD544" s="15">
        <f>INDEX(芦花古楼!$BS$19:$BS$58,神器!AB544)</f>
        <v>7</v>
      </c>
      <c r="AE544" s="15" t="s">
        <v>91</v>
      </c>
      <c r="AF544" s="15">
        <f t="shared" si="50"/>
        <v>1485</v>
      </c>
    </row>
    <row r="545" spans="24:32" ht="16.5" x14ac:dyDescent="0.2">
      <c r="X545" s="60">
        <v>532</v>
      </c>
      <c r="Y545" s="15">
        <f t="shared" si="46"/>
        <v>1606016</v>
      </c>
      <c r="Z545" s="15" t="str">
        <f t="shared" si="47"/>
        <v>高级神器1配件2-虎獠Lvs12</v>
      </c>
      <c r="AA545" s="60" t="s">
        <v>649</v>
      </c>
      <c r="AB545" s="15">
        <f t="shared" si="48"/>
        <v>12</v>
      </c>
      <c r="AC545" s="15" t="str">
        <f t="shared" si="49"/>
        <v>高级神器1配件2</v>
      </c>
      <c r="AD545" s="15">
        <f>INDEX(芦花古楼!$BS$19:$BS$58,神器!AB545)</f>
        <v>7</v>
      </c>
      <c r="AE545" s="15" t="s">
        <v>91</v>
      </c>
      <c r="AF545" s="15">
        <f t="shared" si="50"/>
        <v>1735</v>
      </c>
    </row>
    <row r="546" spans="24:32" ht="16.5" x14ac:dyDescent="0.2">
      <c r="X546" s="60">
        <v>533</v>
      </c>
      <c r="Y546" s="15">
        <f t="shared" si="46"/>
        <v>1606016</v>
      </c>
      <c r="Z546" s="15" t="str">
        <f t="shared" si="47"/>
        <v>高级神器1配件2-虎獠Lvs13</v>
      </c>
      <c r="AA546" s="60" t="s">
        <v>649</v>
      </c>
      <c r="AB546" s="15">
        <f t="shared" si="48"/>
        <v>13</v>
      </c>
      <c r="AC546" s="15" t="str">
        <f t="shared" si="49"/>
        <v>高级神器1配件2</v>
      </c>
      <c r="AD546" s="15">
        <f>INDEX(芦花古楼!$BS$19:$BS$58,神器!AB546)</f>
        <v>7</v>
      </c>
      <c r="AE546" s="15" t="s">
        <v>91</v>
      </c>
      <c r="AF546" s="15">
        <f t="shared" si="50"/>
        <v>1980</v>
      </c>
    </row>
    <row r="547" spans="24:32" ht="16.5" x14ac:dyDescent="0.2">
      <c r="X547" s="60">
        <v>534</v>
      </c>
      <c r="Y547" s="15">
        <f t="shared" si="46"/>
        <v>1606016</v>
      </c>
      <c r="Z547" s="15" t="str">
        <f t="shared" si="47"/>
        <v>高级神器1配件2-虎獠Lvs14</v>
      </c>
      <c r="AA547" s="60" t="s">
        <v>649</v>
      </c>
      <c r="AB547" s="15">
        <f t="shared" si="48"/>
        <v>14</v>
      </c>
      <c r="AC547" s="15" t="str">
        <f t="shared" si="49"/>
        <v>高级神器1配件2</v>
      </c>
      <c r="AD547" s="15">
        <f>INDEX(芦花古楼!$BS$19:$BS$58,神器!AB547)</f>
        <v>7</v>
      </c>
      <c r="AE547" s="15" t="s">
        <v>91</v>
      </c>
      <c r="AF547" s="15">
        <f t="shared" si="50"/>
        <v>2230</v>
      </c>
    </row>
    <row r="548" spans="24:32" ht="16.5" x14ac:dyDescent="0.2">
      <c r="X548" s="60">
        <v>535</v>
      </c>
      <c r="Y548" s="15">
        <f t="shared" si="46"/>
        <v>1606016</v>
      </c>
      <c r="Z548" s="15" t="str">
        <f t="shared" si="47"/>
        <v>高级神器1配件2-虎獠Lvs15</v>
      </c>
      <c r="AA548" s="60" t="s">
        <v>649</v>
      </c>
      <c r="AB548" s="15">
        <f t="shared" si="48"/>
        <v>15</v>
      </c>
      <c r="AC548" s="15" t="str">
        <f t="shared" si="49"/>
        <v>高级神器1配件2</v>
      </c>
      <c r="AD548" s="15">
        <f>INDEX(芦花古楼!$BS$19:$BS$58,神器!AB548)</f>
        <v>10</v>
      </c>
      <c r="AE548" s="15" t="s">
        <v>91</v>
      </c>
      <c r="AF548" s="15">
        <f t="shared" si="50"/>
        <v>2480</v>
      </c>
    </row>
    <row r="549" spans="24:32" ht="16.5" x14ac:dyDescent="0.2">
      <c r="X549" s="60">
        <v>536</v>
      </c>
      <c r="Y549" s="15">
        <f t="shared" si="46"/>
        <v>1606016</v>
      </c>
      <c r="Z549" s="15" t="str">
        <f t="shared" si="47"/>
        <v>高级神器1配件2-虎獠Lvs16</v>
      </c>
      <c r="AA549" s="60" t="s">
        <v>649</v>
      </c>
      <c r="AB549" s="15">
        <f t="shared" si="48"/>
        <v>16</v>
      </c>
      <c r="AC549" s="15" t="str">
        <f t="shared" si="49"/>
        <v>高级神器1配件2</v>
      </c>
      <c r="AD549" s="15">
        <f>INDEX(芦花古楼!$BS$19:$BS$58,神器!AB549)</f>
        <v>10</v>
      </c>
      <c r="AE549" s="15" t="s">
        <v>91</v>
      </c>
      <c r="AF549" s="15">
        <f t="shared" si="50"/>
        <v>2725</v>
      </c>
    </row>
    <row r="550" spans="24:32" ht="16.5" x14ac:dyDescent="0.2">
      <c r="X550" s="60">
        <v>537</v>
      </c>
      <c r="Y550" s="15">
        <f t="shared" si="46"/>
        <v>1606016</v>
      </c>
      <c r="Z550" s="15" t="str">
        <f t="shared" si="47"/>
        <v>高级神器1配件2-虎獠Lvs17</v>
      </c>
      <c r="AA550" s="60" t="s">
        <v>649</v>
      </c>
      <c r="AB550" s="15">
        <f t="shared" si="48"/>
        <v>17</v>
      </c>
      <c r="AC550" s="15" t="str">
        <f t="shared" si="49"/>
        <v>高级神器1配件2</v>
      </c>
      <c r="AD550" s="15">
        <f>INDEX(芦花古楼!$BS$19:$BS$58,神器!AB550)</f>
        <v>10</v>
      </c>
      <c r="AE550" s="15" t="s">
        <v>91</v>
      </c>
      <c r="AF550" s="15">
        <f t="shared" si="50"/>
        <v>2975</v>
      </c>
    </row>
    <row r="551" spans="24:32" ht="16.5" x14ac:dyDescent="0.2">
      <c r="X551" s="60">
        <v>538</v>
      </c>
      <c r="Y551" s="15">
        <f t="shared" si="46"/>
        <v>1606016</v>
      </c>
      <c r="Z551" s="15" t="str">
        <f t="shared" si="47"/>
        <v>高级神器1配件2-虎獠Lvs18</v>
      </c>
      <c r="AA551" s="60" t="s">
        <v>649</v>
      </c>
      <c r="AB551" s="15">
        <f t="shared" si="48"/>
        <v>18</v>
      </c>
      <c r="AC551" s="15" t="str">
        <f t="shared" si="49"/>
        <v>高级神器1配件2</v>
      </c>
      <c r="AD551" s="15">
        <f>INDEX(芦花古楼!$BS$19:$BS$58,神器!AB551)</f>
        <v>10</v>
      </c>
      <c r="AE551" s="15" t="s">
        <v>91</v>
      </c>
      <c r="AF551" s="15">
        <f t="shared" si="50"/>
        <v>3225</v>
      </c>
    </row>
    <row r="552" spans="24:32" ht="16.5" x14ac:dyDescent="0.2">
      <c r="X552" s="60">
        <v>539</v>
      </c>
      <c r="Y552" s="15">
        <f t="shared" si="46"/>
        <v>1606016</v>
      </c>
      <c r="Z552" s="15" t="str">
        <f t="shared" si="47"/>
        <v>高级神器1配件2-虎獠Lvs19</v>
      </c>
      <c r="AA552" s="60" t="s">
        <v>649</v>
      </c>
      <c r="AB552" s="15">
        <f t="shared" si="48"/>
        <v>19</v>
      </c>
      <c r="AC552" s="15" t="str">
        <f t="shared" si="49"/>
        <v>高级神器1配件2</v>
      </c>
      <c r="AD552" s="15">
        <f>INDEX(芦花古楼!$BS$19:$BS$58,神器!AB552)</f>
        <v>10</v>
      </c>
      <c r="AE552" s="15" t="s">
        <v>91</v>
      </c>
      <c r="AF552" s="15">
        <f t="shared" si="50"/>
        <v>3470</v>
      </c>
    </row>
    <row r="553" spans="24:32" ht="16.5" x14ac:dyDescent="0.2">
      <c r="X553" s="60">
        <v>540</v>
      </c>
      <c r="Y553" s="15">
        <f t="shared" si="46"/>
        <v>1606016</v>
      </c>
      <c r="Z553" s="15" t="str">
        <f t="shared" si="47"/>
        <v>高级神器1配件2-虎獠Lvs20</v>
      </c>
      <c r="AA553" s="60" t="s">
        <v>649</v>
      </c>
      <c r="AB553" s="15">
        <f t="shared" si="48"/>
        <v>20</v>
      </c>
      <c r="AC553" s="15" t="str">
        <f t="shared" si="49"/>
        <v>高级神器1配件2</v>
      </c>
      <c r="AD553" s="15">
        <f>INDEX(芦花古楼!$BS$19:$BS$58,神器!AB553)</f>
        <v>10</v>
      </c>
      <c r="AE553" s="15" t="s">
        <v>91</v>
      </c>
      <c r="AF553" s="15">
        <f t="shared" si="50"/>
        <v>3965</v>
      </c>
    </row>
    <row r="554" spans="24:32" ht="16.5" x14ac:dyDescent="0.2">
      <c r="X554" s="60">
        <v>541</v>
      </c>
      <c r="Y554" s="15">
        <f t="shared" si="46"/>
        <v>1606016</v>
      </c>
      <c r="Z554" s="15" t="str">
        <f t="shared" si="47"/>
        <v>高级神器1配件2-虎獠Lvs21</v>
      </c>
      <c r="AA554" s="60" t="s">
        <v>649</v>
      </c>
      <c r="AB554" s="15">
        <f t="shared" si="48"/>
        <v>21</v>
      </c>
      <c r="AC554" s="15" t="str">
        <f t="shared" si="49"/>
        <v>高级神器1配件2</v>
      </c>
      <c r="AD554" s="15">
        <f>INDEX(芦花古楼!$BS$19:$BS$58,神器!AB554)</f>
        <v>15</v>
      </c>
      <c r="AE554" s="15" t="s">
        <v>91</v>
      </c>
      <c r="AF554" s="15">
        <f t="shared" si="50"/>
        <v>4205</v>
      </c>
    </row>
    <row r="555" spans="24:32" ht="16.5" x14ac:dyDescent="0.2">
      <c r="X555" s="60">
        <v>542</v>
      </c>
      <c r="Y555" s="15">
        <f t="shared" si="46"/>
        <v>1606016</v>
      </c>
      <c r="Z555" s="15" t="str">
        <f t="shared" si="47"/>
        <v>高级神器1配件2-虎獠Lvs22</v>
      </c>
      <c r="AA555" s="60" t="s">
        <v>649</v>
      </c>
      <c r="AB555" s="15">
        <f t="shared" si="48"/>
        <v>22</v>
      </c>
      <c r="AC555" s="15" t="str">
        <f t="shared" si="49"/>
        <v>高级神器1配件2</v>
      </c>
      <c r="AD555" s="15">
        <f>INDEX(芦花古楼!$BS$19:$BS$58,神器!AB555)</f>
        <v>15</v>
      </c>
      <c r="AE555" s="15" t="s">
        <v>91</v>
      </c>
      <c r="AF555" s="15">
        <f t="shared" si="50"/>
        <v>4415</v>
      </c>
    </row>
    <row r="556" spans="24:32" ht="16.5" x14ac:dyDescent="0.2">
      <c r="X556" s="60">
        <v>543</v>
      </c>
      <c r="Y556" s="15">
        <f t="shared" si="46"/>
        <v>1606016</v>
      </c>
      <c r="Z556" s="15" t="str">
        <f t="shared" si="47"/>
        <v>高级神器1配件2-虎獠Lvs23</v>
      </c>
      <c r="AA556" s="60" t="s">
        <v>649</v>
      </c>
      <c r="AB556" s="15">
        <f t="shared" si="48"/>
        <v>23</v>
      </c>
      <c r="AC556" s="15" t="str">
        <f t="shared" si="49"/>
        <v>高级神器1配件2</v>
      </c>
      <c r="AD556" s="15">
        <f>INDEX(芦花古楼!$BS$19:$BS$58,神器!AB556)</f>
        <v>15</v>
      </c>
      <c r="AE556" s="15" t="s">
        <v>91</v>
      </c>
      <c r="AF556" s="15">
        <f t="shared" si="50"/>
        <v>4625</v>
      </c>
    </row>
    <row r="557" spans="24:32" ht="16.5" x14ac:dyDescent="0.2">
      <c r="X557" s="60">
        <v>544</v>
      </c>
      <c r="Y557" s="15">
        <f t="shared" si="46"/>
        <v>1606016</v>
      </c>
      <c r="Z557" s="15" t="str">
        <f t="shared" si="47"/>
        <v>高级神器1配件2-虎獠Lvs24</v>
      </c>
      <c r="AA557" s="60" t="s">
        <v>649</v>
      </c>
      <c r="AB557" s="15">
        <f t="shared" si="48"/>
        <v>24</v>
      </c>
      <c r="AC557" s="15" t="str">
        <f t="shared" si="49"/>
        <v>高级神器1配件2</v>
      </c>
      <c r="AD557" s="15">
        <f>INDEX(芦花古楼!$BS$19:$BS$58,神器!AB557)</f>
        <v>15</v>
      </c>
      <c r="AE557" s="15" t="s">
        <v>91</v>
      </c>
      <c r="AF557" s="15">
        <f t="shared" si="50"/>
        <v>4835</v>
      </c>
    </row>
    <row r="558" spans="24:32" ht="16.5" x14ac:dyDescent="0.2">
      <c r="X558" s="60">
        <v>545</v>
      </c>
      <c r="Y558" s="15">
        <f t="shared" si="46"/>
        <v>1606016</v>
      </c>
      <c r="Z558" s="15" t="str">
        <f t="shared" si="47"/>
        <v>高级神器1配件2-虎獠Lvs25</v>
      </c>
      <c r="AA558" s="60" t="s">
        <v>649</v>
      </c>
      <c r="AB558" s="15">
        <f t="shared" si="48"/>
        <v>25</v>
      </c>
      <c r="AC558" s="15" t="str">
        <f t="shared" si="49"/>
        <v>高级神器1配件2</v>
      </c>
      <c r="AD558" s="15">
        <f>INDEX(芦花古楼!$BS$19:$BS$58,神器!AB558)</f>
        <v>15</v>
      </c>
      <c r="AE558" s="15" t="s">
        <v>91</v>
      </c>
      <c r="AF558" s="15">
        <f t="shared" si="50"/>
        <v>5045</v>
      </c>
    </row>
    <row r="559" spans="24:32" ht="16.5" x14ac:dyDescent="0.2">
      <c r="X559" s="60">
        <v>546</v>
      </c>
      <c r="Y559" s="15">
        <f t="shared" si="46"/>
        <v>1606016</v>
      </c>
      <c r="Z559" s="15" t="str">
        <f t="shared" si="47"/>
        <v>高级神器1配件2-虎獠Lvs26</v>
      </c>
      <c r="AA559" s="60" t="s">
        <v>649</v>
      </c>
      <c r="AB559" s="15">
        <f t="shared" si="48"/>
        <v>26</v>
      </c>
      <c r="AC559" s="15" t="str">
        <f t="shared" si="49"/>
        <v>高级神器1配件2</v>
      </c>
      <c r="AD559" s="15">
        <f>INDEX(芦花古楼!$BS$19:$BS$58,神器!AB559)</f>
        <v>25</v>
      </c>
      <c r="AE559" s="15" t="s">
        <v>91</v>
      </c>
      <c r="AF559" s="15">
        <f t="shared" si="50"/>
        <v>5255</v>
      </c>
    </row>
    <row r="560" spans="24:32" ht="16.5" x14ac:dyDescent="0.2">
      <c r="X560" s="60">
        <v>547</v>
      </c>
      <c r="Y560" s="15">
        <f t="shared" si="46"/>
        <v>1606016</v>
      </c>
      <c r="Z560" s="15" t="str">
        <f t="shared" si="47"/>
        <v>高级神器1配件2-虎獠Lvs27</v>
      </c>
      <c r="AA560" s="60" t="s">
        <v>649</v>
      </c>
      <c r="AB560" s="15">
        <f t="shared" si="48"/>
        <v>27</v>
      </c>
      <c r="AC560" s="15" t="str">
        <f t="shared" si="49"/>
        <v>高级神器1配件2</v>
      </c>
      <c r="AD560" s="15">
        <f>INDEX(芦花古楼!$BS$19:$BS$58,神器!AB560)</f>
        <v>25</v>
      </c>
      <c r="AE560" s="15" t="s">
        <v>91</v>
      </c>
      <c r="AF560" s="15">
        <f t="shared" si="50"/>
        <v>5465</v>
      </c>
    </row>
    <row r="561" spans="24:32" ht="16.5" x14ac:dyDescent="0.2">
      <c r="X561" s="60">
        <v>548</v>
      </c>
      <c r="Y561" s="15">
        <f t="shared" si="46"/>
        <v>1606016</v>
      </c>
      <c r="Z561" s="15" t="str">
        <f t="shared" si="47"/>
        <v>高级神器1配件2-虎獠Lvs28</v>
      </c>
      <c r="AA561" s="60" t="s">
        <v>649</v>
      </c>
      <c r="AB561" s="15">
        <f t="shared" si="48"/>
        <v>28</v>
      </c>
      <c r="AC561" s="15" t="str">
        <f t="shared" si="49"/>
        <v>高级神器1配件2</v>
      </c>
      <c r="AD561" s="15">
        <f>INDEX(芦花古楼!$BS$19:$BS$58,神器!AB561)</f>
        <v>25</v>
      </c>
      <c r="AE561" s="15" t="s">
        <v>91</v>
      </c>
      <c r="AF561" s="15">
        <f t="shared" si="50"/>
        <v>5675</v>
      </c>
    </row>
    <row r="562" spans="24:32" ht="16.5" x14ac:dyDescent="0.2">
      <c r="X562" s="60">
        <v>549</v>
      </c>
      <c r="Y562" s="15">
        <f t="shared" si="46"/>
        <v>1606016</v>
      </c>
      <c r="Z562" s="15" t="str">
        <f t="shared" si="47"/>
        <v>高级神器1配件2-虎獠Lvs29</v>
      </c>
      <c r="AA562" s="60" t="s">
        <v>649</v>
      </c>
      <c r="AB562" s="15">
        <f t="shared" si="48"/>
        <v>29</v>
      </c>
      <c r="AC562" s="15" t="str">
        <f t="shared" si="49"/>
        <v>高级神器1配件2</v>
      </c>
      <c r="AD562" s="15">
        <f>INDEX(芦花古楼!$BS$19:$BS$58,神器!AB562)</f>
        <v>25</v>
      </c>
      <c r="AE562" s="15" t="s">
        <v>91</v>
      </c>
      <c r="AF562" s="15">
        <f t="shared" si="50"/>
        <v>5890</v>
      </c>
    </row>
    <row r="563" spans="24:32" ht="16.5" x14ac:dyDescent="0.2">
      <c r="X563" s="60">
        <v>550</v>
      </c>
      <c r="Y563" s="15">
        <f t="shared" si="46"/>
        <v>1606016</v>
      </c>
      <c r="Z563" s="15" t="str">
        <f t="shared" si="47"/>
        <v>高级神器1配件2-虎獠Lvs30</v>
      </c>
      <c r="AA563" s="60" t="s">
        <v>649</v>
      </c>
      <c r="AB563" s="15">
        <f t="shared" si="48"/>
        <v>30</v>
      </c>
      <c r="AC563" s="15" t="str">
        <f t="shared" si="49"/>
        <v>高级神器1配件2</v>
      </c>
      <c r="AD563" s="15">
        <f>INDEX(芦花古楼!$BS$19:$BS$58,神器!AB563)</f>
        <v>25</v>
      </c>
      <c r="AE563" s="15" t="s">
        <v>91</v>
      </c>
      <c r="AF563" s="15">
        <f t="shared" si="50"/>
        <v>6310</v>
      </c>
    </row>
    <row r="564" spans="24:32" ht="16.5" x14ac:dyDescent="0.2">
      <c r="X564" s="60">
        <v>551</v>
      </c>
      <c r="Y564" s="15">
        <f t="shared" si="46"/>
        <v>1606016</v>
      </c>
      <c r="Z564" s="15" t="str">
        <f t="shared" si="47"/>
        <v>高级神器1配件2-虎獠Lvs31</v>
      </c>
      <c r="AA564" s="60" t="s">
        <v>649</v>
      </c>
      <c r="AB564" s="15">
        <f t="shared" si="48"/>
        <v>31</v>
      </c>
      <c r="AC564" s="15" t="str">
        <f t="shared" si="49"/>
        <v>高级神器1配件2</v>
      </c>
      <c r="AD564" s="15">
        <f>INDEX(芦花古楼!$BS$19:$BS$58,神器!AB564)</f>
        <v>30</v>
      </c>
      <c r="AE564" s="15" t="s">
        <v>91</v>
      </c>
      <c r="AF564" s="15">
        <f t="shared" si="50"/>
        <v>6615</v>
      </c>
    </row>
    <row r="565" spans="24:32" ht="16.5" x14ac:dyDescent="0.2">
      <c r="X565" s="60">
        <v>552</v>
      </c>
      <c r="Y565" s="15">
        <f t="shared" si="46"/>
        <v>1606016</v>
      </c>
      <c r="Z565" s="15" t="str">
        <f t="shared" si="47"/>
        <v>高级神器1配件2-虎獠Lvs32</v>
      </c>
      <c r="AA565" s="60" t="s">
        <v>649</v>
      </c>
      <c r="AB565" s="15">
        <f t="shared" si="48"/>
        <v>32</v>
      </c>
      <c r="AC565" s="15" t="str">
        <f t="shared" si="49"/>
        <v>高级神器1配件2</v>
      </c>
      <c r="AD565" s="15">
        <f>INDEX(芦花古楼!$BS$19:$BS$58,神器!AB565)</f>
        <v>30</v>
      </c>
      <c r="AE565" s="15" t="s">
        <v>91</v>
      </c>
      <c r="AF565" s="15">
        <f t="shared" si="50"/>
        <v>9920</v>
      </c>
    </row>
    <row r="566" spans="24:32" ht="16.5" x14ac:dyDescent="0.2">
      <c r="X566" s="60">
        <v>553</v>
      </c>
      <c r="Y566" s="15">
        <f t="shared" si="46"/>
        <v>1606016</v>
      </c>
      <c r="Z566" s="15" t="str">
        <f t="shared" si="47"/>
        <v>高级神器1配件2-虎獠Lvs33</v>
      </c>
      <c r="AA566" s="60" t="s">
        <v>649</v>
      </c>
      <c r="AB566" s="15">
        <f t="shared" si="48"/>
        <v>33</v>
      </c>
      <c r="AC566" s="15" t="str">
        <f t="shared" si="49"/>
        <v>高级神器1配件2</v>
      </c>
      <c r="AD566" s="15">
        <f>INDEX(芦花古楼!$BS$19:$BS$58,神器!AB566)</f>
        <v>30</v>
      </c>
      <c r="AE566" s="15" t="s">
        <v>91</v>
      </c>
      <c r="AF566" s="15">
        <f t="shared" si="50"/>
        <v>13230</v>
      </c>
    </row>
    <row r="567" spans="24:32" ht="16.5" x14ac:dyDescent="0.2">
      <c r="X567" s="60">
        <v>554</v>
      </c>
      <c r="Y567" s="15">
        <f t="shared" si="46"/>
        <v>1606016</v>
      </c>
      <c r="Z567" s="15" t="str">
        <f t="shared" si="47"/>
        <v>高级神器1配件2-虎獠Lvs34</v>
      </c>
      <c r="AA567" s="60" t="s">
        <v>649</v>
      </c>
      <c r="AB567" s="15">
        <f t="shared" si="48"/>
        <v>34</v>
      </c>
      <c r="AC567" s="15" t="str">
        <f t="shared" si="49"/>
        <v>高级神器1配件2</v>
      </c>
      <c r="AD567" s="15">
        <f>INDEX(芦花古楼!$BS$19:$BS$58,神器!AB567)</f>
        <v>30</v>
      </c>
      <c r="AE567" s="15" t="s">
        <v>91</v>
      </c>
      <c r="AF567" s="15">
        <f t="shared" si="50"/>
        <v>16540</v>
      </c>
    </row>
    <row r="568" spans="24:32" ht="16.5" x14ac:dyDescent="0.2">
      <c r="X568" s="60">
        <v>555</v>
      </c>
      <c r="Y568" s="15">
        <f t="shared" si="46"/>
        <v>1606016</v>
      </c>
      <c r="Z568" s="15" t="str">
        <f t="shared" si="47"/>
        <v>高级神器1配件2-虎獠Lvs35</v>
      </c>
      <c r="AA568" s="60" t="s">
        <v>649</v>
      </c>
      <c r="AB568" s="15">
        <f t="shared" si="48"/>
        <v>35</v>
      </c>
      <c r="AC568" s="15" t="str">
        <f t="shared" si="49"/>
        <v>高级神器1配件2</v>
      </c>
      <c r="AD568" s="15">
        <f>INDEX(芦花古楼!$BS$19:$BS$58,神器!AB568)</f>
        <v>30</v>
      </c>
      <c r="AE568" s="15" t="s">
        <v>91</v>
      </c>
      <c r="AF568" s="15">
        <f t="shared" si="50"/>
        <v>19845</v>
      </c>
    </row>
    <row r="569" spans="24:32" ht="16.5" x14ac:dyDescent="0.2">
      <c r="X569" s="60">
        <v>556</v>
      </c>
      <c r="Y569" s="15">
        <f t="shared" si="46"/>
        <v>1606016</v>
      </c>
      <c r="Z569" s="15" t="str">
        <f t="shared" si="47"/>
        <v>高级神器1配件2-虎獠Lvs36</v>
      </c>
      <c r="AA569" s="60" t="s">
        <v>649</v>
      </c>
      <c r="AB569" s="15">
        <f t="shared" si="48"/>
        <v>36</v>
      </c>
      <c r="AC569" s="15" t="str">
        <f t="shared" si="49"/>
        <v>高级神器1配件2</v>
      </c>
      <c r="AD569" s="15">
        <f>INDEX(芦花古楼!$BS$19:$BS$58,神器!AB569)</f>
        <v>40</v>
      </c>
      <c r="AE569" s="15" t="s">
        <v>91</v>
      </c>
      <c r="AF569" s="15">
        <f t="shared" si="50"/>
        <v>23155</v>
      </c>
    </row>
    <row r="570" spans="24:32" ht="16.5" x14ac:dyDescent="0.2">
      <c r="X570" s="60">
        <v>557</v>
      </c>
      <c r="Y570" s="15">
        <f t="shared" si="46"/>
        <v>1606016</v>
      </c>
      <c r="Z570" s="15" t="str">
        <f t="shared" si="47"/>
        <v>高级神器1配件2-虎獠Lvs37</v>
      </c>
      <c r="AA570" s="60" t="s">
        <v>649</v>
      </c>
      <c r="AB570" s="15">
        <f t="shared" si="48"/>
        <v>37</v>
      </c>
      <c r="AC570" s="15" t="str">
        <f t="shared" si="49"/>
        <v>高级神器1配件2</v>
      </c>
      <c r="AD570" s="15">
        <f>INDEX(芦花古楼!$BS$19:$BS$58,神器!AB570)</f>
        <v>40</v>
      </c>
      <c r="AE570" s="15" t="s">
        <v>91</v>
      </c>
      <c r="AF570" s="15">
        <f t="shared" si="50"/>
        <v>26465</v>
      </c>
    </row>
    <row r="571" spans="24:32" ht="16.5" x14ac:dyDescent="0.2">
      <c r="X571" s="60">
        <v>558</v>
      </c>
      <c r="Y571" s="15">
        <f t="shared" si="46"/>
        <v>1606016</v>
      </c>
      <c r="Z571" s="15" t="str">
        <f t="shared" si="47"/>
        <v>高级神器1配件2-虎獠Lvs38</v>
      </c>
      <c r="AA571" s="60" t="s">
        <v>649</v>
      </c>
      <c r="AB571" s="15">
        <f t="shared" si="48"/>
        <v>38</v>
      </c>
      <c r="AC571" s="15" t="str">
        <f t="shared" si="49"/>
        <v>高级神器1配件2</v>
      </c>
      <c r="AD571" s="15">
        <f>INDEX(芦花古楼!$BS$19:$BS$58,神器!AB571)</f>
        <v>40</v>
      </c>
      <c r="AE571" s="15" t="s">
        <v>91</v>
      </c>
      <c r="AF571" s="15">
        <f t="shared" si="50"/>
        <v>29770</v>
      </c>
    </row>
    <row r="572" spans="24:32" ht="16.5" x14ac:dyDescent="0.2">
      <c r="X572" s="60">
        <v>559</v>
      </c>
      <c r="Y572" s="15">
        <f t="shared" si="46"/>
        <v>1606016</v>
      </c>
      <c r="Z572" s="15" t="str">
        <f t="shared" si="47"/>
        <v>高级神器1配件2-虎獠Lvs39</v>
      </c>
      <c r="AA572" s="60" t="s">
        <v>649</v>
      </c>
      <c r="AB572" s="15">
        <f t="shared" si="48"/>
        <v>39</v>
      </c>
      <c r="AC572" s="15" t="str">
        <f t="shared" si="49"/>
        <v>高级神器1配件2</v>
      </c>
      <c r="AD572" s="15">
        <f>INDEX(芦花古楼!$BS$19:$BS$58,神器!AB572)</f>
        <v>40</v>
      </c>
      <c r="AE572" s="15" t="s">
        <v>91</v>
      </c>
      <c r="AF572" s="15">
        <f t="shared" si="50"/>
        <v>33080</v>
      </c>
    </row>
    <row r="573" spans="24:32" ht="16.5" x14ac:dyDescent="0.2">
      <c r="X573" s="60">
        <v>560</v>
      </c>
      <c r="Y573" s="15">
        <f t="shared" si="46"/>
        <v>1606016</v>
      </c>
      <c r="Z573" s="15" t="str">
        <f t="shared" si="47"/>
        <v>高级神器1配件2-虎獠Lvs40</v>
      </c>
      <c r="AA573" s="60" t="s">
        <v>649</v>
      </c>
      <c r="AB573" s="15">
        <f t="shared" si="48"/>
        <v>40</v>
      </c>
      <c r="AC573" s="15" t="str">
        <f t="shared" si="49"/>
        <v>高级神器1配件2</v>
      </c>
      <c r="AD573" s="15">
        <f>INDEX(芦花古楼!$BS$19:$BS$58,神器!AB573)</f>
        <v>40</v>
      </c>
      <c r="AE573" s="15" t="s">
        <v>91</v>
      </c>
      <c r="AF573" s="15">
        <f t="shared" si="50"/>
        <v>39695</v>
      </c>
    </row>
    <row r="574" spans="24:32" ht="16.5" x14ac:dyDescent="0.2">
      <c r="X574" s="60">
        <v>561</v>
      </c>
      <c r="Y574" s="15">
        <f t="shared" si="46"/>
        <v>1606017</v>
      </c>
      <c r="Z574" s="15" t="str">
        <f t="shared" si="47"/>
        <v>高级神器1配件3-阎王炮Lvs1</v>
      </c>
      <c r="AA574" s="60" t="s">
        <v>649</v>
      </c>
      <c r="AB574" s="15">
        <f t="shared" si="48"/>
        <v>1</v>
      </c>
      <c r="AC574" s="15" t="str">
        <f t="shared" si="49"/>
        <v>高级神器1配件3</v>
      </c>
      <c r="AD574" s="15">
        <f>INDEX(芦花古楼!$BS$19:$BS$58,神器!AB574)</f>
        <v>1</v>
      </c>
      <c r="AE574" s="15" t="s">
        <v>91</v>
      </c>
      <c r="AF574" s="15">
        <f t="shared" si="50"/>
        <v>355</v>
      </c>
    </row>
    <row r="575" spans="24:32" ht="16.5" x14ac:dyDescent="0.2">
      <c r="X575" s="60">
        <v>562</v>
      </c>
      <c r="Y575" s="15">
        <f t="shared" si="46"/>
        <v>1606017</v>
      </c>
      <c r="Z575" s="15" t="str">
        <f t="shared" si="47"/>
        <v>高级神器1配件3-阎王炮Lvs2</v>
      </c>
      <c r="AA575" s="60" t="s">
        <v>649</v>
      </c>
      <c r="AB575" s="15">
        <f t="shared" si="48"/>
        <v>2</v>
      </c>
      <c r="AC575" s="15" t="str">
        <f t="shared" si="49"/>
        <v>高级神器1配件3</v>
      </c>
      <c r="AD575" s="15">
        <f>INDEX(芦花古楼!$BS$19:$BS$58,神器!AB575)</f>
        <v>1</v>
      </c>
      <c r="AE575" s="15" t="s">
        <v>91</v>
      </c>
      <c r="AF575" s="15">
        <f t="shared" si="50"/>
        <v>535</v>
      </c>
    </row>
    <row r="576" spans="24:32" ht="16.5" x14ac:dyDescent="0.2">
      <c r="X576" s="60">
        <v>563</v>
      </c>
      <c r="Y576" s="15">
        <f t="shared" si="46"/>
        <v>1606017</v>
      </c>
      <c r="Z576" s="15" t="str">
        <f t="shared" si="47"/>
        <v>高级神器1配件3-阎王炮Lvs3</v>
      </c>
      <c r="AA576" s="60" t="s">
        <v>649</v>
      </c>
      <c r="AB576" s="15">
        <f t="shared" si="48"/>
        <v>3</v>
      </c>
      <c r="AC576" s="15" t="str">
        <f t="shared" si="49"/>
        <v>高级神器1配件3</v>
      </c>
      <c r="AD576" s="15">
        <f>INDEX(芦花古楼!$BS$19:$BS$58,神器!AB576)</f>
        <v>2</v>
      </c>
      <c r="AE576" s="15" t="s">
        <v>91</v>
      </c>
      <c r="AF576" s="15">
        <f t="shared" si="50"/>
        <v>715</v>
      </c>
    </row>
    <row r="577" spans="24:32" ht="16.5" x14ac:dyDescent="0.2">
      <c r="X577" s="60">
        <v>564</v>
      </c>
      <c r="Y577" s="15">
        <f t="shared" si="46"/>
        <v>1606017</v>
      </c>
      <c r="Z577" s="15" t="str">
        <f t="shared" si="47"/>
        <v>高级神器1配件3-阎王炮Lvs4</v>
      </c>
      <c r="AA577" s="60" t="s">
        <v>649</v>
      </c>
      <c r="AB577" s="15">
        <f t="shared" si="48"/>
        <v>4</v>
      </c>
      <c r="AC577" s="15" t="str">
        <f t="shared" si="49"/>
        <v>高级神器1配件3</v>
      </c>
      <c r="AD577" s="15">
        <f>INDEX(芦花古楼!$BS$19:$BS$58,神器!AB577)</f>
        <v>3</v>
      </c>
      <c r="AE577" s="15" t="s">
        <v>91</v>
      </c>
      <c r="AF577" s="15">
        <f t="shared" si="50"/>
        <v>895</v>
      </c>
    </row>
    <row r="578" spans="24:32" ht="16.5" x14ac:dyDescent="0.2">
      <c r="X578" s="60">
        <v>565</v>
      </c>
      <c r="Y578" s="15">
        <f t="shared" si="46"/>
        <v>1606017</v>
      </c>
      <c r="Z578" s="15" t="str">
        <f t="shared" si="47"/>
        <v>高级神器1配件3-阎王炮Lvs5</v>
      </c>
      <c r="AA578" s="60" t="s">
        <v>649</v>
      </c>
      <c r="AB578" s="15">
        <f t="shared" si="48"/>
        <v>5</v>
      </c>
      <c r="AC578" s="15" t="str">
        <f t="shared" si="49"/>
        <v>高级神器1配件3</v>
      </c>
      <c r="AD578" s="15">
        <f>INDEX(芦花古楼!$BS$19:$BS$58,神器!AB578)</f>
        <v>3</v>
      </c>
      <c r="AE578" s="15" t="s">
        <v>91</v>
      </c>
      <c r="AF578" s="15">
        <f t="shared" si="50"/>
        <v>1075</v>
      </c>
    </row>
    <row r="579" spans="24:32" ht="16.5" x14ac:dyDescent="0.2">
      <c r="X579" s="60">
        <v>566</v>
      </c>
      <c r="Y579" s="15">
        <f t="shared" si="46"/>
        <v>1606017</v>
      </c>
      <c r="Z579" s="15" t="str">
        <f t="shared" si="47"/>
        <v>高级神器1配件3-阎王炮Lvs6</v>
      </c>
      <c r="AA579" s="60" t="s">
        <v>649</v>
      </c>
      <c r="AB579" s="15">
        <f t="shared" si="48"/>
        <v>6</v>
      </c>
      <c r="AC579" s="15" t="str">
        <f t="shared" si="49"/>
        <v>高级神器1配件3</v>
      </c>
      <c r="AD579" s="15">
        <f>INDEX(芦花古楼!$BS$19:$BS$58,神器!AB579)</f>
        <v>5</v>
      </c>
      <c r="AE579" s="15" t="s">
        <v>91</v>
      </c>
      <c r="AF579" s="15">
        <f t="shared" si="50"/>
        <v>1250</v>
      </c>
    </row>
    <row r="580" spans="24:32" ht="16.5" x14ac:dyDescent="0.2">
      <c r="X580" s="60">
        <v>567</v>
      </c>
      <c r="Y580" s="15">
        <f t="shared" si="46"/>
        <v>1606017</v>
      </c>
      <c r="Z580" s="15" t="str">
        <f t="shared" si="47"/>
        <v>高级神器1配件3-阎王炮Lvs7</v>
      </c>
      <c r="AA580" s="60" t="s">
        <v>649</v>
      </c>
      <c r="AB580" s="15">
        <f t="shared" si="48"/>
        <v>7</v>
      </c>
      <c r="AC580" s="15" t="str">
        <f t="shared" si="49"/>
        <v>高级神器1配件3</v>
      </c>
      <c r="AD580" s="15">
        <f>INDEX(芦花古楼!$BS$19:$BS$58,神器!AB580)</f>
        <v>5</v>
      </c>
      <c r="AE580" s="15" t="s">
        <v>91</v>
      </c>
      <c r="AF580" s="15">
        <f t="shared" si="50"/>
        <v>1430</v>
      </c>
    </row>
    <row r="581" spans="24:32" ht="16.5" x14ac:dyDescent="0.2">
      <c r="X581" s="60">
        <v>568</v>
      </c>
      <c r="Y581" s="15">
        <f t="shared" si="46"/>
        <v>1606017</v>
      </c>
      <c r="Z581" s="15" t="str">
        <f t="shared" si="47"/>
        <v>高级神器1配件3-阎王炮Lvs8</v>
      </c>
      <c r="AA581" s="60" t="s">
        <v>649</v>
      </c>
      <c r="AB581" s="15">
        <f t="shared" si="48"/>
        <v>8</v>
      </c>
      <c r="AC581" s="15" t="str">
        <f t="shared" si="49"/>
        <v>高级神器1配件3</v>
      </c>
      <c r="AD581" s="15">
        <f>INDEX(芦花古楼!$BS$19:$BS$58,神器!AB581)</f>
        <v>5</v>
      </c>
      <c r="AE581" s="15" t="s">
        <v>91</v>
      </c>
      <c r="AF581" s="15">
        <f t="shared" si="50"/>
        <v>1610</v>
      </c>
    </row>
    <row r="582" spans="24:32" ht="16.5" x14ac:dyDescent="0.2">
      <c r="X582" s="60">
        <v>569</v>
      </c>
      <c r="Y582" s="15">
        <f t="shared" si="46"/>
        <v>1606017</v>
      </c>
      <c r="Z582" s="15" t="str">
        <f t="shared" si="47"/>
        <v>高级神器1配件3-阎王炮Lvs9</v>
      </c>
      <c r="AA582" s="60" t="s">
        <v>649</v>
      </c>
      <c r="AB582" s="15">
        <f t="shared" si="48"/>
        <v>9</v>
      </c>
      <c r="AC582" s="15" t="str">
        <f t="shared" si="49"/>
        <v>高级神器1配件3</v>
      </c>
      <c r="AD582" s="15">
        <f>INDEX(芦花古楼!$BS$19:$BS$58,神器!AB582)</f>
        <v>5</v>
      </c>
      <c r="AE582" s="15" t="s">
        <v>91</v>
      </c>
      <c r="AF582" s="15">
        <f t="shared" si="50"/>
        <v>1790</v>
      </c>
    </row>
    <row r="583" spans="24:32" ht="16.5" x14ac:dyDescent="0.2">
      <c r="X583" s="60">
        <v>570</v>
      </c>
      <c r="Y583" s="15">
        <f t="shared" si="46"/>
        <v>1606017</v>
      </c>
      <c r="Z583" s="15" t="str">
        <f t="shared" si="47"/>
        <v>高级神器1配件3-阎王炮Lvs10</v>
      </c>
      <c r="AA583" s="60" t="s">
        <v>649</v>
      </c>
      <c r="AB583" s="15">
        <f t="shared" si="48"/>
        <v>10</v>
      </c>
      <c r="AC583" s="15" t="str">
        <f t="shared" si="49"/>
        <v>高级神器1配件3</v>
      </c>
      <c r="AD583" s="15">
        <f>INDEX(芦花古楼!$BS$19:$BS$58,神器!AB583)</f>
        <v>7</v>
      </c>
      <c r="AE583" s="15" t="s">
        <v>91</v>
      </c>
      <c r="AF583" s="15">
        <f t="shared" si="50"/>
        <v>2150</v>
      </c>
    </row>
    <row r="584" spans="24:32" ht="16.5" x14ac:dyDescent="0.2">
      <c r="X584" s="60">
        <v>571</v>
      </c>
      <c r="Y584" s="15">
        <f t="shared" si="46"/>
        <v>1606017</v>
      </c>
      <c r="Z584" s="15" t="str">
        <f t="shared" si="47"/>
        <v>高级神器1配件3-阎王炮Lvs11</v>
      </c>
      <c r="AA584" s="60" t="s">
        <v>649</v>
      </c>
      <c r="AB584" s="15">
        <f t="shared" si="48"/>
        <v>11</v>
      </c>
      <c r="AC584" s="15" t="str">
        <f t="shared" si="49"/>
        <v>高级神器1配件3</v>
      </c>
      <c r="AD584" s="15">
        <f>INDEX(芦花古楼!$BS$19:$BS$58,神器!AB584)</f>
        <v>7</v>
      </c>
      <c r="AE584" s="15" t="s">
        <v>91</v>
      </c>
      <c r="AF584" s="15">
        <f t="shared" si="50"/>
        <v>2480</v>
      </c>
    </row>
    <row r="585" spans="24:32" ht="16.5" x14ac:dyDescent="0.2">
      <c r="X585" s="60">
        <v>572</v>
      </c>
      <c r="Y585" s="15">
        <f t="shared" si="46"/>
        <v>1606017</v>
      </c>
      <c r="Z585" s="15" t="str">
        <f t="shared" si="47"/>
        <v>高级神器1配件3-阎王炮Lvs12</v>
      </c>
      <c r="AA585" s="60" t="s">
        <v>649</v>
      </c>
      <c r="AB585" s="15">
        <f t="shared" si="48"/>
        <v>12</v>
      </c>
      <c r="AC585" s="15" t="str">
        <f t="shared" si="49"/>
        <v>高级神器1配件3</v>
      </c>
      <c r="AD585" s="15">
        <f>INDEX(芦花古楼!$BS$19:$BS$58,神器!AB585)</f>
        <v>7</v>
      </c>
      <c r="AE585" s="15" t="s">
        <v>91</v>
      </c>
      <c r="AF585" s="15">
        <f t="shared" si="50"/>
        <v>2890</v>
      </c>
    </row>
    <row r="586" spans="24:32" ht="16.5" x14ac:dyDescent="0.2">
      <c r="X586" s="60">
        <v>573</v>
      </c>
      <c r="Y586" s="15">
        <f t="shared" si="46"/>
        <v>1606017</v>
      </c>
      <c r="Z586" s="15" t="str">
        <f t="shared" si="47"/>
        <v>高级神器1配件3-阎王炮Lvs13</v>
      </c>
      <c r="AA586" s="60" t="s">
        <v>649</v>
      </c>
      <c r="AB586" s="15">
        <f t="shared" si="48"/>
        <v>13</v>
      </c>
      <c r="AC586" s="15" t="str">
        <f t="shared" si="49"/>
        <v>高级神器1配件3</v>
      </c>
      <c r="AD586" s="15">
        <f>INDEX(芦花古楼!$BS$19:$BS$58,神器!AB586)</f>
        <v>7</v>
      </c>
      <c r="AE586" s="15" t="s">
        <v>91</v>
      </c>
      <c r="AF586" s="15">
        <f t="shared" si="50"/>
        <v>3305</v>
      </c>
    </row>
    <row r="587" spans="24:32" ht="16.5" x14ac:dyDescent="0.2">
      <c r="X587" s="60">
        <v>574</v>
      </c>
      <c r="Y587" s="15">
        <f t="shared" si="46"/>
        <v>1606017</v>
      </c>
      <c r="Z587" s="15" t="str">
        <f t="shared" si="47"/>
        <v>高级神器1配件3-阎王炮Lvs14</v>
      </c>
      <c r="AA587" s="60" t="s">
        <v>649</v>
      </c>
      <c r="AB587" s="15">
        <f t="shared" si="48"/>
        <v>14</v>
      </c>
      <c r="AC587" s="15" t="str">
        <f t="shared" si="49"/>
        <v>高级神器1配件3</v>
      </c>
      <c r="AD587" s="15">
        <f>INDEX(芦花古楼!$BS$19:$BS$58,神器!AB587)</f>
        <v>7</v>
      </c>
      <c r="AE587" s="15" t="s">
        <v>91</v>
      </c>
      <c r="AF587" s="15">
        <f t="shared" si="50"/>
        <v>3720</v>
      </c>
    </row>
    <row r="588" spans="24:32" ht="16.5" x14ac:dyDescent="0.2">
      <c r="X588" s="60">
        <v>575</v>
      </c>
      <c r="Y588" s="15">
        <f t="shared" si="46"/>
        <v>1606017</v>
      </c>
      <c r="Z588" s="15" t="str">
        <f t="shared" si="47"/>
        <v>高级神器1配件3-阎王炮Lvs15</v>
      </c>
      <c r="AA588" s="60" t="s">
        <v>649</v>
      </c>
      <c r="AB588" s="15">
        <f t="shared" si="48"/>
        <v>15</v>
      </c>
      <c r="AC588" s="15" t="str">
        <f t="shared" si="49"/>
        <v>高级神器1配件3</v>
      </c>
      <c r="AD588" s="15">
        <f>INDEX(芦花古楼!$BS$19:$BS$58,神器!AB588)</f>
        <v>10</v>
      </c>
      <c r="AE588" s="15" t="s">
        <v>91</v>
      </c>
      <c r="AF588" s="15">
        <f t="shared" si="50"/>
        <v>4130</v>
      </c>
    </row>
    <row r="589" spans="24:32" ht="16.5" x14ac:dyDescent="0.2">
      <c r="X589" s="60">
        <v>576</v>
      </c>
      <c r="Y589" s="15">
        <f t="shared" si="46"/>
        <v>1606017</v>
      </c>
      <c r="Z589" s="15" t="str">
        <f t="shared" si="47"/>
        <v>高级神器1配件3-阎王炮Lvs16</v>
      </c>
      <c r="AA589" s="60" t="s">
        <v>649</v>
      </c>
      <c r="AB589" s="15">
        <f t="shared" si="48"/>
        <v>16</v>
      </c>
      <c r="AC589" s="15" t="str">
        <f t="shared" si="49"/>
        <v>高级神器1配件3</v>
      </c>
      <c r="AD589" s="15">
        <f>INDEX(芦花古楼!$BS$19:$BS$58,神器!AB589)</f>
        <v>10</v>
      </c>
      <c r="AE589" s="15" t="s">
        <v>91</v>
      </c>
      <c r="AF589" s="15">
        <f t="shared" si="50"/>
        <v>4545</v>
      </c>
    </row>
    <row r="590" spans="24:32" ht="16.5" x14ac:dyDescent="0.2">
      <c r="X590" s="60">
        <v>577</v>
      </c>
      <c r="Y590" s="15">
        <f t="shared" si="46"/>
        <v>1606017</v>
      </c>
      <c r="Z590" s="15" t="str">
        <f t="shared" si="47"/>
        <v>高级神器1配件3-阎王炮Lvs17</v>
      </c>
      <c r="AA590" s="60" t="s">
        <v>649</v>
      </c>
      <c r="AB590" s="15">
        <f t="shared" si="48"/>
        <v>17</v>
      </c>
      <c r="AC590" s="15" t="str">
        <f t="shared" si="49"/>
        <v>高级神器1配件3</v>
      </c>
      <c r="AD590" s="15">
        <f>INDEX(芦花古楼!$BS$19:$BS$58,神器!AB590)</f>
        <v>10</v>
      </c>
      <c r="AE590" s="15" t="s">
        <v>91</v>
      </c>
      <c r="AF590" s="15">
        <f t="shared" si="50"/>
        <v>4960</v>
      </c>
    </row>
    <row r="591" spans="24:32" ht="16.5" x14ac:dyDescent="0.2">
      <c r="X591" s="60">
        <v>578</v>
      </c>
      <c r="Y591" s="15">
        <f t="shared" ref="Y591:Y654" si="51">INDEX($R$4:$R$33,INT((X591-1)/40)+1)</f>
        <v>1606017</v>
      </c>
      <c r="Z591" s="15" t="str">
        <f t="shared" ref="Z591:Z654" si="52">INDEX($U$4:$U$33,INT((X591-1)/40)+1)&amp;AA591&amp;AB591</f>
        <v>高级神器1配件3-阎王炮Lvs18</v>
      </c>
      <c r="AA591" s="60" t="s">
        <v>649</v>
      </c>
      <c r="AB591" s="15">
        <f t="shared" ref="AB591:AB654" si="53">MOD(X591-1,40)+1</f>
        <v>18</v>
      </c>
      <c r="AC591" s="15" t="str">
        <f t="shared" ref="AC591:AC654" si="54">INDEX($S$4:$S$33,INT((X591-1)/40)+1)</f>
        <v>高级神器1配件3</v>
      </c>
      <c r="AD591" s="15">
        <f>INDEX(芦花古楼!$BS$19:$BS$58,神器!AB591)</f>
        <v>10</v>
      </c>
      <c r="AE591" s="15" t="s">
        <v>91</v>
      </c>
      <c r="AF591" s="15">
        <f t="shared" ref="AF591:AF654" si="55">INDEX($F$14:$L$53,AB591,INDEX($Q$4:$Q$33,INT((X591-1)/40)+1))</f>
        <v>5375</v>
      </c>
    </row>
    <row r="592" spans="24:32" ht="16.5" x14ac:dyDescent="0.2">
      <c r="X592" s="60">
        <v>579</v>
      </c>
      <c r="Y592" s="15">
        <f t="shared" si="51"/>
        <v>1606017</v>
      </c>
      <c r="Z592" s="15" t="str">
        <f t="shared" si="52"/>
        <v>高级神器1配件3-阎王炮Lvs19</v>
      </c>
      <c r="AA592" s="60" t="s">
        <v>649</v>
      </c>
      <c r="AB592" s="15">
        <f t="shared" si="53"/>
        <v>19</v>
      </c>
      <c r="AC592" s="15" t="str">
        <f t="shared" si="54"/>
        <v>高级神器1配件3</v>
      </c>
      <c r="AD592" s="15">
        <f>INDEX(芦花古楼!$BS$19:$BS$58,神器!AB592)</f>
        <v>10</v>
      </c>
      <c r="AE592" s="15" t="s">
        <v>91</v>
      </c>
      <c r="AF592" s="15">
        <f t="shared" si="55"/>
        <v>5785</v>
      </c>
    </row>
    <row r="593" spans="24:32" ht="16.5" x14ac:dyDescent="0.2">
      <c r="X593" s="60">
        <v>580</v>
      </c>
      <c r="Y593" s="15">
        <f t="shared" si="51"/>
        <v>1606017</v>
      </c>
      <c r="Z593" s="15" t="str">
        <f t="shared" si="52"/>
        <v>高级神器1配件3-阎王炮Lvs20</v>
      </c>
      <c r="AA593" s="60" t="s">
        <v>649</v>
      </c>
      <c r="AB593" s="15">
        <f t="shared" si="53"/>
        <v>20</v>
      </c>
      <c r="AC593" s="15" t="str">
        <f t="shared" si="54"/>
        <v>高级神器1配件3</v>
      </c>
      <c r="AD593" s="15">
        <f>INDEX(芦花古楼!$BS$19:$BS$58,神器!AB593)</f>
        <v>10</v>
      </c>
      <c r="AE593" s="15" t="s">
        <v>91</v>
      </c>
      <c r="AF593" s="15">
        <f t="shared" si="55"/>
        <v>6615</v>
      </c>
    </row>
    <row r="594" spans="24:32" ht="16.5" x14ac:dyDescent="0.2">
      <c r="X594" s="60">
        <v>581</v>
      </c>
      <c r="Y594" s="15">
        <f t="shared" si="51"/>
        <v>1606017</v>
      </c>
      <c r="Z594" s="15" t="str">
        <f t="shared" si="52"/>
        <v>高级神器1配件3-阎王炮Lvs21</v>
      </c>
      <c r="AA594" s="60" t="s">
        <v>649</v>
      </c>
      <c r="AB594" s="15">
        <f t="shared" si="53"/>
        <v>21</v>
      </c>
      <c r="AC594" s="15" t="str">
        <f t="shared" si="54"/>
        <v>高级神器1配件3</v>
      </c>
      <c r="AD594" s="15">
        <f>INDEX(芦花古楼!$BS$19:$BS$58,神器!AB594)</f>
        <v>15</v>
      </c>
      <c r="AE594" s="15" t="s">
        <v>91</v>
      </c>
      <c r="AF594" s="15">
        <f t="shared" si="55"/>
        <v>7010</v>
      </c>
    </row>
    <row r="595" spans="24:32" ht="16.5" x14ac:dyDescent="0.2">
      <c r="X595" s="60">
        <v>582</v>
      </c>
      <c r="Y595" s="15">
        <f t="shared" si="51"/>
        <v>1606017</v>
      </c>
      <c r="Z595" s="15" t="str">
        <f t="shared" si="52"/>
        <v>高级神器1配件3-阎王炮Lvs22</v>
      </c>
      <c r="AA595" s="60" t="s">
        <v>649</v>
      </c>
      <c r="AB595" s="15">
        <f t="shared" si="53"/>
        <v>22</v>
      </c>
      <c r="AC595" s="15" t="str">
        <f t="shared" si="54"/>
        <v>高级神器1配件3</v>
      </c>
      <c r="AD595" s="15">
        <f>INDEX(芦花古楼!$BS$19:$BS$58,神器!AB595)</f>
        <v>15</v>
      </c>
      <c r="AE595" s="15" t="s">
        <v>91</v>
      </c>
      <c r="AF595" s="15">
        <f t="shared" si="55"/>
        <v>7360</v>
      </c>
    </row>
    <row r="596" spans="24:32" ht="16.5" x14ac:dyDescent="0.2">
      <c r="X596" s="60">
        <v>583</v>
      </c>
      <c r="Y596" s="15">
        <f t="shared" si="51"/>
        <v>1606017</v>
      </c>
      <c r="Z596" s="15" t="str">
        <f t="shared" si="52"/>
        <v>高级神器1配件3-阎王炮Lvs23</v>
      </c>
      <c r="AA596" s="60" t="s">
        <v>649</v>
      </c>
      <c r="AB596" s="15">
        <f t="shared" si="53"/>
        <v>23</v>
      </c>
      <c r="AC596" s="15" t="str">
        <f t="shared" si="54"/>
        <v>高级神器1配件3</v>
      </c>
      <c r="AD596" s="15">
        <f>INDEX(芦花古楼!$BS$19:$BS$58,神器!AB596)</f>
        <v>15</v>
      </c>
      <c r="AE596" s="15" t="s">
        <v>91</v>
      </c>
      <c r="AF596" s="15">
        <f t="shared" si="55"/>
        <v>7710</v>
      </c>
    </row>
    <row r="597" spans="24:32" ht="16.5" x14ac:dyDescent="0.2">
      <c r="X597" s="60">
        <v>584</v>
      </c>
      <c r="Y597" s="15">
        <f t="shared" si="51"/>
        <v>1606017</v>
      </c>
      <c r="Z597" s="15" t="str">
        <f t="shared" si="52"/>
        <v>高级神器1配件3-阎王炮Lvs24</v>
      </c>
      <c r="AA597" s="60" t="s">
        <v>649</v>
      </c>
      <c r="AB597" s="15">
        <f t="shared" si="53"/>
        <v>24</v>
      </c>
      <c r="AC597" s="15" t="str">
        <f t="shared" si="54"/>
        <v>高级神器1配件3</v>
      </c>
      <c r="AD597" s="15">
        <f>INDEX(芦花古楼!$BS$19:$BS$58,神器!AB597)</f>
        <v>15</v>
      </c>
      <c r="AE597" s="15" t="s">
        <v>91</v>
      </c>
      <c r="AF597" s="15">
        <f t="shared" si="55"/>
        <v>8060</v>
      </c>
    </row>
    <row r="598" spans="24:32" ht="16.5" x14ac:dyDescent="0.2">
      <c r="X598" s="60">
        <v>585</v>
      </c>
      <c r="Y598" s="15">
        <f t="shared" si="51"/>
        <v>1606017</v>
      </c>
      <c r="Z598" s="15" t="str">
        <f t="shared" si="52"/>
        <v>高级神器1配件3-阎王炮Lvs25</v>
      </c>
      <c r="AA598" s="60" t="s">
        <v>649</v>
      </c>
      <c r="AB598" s="15">
        <f t="shared" si="53"/>
        <v>25</v>
      </c>
      <c r="AC598" s="15" t="str">
        <f t="shared" si="54"/>
        <v>高级神器1配件3</v>
      </c>
      <c r="AD598" s="15">
        <f>INDEX(芦花古楼!$BS$19:$BS$58,神器!AB598)</f>
        <v>15</v>
      </c>
      <c r="AE598" s="15" t="s">
        <v>91</v>
      </c>
      <c r="AF598" s="15">
        <f t="shared" si="55"/>
        <v>8410</v>
      </c>
    </row>
    <row r="599" spans="24:32" ht="16.5" x14ac:dyDescent="0.2">
      <c r="X599" s="60">
        <v>586</v>
      </c>
      <c r="Y599" s="15">
        <f t="shared" si="51"/>
        <v>1606017</v>
      </c>
      <c r="Z599" s="15" t="str">
        <f t="shared" si="52"/>
        <v>高级神器1配件3-阎王炮Lvs26</v>
      </c>
      <c r="AA599" s="60" t="s">
        <v>649</v>
      </c>
      <c r="AB599" s="15">
        <f t="shared" si="53"/>
        <v>26</v>
      </c>
      <c r="AC599" s="15" t="str">
        <f t="shared" si="54"/>
        <v>高级神器1配件3</v>
      </c>
      <c r="AD599" s="15">
        <f>INDEX(芦花古楼!$BS$19:$BS$58,神器!AB599)</f>
        <v>25</v>
      </c>
      <c r="AE599" s="15" t="s">
        <v>91</v>
      </c>
      <c r="AF599" s="15">
        <f t="shared" si="55"/>
        <v>8765</v>
      </c>
    </row>
    <row r="600" spans="24:32" ht="16.5" x14ac:dyDescent="0.2">
      <c r="X600" s="60">
        <v>587</v>
      </c>
      <c r="Y600" s="15">
        <f t="shared" si="51"/>
        <v>1606017</v>
      </c>
      <c r="Z600" s="15" t="str">
        <f t="shared" si="52"/>
        <v>高级神器1配件3-阎王炮Lvs27</v>
      </c>
      <c r="AA600" s="60" t="s">
        <v>649</v>
      </c>
      <c r="AB600" s="15">
        <f t="shared" si="53"/>
        <v>27</v>
      </c>
      <c r="AC600" s="15" t="str">
        <f t="shared" si="54"/>
        <v>高级神器1配件3</v>
      </c>
      <c r="AD600" s="15">
        <f>INDEX(芦花古楼!$BS$19:$BS$58,神器!AB600)</f>
        <v>25</v>
      </c>
      <c r="AE600" s="15" t="s">
        <v>91</v>
      </c>
      <c r="AF600" s="15">
        <f t="shared" si="55"/>
        <v>9115</v>
      </c>
    </row>
    <row r="601" spans="24:32" ht="16.5" x14ac:dyDescent="0.2">
      <c r="X601" s="60">
        <v>588</v>
      </c>
      <c r="Y601" s="15">
        <f t="shared" si="51"/>
        <v>1606017</v>
      </c>
      <c r="Z601" s="15" t="str">
        <f t="shared" si="52"/>
        <v>高级神器1配件3-阎王炮Lvs28</v>
      </c>
      <c r="AA601" s="60" t="s">
        <v>649</v>
      </c>
      <c r="AB601" s="15">
        <f t="shared" si="53"/>
        <v>28</v>
      </c>
      <c r="AC601" s="15" t="str">
        <f t="shared" si="54"/>
        <v>高级神器1配件3</v>
      </c>
      <c r="AD601" s="15">
        <f>INDEX(芦花古楼!$BS$19:$BS$58,神器!AB601)</f>
        <v>25</v>
      </c>
      <c r="AE601" s="15" t="s">
        <v>91</v>
      </c>
      <c r="AF601" s="15">
        <f t="shared" si="55"/>
        <v>9465</v>
      </c>
    </row>
    <row r="602" spans="24:32" ht="16.5" x14ac:dyDescent="0.2">
      <c r="X602" s="60">
        <v>589</v>
      </c>
      <c r="Y602" s="15">
        <f t="shared" si="51"/>
        <v>1606017</v>
      </c>
      <c r="Z602" s="15" t="str">
        <f t="shared" si="52"/>
        <v>高级神器1配件3-阎王炮Lvs29</v>
      </c>
      <c r="AA602" s="60" t="s">
        <v>649</v>
      </c>
      <c r="AB602" s="15">
        <f t="shared" si="53"/>
        <v>29</v>
      </c>
      <c r="AC602" s="15" t="str">
        <f t="shared" si="54"/>
        <v>高级神器1配件3</v>
      </c>
      <c r="AD602" s="15">
        <f>INDEX(芦花古楼!$BS$19:$BS$58,神器!AB602)</f>
        <v>25</v>
      </c>
      <c r="AE602" s="15" t="s">
        <v>91</v>
      </c>
      <c r="AF602" s="15">
        <f t="shared" si="55"/>
        <v>9815</v>
      </c>
    </row>
    <row r="603" spans="24:32" ht="16.5" x14ac:dyDescent="0.2">
      <c r="X603" s="60">
        <v>590</v>
      </c>
      <c r="Y603" s="15">
        <f t="shared" si="51"/>
        <v>1606017</v>
      </c>
      <c r="Z603" s="15" t="str">
        <f t="shared" si="52"/>
        <v>高级神器1配件3-阎王炮Lvs30</v>
      </c>
      <c r="AA603" s="60" t="s">
        <v>649</v>
      </c>
      <c r="AB603" s="15">
        <f t="shared" si="53"/>
        <v>30</v>
      </c>
      <c r="AC603" s="15" t="str">
        <f t="shared" si="54"/>
        <v>高级神器1配件3</v>
      </c>
      <c r="AD603" s="15">
        <f>INDEX(芦花古楼!$BS$19:$BS$58,神器!AB603)</f>
        <v>25</v>
      </c>
      <c r="AE603" s="15" t="s">
        <v>91</v>
      </c>
      <c r="AF603" s="15">
        <f t="shared" si="55"/>
        <v>10515</v>
      </c>
    </row>
    <row r="604" spans="24:32" ht="16.5" x14ac:dyDescent="0.2">
      <c r="X604" s="60">
        <v>591</v>
      </c>
      <c r="Y604" s="15">
        <f t="shared" si="51"/>
        <v>1606017</v>
      </c>
      <c r="Z604" s="15" t="str">
        <f t="shared" si="52"/>
        <v>高级神器1配件3-阎王炮Lvs31</v>
      </c>
      <c r="AA604" s="60" t="s">
        <v>649</v>
      </c>
      <c r="AB604" s="15">
        <f t="shared" si="53"/>
        <v>31</v>
      </c>
      <c r="AC604" s="15" t="str">
        <f t="shared" si="54"/>
        <v>高级神器1配件3</v>
      </c>
      <c r="AD604" s="15">
        <f>INDEX(芦花古楼!$BS$19:$BS$58,神器!AB604)</f>
        <v>30</v>
      </c>
      <c r="AE604" s="15" t="s">
        <v>91</v>
      </c>
      <c r="AF604" s="15">
        <f t="shared" si="55"/>
        <v>11025</v>
      </c>
    </row>
    <row r="605" spans="24:32" ht="16.5" x14ac:dyDescent="0.2">
      <c r="X605" s="60">
        <v>592</v>
      </c>
      <c r="Y605" s="15">
        <f t="shared" si="51"/>
        <v>1606017</v>
      </c>
      <c r="Z605" s="15" t="str">
        <f t="shared" si="52"/>
        <v>高级神器1配件3-阎王炮Lvs32</v>
      </c>
      <c r="AA605" s="60" t="s">
        <v>649</v>
      </c>
      <c r="AB605" s="15">
        <f t="shared" si="53"/>
        <v>32</v>
      </c>
      <c r="AC605" s="15" t="str">
        <f t="shared" si="54"/>
        <v>高级神器1配件3</v>
      </c>
      <c r="AD605" s="15">
        <f>INDEX(芦花古楼!$BS$19:$BS$58,神器!AB605)</f>
        <v>30</v>
      </c>
      <c r="AE605" s="15" t="s">
        <v>91</v>
      </c>
      <c r="AF605" s="15">
        <f t="shared" si="55"/>
        <v>16540</v>
      </c>
    </row>
    <row r="606" spans="24:32" ht="16.5" x14ac:dyDescent="0.2">
      <c r="X606" s="60">
        <v>593</v>
      </c>
      <c r="Y606" s="15">
        <f t="shared" si="51"/>
        <v>1606017</v>
      </c>
      <c r="Z606" s="15" t="str">
        <f t="shared" si="52"/>
        <v>高级神器1配件3-阎王炮Lvs33</v>
      </c>
      <c r="AA606" s="60" t="s">
        <v>649</v>
      </c>
      <c r="AB606" s="15">
        <f t="shared" si="53"/>
        <v>33</v>
      </c>
      <c r="AC606" s="15" t="str">
        <f t="shared" si="54"/>
        <v>高级神器1配件3</v>
      </c>
      <c r="AD606" s="15">
        <f>INDEX(芦花古楼!$BS$19:$BS$58,神器!AB606)</f>
        <v>30</v>
      </c>
      <c r="AE606" s="15" t="s">
        <v>91</v>
      </c>
      <c r="AF606" s="15">
        <f t="shared" si="55"/>
        <v>22050</v>
      </c>
    </row>
    <row r="607" spans="24:32" ht="16.5" x14ac:dyDescent="0.2">
      <c r="X607" s="60">
        <v>594</v>
      </c>
      <c r="Y607" s="15">
        <f t="shared" si="51"/>
        <v>1606017</v>
      </c>
      <c r="Z607" s="15" t="str">
        <f t="shared" si="52"/>
        <v>高级神器1配件3-阎王炮Lvs34</v>
      </c>
      <c r="AA607" s="60" t="s">
        <v>649</v>
      </c>
      <c r="AB607" s="15">
        <f t="shared" si="53"/>
        <v>34</v>
      </c>
      <c r="AC607" s="15" t="str">
        <f t="shared" si="54"/>
        <v>高级神器1配件3</v>
      </c>
      <c r="AD607" s="15">
        <f>INDEX(芦花古楼!$BS$19:$BS$58,神器!AB607)</f>
        <v>30</v>
      </c>
      <c r="AE607" s="15" t="s">
        <v>91</v>
      </c>
      <c r="AF607" s="15">
        <f t="shared" si="55"/>
        <v>27565</v>
      </c>
    </row>
    <row r="608" spans="24:32" ht="16.5" x14ac:dyDescent="0.2">
      <c r="X608" s="60">
        <v>595</v>
      </c>
      <c r="Y608" s="15">
        <f t="shared" si="51"/>
        <v>1606017</v>
      </c>
      <c r="Z608" s="15" t="str">
        <f t="shared" si="52"/>
        <v>高级神器1配件3-阎王炮Lvs35</v>
      </c>
      <c r="AA608" s="60" t="s">
        <v>649</v>
      </c>
      <c r="AB608" s="15">
        <f t="shared" si="53"/>
        <v>35</v>
      </c>
      <c r="AC608" s="15" t="str">
        <f t="shared" si="54"/>
        <v>高级神器1配件3</v>
      </c>
      <c r="AD608" s="15">
        <f>INDEX(芦花古楼!$BS$19:$BS$58,神器!AB608)</f>
        <v>30</v>
      </c>
      <c r="AE608" s="15" t="s">
        <v>91</v>
      </c>
      <c r="AF608" s="15">
        <f t="shared" si="55"/>
        <v>33080</v>
      </c>
    </row>
    <row r="609" spans="24:32" ht="16.5" x14ac:dyDescent="0.2">
      <c r="X609" s="60">
        <v>596</v>
      </c>
      <c r="Y609" s="15">
        <f t="shared" si="51"/>
        <v>1606017</v>
      </c>
      <c r="Z609" s="15" t="str">
        <f t="shared" si="52"/>
        <v>高级神器1配件3-阎王炮Lvs36</v>
      </c>
      <c r="AA609" s="60" t="s">
        <v>649</v>
      </c>
      <c r="AB609" s="15">
        <f t="shared" si="53"/>
        <v>36</v>
      </c>
      <c r="AC609" s="15" t="str">
        <f t="shared" si="54"/>
        <v>高级神器1配件3</v>
      </c>
      <c r="AD609" s="15">
        <f>INDEX(芦花古楼!$BS$19:$BS$58,神器!AB609)</f>
        <v>40</v>
      </c>
      <c r="AE609" s="15" t="s">
        <v>91</v>
      </c>
      <c r="AF609" s="15">
        <f t="shared" si="55"/>
        <v>38595</v>
      </c>
    </row>
    <row r="610" spans="24:32" ht="16.5" x14ac:dyDescent="0.2">
      <c r="X610" s="60">
        <v>597</v>
      </c>
      <c r="Y610" s="15">
        <f t="shared" si="51"/>
        <v>1606017</v>
      </c>
      <c r="Z610" s="15" t="str">
        <f t="shared" si="52"/>
        <v>高级神器1配件3-阎王炮Lvs37</v>
      </c>
      <c r="AA610" s="60" t="s">
        <v>649</v>
      </c>
      <c r="AB610" s="15">
        <f t="shared" si="53"/>
        <v>37</v>
      </c>
      <c r="AC610" s="15" t="str">
        <f t="shared" si="54"/>
        <v>高级神器1配件3</v>
      </c>
      <c r="AD610" s="15">
        <f>INDEX(芦花古楼!$BS$19:$BS$58,神器!AB610)</f>
        <v>40</v>
      </c>
      <c r="AE610" s="15" t="s">
        <v>91</v>
      </c>
      <c r="AF610" s="15">
        <f t="shared" si="55"/>
        <v>44105</v>
      </c>
    </row>
    <row r="611" spans="24:32" ht="16.5" x14ac:dyDescent="0.2">
      <c r="X611" s="60">
        <v>598</v>
      </c>
      <c r="Y611" s="15">
        <f t="shared" si="51"/>
        <v>1606017</v>
      </c>
      <c r="Z611" s="15" t="str">
        <f t="shared" si="52"/>
        <v>高级神器1配件3-阎王炮Lvs38</v>
      </c>
      <c r="AA611" s="60" t="s">
        <v>649</v>
      </c>
      <c r="AB611" s="15">
        <f t="shared" si="53"/>
        <v>38</v>
      </c>
      <c r="AC611" s="15" t="str">
        <f t="shared" si="54"/>
        <v>高级神器1配件3</v>
      </c>
      <c r="AD611" s="15">
        <f>INDEX(芦花古楼!$BS$19:$BS$58,神器!AB611)</f>
        <v>40</v>
      </c>
      <c r="AE611" s="15" t="s">
        <v>91</v>
      </c>
      <c r="AF611" s="15">
        <f t="shared" si="55"/>
        <v>49620</v>
      </c>
    </row>
    <row r="612" spans="24:32" ht="16.5" x14ac:dyDescent="0.2">
      <c r="X612" s="60">
        <v>599</v>
      </c>
      <c r="Y612" s="15">
        <f t="shared" si="51"/>
        <v>1606017</v>
      </c>
      <c r="Z612" s="15" t="str">
        <f t="shared" si="52"/>
        <v>高级神器1配件3-阎王炮Lvs39</v>
      </c>
      <c r="AA612" s="60" t="s">
        <v>649</v>
      </c>
      <c r="AB612" s="15">
        <f t="shared" si="53"/>
        <v>39</v>
      </c>
      <c r="AC612" s="15" t="str">
        <f t="shared" si="54"/>
        <v>高级神器1配件3</v>
      </c>
      <c r="AD612" s="15">
        <f>INDEX(芦花古楼!$BS$19:$BS$58,神器!AB612)</f>
        <v>40</v>
      </c>
      <c r="AE612" s="15" t="s">
        <v>91</v>
      </c>
      <c r="AF612" s="15">
        <f t="shared" si="55"/>
        <v>55135</v>
      </c>
    </row>
    <row r="613" spans="24:32" ht="16.5" x14ac:dyDescent="0.2">
      <c r="X613" s="60">
        <v>600</v>
      </c>
      <c r="Y613" s="15">
        <f t="shared" si="51"/>
        <v>1606017</v>
      </c>
      <c r="Z613" s="15" t="str">
        <f t="shared" si="52"/>
        <v>高级神器1配件3-阎王炮Lvs40</v>
      </c>
      <c r="AA613" s="60" t="s">
        <v>649</v>
      </c>
      <c r="AB613" s="15">
        <f t="shared" si="53"/>
        <v>40</v>
      </c>
      <c r="AC613" s="15" t="str">
        <f t="shared" si="54"/>
        <v>高级神器1配件3</v>
      </c>
      <c r="AD613" s="15">
        <f>INDEX(芦花古楼!$BS$19:$BS$58,神器!AB613)</f>
        <v>40</v>
      </c>
      <c r="AE613" s="15" t="s">
        <v>91</v>
      </c>
      <c r="AF613" s="15">
        <f t="shared" si="55"/>
        <v>66160</v>
      </c>
    </row>
    <row r="614" spans="24:32" ht="16.5" x14ac:dyDescent="0.2">
      <c r="X614" s="60">
        <v>601</v>
      </c>
      <c r="Y614" s="15">
        <f t="shared" si="51"/>
        <v>1606018</v>
      </c>
      <c r="Z614" s="15" t="str">
        <f t="shared" si="52"/>
        <v>高级神器1配件4-狱火锤Lvs1</v>
      </c>
      <c r="AA614" s="60" t="s">
        <v>649</v>
      </c>
      <c r="AB614" s="15">
        <f t="shared" si="53"/>
        <v>1</v>
      </c>
      <c r="AC614" s="15" t="str">
        <f t="shared" si="54"/>
        <v>高级神器1配件4</v>
      </c>
      <c r="AD614" s="15">
        <f>INDEX(芦花古楼!$BS$19:$BS$58,神器!AB614)</f>
        <v>1</v>
      </c>
      <c r="AE614" s="15" t="s">
        <v>91</v>
      </c>
      <c r="AF614" s="15">
        <f t="shared" si="55"/>
        <v>500</v>
      </c>
    </row>
    <row r="615" spans="24:32" ht="16.5" x14ac:dyDescent="0.2">
      <c r="X615" s="60">
        <v>602</v>
      </c>
      <c r="Y615" s="15">
        <f t="shared" si="51"/>
        <v>1606018</v>
      </c>
      <c r="Z615" s="15" t="str">
        <f t="shared" si="52"/>
        <v>高级神器1配件4-狱火锤Lvs2</v>
      </c>
      <c r="AA615" s="60" t="s">
        <v>649</v>
      </c>
      <c r="AB615" s="15">
        <f t="shared" si="53"/>
        <v>2</v>
      </c>
      <c r="AC615" s="15" t="str">
        <f t="shared" si="54"/>
        <v>高级神器1配件4</v>
      </c>
      <c r="AD615" s="15">
        <f>INDEX(芦花古楼!$BS$19:$BS$58,神器!AB615)</f>
        <v>1</v>
      </c>
      <c r="AE615" s="15" t="s">
        <v>91</v>
      </c>
      <c r="AF615" s="15">
        <f t="shared" si="55"/>
        <v>750</v>
      </c>
    </row>
    <row r="616" spans="24:32" ht="16.5" x14ac:dyDescent="0.2">
      <c r="X616" s="60">
        <v>603</v>
      </c>
      <c r="Y616" s="15">
        <f t="shared" si="51"/>
        <v>1606018</v>
      </c>
      <c r="Z616" s="15" t="str">
        <f t="shared" si="52"/>
        <v>高级神器1配件4-狱火锤Lvs3</v>
      </c>
      <c r="AA616" s="60" t="s">
        <v>649</v>
      </c>
      <c r="AB616" s="15">
        <f t="shared" si="53"/>
        <v>3</v>
      </c>
      <c r="AC616" s="15" t="str">
        <f t="shared" si="54"/>
        <v>高级神器1配件4</v>
      </c>
      <c r="AD616" s="15">
        <f>INDEX(芦花古楼!$BS$19:$BS$58,神器!AB616)</f>
        <v>2</v>
      </c>
      <c r="AE616" s="15" t="s">
        <v>91</v>
      </c>
      <c r="AF616" s="15">
        <f t="shared" si="55"/>
        <v>1000</v>
      </c>
    </row>
    <row r="617" spans="24:32" ht="16.5" x14ac:dyDescent="0.2">
      <c r="X617" s="60">
        <v>604</v>
      </c>
      <c r="Y617" s="15">
        <f t="shared" si="51"/>
        <v>1606018</v>
      </c>
      <c r="Z617" s="15" t="str">
        <f t="shared" si="52"/>
        <v>高级神器1配件4-狱火锤Lvs4</v>
      </c>
      <c r="AA617" s="60" t="s">
        <v>649</v>
      </c>
      <c r="AB617" s="15">
        <f t="shared" si="53"/>
        <v>4</v>
      </c>
      <c r="AC617" s="15" t="str">
        <f t="shared" si="54"/>
        <v>高级神器1配件4</v>
      </c>
      <c r="AD617" s="15">
        <f>INDEX(芦花古楼!$BS$19:$BS$58,神器!AB617)</f>
        <v>3</v>
      </c>
      <c r="AE617" s="15" t="s">
        <v>91</v>
      </c>
      <c r="AF617" s="15">
        <f t="shared" si="55"/>
        <v>1250</v>
      </c>
    </row>
    <row r="618" spans="24:32" ht="16.5" x14ac:dyDescent="0.2">
      <c r="X618" s="60">
        <v>605</v>
      </c>
      <c r="Y618" s="15">
        <f t="shared" si="51"/>
        <v>1606018</v>
      </c>
      <c r="Z618" s="15" t="str">
        <f t="shared" si="52"/>
        <v>高级神器1配件4-狱火锤Lvs5</v>
      </c>
      <c r="AA618" s="60" t="s">
        <v>649</v>
      </c>
      <c r="AB618" s="15">
        <f t="shared" si="53"/>
        <v>5</v>
      </c>
      <c r="AC618" s="15" t="str">
        <f t="shared" si="54"/>
        <v>高级神器1配件4</v>
      </c>
      <c r="AD618" s="15">
        <f>INDEX(芦花古楼!$BS$19:$BS$58,神器!AB618)</f>
        <v>3</v>
      </c>
      <c r="AE618" s="15" t="s">
        <v>91</v>
      </c>
      <c r="AF618" s="15">
        <f t="shared" si="55"/>
        <v>1505</v>
      </c>
    </row>
    <row r="619" spans="24:32" ht="16.5" x14ac:dyDescent="0.2">
      <c r="X619" s="60">
        <v>606</v>
      </c>
      <c r="Y619" s="15">
        <f t="shared" si="51"/>
        <v>1606018</v>
      </c>
      <c r="Z619" s="15" t="str">
        <f t="shared" si="52"/>
        <v>高级神器1配件4-狱火锤Lvs6</v>
      </c>
      <c r="AA619" s="60" t="s">
        <v>649</v>
      </c>
      <c r="AB619" s="15">
        <f t="shared" si="53"/>
        <v>6</v>
      </c>
      <c r="AC619" s="15" t="str">
        <f t="shared" si="54"/>
        <v>高级神器1配件4</v>
      </c>
      <c r="AD619" s="15">
        <f>INDEX(芦花古楼!$BS$19:$BS$58,神器!AB619)</f>
        <v>5</v>
      </c>
      <c r="AE619" s="15" t="s">
        <v>91</v>
      </c>
      <c r="AF619" s="15">
        <f t="shared" si="55"/>
        <v>1755</v>
      </c>
    </row>
    <row r="620" spans="24:32" ht="16.5" x14ac:dyDescent="0.2">
      <c r="X620" s="60">
        <v>607</v>
      </c>
      <c r="Y620" s="15">
        <f t="shared" si="51"/>
        <v>1606018</v>
      </c>
      <c r="Z620" s="15" t="str">
        <f t="shared" si="52"/>
        <v>高级神器1配件4-狱火锤Lvs7</v>
      </c>
      <c r="AA620" s="60" t="s">
        <v>649</v>
      </c>
      <c r="AB620" s="15">
        <f t="shared" si="53"/>
        <v>7</v>
      </c>
      <c r="AC620" s="15" t="str">
        <f t="shared" si="54"/>
        <v>高级神器1配件4</v>
      </c>
      <c r="AD620" s="15">
        <f>INDEX(芦花古楼!$BS$19:$BS$58,神器!AB620)</f>
        <v>5</v>
      </c>
      <c r="AE620" s="15" t="s">
        <v>91</v>
      </c>
      <c r="AF620" s="15">
        <f t="shared" si="55"/>
        <v>2005</v>
      </c>
    </row>
    <row r="621" spans="24:32" ht="16.5" x14ac:dyDescent="0.2">
      <c r="X621" s="60">
        <v>608</v>
      </c>
      <c r="Y621" s="15">
        <f t="shared" si="51"/>
        <v>1606018</v>
      </c>
      <c r="Z621" s="15" t="str">
        <f t="shared" si="52"/>
        <v>高级神器1配件4-狱火锤Lvs8</v>
      </c>
      <c r="AA621" s="60" t="s">
        <v>649</v>
      </c>
      <c r="AB621" s="15">
        <f t="shared" si="53"/>
        <v>8</v>
      </c>
      <c r="AC621" s="15" t="str">
        <f t="shared" si="54"/>
        <v>高级神器1配件4</v>
      </c>
      <c r="AD621" s="15">
        <f>INDEX(芦花古楼!$BS$19:$BS$58,神器!AB621)</f>
        <v>5</v>
      </c>
      <c r="AE621" s="15" t="s">
        <v>91</v>
      </c>
      <c r="AF621" s="15">
        <f t="shared" si="55"/>
        <v>2255</v>
      </c>
    </row>
    <row r="622" spans="24:32" ht="16.5" x14ac:dyDescent="0.2">
      <c r="X622" s="60">
        <v>609</v>
      </c>
      <c r="Y622" s="15">
        <f t="shared" si="51"/>
        <v>1606018</v>
      </c>
      <c r="Z622" s="15" t="str">
        <f t="shared" si="52"/>
        <v>高级神器1配件4-狱火锤Lvs9</v>
      </c>
      <c r="AA622" s="60" t="s">
        <v>649</v>
      </c>
      <c r="AB622" s="15">
        <f t="shared" si="53"/>
        <v>9</v>
      </c>
      <c r="AC622" s="15" t="str">
        <f t="shared" si="54"/>
        <v>高级神器1配件4</v>
      </c>
      <c r="AD622" s="15">
        <f>INDEX(芦花古楼!$BS$19:$BS$58,神器!AB622)</f>
        <v>5</v>
      </c>
      <c r="AE622" s="15" t="s">
        <v>91</v>
      </c>
      <c r="AF622" s="15">
        <f t="shared" si="55"/>
        <v>2505</v>
      </c>
    </row>
    <row r="623" spans="24:32" ht="16.5" x14ac:dyDescent="0.2">
      <c r="X623" s="60">
        <v>610</v>
      </c>
      <c r="Y623" s="15">
        <f t="shared" si="51"/>
        <v>1606018</v>
      </c>
      <c r="Z623" s="15" t="str">
        <f t="shared" si="52"/>
        <v>高级神器1配件4-狱火锤Lvs10</v>
      </c>
      <c r="AA623" s="60" t="s">
        <v>649</v>
      </c>
      <c r="AB623" s="15">
        <f t="shared" si="53"/>
        <v>10</v>
      </c>
      <c r="AC623" s="15" t="str">
        <f t="shared" si="54"/>
        <v>高级神器1配件4</v>
      </c>
      <c r="AD623" s="15">
        <f>INDEX(芦花古楼!$BS$19:$BS$58,神器!AB623)</f>
        <v>7</v>
      </c>
      <c r="AE623" s="15" t="s">
        <v>91</v>
      </c>
      <c r="AF623" s="15">
        <f t="shared" si="55"/>
        <v>3010</v>
      </c>
    </row>
    <row r="624" spans="24:32" ht="16.5" x14ac:dyDescent="0.2">
      <c r="X624" s="60">
        <v>611</v>
      </c>
      <c r="Y624" s="15">
        <f t="shared" si="51"/>
        <v>1606018</v>
      </c>
      <c r="Z624" s="15" t="str">
        <f t="shared" si="52"/>
        <v>高级神器1配件4-狱火锤Lvs11</v>
      </c>
      <c r="AA624" s="60" t="s">
        <v>649</v>
      </c>
      <c r="AB624" s="15">
        <f t="shared" si="53"/>
        <v>11</v>
      </c>
      <c r="AC624" s="15" t="str">
        <f t="shared" si="54"/>
        <v>高级神器1配件4</v>
      </c>
      <c r="AD624" s="15">
        <f>INDEX(芦花古楼!$BS$19:$BS$58,神器!AB624)</f>
        <v>7</v>
      </c>
      <c r="AE624" s="15" t="s">
        <v>91</v>
      </c>
      <c r="AF624" s="15">
        <f t="shared" si="55"/>
        <v>3470</v>
      </c>
    </row>
    <row r="625" spans="24:32" ht="16.5" x14ac:dyDescent="0.2">
      <c r="X625" s="60">
        <v>612</v>
      </c>
      <c r="Y625" s="15">
        <f t="shared" si="51"/>
        <v>1606018</v>
      </c>
      <c r="Z625" s="15" t="str">
        <f t="shared" si="52"/>
        <v>高级神器1配件4-狱火锤Lvs12</v>
      </c>
      <c r="AA625" s="60" t="s">
        <v>649</v>
      </c>
      <c r="AB625" s="15">
        <f t="shared" si="53"/>
        <v>12</v>
      </c>
      <c r="AC625" s="15" t="str">
        <f t="shared" si="54"/>
        <v>高级神器1配件4</v>
      </c>
      <c r="AD625" s="15">
        <f>INDEX(芦花古楼!$BS$19:$BS$58,神器!AB625)</f>
        <v>7</v>
      </c>
      <c r="AE625" s="15" t="s">
        <v>91</v>
      </c>
      <c r="AF625" s="15">
        <f t="shared" si="55"/>
        <v>4050</v>
      </c>
    </row>
    <row r="626" spans="24:32" ht="16.5" x14ac:dyDescent="0.2">
      <c r="X626" s="60">
        <v>613</v>
      </c>
      <c r="Y626" s="15">
        <f t="shared" si="51"/>
        <v>1606018</v>
      </c>
      <c r="Z626" s="15" t="str">
        <f t="shared" si="52"/>
        <v>高级神器1配件4-狱火锤Lvs13</v>
      </c>
      <c r="AA626" s="60" t="s">
        <v>649</v>
      </c>
      <c r="AB626" s="15">
        <f t="shared" si="53"/>
        <v>13</v>
      </c>
      <c r="AC626" s="15" t="str">
        <f t="shared" si="54"/>
        <v>高级神器1配件4</v>
      </c>
      <c r="AD626" s="15">
        <f>INDEX(芦花古楼!$BS$19:$BS$58,神器!AB626)</f>
        <v>7</v>
      </c>
      <c r="AE626" s="15" t="s">
        <v>91</v>
      </c>
      <c r="AF626" s="15">
        <f t="shared" si="55"/>
        <v>4630</v>
      </c>
    </row>
    <row r="627" spans="24:32" ht="16.5" x14ac:dyDescent="0.2">
      <c r="X627" s="60">
        <v>614</v>
      </c>
      <c r="Y627" s="15">
        <f t="shared" si="51"/>
        <v>1606018</v>
      </c>
      <c r="Z627" s="15" t="str">
        <f t="shared" si="52"/>
        <v>高级神器1配件4-狱火锤Lvs14</v>
      </c>
      <c r="AA627" s="60" t="s">
        <v>649</v>
      </c>
      <c r="AB627" s="15">
        <f t="shared" si="53"/>
        <v>14</v>
      </c>
      <c r="AC627" s="15" t="str">
        <f t="shared" si="54"/>
        <v>高级神器1配件4</v>
      </c>
      <c r="AD627" s="15">
        <f>INDEX(芦花古楼!$BS$19:$BS$58,神器!AB627)</f>
        <v>7</v>
      </c>
      <c r="AE627" s="15" t="s">
        <v>91</v>
      </c>
      <c r="AF627" s="15">
        <f t="shared" si="55"/>
        <v>5205</v>
      </c>
    </row>
    <row r="628" spans="24:32" ht="16.5" x14ac:dyDescent="0.2">
      <c r="X628" s="60">
        <v>615</v>
      </c>
      <c r="Y628" s="15">
        <f t="shared" si="51"/>
        <v>1606018</v>
      </c>
      <c r="Z628" s="15" t="str">
        <f t="shared" si="52"/>
        <v>高级神器1配件4-狱火锤Lvs15</v>
      </c>
      <c r="AA628" s="60" t="s">
        <v>649</v>
      </c>
      <c r="AB628" s="15">
        <f t="shared" si="53"/>
        <v>15</v>
      </c>
      <c r="AC628" s="15" t="str">
        <f t="shared" si="54"/>
        <v>高级神器1配件4</v>
      </c>
      <c r="AD628" s="15">
        <f>INDEX(芦花古楼!$BS$19:$BS$58,神器!AB628)</f>
        <v>10</v>
      </c>
      <c r="AE628" s="15" t="s">
        <v>91</v>
      </c>
      <c r="AF628" s="15">
        <f t="shared" si="55"/>
        <v>5785</v>
      </c>
    </row>
    <row r="629" spans="24:32" ht="16.5" x14ac:dyDescent="0.2">
      <c r="X629" s="60">
        <v>616</v>
      </c>
      <c r="Y629" s="15">
        <f t="shared" si="51"/>
        <v>1606018</v>
      </c>
      <c r="Z629" s="15" t="str">
        <f t="shared" si="52"/>
        <v>高级神器1配件4-狱火锤Lvs16</v>
      </c>
      <c r="AA629" s="60" t="s">
        <v>649</v>
      </c>
      <c r="AB629" s="15">
        <f t="shared" si="53"/>
        <v>16</v>
      </c>
      <c r="AC629" s="15" t="str">
        <f t="shared" si="54"/>
        <v>高级神器1配件4</v>
      </c>
      <c r="AD629" s="15">
        <f>INDEX(芦花古楼!$BS$19:$BS$58,神器!AB629)</f>
        <v>10</v>
      </c>
      <c r="AE629" s="15" t="s">
        <v>91</v>
      </c>
      <c r="AF629" s="15">
        <f t="shared" si="55"/>
        <v>6365</v>
      </c>
    </row>
    <row r="630" spans="24:32" ht="16.5" x14ac:dyDescent="0.2">
      <c r="X630" s="60">
        <v>617</v>
      </c>
      <c r="Y630" s="15">
        <f t="shared" si="51"/>
        <v>1606018</v>
      </c>
      <c r="Z630" s="15" t="str">
        <f t="shared" si="52"/>
        <v>高级神器1配件4-狱火锤Lvs17</v>
      </c>
      <c r="AA630" s="60" t="s">
        <v>649</v>
      </c>
      <c r="AB630" s="15">
        <f t="shared" si="53"/>
        <v>17</v>
      </c>
      <c r="AC630" s="15" t="str">
        <f t="shared" si="54"/>
        <v>高级神器1配件4</v>
      </c>
      <c r="AD630" s="15">
        <f>INDEX(芦花古楼!$BS$19:$BS$58,神器!AB630)</f>
        <v>10</v>
      </c>
      <c r="AE630" s="15" t="s">
        <v>91</v>
      </c>
      <c r="AF630" s="15">
        <f t="shared" si="55"/>
        <v>6945</v>
      </c>
    </row>
    <row r="631" spans="24:32" ht="16.5" x14ac:dyDescent="0.2">
      <c r="X631" s="60">
        <v>618</v>
      </c>
      <c r="Y631" s="15">
        <f t="shared" si="51"/>
        <v>1606018</v>
      </c>
      <c r="Z631" s="15" t="str">
        <f t="shared" si="52"/>
        <v>高级神器1配件4-狱火锤Lvs18</v>
      </c>
      <c r="AA631" s="60" t="s">
        <v>649</v>
      </c>
      <c r="AB631" s="15">
        <f t="shared" si="53"/>
        <v>18</v>
      </c>
      <c r="AC631" s="15" t="str">
        <f t="shared" si="54"/>
        <v>高级神器1配件4</v>
      </c>
      <c r="AD631" s="15">
        <f>INDEX(芦花古楼!$BS$19:$BS$58,神器!AB631)</f>
        <v>10</v>
      </c>
      <c r="AE631" s="15" t="s">
        <v>91</v>
      </c>
      <c r="AF631" s="15">
        <f t="shared" si="55"/>
        <v>7525</v>
      </c>
    </row>
    <row r="632" spans="24:32" ht="16.5" x14ac:dyDescent="0.2">
      <c r="X632" s="60">
        <v>619</v>
      </c>
      <c r="Y632" s="15">
        <f t="shared" si="51"/>
        <v>1606018</v>
      </c>
      <c r="Z632" s="15" t="str">
        <f t="shared" si="52"/>
        <v>高级神器1配件4-狱火锤Lvs19</v>
      </c>
      <c r="AA632" s="60" t="s">
        <v>649</v>
      </c>
      <c r="AB632" s="15">
        <f t="shared" si="53"/>
        <v>19</v>
      </c>
      <c r="AC632" s="15" t="str">
        <f t="shared" si="54"/>
        <v>高级神器1配件4</v>
      </c>
      <c r="AD632" s="15">
        <f>INDEX(芦花古楼!$BS$19:$BS$58,神器!AB632)</f>
        <v>10</v>
      </c>
      <c r="AE632" s="15" t="s">
        <v>91</v>
      </c>
      <c r="AF632" s="15">
        <f t="shared" si="55"/>
        <v>8100</v>
      </c>
    </row>
    <row r="633" spans="24:32" ht="16.5" x14ac:dyDescent="0.2">
      <c r="X633" s="60">
        <v>620</v>
      </c>
      <c r="Y633" s="15">
        <f t="shared" si="51"/>
        <v>1606018</v>
      </c>
      <c r="Z633" s="15" t="str">
        <f t="shared" si="52"/>
        <v>高级神器1配件4-狱火锤Lvs20</v>
      </c>
      <c r="AA633" s="60" t="s">
        <v>649</v>
      </c>
      <c r="AB633" s="15">
        <f t="shared" si="53"/>
        <v>20</v>
      </c>
      <c r="AC633" s="15" t="str">
        <f t="shared" si="54"/>
        <v>高级神器1配件4</v>
      </c>
      <c r="AD633" s="15">
        <f>INDEX(芦花古楼!$BS$19:$BS$58,神器!AB633)</f>
        <v>10</v>
      </c>
      <c r="AE633" s="15" t="s">
        <v>91</v>
      </c>
      <c r="AF633" s="15">
        <f t="shared" si="55"/>
        <v>9260</v>
      </c>
    </row>
    <row r="634" spans="24:32" ht="16.5" x14ac:dyDescent="0.2">
      <c r="X634" s="60">
        <v>621</v>
      </c>
      <c r="Y634" s="15">
        <f t="shared" si="51"/>
        <v>1606018</v>
      </c>
      <c r="Z634" s="15" t="str">
        <f t="shared" si="52"/>
        <v>高级神器1配件4-狱火锤Lvs21</v>
      </c>
      <c r="AA634" s="60" t="s">
        <v>649</v>
      </c>
      <c r="AB634" s="15">
        <f t="shared" si="53"/>
        <v>21</v>
      </c>
      <c r="AC634" s="15" t="str">
        <f t="shared" si="54"/>
        <v>高级神器1配件4</v>
      </c>
      <c r="AD634" s="15">
        <f>INDEX(芦花古楼!$BS$19:$BS$58,神器!AB634)</f>
        <v>15</v>
      </c>
      <c r="AE634" s="15" t="s">
        <v>91</v>
      </c>
      <c r="AF634" s="15">
        <f t="shared" si="55"/>
        <v>9815</v>
      </c>
    </row>
    <row r="635" spans="24:32" ht="16.5" x14ac:dyDescent="0.2">
      <c r="X635" s="60">
        <v>622</v>
      </c>
      <c r="Y635" s="15">
        <f t="shared" si="51"/>
        <v>1606018</v>
      </c>
      <c r="Z635" s="15" t="str">
        <f t="shared" si="52"/>
        <v>高级神器1配件4-狱火锤Lvs22</v>
      </c>
      <c r="AA635" s="60" t="s">
        <v>649</v>
      </c>
      <c r="AB635" s="15">
        <f t="shared" si="53"/>
        <v>22</v>
      </c>
      <c r="AC635" s="15" t="str">
        <f t="shared" si="54"/>
        <v>高级神器1配件4</v>
      </c>
      <c r="AD635" s="15">
        <f>INDEX(芦花古楼!$BS$19:$BS$58,神器!AB635)</f>
        <v>15</v>
      </c>
      <c r="AE635" s="15" t="s">
        <v>91</v>
      </c>
      <c r="AF635" s="15">
        <f t="shared" si="55"/>
        <v>10305</v>
      </c>
    </row>
    <row r="636" spans="24:32" ht="16.5" x14ac:dyDescent="0.2">
      <c r="X636" s="60">
        <v>623</v>
      </c>
      <c r="Y636" s="15">
        <f t="shared" si="51"/>
        <v>1606018</v>
      </c>
      <c r="Z636" s="15" t="str">
        <f t="shared" si="52"/>
        <v>高级神器1配件4-狱火锤Lvs23</v>
      </c>
      <c r="AA636" s="60" t="s">
        <v>649</v>
      </c>
      <c r="AB636" s="15">
        <f t="shared" si="53"/>
        <v>23</v>
      </c>
      <c r="AC636" s="15" t="str">
        <f t="shared" si="54"/>
        <v>高级神器1配件4</v>
      </c>
      <c r="AD636" s="15">
        <f>INDEX(芦花古楼!$BS$19:$BS$58,神器!AB636)</f>
        <v>15</v>
      </c>
      <c r="AE636" s="15" t="s">
        <v>91</v>
      </c>
      <c r="AF636" s="15">
        <f t="shared" si="55"/>
        <v>10795</v>
      </c>
    </row>
    <row r="637" spans="24:32" ht="16.5" x14ac:dyDescent="0.2">
      <c r="X637" s="60">
        <v>624</v>
      </c>
      <c r="Y637" s="15">
        <f t="shared" si="51"/>
        <v>1606018</v>
      </c>
      <c r="Z637" s="15" t="str">
        <f t="shared" si="52"/>
        <v>高级神器1配件4-狱火锤Lvs24</v>
      </c>
      <c r="AA637" s="60" t="s">
        <v>649</v>
      </c>
      <c r="AB637" s="15">
        <f t="shared" si="53"/>
        <v>24</v>
      </c>
      <c r="AC637" s="15" t="str">
        <f t="shared" si="54"/>
        <v>高级神器1配件4</v>
      </c>
      <c r="AD637" s="15">
        <f>INDEX(芦花古楼!$BS$19:$BS$58,神器!AB637)</f>
        <v>15</v>
      </c>
      <c r="AE637" s="15" t="s">
        <v>91</v>
      </c>
      <c r="AF637" s="15">
        <f t="shared" si="55"/>
        <v>11285</v>
      </c>
    </row>
    <row r="638" spans="24:32" ht="16.5" x14ac:dyDescent="0.2">
      <c r="X638" s="60">
        <v>625</v>
      </c>
      <c r="Y638" s="15">
        <f t="shared" si="51"/>
        <v>1606018</v>
      </c>
      <c r="Z638" s="15" t="str">
        <f t="shared" si="52"/>
        <v>高级神器1配件4-狱火锤Lvs25</v>
      </c>
      <c r="AA638" s="60" t="s">
        <v>649</v>
      </c>
      <c r="AB638" s="15">
        <f t="shared" si="53"/>
        <v>25</v>
      </c>
      <c r="AC638" s="15" t="str">
        <f t="shared" si="54"/>
        <v>高级神器1配件4</v>
      </c>
      <c r="AD638" s="15">
        <f>INDEX(芦花古楼!$BS$19:$BS$58,神器!AB638)</f>
        <v>15</v>
      </c>
      <c r="AE638" s="15" t="s">
        <v>91</v>
      </c>
      <c r="AF638" s="15">
        <f t="shared" si="55"/>
        <v>11780</v>
      </c>
    </row>
    <row r="639" spans="24:32" ht="16.5" x14ac:dyDescent="0.2">
      <c r="X639" s="60">
        <v>626</v>
      </c>
      <c r="Y639" s="15">
        <f t="shared" si="51"/>
        <v>1606018</v>
      </c>
      <c r="Z639" s="15" t="str">
        <f t="shared" si="52"/>
        <v>高级神器1配件4-狱火锤Lvs26</v>
      </c>
      <c r="AA639" s="60" t="s">
        <v>649</v>
      </c>
      <c r="AB639" s="15">
        <f t="shared" si="53"/>
        <v>26</v>
      </c>
      <c r="AC639" s="15" t="str">
        <f t="shared" si="54"/>
        <v>高级神器1配件4</v>
      </c>
      <c r="AD639" s="15">
        <f>INDEX(芦花古楼!$BS$19:$BS$58,神器!AB639)</f>
        <v>25</v>
      </c>
      <c r="AE639" s="15" t="s">
        <v>91</v>
      </c>
      <c r="AF639" s="15">
        <f t="shared" si="55"/>
        <v>12270</v>
      </c>
    </row>
    <row r="640" spans="24:32" ht="16.5" x14ac:dyDescent="0.2">
      <c r="X640" s="60">
        <v>627</v>
      </c>
      <c r="Y640" s="15">
        <f t="shared" si="51"/>
        <v>1606018</v>
      </c>
      <c r="Z640" s="15" t="str">
        <f t="shared" si="52"/>
        <v>高级神器1配件4-狱火锤Lvs27</v>
      </c>
      <c r="AA640" s="60" t="s">
        <v>649</v>
      </c>
      <c r="AB640" s="15">
        <f t="shared" si="53"/>
        <v>27</v>
      </c>
      <c r="AC640" s="15" t="str">
        <f t="shared" si="54"/>
        <v>高级神器1配件4</v>
      </c>
      <c r="AD640" s="15">
        <f>INDEX(芦花古楼!$BS$19:$BS$58,神器!AB640)</f>
        <v>25</v>
      </c>
      <c r="AE640" s="15" t="s">
        <v>91</v>
      </c>
      <c r="AF640" s="15">
        <f t="shared" si="55"/>
        <v>12760</v>
      </c>
    </row>
    <row r="641" spans="24:32" ht="16.5" x14ac:dyDescent="0.2">
      <c r="X641" s="60">
        <v>628</v>
      </c>
      <c r="Y641" s="15">
        <f t="shared" si="51"/>
        <v>1606018</v>
      </c>
      <c r="Z641" s="15" t="str">
        <f t="shared" si="52"/>
        <v>高级神器1配件4-狱火锤Lvs28</v>
      </c>
      <c r="AA641" s="60" t="s">
        <v>649</v>
      </c>
      <c r="AB641" s="15">
        <f t="shared" si="53"/>
        <v>28</v>
      </c>
      <c r="AC641" s="15" t="str">
        <f t="shared" si="54"/>
        <v>高级神器1配件4</v>
      </c>
      <c r="AD641" s="15">
        <f>INDEX(芦花古楼!$BS$19:$BS$58,神器!AB641)</f>
        <v>25</v>
      </c>
      <c r="AE641" s="15" t="s">
        <v>91</v>
      </c>
      <c r="AF641" s="15">
        <f t="shared" si="55"/>
        <v>13250</v>
      </c>
    </row>
    <row r="642" spans="24:32" ht="16.5" x14ac:dyDescent="0.2">
      <c r="X642" s="60">
        <v>629</v>
      </c>
      <c r="Y642" s="15">
        <f t="shared" si="51"/>
        <v>1606018</v>
      </c>
      <c r="Z642" s="15" t="str">
        <f t="shared" si="52"/>
        <v>高级神器1配件4-狱火锤Lvs29</v>
      </c>
      <c r="AA642" s="60" t="s">
        <v>649</v>
      </c>
      <c r="AB642" s="15">
        <f t="shared" si="53"/>
        <v>29</v>
      </c>
      <c r="AC642" s="15" t="str">
        <f t="shared" si="54"/>
        <v>高级神器1配件4</v>
      </c>
      <c r="AD642" s="15">
        <f>INDEX(芦花古楼!$BS$19:$BS$58,神器!AB642)</f>
        <v>25</v>
      </c>
      <c r="AE642" s="15" t="s">
        <v>91</v>
      </c>
      <c r="AF642" s="15">
        <f t="shared" si="55"/>
        <v>13740</v>
      </c>
    </row>
    <row r="643" spans="24:32" ht="16.5" x14ac:dyDescent="0.2">
      <c r="X643" s="60">
        <v>630</v>
      </c>
      <c r="Y643" s="15">
        <f t="shared" si="51"/>
        <v>1606018</v>
      </c>
      <c r="Z643" s="15" t="str">
        <f t="shared" si="52"/>
        <v>高级神器1配件4-狱火锤Lvs30</v>
      </c>
      <c r="AA643" s="60" t="s">
        <v>649</v>
      </c>
      <c r="AB643" s="15">
        <f t="shared" si="53"/>
        <v>30</v>
      </c>
      <c r="AC643" s="15" t="str">
        <f t="shared" si="54"/>
        <v>高级神器1配件4</v>
      </c>
      <c r="AD643" s="15">
        <f>INDEX(芦花古楼!$BS$19:$BS$58,神器!AB643)</f>
        <v>25</v>
      </c>
      <c r="AE643" s="15" t="s">
        <v>91</v>
      </c>
      <c r="AF643" s="15">
        <f t="shared" si="55"/>
        <v>14725</v>
      </c>
    </row>
    <row r="644" spans="24:32" ht="16.5" x14ac:dyDescent="0.2">
      <c r="X644" s="60">
        <v>631</v>
      </c>
      <c r="Y644" s="15">
        <f t="shared" si="51"/>
        <v>1606018</v>
      </c>
      <c r="Z644" s="15" t="str">
        <f t="shared" si="52"/>
        <v>高级神器1配件4-狱火锤Lvs31</v>
      </c>
      <c r="AA644" s="60" t="s">
        <v>649</v>
      </c>
      <c r="AB644" s="15">
        <f t="shared" si="53"/>
        <v>31</v>
      </c>
      <c r="AC644" s="15" t="str">
        <f t="shared" si="54"/>
        <v>高级神器1配件4</v>
      </c>
      <c r="AD644" s="15">
        <f>INDEX(芦花古楼!$BS$19:$BS$58,神器!AB644)</f>
        <v>30</v>
      </c>
      <c r="AE644" s="15" t="s">
        <v>91</v>
      </c>
      <c r="AF644" s="15">
        <f t="shared" si="55"/>
        <v>15435</v>
      </c>
    </row>
    <row r="645" spans="24:32" ht="16.5" x14ac:dyDescent="0.2">
      <c r="X645" s="60">
        <v>632</v>
      </c>
      <c r="Y645" s="15">
        <f t="shared" si="51"/>
        <v>1606018</v>
      </c>
      <c r="Z645" s="15" t="str">
        <f t="shared" si="52"/>
        <v>高级神器1配件4-狱火锤Lvs32</v>
      </c>
      <c r="AA645" s="60" t="s">
        <v>649</v>
      </c>
      <c r="AB645" s="15">
        <f t="shared" si="53"/>
        <v>32</v>
      </c>
      <c r="AC645" s="15" t="str">
        <f t="shared" si="54"/>
        <v>高级神器1配件4</v>
      </c>
      <c r="AD645" s="15">
        <f>INDEX(芦花古楼!$BS$19:$BS$58,神器!AB645)</f>
        <v>30</v>
      </c>
      <c r="AE645" s="15" t="s">
        <v>91</v>
      </c>
      <c r="AF645" s="15">
        <f t="shared" si="55"/>
        <v>23155</v>
      </c>
    </row>
    <row r="646" spans="24:32" ht="16.5" x14ac:dyDescent="0.2">
      <c r="X646" s="60">
        <v>633</v>
      </c>
      <c r="Y646" s="15">
        <f t="shared" si="51"/>
        <v>1606018</v>
      </c>
      <c r="Z646" s="15" t="str">
        <f t="shared" si="52"/>
        <v>高级神器1配件4-狱火锤Lvs33</v>
      </c>
      <c r="AA646" s="60" t="s">
        <v>649</v>
      </c>
      <c r="AB646" s="15">
        <f t="shared" si="53"/>
        <v>33</v>
      </c>
      <c r="AC646" s="15" t="str">
        <f t="shared" si="54"/>
        <v>高级神器1配件4</v>
      </c>
      <c r="AD646" s="15">
        <f>INDEX(芦花古楼!$BS$19:$BS$58,神器!AB646)</f>
        <v>30</v>
      </c>
      <c r="AE646" s="15" t="s">
        <v>91</v>
      </c>
      <c r="AF646" s="15">
        <f t="shared" si="55"/>
        <v>30875</v>
      </c>
    </row>
    <row r="647" spans="24:32" ht="16.5" x14ac:dyDescent="0.2">
      <c r="X647" s="60">
        <v>634</v>
      </c>
      <c r="Y647" s="15">
        <f t="shared" si="51"/>
        <v>1606018</v>
      </c>
      <c r="Z647" s="15" t="str">
        <f t="shared" si="52"/>
        <v>高级神器1配件4-狱火锤Lvs34</v>
      </c>
      <c r="AA647" s="60" t="s">
        <v>649</v>
      </c>
      <c r="AB647" s="15">
        <f t="shared" si="53"/>
        <v>34</v>
      </c>
      <c r="AC647" s="15" t="str">
        <f t="shared" si="54"/>
        <v>高级神器1配件4</v>
      </c>
      <c r="AD647" s="15">
        <f>INDEX(芦花古楼!$BS$19:$BS$58,神器!AB647)</f>
        <v>30</v>
      </c>
      <c r="AE647" s="15" t="s">
        <v>91</v>
      </c>
      <c r="AF647" s="15">
        <f t="shared" si="55"/>
        <v>38595</v>
      </c>
    </row>
    <row r="648" spans="24:32" ht="16.5" x14ac:dyDescent="0.2">
      <c r="X648" s="60">
        <v>635</v>
      </c>
      <c r="Y648" s="15">
        <f t="shared" si="51"/>
        <v>1606018</v>
      </c>
      <c r="Z648" s="15" t="str">
        <f t="shared" si="52"/>
        <v>高级神器1配件4-狱火锤Lvs35</v>
      </c>
      <c r="AA648" s="60" t="s">
        <v>649</v>
      </c>
      <c r="AB648" s="15">
        <f t="shared" si="53"/>
        <v>35</v>
      </c>
      <c r="AC648" s="15" t="str">
        <f t="shared" si="54"/>
        <v>高级神器1配件4</v>
      </c>
      <c r="AD648" s="15">
        <f>INDEX(芦花古楼!$BS$19:$BS$58,神器!AB648)</f>
        <v>30</v>
      </c>
      <c r="AE648" s="15" t="s">
        <v>91</v>
      </c>
      <c r="AF648" s="15">
        <f t="shared" si="55"/>
        <v>46310</v>
      </c>
    </row>
    <row r="649" spans="24:32" ht="16.5" x14ac:dyDescent="0.2">
      <c r="X649" s="60">
        <v>636</v>
      </c>
      <c r="Y649" s="15">
        <f t="shared" si="51"/>
        <v>1606018</v>
      </c>
      <c r="Z649" s="15" t="str">
        <f t="shared" si="52"/>
        <v>高级神器1配件4-狱火锤Lvs36</v>
      </c>
      <c r="AA649" s="60" t="s">
        <v>649</v>
      </c>
      <c r="AB649" s="15">
        <f t="shared" si="53"/>
        <v>36</v>
      </c>
      <c r="AC649" s="15" t="str">
        <f t="shared" si="54"/>
        <v>高级神器1配件4</v>
      </c>
      <c r="AD649" s="15">
        <f>INDEX(芦花古楼!$BS$19:$BS$58,神器!AB649)</f>
        <v>40</v>
      </c>
      <c r="AE649" s="15" t="s">
        <v>91</v>
      </c>
      <c r="AF649" s="15">
        <f t="shared" si="55"/>
        <v>54030</v>
      </c>
    </row>
    <row r="650" spans="24:32" ht="16.5" x14ac:dyDescent="0.2">
      <c r="X650" s="60">
        <v>637</v>
      </c>
      <c r="Y650" s="15">
        <f t="shared" si="51"/>
        <v>1606018</v>
      </c>
      <c r="Z650" s="15" t="str">
        <f t="shared" si="52"/>
        <v>高级神器1配件4-狱火锤Lvs37</v>
      </c>
      <c r="AA650" s="60" t="s">
        <v>649</v>
      </c>
      <c r="AB650" s="15">
        <f t="shared" si="53"/>
        <v>37</v>
      </c>
      <c r="AC650" s="15" t="str">
        <f t="shared" si="54"/>
        <v>高级神器1配件4</v>
      </c>
      <c r="AD650" s="15">
        <f>INDEX(芦花古楼!$BS$19:$BS$58,神器!AB650)</f>
        <v>40</v>
      </c>
      <c r="AE650" s="15" t="s">
        <v>91</v>
      </c>
      <c r="AF650" s="15">
        <f t="shared" si="55"/>
        <v>61750</v>
      </c>
    </row>
    <row r="651" spans="24:32" ht="16.5" x14ac:dyDescent="0.2">
      <c r="X651" s="60">
        <v>638</v>
      </c>
      <c r="Y651" s="15">
        <f t="shared" si="51"/>
        <v>1606018</v>
      </c>
      <c r="Z651" s="15" t="str">
        <f t="shared" si="52"/>
        <v>高级神器1配件4-狱火锤Lvs38</v>
      </c>
      <c r="AA651" s="60" t="s">
        <v>649</v>
      </c>
      <c r="AB651" s="15">
        <f t="shared" si="53"/>
        <v>38</v>
      </c>
      <c r="AC651" s="15" t="str">
        <f t="shared" si="54"/>
        <v>高级神器1配件4</v>
      </c>
      <c r="AD651" s="15">
        <f>INDEX(芦花古楼!$BS$19:$BS$58,神器!AB651)</f>
        <v>40</v>
      </c>
      <c r="AE651" s="15" t="s">
        <v>91</v>
      </c>
      <c r="AF651" s="15">
        <f t="shared" si="55"/>
        <v>69470</v>
      </c>
    </row>
    <row r="652" spans="24:32" ht="16.5" x14ac:dyDescent="0.2">
      <c r="X652" s="60">
        <v>639</v>
      </c>
      <c r="Y652" s="15">
        <f t="shared" si="51"/>
        <v>1606018</v>
      </c>
      <c r="Z652" s="15" t="str">
        <f t="shared" si="52"/>
        <v>高级神器1配件4-狱火锤Lvs39</v>
      </c>
      <c r="AA652" s="60" t="s">
        <v>649</v>
      </c>
      <c r="AB652" s="15">
        <f t="shared" si="53"/>
        <v>39</v>
      </c>
      <c r="AC652" s="15" t="str">
        <f t="shared" si="54"/>
        <v>高级神器1配件4</v>
      </c>
      <c r="AD652" s="15">
        <f>INDEX(芦花古楼!$BS$19:$BS$58,神器!AB652)</f>
        <v>40</v>
      </c>
      <c r="AE652" s="15" t="s">
        <v>91</v>
      </c>
      <c r="AF652" s="15">
        <f t="shared" si="55"/>
        <v>77190</v>
      </c>
    </row>
    <row r="653" spans="24:32" ht="16.5" x14ac:dyDescent="0.2">
      <c r="X653" s="60">
        <v>640</v>
      </c>
      <c r="Y653" s="15">
        <f t="shared" si="51"/>
        <v>1606018</v>
      </c>
      <c r="Z653" s="15" t="str">
        <f t="shared" si="52"/>
        <v>高级神器1配件4-狱火锤Lvs40</v>
      </c>
      <c r="AA653" s="60" t="s">
        <v>649</v>
      </c>
      <c r="AB653" s="15">
        <f t="shared" si="53"/>
        <v>40</v>
      </c>
      <c r="AC653" s="15" t="str">
        <f t="shared" si="54"/>
        <v>高级神器1配件4</v>
      </c>
      <c r="AD653" s="15">
        <f>INDEX(芦花古楼!$BS$19:$BS$58,神器!AB653)</f>
        <v>40</v>
      </c>
      <c r="AE653" s="15" t="s">
        <v>91</v>
      </c>
      <c r="AF653" s="15">
        <f t="shared" si="55"/>
        <v>92625</v>
      </c>
    </row>
    <row r="654" spans="24:32" ht="16.5" x14ac:dyDescent="0.2">
      <c r="X654" s="60">
        <v>641</v>
      </c>
      <c r="Y654" s="15">
        <f t="shared" si="51"/>
        <v>1606019</v>
      </c>
      <c r="Z654" s="15" t="str">
        <f t="shared" si="52"/>
        <v>高级神器1配件5-魔骨Lvs1</v>
      </c>
      <c r="AA654" s="60" t="s">
        <v>649</v>
      </c>
      <c r="AB654" s="15">
        <f t="shared" si="53"/>
        <v>1</v>
      </c>
      <c r="AC654" s="15" t="str">
        <f t="shared" si="54"/>
        <v>高级神器1配件5</v>
      </c>
      <c r="AD654" s="15">
        <f>INDEX(芦花古楼!$BS$19:$BS$58,神器!AB654)</f>
        <v>1</v>
      </c>
      <c r="AE654" s="15" t="s">
        <v>91</v>
      </c>
      <c r="AF654" s="15">
        <f t="shared" si="55"/>
        <v>715</v>
      </c>
    </row>
    <row r="655" spans="24:32" ht="16.5" x14ac:dyDescent="0.2">
      <c r="X655" s="60">
        <v>642</v>
      </c>
      <c r="Y655" s="15">
        <f t="shared" ref="Y655:Y718" si="56">INDEX($R$4:$R$33,INT((X655-1)/40)+1)</f>
        <v>1606019</v>
      </c>
      <c r="Z655" s="15" t="str">
        <f t="shared" ref="Z655:Z718" si="57">INDEX($U$4:$U$33,INT((X655-1)/40)+1)&amp;AA655&amp;AB655</f>
        <v>高级神器1配件5-魔骨Lvs2</v>
      </c>
      <c r="AA655" s="60" t="s">
        <v>649</v>
      </c>
      <c r="AB655" s="15">
        <f t="shared" ref="AB655:AB718" si="58">MOD(X655-1,40)+1</f>
        <v>2</v>
      </c>
      <c r="AC655" s="15" t="str">
        <f t="shared" ref="AC655:AC718" si="59">INDEX($S$4:$S$33,INT((X655-1)/40)+1)</f>
        <v>高级神器1配件5</v>
      </c>
      <c r="AD655" s="15">
        <f>INDEX(芦花古楼!$BS$19:$BS$58,神器!AB655)</f>
        <v>1</v>
      </c>
      <c r="AE655" s="15" t="s">
        <v>91</v>
      </c>
      <c r="AF655" s="15">
        <f t="shared" ref="AF655:AF718" si="60">INDEX($F$14:$L$53,AB655,INDEX($Q$4:$Q$33,INT((X655-1)/40)+1))</f>
        <v>1075</v>
      </c>
    </row>
    <row r="656" spans="24:32" ht="16.5" x14ac:dyDescent="0.2">
      <c r="X656" s="60">
        <v>643</v>
      </c>
      <c r="Y656" s="15">
        <f t="shared" si="56"/>
        <v>1606019</v>
      </c>
      <c r="Z656" s="15" t="str">
        <f t="shared" si="57"/>
        <v>高级神器1配件5-魔骨Lvs3</v>
      </c>
      <c r="AA656" s="60" t="s">
        <v>649</v>
      </c>
      <c r="AB656" s="15">
        <f t="shared" si="58"/>
        <v>3</v>
      </c>
      <c r="AC656" s="15" t="str">
        <f t="shared" si="59"/>
        <v>高级神器1配件5</v>
      </c>
      <c r="AD656" s="15">
        <f>INDEX(芦花古楼!$BS$19:$BS$58,神器!AB656)</f>
        <v>2</v>
      </c>
      <c r="AE656" s="15" t="s">
        <v>91</v>
      </c>
      <c r="AF656" s="15">
        <f t="shared" si="60"/>
        <v>1430</v>
      </c>
    </row>
    <row r="657" spans="24:32" ht="16.5" x14ac:dyDescent="0.2">
      <c r="X657" s="60">
        <v>644</v>
      </c>
      <c r="Y657" s="15">
        <f t="shared" si="56"/>
        <v>1606019</v>
      </c>
      <c r="Z657" s="15" t="str">
        <f t="shared" si="57"/>
        <v>高级神器1配件5-魔骨Lvs4</v>
      </c>
      <c r="AA657" s="60" t="s">
        <v>649</v>
      </c>
      <c r="AB657" s="15">
        <f t="shared" si="58"/>
        <v>4</v>
      </c>
      <c r="AC657" s="15" t="str">
        <f t="shared" si="59"/>
        <v>高级神器1配件5</v>
      </c>
      <c r="AD657" s="15">
        <f>INDEX(芦花古楼!$BS$19:$BS$58,神器!AB657)</f>
        <v>3</v>
      </c>
      <c r="AE657" s="15" t="s">
        <v>91</v>
      </c>
      <c r="AF657" s="15">
        <f t="shared" si="60"/>
        <v>1790</v>
      </c>
    </row>
    <row r="658" spans="24:32" ht="16.5" x14ac:dyDescent="0.2">
      <c r="X658" s="60">
        <v>645</v>
      </c>
      <c r="Y658" s="15">
        <f t="shared" si="56"/>
        <v>1606019</v>
      </c>
      <c r="Z658" s="15" t="str">
        <f t="shared" si="57"/>
        <v>高级神器1配件5-魔骨Lvs5</v>
      </c>
      <c r="AA658" s="60" t="s">
        <v>649</v>
      </c>
      <c r="AB658" s="15">
        <f t="shared" si="58"/>
        <v>5</v>
      </c>
      <c r="AC658" s="15" t="str">
        <f t="shared" si="59"/>
        <v>高级神器1配件5</v>
      </c>
      <c r="AD658" s="15">
        <f>INDEX(芦花古楼!$BS$19:$BS$58,神器!AB658)</f>
        <v>3</v>
      </c>
      <c r="AE658" s="15" t="s">
        <v>91</v>
      </c>
      <c r="AF658" s="15">
        <f t="shared" si="60"/>
        <v>2150</v>
      </c>
    </row>
    <row r="659" spans="24:32" ht="16.5" x14ac:dyDescent="0.2">
      <c r="X659" s="60">
        <v>646</v>
      </c>
      <c r="Y659" s="15">
        <f t="shared" si="56"/>
        <v>1606019</v>
      </c>
      <c r="Z659" s="15" t="str">
        <f t="shared" si="57"/>
        <v>高级神器1配件5-魔骨Lvs6</v>
      </c>
      <c r="AA659" s="60" t="s">
        <v>649</v>
      </c>
      <c r="AB659" s="15">
        <f t="shared" si="58"/>
        <v>6</v>
      </c>
      <c r="AC659" s="15" t="str">
        <f t="shared" si="59"/>
        <v>高级神器1配件5</v>
      </c>
      <c r="AD659" s="15">
        <f>INDEX(芦花古楼!$BS$19:$BS$58,神器!AB659)</f>
        <v>5</v>
      </c>
      <c r="AE659" s="15" t="s">
        <v>91</v>
      </c>
      <c r="AF659" s="15">
        <f t="shared" si="60"/>
        <v>2505</v>
      </c>
    </row>
    <row r="660" spans="24:32" ht="16.5" x14ac:dyDescent="0.2">
      <c r="X660" s="60">
        <v>647</v>
      </c>
      <c r="Y660" s="15">
        <f t="shared" si="56"/>
        <v>1606019</v>
      </c>
      <c r="Z660" s="15" t="str">
        <f t="shared" si="57"/>
        <v>高级神器1配件5-魔骨Lvs7</v>
      </c>
      <c r="AA660" s="60" t="s">
        <v>649</v>
      </c>
      <c r="AB660" s="15">
        <f t="shared" si="58"/>
        <v>7</v>
      </c>
      <c r="AC660" s="15" t="str">
        <f t="shared" si="59"/>
        <v>高级神器1配件5</v>
      </c>
      <c r="AD660" s="15">
        <f>INDEX(芦花古楼!$BS$19:$BS$58,神器!AB660)</f>
        <v>5</v>
      </c>
      <c r="AE660" s="15" t="s">
        <v>91</v>
      </c>
      <c r="AF660" s="15">
        <f t="shared" si="60"/>
        <v>2865</v>
      </c>
    </row>
    <row r="661" spans="24:32" ht="16.5" x14ac:dyDescent="0.2">
      <c r="X661" s="60">
        <v>648</v>
      </c>
      <c r="Y661" s="15">
        <f t="shared" si="56"/>
        <v>1606019</v>
      </c>
      <c r="Z661" s="15" t="str">
        <f t="shared" si="57"/>
        <v>高级神器1配件5-魔骨Lvs8</v>
      </c>
      <c r="AA661" s="60" t="s">
        <v>649</v>
      </c>
      <c r="AB661" s="15">
        <f t="shared" si="58"/>
        <v>8</v>
      </c>
      <c r="AC661" s="15" t="str">
        <f t="shared" si="59"/>
        <v>高级神器1配件5</v>
      </c>
      <c r="AD661" s="15">
        <f>INDEX(芦花古楼!$BS$19:$BS$58,神器!AB661)</f>
        <v>5</v>
      </c>
      <c r="AE661" s="15" t="s">
        <v>91</v>
      </c>
      <c r="AF661" s="15">
        <f t="shared" si="60"/>
        <v>3225</v>
      </c>
    </row>
    <row r="662" spans="24:32" ht="16.5" x14ac:dyDescent="0.2">
      <c r="X662" s="60">
        <v>649</v>
      </c>
      <c r="Y662" s="15">
        <f t="shared" si="56"/>
        <v>1606019</v>
      </c>
      <c r="Z662" s="15" t="str">
        <f t="shared" si="57"/>
        <v>高级神器1配件5-魔骨Lvs9</v>
      </c>
      <c r="AA662" s="60" t="s">
        <v>649</v>
      </c>
      <c r="AB662" s="15">
        <f t="shared" si="58"/>
        <v>9</v>
      </c>
      <c r="AC662" s="15" t="str">
        <f t="shared" si="59"/>
        <v>高级神器1配件5</v>
      </c>
      <c r="AD662" s="15">
        <f>INDEX(芦花古楼!$BS$19:$BS$58,神器!AB662)</f>
        <v>5</v>
      </c>
      <c r="AE662" s="15" t="s">
        <v>91</v>
      </c>
      <c r="AF662" s="15">
        <f t="shared" si="60"/>
        <v>3585</v>
      </c>
    </row>
    <row r="663" spans="24:32" ht="16.5" x14ac:dyDescent="0.2">
      <c r="X663" s="60">
        <v>650</v>
      </c>
      <c r="Y663" s="15">
        <f t="shared" si="56"/>
        <v>1606019</v>
      </c>
      <c r="Z663" s="15" t="str">
        <f t="shared" si="57"/>
        <v>高级神器1配件5-魔骨Lvs10</v>
      </c>
      <c r="AA663" s="60" t="s">
        <v>649</v>
      </c>
      <c r="AB663" s="15">
        <f t="shared" si="58"/>
        <v>10</v>
      </c>
      <c r="AC663" s="15" t="str">
        <f t="shared" si="59"/>
        <v>高级神器1配件5</v>
      </c>
      <c r="AD663" s="15">
        <f>INDEX(芦花古楼!$BS$19:$BS$58,神器!AB663)</f>
        <v>7</v>
      </c>
      <c r="AE663" s="15" t="s">
        <v>91</v>
      </c>
      <c r="AF663" s="15">
        <f t="shared" si="60"/>
        <v>4300</v>
      </c>
    </row>
    <row r="664" spans="24:32" ht="16.5" x14ac:dyDescent="0.2">
      <c r="X664" s="60">
        <v>651</v>
      </c>
      <c r="Y664" s="15">
        <f t="shared" si="56"/>
        <v>1606019</v>
      </c>
      <c r="Z664" s="15" t="str">
        <f t="shared" si="57"/>
        <v>高级神器1配件5-魔骨Lvs11</v>
      </c>
      <c r="AA664" s="60" t="s">
        <v>649</v>
      </c>
      <c r="AB664" s="15">
        <f t="shared" si="58"/>
        <v>11</v>
      </c>
      <c r="AC664" s="15" t="str">
        <f t="shared" si="59"/>
        <v>高级神器1配件5</v>
      </c>
      <c r="AD664" s="15">
        <f>INDEX(芦花古楼!$BS$19:$BS$58,神器!AB664)</f>
        <v>7</v>
      </c>
      <c r="AE664" s="15" t="s">
        <v>91</v>
      </c>
      <c r="AF664" s="15">
        <f t="shared" si="60"/>
        <v>4960</v>
      </c>
    </row>
    <row r="665" spans="24:32" ht="16.5" x14ac:dyDescent="0.2">
      <c r="X665" s="60">
        <v>652</v>
      </c>
      <c r="Y665" s="15">
        <f t="shared" si="56"/>
        <v>1606019</v>
      </c>
      <c r="Z665" s="15" t="str">
        <f t="shared" si="57"/>
        <v>高级神器1配件5-魔骨Lvs12</v>
      </c>
      <c r="AA665" s="60" t="s">
        <v>649</v>
      </c>
      <c r="AB665" s="15">
        <f t="shared" si="58"/>
        <v>12</v>
      </c>
      <c r="AC665" s="15" t="str">
        <f t="shared" si="59"/>
        <v>高级神器1配件5</v>
      </c>
      <c r="AD665" s="15">
        <f>INDEX(芦花古楼!$BS$19:$BS$58,神器!AB665)</f>
        <v>7</v>
      </c>
      <c r="AE665" s="15" t="s">
        <v>91</v>
      </c>
      <c r="AF665" s="15">
        <f t="shared" si="60"/>
        <v>5785</v>
      </c>
    </row>
    <row r="666" spans="24:32" ht="16.5" x14ac:dyDescent="0.2">
      <c r="X666" s="60">
        <v>653</v>
      </c>
      <c r="Y666" s="15">
        <f t="shared" si="56"/>
        <v>1606019</v>
      </c>
      <c r="Z666" s="15" t="str">
        <f t="shared" si="57"/>
        <v>高级神器1配件5-魔骨Lvs13</v>
      </c>
      <c r="AA666" s="60" t="s">
        <v>649</v>
      </c>
      <c r="AB666" s="15">
        <f t="shared" si="58"/>
        <v>13</v>
      </c>
      <c r="AC666" s="15" t="str">
        <f t="shared" si="59"/>
        <v>高级神器1配件5</v>
      </c>
      <c r="AD666" s="15">
        <f>INDEX(芦花古楼!$BS$19:$BS$58,神器!AB666)</f>
        <v>7</v>
      </c>
      <c r="AE666" s="15" t="s">
        <v>91</v>
      </c>
      <c r="AF666" s="15">
        <f t="shared" si="60"/>
        <v>6615</v>
      </c>
    </row>
    <row r="667" spans="24:32" ht="16.5" x14ac:dyDescent="0.2">
      <c r="X667" s="60">
        <v>654</v>
      </c>
      <c r="Y667" s="15">
        <f t="shared" si="56"/>
        <v>1606019</v>
      </c>
      <c r="Z667" s="15" t="str">
        <f t="shared" si="57"/>
        <v>高级神器1配件5-魔骨Lvs14</v>
      </c>
      <c r="AA667" s="60" t="s">
        <v>649</v>
      </c>
      <c r="AB667" s="15">
        <f t="shared" si="58"/>
        <v>14</v>
      </c>
      <c r="AC667" s="15" t="str">
        <f t="shared" si="59"/>
        <v>高级神器1配件5</v>
      </c>
      <c r="AD667" s="15">
        <f>INDEX(芦花古楼!$BS$19:$BS$58,神器!AB667)</f>
        <v>7</v>
      </c>
      <c r="AE667" s="15" t="s">
        <v>91</v>
      </c>
      <c r="AF667" s="15">
        <f t="shared" si="60"/>
        <v>7440</v>
      </c>
    </row>
    <row r="668" spans="24:32" ht="16.5" x14ac:dyDescent="0.2">
      <c r="X668" s="60">
        <v>655</v>
      </c>
      <c r="Y668" s="15">
        <f t="shared" si="56"/>
        <v>1606019</v>
      </c>
      <c r="Z668" s="15" t="str">
        <f t="shared" si="57"/>
        <v>高级神器1配件5-魔骨Lvs15</v>
      </c>
      <c r="AA668" s="60" t="s">
        <v>649</v>
      </c>
      <c r="AB668" s="15">
        <f t="shared" si="58"/>
        <v>15</v>
      </c>
      <c r="AC668" s="15" t="str">
        <f t="shared" si="59"/>
        <v>高级神器1配件5</v>
      </c>
      <c r="AD668" s="15">
        <f>INDEX(芦花古楼!$BS$19:$BS$58,神器!AB668)</f>
        <v>10</v>
      </c>
      <c r="AE668" s="15" t="s">
        <v>91</v>
      </c>
      <c r="AF668" s="15">
        <f t="shared" si="60"/>
        <v>8265</v>
      </c>
    </row>
    <row r="669" spans="24:32" ht="16.5" x14ac:dyDescent="0.2">
      <c r="X669" s="60">
        <v>656</v>
      </c>
      <c r="Y669" s="15">
        <f t="shared" si="56"/>
        <v>1606019</v>
      </c>
      <c r="Z669" s="15" t="str">
        <f t="shared" si="57"/>
        <v>高级神器1配件5-魔骨Lvs16</v>
      </c>
      <c r="AA669" s="60" t="s">
        <v>649</v>
      </c>
      <c r="AB669" s="15">
        <f t="shared" si="58"/>
        <v>16</v>
      </c>
      <c r="AC669" s="15" t="str">
        <f t="shared" si="59"/>
        <v>高级神器1配件5</v>
      </c>
      <c r="AD669" s="15">
        <f>INDEX(芦花古楼!$BS$19:$BS$58,神器!AB669)</f>
        <v>10</v>
      </c>
      <c r="AE669" s="15" t="s">
        <v>91</v>
      </c>
      <c r="AF669" s="15">
        <f t="shared" si="60"/>
        <v>9095</v>
      </c>
    </row>
    <row r="670" spans="24:32" ht="16.5" x14ac:dyDescent="0.2">
      <c r="X670" s="60">
        <v>657</v>
      </c>
      <c r="Y670" s="15">
        <f t="shared" si="56"/>
        <v>1606019</v>
      </c>
      <c r="Z670" s="15" t="str">
        <f t="shared" si="57"/>
        <v>高级神器1配件5-魔骨Lvs17</v>
      </c>
      <c r="AA670" s="60" t="s">
        <v>649</v>
      </c>
      <c r="AB670" s="15">
        <f t="shared" si="58"/>
        <v>17</v>
      </c>
      <c r="AC670" s="15" t="str">
        <f t="shared" si="59"/>
        <v>高级神器1配件5</v>
      </c>
      <c r="AD670" s="15">
        <f>INDEX(芦花古楼!$BS$19:$BS$58,神器!AB670)</f>
        <v>10</v>
      </c>
      <c r="AE670" s="15" t="s">
        <v>91</v>
      </c>
      <c r="AF670" s="15">
        <f t="shared" si="60"/>
        <v>9920</v>
      </c>
    </row>
    <row r="671" spans="24:32" ht="16.5" x14ac:dyDescent="0.2">
      <c r="X671" s="60">
        <v>658</v>
      </c>
      <c r="Y671" s="15">
        <f t="shared" si="56"/>
        <v>1606019</v>
      </c>
      <c r="Z671" s="15" t="str">
        <f t="shared" si="57"/>
        <v>高级神器1配件5-魔骨Lvs18</v>
      </c>
      <c r="AA671" s="60" t="s">
        <v>649</v>
      </c>
      <c r="AB671" s="15">
        <f t="shared" si="58"/>
        <v>18</v>
      </c>
      <c r="AC671" s="15" t="str">
        <f t="shared" si="59"/>
        <v>高级神器1配件5</v>
      </c>
      <c r="AD671" s="15">
        <f>INDEX(芦花古楼!$BS$19:$BS$58,神器!AB671)</f>
        <v>10</v>
      </c>
      <c r="AE671" s="15" t="s">
        <v>91</v>
      </c>
      <c r="AF671" s="15">
        <f t="shared" si="60"/>
        <v>10750</v>
      </c>
    </row>
    <row r="672" spans="24:32" ht="16.5" x14ac:dyDescent="0.2">
      <c r="X672" s="60">
        <v>659</v>
      </c>
      <c r="Y672" s="15">
        <f t="shared" si="56"/>
        <v>1606019</v>
      </c>
      <c r="Z672" s="15" t="str">
        <f t="shared" si="57"/>
        <v>高级神器1配件5-魔骨Lvs19</v>
      </c>
      <c r="AA672" s="60" t="s">
        <v>649</v>
      </c>
      <c r="AB672" s="15">
        <f t="shared" si="58"/>
        <v>19</v>
      </c>
      <c r="AC672" s="15" t="str">
        <f t="shared" si="59"/>
        <v>高级神器1配件5</v>
      </c>
      <c r="AD672" s="15">
        <f>INDEX(芦花古楼!$BS$19:$BS$58,神器!AB672)</f>
        <v>10</v>
      </c>
      <c r="AE672" s="15" t="s">
        <v>91</v>
      </c>
      <c r="AF672" s="15">
        <f t="shared" si="60"/>
        <v>11575</v>
      </c>
    </row>
    <row r="673" spans="24:32" ht="16.5" x14ac:dyDescent="0.2">
      <c r="X673" s="60">
        <v>660</v>
      </c>
      <c r="Y673" s="15">
        <f t="shared" si="56"/>
        <v>1606019</v>
      </c>
      <c r="Z673" s="15" t="str">
        <f t="shared" si="57"/>
        <v>高级神器1配件5-魔骨Lvs20</v>
      </c>
      <c r="AA673" s="60" t="s">
        <v>649</v>
      </c>
      <c r="AB673" s="15">
        <f t="shared" si="58"/>
        <v>20</v>
      </c>
      <c r="AC673" s="15" t="str">
        <f t="shared" si="59"/>
        <v>高级神器1配件5</v>
      </c>
      <c r="AD673" s="15">
        <f>INDEX(芦花古楼!$BS$19:$BS$58,神器!AB673)</f>
        <v>10</v>
      </c>
      <c r="AE673" s="15" t="s">
        <v>91</v>
      </c>
      <c r="AF673" s="15">
        <f t="shared" si="60"/>
        <v>13230</v>
      </c>
    </row>
    <row r="674" spans="24:32" ht="16.5" x14ac:dyDescent="0.2">
      <c r="X674" s="60">
        <v>661</v>
      </c>
      <c r="Y674" s="15">
        <f t="shared" si="56"/>
        <v>1606019</v>
      </c>
      <c r="Z674" s="15" t="str">
        <f t="shared" si="57"/>
        <v>高级神器1配件5-魔骨Lvs21</v>
      </c>
      <c r="AA674" s="60" t="s">
        <v>649</v>
      </c>
      <c r="AB674" s="15">
        <f t="shared" si="58"/>
        <v>21</v>
      </c>
      <c r="AC674" s="15" t="str">
        <f t="shared" si="59"/>
        <v>高级神器1配件5</v>
      </c>
      <c r="AD674" s="15">
        <f>INDEX(芦花古楼!$BS$19:$BS$58,神器!AB674)</f>
        <v>15</v>
      </c>
      <c r="AE674" s="15" t="s">
        <v>91</v>
      </c>
      <c r="AF674" s="15">
        <f t="shared" si="60"/>
        <v>14020</v>
      </c>
    </row>
    <row r="675" spans="24:32" ht="16.5" x14ac:dyDescent="0.2">
      <c r="X675" s="60">
        <v>662</v>
      </c>
      <c r="Y675" s="15">
        <f t="shared" si="56"/>
        <v>1606019</v>
      </c>
      <c r="Z675" s="15" t="str">
        <f t="shared" si="57"/>
        <v>高级神器1配件5-魔骨Lvs22</v>
      </c>
      <c r="AA675" s="60" t="s">
        <v>649</v>
      </c>
      <c r="AB675" s="15">
        <f t="shared" si="58"/>
        <v>22</v>
      </c>
      <c r="AC675" s="15" t="str">
        <f t="shared" si="59"/>
        <v>高级神器1配件5</v>
      </c>
      <c r="AD675" s="15">
        <f>INDEX(芦花古楼!$BS$19:$BS$58,神器!AB675)</f>
        <v>15</v>
      </c>
      <c r="AE675" s="15" t="s">
        <v>91</v>
      </c>
      <c r="AF675" s="15">
        <f t="shared" si="60"/>
        <v>14725</v>
      </c>
    </row>
    <row r="676" spans="24:32" ht="16.5" x14ac:dyDescent="0.2">
      <c r="X676" s="60">
        <v>663</v>
      </c>
      <c r="Y676" s="15">
        <f t="shared" si="56"/>
        <v>1606019</v>
      </c>
      <c r="Z676" s="15" t="str">
        <f t="shared" si="57"/>
        <v>高级神器1配件5-魔骨Lvs23</v>
      </c>
      <c r="AA676" s="60" t="s">
        <v>649</v>
      </c>
      <c r="AB676" s="15">
        <f t="shared" si="58"/>
        <v>23</v>
      </c>
      <c r="AC676" s="15" t="str">
        <f t="shared" si="59"/>
        <v>高级神器1配件5</v>
      </c>
      <c r="AD676" s="15">
        <f>INDEX(芦花古楼!$BS$19:$BS$58,神器!AB676)</f>
        <v>15</v>
      </c>
      <c r="AE676" s="15" t="s">
        <v>91</v>
      </c>
      <c r="AF676" s="15">
        <f t="shared" si="60"/>
        <v>15425</v>
      </c>
    </row>
    <row r="677" spans="24:32" ht="16.5" x14ac:dyDescent="0.2">
      <c r="X677" s="60">
        <v>664</v>
      </c>
      <c r="Y677" s="15">
        <f t="shared" si="56"/>
        <v>1606019</v>
      </c>
      <c r="Z677" s="15" t="str">
        <f t="shared" si="57"/>
        <v>高级神器1配件5-魔骨Lvs24</v>
      </c>
      <c r="AA677" s="60" t="s">
        <v>649</v>
      </c>
      <c r="AB677" s="15">
        <f t="shared" si="58"/>
        <v>24</v>
      </c>
      <c r="AC677" s="15" t="str">
        <f t="shared" si="59"/>
        <v>高级神器1配件5</v>
      </c>
      <c r="AD677" s="15">
        <f>INDEX(芦花古楼!$BS$19:$BS$58,神器!AB677)</f>
        <v>15</v>
      </c>
      <c r="AE677" s="15" t="s">
        <v>91</v>
      </c>
      <c r="AF677" s="15">
        <f t="shared" si="60"/>
        <v>16125</v>
      </c>
    </row>
    <row r="678" spans="24:32" ht="16.5" x14ac:dyDescent="0.2">
      <c r="X678" s="60">
        <v>665</v>
      </c>
      <c r="Y678" s="15">
        <f t="shared" si="56"/>
        <v>1606019</v>
      </c>
      <c r="Z678" s="15" t="str">
        <f t="shared" si="57"/>
        <v>高级神器1配件5-魔骨Lvs25</v>
      </c>
      <c r="AA678" s="60" t="s">
        <v>649</v>
      </c>
      <c r="AB678" s="15">
        <f t="shared" si="58"/>
        <v>25</v>
      </c>
      <c r="AC678" s="15" t="str">
        <f t="shared" si="59"/>
        <v>高级神器1配件5</v>
      </c>
      <c r="AD678" s="15">
        <f>INDEX(芦花古楼!$BS$19:$BS$58,神器!AB678)</f>
        <v>15</v>
      </c>
      <c r="AE678" s="15" t="s">
        <v>91</v>
      </c>
      <c r="AF678" s="15">
        <f t="shared" si="60"/>
        <v>16825</v>
      </c>
    </row>
    <row r="679" spans="24:32" ht="16.5" x14ac:dyDescent="0.2">
      <c r="X679" s="60">
        <v>666</v>
      </c>
      <c r="Y679" s="15">
        <f t="shared" si="56"/>
        <v>1606019</v>
      </c>
      <c r="Z679" s="15" t="str">
        <f t="shared" si="57"/>
        <v>高级神器1配件5-魔骨Lvs26</v>
      </c>
      <c r="AA679" s="60" t="s">
        <v>649</v>
      </c>
      <c r="AB679" s="15">
        <f t="shared" si="58"/>
        <v>26</v>
      </c>
      <c r="AC679" s="15" t="str">
        <f t="shared" si="59"/>
        <v>高级神器1配件5</v>
      </c>
      <c r="AD679" s="15">
        <f>INDEX(芦花古楼!$BS$19:$BS$58,神器!AB679)</f>
        <v>25</v>
      </c>
      <c r="AE679" s="15" t="s">
        <v>91</v>
      </c>
      <c r="AF679" s="15">
        <f t="shared" si="60"/>
        <v>17530</v>
      </c>
    </row>
    <row r="680" spans="24:32" ht="16.5" x14ac:dyDescent="0.2">
      <c r="X680" s="60">
        <v>667</v>
      </c>
      <c r="Y680" s="15">
        <f t="shared" si="56"/>
        <v>1606019</v>
      </c>
      <c r="Z680" s="15" t="str">
        <f t="shared" si="57"/>
        <v>高级神器1配件5-魔骨Lvs27</v>
      </c>
      <c r="AA680" s="60" t="s">
        <v>649</v>
      </c>
      <c r="AB680" s="15">
        <f t="shared" si="58"/>
        <v>27</v>
      </c>
      <c r="AC680" s="15" t="str">
        <f t="shared" si="59"/>
        <v>高级神器1配件5</v>
      </c>
      <c r="AD680" s="15">
        <f>INDEX(芦花古楼!$BS$19:$BS$58,神器!AB680)</f>
        <v>25</v>
      </c>
      <c r="AE680" s="15" t="s">
        <v>91</v>
      </c>
      <c r="AF680" s="15">
        <f t="shared" si="60"/>
        <v>18230</v>
      </c>
    </row>
    <row r="681" spans="24:32" ht="16.5" x14ac:dyDescent="0.2">
      <c r="X681" s="60">
        <v>668</v>
      </c>
      <c r="Y681" s="15">
        <f t="shared" si="56"/>
        <v>1606019</v>
      </c>
      <c r="Z681" s="15" t="str">
        <f t="shared" si="57"/>
        <v>高级神器1配件5-魔骨Lvs28</v>
      </c>
      <c r="AA681" s="60" t="s">
        <v>649</v>
      </c>
      <c r="AB681" s="15">
        <f t="shared" si="58"/>
        <v>28</v>
      </c>
      <c r="AC681" s="15" t="str">
        <f t="shared" si="59"/>
        <v>高级神器1配件5</v>
      </c>
      <c r="AD681" s="15">
        <f>INDEX(芦花古楼!$BS$19:$BS$58,神器!AB681)</f>
        <v>25</v>
      </c>
      <c r="AE681" s="15" t="s">
        <v>91</v>
      </c>
      <c r="AF681" s="15">
        <f t="shared" si="60"/>
        <v>18930</v>
      </c>
    </row>
    <row r="682" spans="24:32" ht="16.5" x14ac:dyDescent="0.2">
      <c r="X682" s="60">
        <v>669</v>
      </c>
      <c r="Y682" s="15">
        <f t="shared" si="56"/>
        <v>1606019</v>
      </c>
      <c r="Z682" s="15" t="str">
        <f t="shared" si="57"/>
        <v>高级神器1配件5-魔骨Lvs29</v>
      </c>
      <c r="AA682" s="60" t="s">
        <v>649</v>
      </c>
      <c r="AB682" s="15">
        <f t="shared" si="58"/>
        <v>29</v>
      </c>
      <c r="AC682" s="15" t="str">
        <f t="shared" si="59"/>
        <v>高级神器1配件5</v>
      </c>
      <c r="AD682" s="15">
        <f>INDEX(芦花古楼!$BS$19:$BS$58,神器!AB682)</f>
        <v>25</v>
      </c>
      <c r="AE682" s="15" t="s">
        <v>91</v>
      </c>
      <c r="AF682" s="15">
        <f t="shared" si="60"/>
        <v>19630</v>
      </c>
    </row>
    <row r="683" spans="24:32" ht="16.5" x14ac:dyDescent="0.2">
      <c r="X683" s="60">
        <v>670</v>
      </c>
      <c r="Y683" s="15">
        <f t="shared" si="56"/>
        <v>1606019</v>
      </c>
      <c r="Z683" s="15" t="str">
        <f t="shared" si="57"/>
        <v>高级神器1配件5-魔骨Lvs30</v>
      </c>
      <c r="AA683" s="60" t="s">
        <v>649</v>
      </c>
      <c r="AB683" s="15">
        <f t="shared" si="58"/>
        <v>30</v>
      </c>
      <c r="AC683" s="15" t="str">
        <f t="shared" si="59"/>
        <v>高级神器1配件5</v>
      </c>
      <c r="AD683" s="15">
        <f>INDEX(芦花古楼!$BS$19:$BS$58,神器!AB683)</f>
        <v>25</v>
      </c>
      <c r="AE683" s="15" t="s">
        <v>91</v>
      </c>
      <c r="AF683" s="15">
        <f t="shared" si="60"/>
        <v>21035</v>
      </c>
    </row>
    <row r="684" spans="24:32" ht="16.5" x14ac:dyDescent="0.2">
      <c r="X684" s="60">
        <v>671</v>
      </c>
      <c r="Y684" s="15">
        <f t="shared" si="56"/>
        <v>1606019</v>
      </c>
      <c r="Z684" s="15" t="str">
        <f t="shared" si="57"/>
        <v>高级神器1配件5-魔骨Lvs31</v>
      </c>
      <c r="AA684" s="60" t="s">
        <v>649</v>
      </c>
      <c r="AB684" s="15">
        <f t="shared" si="58"/>
        <v>31</v>
      </c>
      <c r="AC684" s="15" t="str">
        <f t="shared" si="59"/>
        <v>高级神器1配件5</v>
      </c>
      <c r="AD684" s="15">
        <f>INDEX(芦花古楼!$BS$19:$BS$58,神器!AB684)</f>
        <v>30</v>
      </c>
      <c r="AE684" s="15" t="s">
        <v>91</v>
      </c>
      <c r="AF684" s="15">
        <f t="shared" si="60"/>
        <v>22050</v>
      </c>
    </row>
    <row r="685" spans="24:32" ht="16.5" x14ac:dyDescent="0.2">
      <c r="X685" s="60">
        <v>672</v>
      </c>
      <c r="Y685" s="15">
        <f t="shared" si="56"/>
        <v>1606019</v>
      </c>
      <c r="Z685" s="15" t="str">
        <f t="shared" si="57"/>
        <v>高级神器1配件5-魔骨Lvs32</v>
      </c>
      <c r="AA685" s="60" t="s">
        <v>649</v>
      </c>
      <c r="AB685" s="15">
        <f t="shared" si="58"/>
        <v>32</v>
      </c>
      <c r="AC685" s="15" t="str">
        <f t="shared" si="59"/>
        <v>高级神器1配件5</v>
      </c>
      <c r="AD685" s="15">
        <f>INDEX(芦花古楼!$BS$19:$BS$58,神器!AB685)</f>
        <v>30</v>
      </c>
      <c r="AE685" s="15" t="s">
        <v>91</v>
      </c>
      <c r="AF685" s="15">
        <f t="shared" si="60"/>
        <v>33080</v>
      </c>
    </row>
    <row r="686" spans="24:32" ht="16.5" x14ac:dyDescent="0.2">
      <c r="X686" s="60">
        <v>673</v>
      </c>
      <c r="Y686" s="15">
        <f t="shared" si="56"/>
        <v>1606019</v>
      </c>
      <c r="Z686" s="15" t="str">
        <f t="shared" si="57"/>
        <v>高级神器1配件5-魔骨Lvs33</v>
      </c>
      <c r="AA686" s="60" t="s">
        <v>649</v>
      </c>
      <c r="AB686" s="15">
        <f t="shared" si="58"/>
        <v>33</v>
      </c>
      <c r="AC686" s="15" t="str">
        <f t="shared" si="59"/>
        <v>高级神器1配件5</v>
      </c>
      <c r="AD686" s="15">
        <f>INDEX(芦花古楼!$BS$19:$BS$58,神器!AB686)</f>
        <v>30</v>
      </c>
      <c r="AE686" s="15" t="s">
        <v>91</v>
      </c>
      <c r="AF686" s="15">
        <f t="shared" si="60"/>
        <v>44105</v>
      </c>
    </row>
    <row r="687" spans="24:32" ht="16.5" x14ac:dyDescent="0.2">
      <c r="X687" s="60">
        <v>674</v>
      </c>
      <c r="Y687" s="15">
        <f t="shared" si="56"/>
        <v>1606019</v>
      </c>
      <c r="Z687" s="15" t="str">
        <f t="shared" si="57"/>
        <v>高级神器1配件5-魔骨Lvs34</v>
      </c>
      <c r="AA687" s="60" t="s">
        <v>649</v>
      </c>
      <c r="AB687" s="15">
        <f t="shared" si="58"/>
        <v>34</v>
      </c>
      <c r="AC687" s="15" t="str">
        <f t="shared" si="59"/>
        <v>高级神器1配件5</v>
      </c>
      <c r="AD687" s="15">
        <f>INDEX(芦花古楼!$BS$19:$BS$58,神器!AB687)</f>
        <v>30</v>
      </c>
      <c r="AE687" s="15" t="s">
        <v>91</v>
      </c>
      <c r="AF687" s="15">
        <f t="shared" si="60"/>
        <v>55135</v>
      </c>
    </row>
    <row r="688" spans="24:32" ht="16.5" x14ac:dyDescent="0.2">
      <c r="X688" s="60">
        <v>675</v>
      </c>
      <c r="Y688" s="15">
        <f t="shared" si="56"/>
        <v>1606019</v>
      </c>
      <c r="Z688" s="15" t="str">
        <f t="shared" si="57"/>
        <v>高级神器1配件5-魔骨Lvs35</v>
      </c>
      <c r="AA688" s="60" t="s">
        <v>649</v>
      </c>
      <c r="AB688" s="15">
        <f t="shared" si="58"/>
        <v>35</v>
      </c>
      <c r="AC688" s="15" t="str">
        <f t="shared" si="59"/>
        <v>高级神器1配件5</v>
      </c>
      <c r="AD688" s="15">
        <f>INDEX(芦花古楼!$BS$19:$BS$58,神器!AB688)</f>
        <v>30</v>
      </c>
      <c r="AE688" s="15" t="s">
        <v>91</v>
      </c>
      <c r="AF688" s="15">
        <f t="shared" si="60"/>
        <v>66160</v>
      </c>
    </row>
    <row r="689" spans="24:32" ht="16.5" x14ac:dyDescent="0.2">
      <c r="X689" s="60">
        <v>676</v>
      </c>
      <c r="Y689" s="15">
        <f t="shared" si="56"/>
        <v>1606019</v>
      </c>
      <c r="Z689" s="15" t="str">
        <f t="shared" si="57"/>
        <v>高级神器1配件5-魔骨Lvs36</v>
      </c>
      <c r="AA689" s="60" t="s">
        <v>649</v>
      </c>
      <c r="AB689" s="15">
        <f t="shared" si="58"/>
        <v>36</v>
      </c>
      <c r="AC689" s="15" t="str">
        <f t="shared" si="59"/>
        <v>高级神器1配件5</v>
      </c>
      <c r="AD689" s="15">
        <f>INDEX(芦花古楼!$BS$19:$BS$58,神器!AB689)</f>
        <v>40</v>
      </c>
      <c r="AE689" s="15" t="s">
        <v>91</v>
      </c>
      <c r="AF689" s="15">
        <f t="shared" si="60"/>
        <v>77190</v>
      </c>
    </row>
    <row r="690" spans="24:32" ht="16.5" x14ac:dyDescent="0.2">
      <c r="X690" s="60">
        <v>677</v>
      </c>
      <c r="Y690" s="15">
        <f t="shared" si="56"/>
        <v>1606019</v>
      </c>
      <c r="Z690" s="15" t="str">
        <f t="shared" si="57"/>
        <v>高级神器1配件5-魔骨Lvs37</v>
      </c>
      <c r="AA690" s="60" t="s">
        <v>649</v>
      </c>
      <c r="AB690" s="15">
        <f t="shared" si="58"/>
        <v>37</v>
      </c>
      <c r="AC690" s="15" t="str">
        <f t="shared" si="59"/>
        <v>高级神器1配件5</v>
      </c>
      <c r="AD690" s="15">
        <f>INDEX(芦花古楼!$BS$19:$BS$58,神器!AB690)</f>
        <v>40</v>
      </c>
      <c r="AE690" s="15" t="s">
        <v>91</v>
      </c>
      <c r="AF690" s="15">
        <f t="shared" si="60"/>
        <v>88215</v>
      </c>
    </row>
    <row r="691" spans="24:32" ht="16.5" x14ac:dyDescent="0.2">
      <c r="X691" s="60">
        <v>678</v>
      </c>
      <c r="Y691" s="15">
        <f t="shared" si="56"/>
        <v>1606019</v>
      </c>
      <c r="Z691" s="15" t="str">
        <f t="shared" si="57"/>
        <v>高级神器1配件5-魔骨Lvs38</v>
      </c>
      <c r="AA691" s="60" t="s">
        <v>649</v>
      </c>
      <c r="AB691" s="15">
        <f t="shared" si="58"/>
        <v>38</v>
      </c>
      <c r="AC691" s="15" t="str">
        <f t="shared" si="59"/>
        <v>高级神器1配件5</v>
      </c>
      <c r="AD691" s="15">
        <f>INDEX(芦花古楼!$BS$19:$BS$58,神器!AB691)</f>
        <v>40</v>
      </c>
      <c r="AE691" s="15" t="s">
        <v>91</v>
      </c>
      <c r="AF691" s="15">
        <f t="shared" si="60"/>
        <v>99240</v>
      </c>
    </row>
    <row r="692" spans="24:32" ht="16.5" x14ac:dyDescent="0.2">
      <c r="X692" s="60">
        <v>679</v>
      </c>
      <c r="Y692" s="15">
        <f t="shared" si="56"/>
        <v>1606019</v>
      </c>
      <c r="Z692" s="15" t="str">
        <f t="shared" si="57"/>
        <v>高级神器1配件5-魔骨Lvs39</v>
      </c>
      <c r="AA692" s="60" t="s">
        <v>649</v>
      </c>
      <c r="AB692" s="15">
        <f t="shared" si="58"/>
        <v>39</v>
      </c>
      <c r="AC692" s="15" t="str">
        <f t="shared" si="59"/>
        <v>高级神器1配件5</v>
      </c>
      <c r="AD692" s="15">
        <f>INDEX(芦花古楼!$BS$19:$BS$58,神器!AB692)</f>
        <v>40</v>
      </c>
      <c r="AE692" s="15" t="s">
        <v>91</v>
      </c>
      <c r="AF692" s="15">
        <f t="shared" si="60"/>
        <v>110270</v>
      </c>
    </row>
    <row r="693" spans="24:32" ht="16.5" x14ac:dyDescent="0.2">
      <c r="X693" s="60">
        <v>680</v>
      </c>
      <c r="Y693" s="15">
        <f t="shared" si="56"/>
        <v>1606019</v>
      </c>
      <c r="Z693" s="15" t="str">
        <f t="shared" si="57"/>
        <v>高级神器1配件5-魔骨Lvs40</v>
      </c>
      <c r="AA693" s="60" t="s">
        <v>649</v>
      </c>
      <c r="AB693" s="15">
        <f t="shared" si="58"/>
        <v>40</v>
      </c>
      <c r="AC693" s="15" t="str">
        <f t="shared" si="59"/>
        <v>高级神器1配件5</v>
      </c>
      <c r="AD693" s="15">
        <f>INDEX(芦花古楼!$BS$19:$BS$58,神器!AB693)</f>
        <v>40</v>
      </c>
      <c r="AE693" s="15" t="s">
        <v>91</v>
      </c>
      <c r="AF693" s="15">
        <f t="shared" si="60"/>
        <v>132325</v>
      </c>
    </row>
    <row r="694" spans="24:32" ht="16.5" x14ac:dyDescent="0.2">
      <c r="X694" s="60">
        <v>681</v>
      </c>
      <c r="Y694" s="15">
        <f t="shared" si="56"/>
        <v>1606020</v>
      </c>
      <c r="Z694" s="15" t="str">
        <f t="shared" si="57"/>
        <v>高级神器1配件6-封魔匣Lvs1</v>
      </c>
      <c r="AA694" s="60" t="s">
        <v>649</v>
      </c>
      <c r="AB694" s="15">
        <f t="shared" si="58"/>
        <v>1</v>
      </c>
      <c r="AC694" s="15" t="str">
        <f t="shared" si="59"/>
        <v>高级神器1配件6</v>
      </c>
      <c r="AD694" s="15">
        <f>INDEX(芦花古楼!$BS$19:$BS$58,神器!AB694)</f>
        <v>1</v>
      </c>
      <c r="AE694" s="15" t="s">
        <v>91</v>
      </c>
      <c r="AF694" s="15">
        <f t="shared" si="60"/>
        <v>715</v>
      </c>
    </row>
    <row r="695" spans="24:32" ht="16.5" x14ac:dyDescent="0.2">
      <c r="X695" s="60">
        <v>682</v>
      </c>
      <c r="Y695" s="15">
        <f t="shared" si="56"/>
        <v>1606020</v>
      </c>
      <c r="Z695" s="15" t="str">
        <f t="shared" si="57"/>
        <v>高级神器1配件6-封魔匣Lvs2</v>
      </c>
      <c r="AA695" s="60" t="s">
        <v>649</v>
      </c>
      <c r="AB695" s="15">
        <f t="shared" si="58"/>
        <v>2</v>
      </c>
      <c r="AC695" s="15" t="str">
        <f t="shared" si="59"/>
        <v>高级神器1配件6</v>
      </c>
      <c r="AD695" s="15">
        <f>INDEX(芦花古楼!$BS$19:$BS$58,神器!AB695)</f>
        <v>1</v>
      </c>
      <c r="AE695" s="15" t="s">
        <v>91</v>
      </c>
      <c r="AF695" s="15">
        <f t="shared" si="60"/>
        <v>1075</v>
      </c>
    </row>
    <row r="696" spans="24:32" ht="16.5" x14ac:dyDescent="0.2">
      <c r="X696" s="60">
        <v>683</v>
      </c>
      <c r="Y696" s="15">
        <f t="shared" si="56"/>
        <v>1606020</v>
      </c>
      <c r="Z696" s="15" t="str">
        <f t="shared" si="57"/>
        <v>高级神器1配件6-封魔匣Lvs3</v>
      </c>
      <c r="AA696" s="60" t="s">
        <v>649</v>
      </c>
      <c r="AB696" s="15">
        <f t="shared" si="58"/>
        <v>3</v>
      </c>
      <c r="AC696" s="15" t="str">
        <f t="shared" si="59"/>
        <v>高级神器1配件6</v>
      </c>
      <c r="AD696" s="15">
        <f>INDEX(芦花古楼!$BS$19:$BS$58,神器!AB696)</f>
        <v>2</v>
      </c>
      <c r="AE696" s="15" t="s">
        <v>91</v>
      </c>
      <c r="AF696" s="15">
        <f t="shared" si="60"/>
        <v>1430</v>
      </c>
    </row>
    <row r="697" spans="24:32" ht="16.5" x14ac:dyDescent="0.2">
      <c r="X697" s="60">
        <v>684</v>
      </c>
      <c r="Y697" s="15">
        <f t="shared" si="56"/>
        <v>1606020</v>
      </c>
      <c r="Z697" s="15" t="str">
        <f t="shared" si="57"/>
        <v>高级神器1配件6-封魔匣Lvs4</v>
      </c>
      <c r="AA697" s="60" t="s">
        <v>649</v>
      </c>
      <c r="AB697" s="15">
        <f t="shared" si="58"/>
        <v>4</v>
      </c>
      <c r="AC697" s="15" t="str">
        <f t="shared" si="59"/>
        <v>高级神器1配件6</v>
      </c>
      <c r="AD697" s="15">
        <f>INDEX(芦花古楼!$BS$19:$BS$58,神器!AB697)</f>
        <v>3</v>
      </c>
      <c r="AE697" s="15" t="s">
        <v>91</v>
      </c>
      <c r="AF697" s="15">
        <f t="shared" si="60"/>
        <v>1790</v>
      </c>
    </row>
    <row r="698" spans="24:32" ht="16.5" x14ac:dyDescent="0.2">
      <c r="X698" s="60">
        <v>685</v>
      </c>
      <c r="Y698" s="15">
        <f t="shared" si="56"/>
        <v>1606020</v>
      </c>
      <c r="Z698" s="15" t="str">
        <f t="shared" si="57"/>
        <v>高级神器1配件6-封魔匣Lvs5</v>
      </c>
      <c r="AA698" s="60" t="s">
        <v>649</v>
      </c>
      <c r="AB698" s="15">
        <f t="shared" si="58"/>
        <v>5</v>
      </c>
      <c r="AC698" s="15" t="str">
        <f t="shared" si="59"/>
        <v>高级神器1配件6</v>
      </c>
      <c r="AD698" s="15">
        <f>INDEX(芦花古楼!$BS$19:$BS$58,神器!AB698)</f>
        <v>3</v>
      </c>
      <c r="AE698" s="15" t="s">
        <v>91</v>
      </c>
      <c r="AF698" s="15">
        <f t="shared" si="60"/>
        <v>2150</v>
      </c>
    </row>
    <row r="699" spans="24:32" ht="16.5" x14ac:dyDescent="0.2">
      <c r="X699" s="60">
        <v>686</v>
      </c>
      <c r="Y699" s="15">
        <f t="shared" si="56"/>
        <v>1606020</v>
      </c>
      <c r="Z699" s="15" t="str">
        <f t="shared" si="57"/>
        <v>高级神器1配件6-封魔匣Lvs6</v>
      </c>
      <c r="AA699" s="60" t="s">
        <v>649</v>
      </c>
      <c r="AB699" s="15">
        <f t="shared" si="58"/>
        <v>6</v>
      </c>
      <c r="AC699" s="15" t="str">
        <f t="shared" si="59"/>
        <v>高级神器1配件6</v>
      </c>
      <c r="AD699" s="15">
        <f>INDEX(芦花古楼!$BS$19:$BS$58,神器!AB699)</f>
        <v>5</v>
      </c>
      <c r="AE699" s="15" t="s">
        <v>91</v>
      </c>
      <c r="AF699" s="15">
        <f t="shared" si="60"/>
        <v>2505</v>
      </c>
    </row>
    <row r="700" spans="24:32" ht="16.5" x14ac:dyDescent="0.2">
      <c r="X700" s="60">
        <v>687</v>
      </c>
      <c r="Y700" s="15">
        <f t="shared" si="56"/>
        <v>1606020</v>
      </c>
      <c r="Z700" s="15" t="str">
        <f t="shared" si="57"/>
        <v>高级神器1配件6-封魔匣Lvs7</v>
      </c>
      <c r="AA700" s="60" t="s">
        <v>649</v>
      </c>
      <c r="AB700" s="15">
        <f t="shared" si="58"/>
        <v>7</v>
      </c>
      <c r="AC700" s="15" t="str">
        <f t="shared" si="59"/>
        <v>高级神器1配件6</v>
      </c>
      <c r="AD700" s="15">
        <f>INDEX(芦花古楼!$BS$19:$BS$58,神器!AB700)</f>
        <v>5</v>
      </c>
      <c r="AE700" s="15" t="s">
        <v>91</v>
      </c>
      <c r="AF700" s="15">
        <f t="shared" si="60"/>
        <v>2865</v>
      </c>
    </row>
    <row r="701" spans="24:32" ht="16.5" x14ac:dyDescent="0.2">
      <c r="X701" s="60">
        <v>688</v>
      </c>
      <c r="Y701" s="15">
        <f t="shared" si="56"/>
        <v>1606020</v>
      </c>
      <c r="Z701" s="15" t="str">
        <f t="shared" si="57"/>
        <v>高级神器1配件6-封魔匣Lvs8</v>
      </c>
      <c r="AA701" s="60" t="s">
        <v>649</v>
      </c>
      <c r="AB701" s="15">
        <f t="shared" si="58"/>
        <v>8</v>
      </c>
      <c r="AC701" s="15" t="str">
        <f t="shared" si="59"/>
        <v>高级神器1配件6</v>
      </c>
      <c r="AD701" s="15">
        <f>INDEX(芦花古楼!$BS$19:$BS$58,神器!AB701)</f>
        <v>5</v>
      </c>
      <c r="AE701" s="15" t="s">
        <v>91</v>
      </c>
      <c r="AF701" s="15">
        <f t="shared" si="60"/>
        <v>3225</v>
      </c>
    </row>
    <row r="702" spans="24:32" ht="16.5" x14ac:dyDescent="0.2">
      <c r="X702" s="60">
        <v>689</v>
      </c>
      <c r="Y702" s="15">
        <f t="shared" si="56"/>
        <v>1606020</v>
      </c>
      <c r="Z702" s="15" t="str">
        <f t="shared" si="57"/>
        <v>高级神器1配件6-封魔匣Lvs9</v>
      </c>
      <c r="AA702" s="60" t="s">
        <v>649</v>
      </c>
      <c r="AB702" s="15">
        <f t="shared" si="58"/>
        <v>9</v>
      </c>
      <c r="AC702" s="15" t="str">
        <f t="shared" si="59"/>
        <v>高级神器1配件6</v>
      </c>
      <c r="AD702" s="15">
        <f>INDEX(芦花古楼!$BS$19:$BS$58,神器!AB702)</f>
        <v>5</v>
      </c>
      <c r="AE702" s="15" t="s">
        <v>91</v>
      </c>
      <c r="AF702" s="15">
        <f t="shared" si="60"/>
        <v>3585</v>
      </c>
    </row>
    <row r="703" spans="24:32" ht="16.5" x14ac:dyDescent="0.2">
      <c r="X703" s="60">
        <v>690</v>
      </c>
      <c r="Y703" s="15">
        <f t="shared" si="56"/>
        <v>1606020</v>
      </c>
      <c r="Z703" s="15" t="str">
        <f t="shared" si="57"/>
        <v>高级神器1配件6-封魔匣Lvs10</v>
      </c>
      <c r="AA703" s="60" t="s">
        <v>649</v>
      </c>
      <c r="AB703" s="15">
        <f t="shared" si="58"/>
        <v>10</v>
      </c>
      <c r="AC703" s="15" t="str">
        <f t="shared" si="59"/>
        <v>高级神器1配件6</v>
      </c>
      <c r="AD703" s="15">
        <f>INDEX(芦花古楼!$BS$19:$BS$58,神器!AB703)</f>
        <v>7</v>
      </c>
      <c r="AE703" s="15" t="s">
        <v>91</v>
      </c>
      <c r="AF703" s="15">
        <f t="shared" si="60"/>
        <v>4300</v>
      </c>
    </row>
    <row r="704" spans="24:32" ht="16.5" x14ac:dyDescent="0.2">
      <c r="X704" s="60">
        <v>691</v>
      </c>
      <c r="Y704" s="15">
        <f t="shared" si="56"/>
        <v>1606020</v>
      </c>
      <c r="Z704" s="15" t="str">
        <f t="shared" si="57"/>
        <v>高级神器1配件6-封魔匣Lvs11</v>
      </c>
      <c r="AA704" s="60" t="s">
        <v>649</v>
      </c>
      <c r="AB704" s="15">
        <f t="shared" si="58"/>
        <v>11</v>
      </c>
      <c r="AC704" s="15" t="str">
        <f t="shared" si="59"/>
        <v>高级神器1配件6</v>
      </c>
      <c r="AD704" s="15">
        <f>INDEX(芦花古楼!$BS$19:$BS$58,神器!AB704)</f>
        <v>7</v>
      </c>
      <c r="AE704" s="15" t="s">
        <v>91</v>
      </c>
      <c r="AF704" s="15">
        <f t="shared" si="60"/>
        <v>4960</v>
      </c>
    </row>
    <row r="705" spans="24:32" ht="16.5" x14ac:dyDescent="0.2">
      <c r="X705" s="60">
        <v>692</v>
      </c>
      <c r="Y705" s="15">
        <f t="shared" si="56"/>
        <v>1606020</v>
      </c>
      <c r="Z705" s="15" t="str">
        <f t="shared" si="57"/>
        <v>高级神器1配件6-封魔匣Lvs12</v>
      </c>
      <c r="AA705" s="60" t="s">
        <v>649</v>
      </c>
      <c r="AB705" s="15">
        <f t="shared" si="58"/>
        <v>12</v>
      </c>
      <c r="AC705" s="15" t="str">
        <f t="shared" si="59"/>
        <v>高级神器1配件6</v>
      </c>
      <c r="AD705" s="15">
        <f>INDEX(芦花古楼!$BS$19:$BS$58,神器!AB705)</f>
        <v>7</v>
      </c>
      <c r="AE705" s="15" t="s">
        <v>91</v>
      </c>
      <c r="AF705" s="15">
        <f t="shared" si="60"/>
        <v>5785</v>
      </c>
    </row>
    <row r="706" spans="24:32" ht="16.5" x14ac:dyDescent="0.2">
      <c r="X706" s="60">
        <v>693</v>
      </c>
      <c r="Y706" s="15">
        <f t="shared" si="56"/>
        <v>1606020</v>
      </c>
      <c r="Z706" s="15" t="str">
        <f t="shared" si="57"/>
        <v>高级神器1配件6-封魔匣Lvs13</v>
      </c>
      <c r="AA706" s="60" t="s">
        <v>649</v>
      </c>
      <c r="AB706" s="15">
        <f t="shared" si="58"/>
        <v>13</v>
      </c>
      <c r="AC706" s="15" t="str">
        <f t="shared" si="59"/>
        <v>高级神器1配件6</v>
      </c>
      <c r="AD706" s="15">
        <f>INDEX(芦花古楼!$BS$19:$BS$58,神器!AB706)</f>
        <v>7</v>
      </c>
      <c r="AE706" s="15" t="s">
        <v>91</v>
      </c>
      <c r="AF706" s="15">
        <f t="shared" si="60"/>
        <v>6615</v>
      </c>
    </row>
    <row r="707" spans="24:32" ht="16.5" x14ac:dyDescent="0.2">
      <c r="X707" s="60">
        <v>694</v>
      </c>
      <c r="Y707" s="15">
        <f t="shared" si="56"/>
        <v>1606020</v>
      </c>
      <c r="Z707" s="15" t="str">
        <f t="shared" si="57"/>
        <v>高级神器1配件6-封魔匣Lvs14</v>
      </c>
      <c r="AA707" s="60" t="s">
        <v>649</v>
      </c>
      <c r="AB707" s="15">
        <f t="shared" si="58"/>
        <v>14</v>
      </c>
      <c r="AC707" s="15" t="str">
        <f t="shared" si="59"/>
        <v>高级神器1配件6</v>
      </c>
      <c r="AD707" s="15">
        <f>INDEX(芦花古楼!$BS$19:$BS$58,神器!AB707)</f>
        <v>7</v>
      </c>
      <c r="AE707" s="15" t="s">
        <v>91</v>
      </c>
      <c r="AF707" s="15">
        <f t="shared" si="60"/>
        <v>7440</v>
      </c>
    </row>
    <row r="708" spans="24:32" ht="16.5" x14ac:dyDescent="0.2">
      <c r="X708" s="60">
        <v>695</v>
      </c>
      <c r="Y708" s="15">
        <f t="shared" si="56"/>
        <v>1606020</v>
      </c>
      <c r="Z708" s="15" t="str">
        <f t="shared" si="57"/>
        <v>高级神器1配件6-封魔匣Lvs15</v>
      </c>
      <c r="AA708" s="60" t="s">
        <v>649</v>
      </c>
      <c r="AB708" s="15">
        <f t="shared" si="58"/>
        <v>15</v>
      </c>
      <c r="AC708" s="15" t="str">
        <f t="shared" si="59"/>
        <v>高级神器1配件6</v>
      </c>
      <c r="AD708" s="15">
        <f>INDEX(芦花古楼!$BS$19:$BS$58,神器!AB708)</f>
        <v>10</v>
      </c>
      <c r="AE708" s="15" t="s">
        <v>91</v>
      </c>
      <c r="AF708" s="15">
        <f t="shared" si="60"/>
        <v>8265</v>
      </c>
    </row>
    <row r="709" spans="24:32" ht="16.5" x14ac:dyDescent="0.2">
      <c r="X709" s="60">
        <v>696</v>
      </c>
      <c r="Y709" s="15">
        <f t="shared" si="56"/>
        <v>1606020</v>
      </c>
      <c r="Z709" s="15" t="str">
        <f t="shared" si="57"/>
        <v>高级神器1配件6-封魔匣Lvs16</v>
      </c>
      <c r="AA709" s="60" t="s">
        <v>649</v>
      </c>
      <c r="AB709" s="15">
        <f t="shared" si="58"/>
        <v>16</v>
      </c>
      <c r="AC709" s="15" t="str">
        <f t="shared" si="59"/>
        <v>高级神器1配件6</v>
      </c>
      <c r="AD709" s="15">
        <f>INDEX(芦花古楼!$BS$19:$BS$58,神器!AB709)</f>
        <v>10</v>
      </c>
      <c r="AE709" s="15" t="s">
        <v>91</v>
      </c>
      <c r="AF709" s="15">
        <f t="shared" si="60"/>
        <v>9095</v>
      </c>
    </row>
    <row r="710" spans="24:32" ht="16.5" x14ac:dyDescent="0.2">
      <c r="X710" s="60">
        <v>697</v>
      </c>
      <c r="Y710" s="15">
        <f t="shared" si="56"/>
        <v>1606020</v>
      </c>
      <c r="Z710" s="15" t="str">
        <f t="shared" si="57"/>
        <v>高级神器1配件6-封魔匣Lvs17</v>
      </c>
      <c r="AA710" s="60" t="s">
        <v>649</v>
      </c>
      <c r="AB710" s="15">
        <f t="shared" si="58"/>
        <v>17</v>
      </c>
      <c r="AC710" s="15" t="str">
        <f t="shared" si="59"/>
        <v>高级神器1配件6</v>
      </c>
      <c r="AD710" s="15">
        <f>INDEX(芦花古楼!$BS$19:$BS$58,神器!AB710)</f>
        <v>10</v>
      </c>
      <c r="AE710" s="15" t="s">
        <v>91</v>
      </c>
      <c r="AF710" s="15">
        <f t="shared" si="60"/>
        <v>9920</v>
      </c>
    </row>
    <row r="711" spans="24:32" ht="16.5" x14ac:dyDescent="0.2">
      <c r="X711" s="60">
        <v>698</v>
      </c>
      <c r="Y711" s="15">
        <f t="shared" si="56"/>
        <v>1606020</v>
      </c>
      <c r="Z711" s="15" t="str">
        <f t="shared" si="57"/>
        <v>高级神器1配件6-封魔匣Lvs18</v>
      </c>
      <c r="AA711" s="60" t="s">
        <v>649</v>
      </c>
      <c r="AB711" s="15">
        <f t="shared" si="58"/>
        <v>18</v>
      </c>
      <c r="AC711" s="15" t="str">
        <f t="shared" si="59"/>
        <v>高级神器1配件6</v>
      </c>
      <c r="AD711" s="15">
        <f>INDEX(芦花古楼!$BS$19:$BS$58,神器!AB711)</f>
        <v>10</v>
      </c>
      <c r="AE711" s="15" t="s">
        <v>91</v>
      </c>
      <c r="AF711" s="15">
        <f t="shared" si="60"/>
        <v>10750</v>
      </c>
    </row>
    <row r="712" spans="24:32" ht="16.5" x14ac:dyDescent="0.2">
      <c r="X712" s="60">
        <v>699</v>
      </c>
      <c r="Y712" s="15">
        <f t="shared" si="56"/>
        <v>1606020</v>
      </c>
      <c r="Z712" s="15" t="str">
        <f t="shared" si="57"/>
        <v>高级神器1配件6-封魔匣Lvs19</v>
      </c>
      <c r="AA712" s="60" t="s">
        <v>649</v>
      </c>
      <c r="AB712" s="15">
        <f t="shared" si="58"/>
        <v>19</v>
      </c>
      <c r="AC712" s="15" t="str">
        <f t="shared" si="59"/>
        <v>高级神器1配件6</v>
      </c>
      <c r="AD712" s="15">
        <f>INDEX(芦花古楼!$BS$19:$BS$58,神器!AB712)</f>
        <v>10</v>
      </c>
      <c r="AE712" s="15" t="s">
        <v>91</v>
      </c>
      <c r="AF712" s="15">
        <f t="shared" si="60"/>
        <v>11575</v>
      </c>
    </row>
    <row r="713" spans="24:32" ht="16.5" x14ac:dyDescent="0.2">
      <c r="X713" s="60">
        <v>700</v>
      </c>
      <c r="Y713" s="15">
        <f t="shared" si="56"/>
        <v>1606020</v>
      </c>
      <c r="Z713" s="15" t="str">
        <f t="shared" si="57"/>
        <v>高级神器1配件6-封魔匣Lvs20</v>
      </c>
      <c r="AA713" s="60" t="s">
        <v>649</v>
      </c>
      <c r="AB713" s="15">
        <f t="shared" si="58"/>
        <v>20</v>
      </c>
      <c r="AC713" s="15" t="str">
        <f t="shared" si="59"/>
        <v>高级神器1配件6</v>
      </c>
      <c r="AD713" s="15">
        <f>INDEX(芦花古楼!$BS$19:$BS$58,神器!AB713)</f>
        <v>10</v>
      </c>
      <c r="AE713" s="15" t="s">
        <v>91</v>
      </c>
      <c r="AF713" s="15">
        <f t="shared" si="60"/>
        <v>13230</v>
      </c>
    </row>
    <row r="714" spans="24:32" ht="16.5" x14ac:dyDescent="0.2">
      <c r="X714" s="60">
        <v>701</v>
      </c>
      <c r="Y714" s="15">
        <f t="shared" si="56"/>
        <v>1606020</v>
      </c>
      <c r="Z714" s="15" t="str">
        <f t="shared" si="57"/>
        <v>高级神器1配件6-封魔匣Lvs21</v>
      </c>
      <c r="AA714" s="60" t="s">
        <v>649</v>
      </c>
      <c r="AB714" s="15">
        <f t="shared" si="58"/>
        <v>21</v>
      </c>
      <c r="AC714" s="15" t="str">
        <f t="shared" si="59"/>
        <v>高级神器1配件6</v>
      </c>
      <c r="AD714" s="15">
        <f>INDEX(芦花古楼!$BS$19:$BS$58,神器!AB714)</f>
        <v>15</v>
      </c>
      <c r="AE714" s="15" t="s">
        <v>91</v>
      </c>
      <c r="AF714" s="15">
        <f t="shared" si="60"/>
        <v>14020</v>
      </c>
    </row>
    <row r="715" spans="24:32" ht="16.5" x14ac:dyDescent="0.2">
      <c r="X715" s="60">
        <v>702</v>
      </c>
      <c r="Y715" s="15">
        <f t="shared" si="56"/>
        <v>1606020</v>
      </c>
      <c r="Z715" s="15" t="str">
        <f t="shared" si="57"/>
        <v>高级神器1配件6-封魔匣Lvs22</v>
      </c>
      <c r="AA715" s="60" t="s">
        <v>649</v>
      </c>
      <c r="AB715" s="15">
        <f t="shared" si="58"/>
        <v>22</v>
      </c>
      <c r="AC715" s="15" t="str">
        <f t="shared" si="59"/>
        <v>高级神器1配件6</v>
      </c>
      <c r="AD715" s="15">
        <f>INDEX(芦花古楼!$BS$19:$BS$58,神器!AB715)</f>
        <v>15</v>
      </c>
      <c r="AE715" s="15" t="s">
        <v>91</v>
      </c>
      <c r="AF715" s="15">
        <f t="shared" si="60"/>
        <v>14725</v>
      </c>
    </row>
    <row r="716" spans="24:32" ht="16.5" x14ac:dyDescent="0.2">
      <c r="X716" s="60">
        <v>703</v>
      </c>
      <c r="Y716" s="15">
        <f t="shared" si="56"/>
        <v>1606020</v>
      </c>
      <c r="Z716" s="15" t="str">
        <f t="shared" si="57"/>
        <v>高级神器1配件6-封魔匣Lvs23</v>
      </c>
      <c r="AA716" s="60" t="s">
        <v>649</v>
      </c>
      <c r="AB716" s="15">
        <f t="shared" si="58"/>
        <v>23</v>
      </c>
      <c r="AC716" s="15" t="str">
        <f t="shared" si="59"/>
        <v>高级神器1配件6</v>
      </c>
      <c r="AD716" s="15">
        <f>INDEX(芦花古楼!$BS$19:$BS$58,神器!AB716)</f>
        <v>15</v>
      </c>
      <c r="AE716" s="15" t="s">
        <v>91</v>
      </c>
      <c r="AF716" s="15">
        <f t="shared" si="60"/>
        <v>15425</v>
      </c>
    </row>
    <row r="717" spans="24:32" ht="16.5" x14ac:dyDescent="0.2">
      <c r="X717" s="60">
        <v>704</v>
      </c>
      <c r="Y717" s="15">
        <f t="shared" si="56"/>
        <v>1606020</v>
      </c>
      <c r="Z717" s="15" t="str">
        <f t="shared" si="57"/>
        <v>高级神器1配件6-封魔匣Lvs24</v>
      </c>
      <c r="AA717" s="60" t="s">
        <v>649</v>
      </c>
      <c r="AB717" s="15">
        <f t="shared" si="58"/>
        <v>24</v>
      </c>
      <c r="AC717" s="15" t="str">
        <f t="shared" si="59"/>
        <v>高级神器1配件6</v>
      </c>
      <c r="AD717" s="15">
        <f>INDEX(芦花古楼!$BS$19:$BS$58,神器!AB717)</f>
        <v>15</v>
      </c>
      <c r="AE717" s="15" t="s">
        <v>91</v>
      </c>
      <c r="AF717" s="15">
        <f t="shared" si="60"/>
        <v>16125</v>
      </c>
    </row>
    <row r="718" spans="24:32" ht="16.5" x14ac:dyDescent="0.2">
      <c r="X718" s="60">
        <v>705</v>
      </c>
      <c r="Y718" s="15">
        <f t="shared" si="56"/>
        <v>1606020</v>
      </c>
      <c r="Z718" s="15" t="str">
        <f t="shared" si="57"/>
        <v>高级神器1配件6-封魔匣Lvs25</v>
      </c>
      <c r="AA718" s="60" t="s">
        <v>649</v>
      </c>
      <c r="AB718" s="15">
        <f t="shared" si="58"/>
        <v>25</v>
      </c>
      <c r="AC718" s="15" t="str">
        <f t="shared" si="59"/>
        <v>高级神器1配件6</v>
      </c>
      <c r="AD718" s="15">
        <f>INDEX(芦花古楼!$BS$19:$BS$58,神器!AB718)</f>
        <v>15</v>
      </c>
      <c r="AE718" s="15" t="s">
        <v>91</v>
      </c>
      <c r="AF718" s="15">
        <f t="shared" si="60"/>
        <v>16825</v>
      </c>
    </row>
    <row r="719" spans="24:32" ht="16.5" x14ac:dyDescent="0.2">
      <c r="X719" s="60">
        <v>706</v>
      </c>
      <c r="Y719" s="15">
        <f t="shared" ref="Y719:Y782" si="61">INDEX($R$4:$R$33,INT((X719-1)/40)+1)</f>
        <v>1606020</v>
      </c>
      <c r="Z719" s="15" t="str">
        <f t="shared" ref="Z719:Z782" si="62">INDEX($U$4:$U$33,INT((X719-1)/40)+1)&amp;AA719&amp;AB719</f>
        <v>高级神器1配件6-封魔匣Lvs26</v>
      </c>
      <c r="AA719" s="60" t="s">
        <v>649</v>
      </c>
      <c r="AB719" s="15">
        <f t="shared" ref="AB719:AB782" si="63">MOD(X719-1,40)+1</f>
        <v>26</v>
      </c>
      <c r="AC719" s="15" t="str">
        <f t="shared" ref="AC719:AC782" si="64">INDEX($S$4:$S$33,INT((X719-1)/40)+1)</f>
        <v>高级神器1配件6</v>
      </c>
      <c r="AD719" s="15">
        <f>INDEX(芦花古楼!$BS$19:$BS$58,神器!AB719)</f>
        <v>25</v>
      </c>
      <c r="AE719" s="15" t="s">
        <v>91</v>
      </c>
      <c r="AF719" s="15">
        <f t="shared" ref="AF719:AF782" si="65">INDEX($F$14:$L$53,AB719,INDEX($Q$4:$Q$33,INT((X719-1)/40)+1))</f>
        <v>17530</v>
      </c>
    </row>
    <row r="720" spans="24:32" ht="16.5" x14ac:dyDescent="0.2">
      <c r="X720" s="60">
        <v>707</v>
      </c>
      <c r="Y720" s="15">
        <f t="shared" si="61"/>
        <v>1606020</v>
      </c>
      <c r="Z720" s="15" t="str">
        <f t="shared" si="62"/>
        <v>高级神器1配件6-封魔匣Lvs27</v>
      </c>
      <c r="AA720" s="60" t="s">
        <v>649</v>
      </c>
      <c r="AB720" s="15">
        <f t="shared" si="63"/>
        <v>27</v>
      </c>
      <c r="AC720" s="15" t="str">
        <f t="shared" si="64"/>
        <v>高级神器1配件6</v>
      </c>
      <c r="AD720" s="15">
        <f>INDEX(芦花古楼!$BS$19:$BS$58,神器!AB720)</f>
        <v>25</v>
      </c>
      <c r="AE720" s="15" t="s">
        <v>91</v>
      </c>
      <c r="AF720" s="15">
        <f t="shared" si="65"/>
        <v>18230</v>
      </c>
    </row>
    <row r="721" spans="24:32" ht="16.5" x14ac:dyDescent="0.2">
      <c r="X721" s="60">
        <v>708</v>
      </c>
      <c r="Y721" s="15">
        <f t="shared" si="61"/>
        <v>1606020</v>
      </c>
      <c r="Z721" s="15" t="str">
        <f t="shared" si="62"/>
        <v>高级神器1配件6-封魔匣Lvs28</v>
      </c>
      <c r="AA721" s="60" t="s">
        <v>649</v>
      </c>
      <c r="AB721" s="15">
        <f t="shared" si="63"/>
        <v>28</v>
      </c>
      <c r="AC721" s="15" t="str">
        <f t="shared" si="64"/>
        <v>高级神器1配件6</v>
      </c>
      <c r="AD721" s="15">
        <f>INDEX(芦花古楼!$BS$19:$BS$58,神器!AB721)</f>
        <v>25</v>
      </c>
      <c r="AE721" s="15" t="s">
        <v>91</v>
      </c>
      <c r="AF721" s="15">
        <f t="shared" si="65"/>
        <v>18930</v>
      </c>
    </row>
    <row r="722" spans="24:32" ht="16.5" x14ac:dyDescent="0.2">
      <c r="X722" s="60">
        <v>709</v>
      </c>
      <c r="Y722" s="15">
        <f t="shared" si="61"/>
        <v>1606020</v>
      </c>
      <c r="Z722" s="15" t="str">
        <f t="shared" si="62"/>
        <v>高级神器1配件6-封魔匣Lvs29</v>
      </c>
      <c r="AA722" s="60" t="s">
        <v>649</v>
      </c>
      <c r="AB722" s="15">
        <f t="shared" si="63"/>
        <v>29</v>
      </c>
      <c r="AC722" s="15" t="str">
        <f t="shared" si="64"/>
        <v>高级神器1配件6</v>
      </c>
      <c r="AD722" s="15">
        <f>INDEX(芦花古楼!$BS$19:$BS$58,神器!AB722)</f>
        <v>25</v>
      </c>
      <c r="AE722" s="15" t="s">
        <v>91</v>
      </c>
      <c r="AF722" s="15">
        <f t="shared" si="65"/>
        <v>19630</v>
      </c>
    </row>
    <row r="723" spans="24:32" ht="16.5" x14ac:dyDescent="0.2">
      <c r="X723" s="60">
        <v>710</v>
      </c>
      <c r="Y723" s="15">
        <f t="shared" si="61"/>
        <v>1606020</v>
      </c>
      <c r="Z723" s="15" t="str">
        <f t="shared" si="62"/>
        <v>高级神器1配件6-封魔匣Lvs30</v>
      </c>
      <c r="AA723" s="60" t="s">
        <v>649</v>
      </c>
      <c r="AB723" s="15">
        <f t="shared" si="63"/>
        <v>30</v>
      </c>
      <c r="AC723" s="15" t="str">
        <f t="shared" si="64"/>
        <v>高级神器1配件6</v>
      </c>
      <c r="AD723" s="15">
        <f>INDEX(芦花古楼!$BS$19:$BS$58,神器!AB723)</f>
        <v>25</v>
      </c>
      <c r="AE723" s="15" t="s">
        <v>91</v>
      </c>
      <c r="AF723" s="15">
        <f t="shared" si="65"/>
        <v>21035</v>
      </c>
    </row>
    <row r="724" spans="24:32" ht="16.5" x14ac:dyDescent="0.2">
      <c r="X724" s="60">
        <v>711</v>
      </c>
      <c r="Y724" s="15">
        <f t="shared" si="61"/>
        <v>1606020</v>
      </c>
      <c r="Z724" s="15" t="str">
        <f t="shared" si="62"/>
        <v>高级神器1配件6-封魔匣Lvs31</v>
      </c>
      <c r="AA724" s="60" t="s">
        <v>649</v>
      </c>
      <c r="AB724" s="15">
        <f t="shared" si="63"/>
        <v>31</v>
      </c>
      <c r="AC724" s="15" t="str">
        <f t="shared" si="64"/>
        <v>高级神器1配件6</v>
      </c>
      <c r="AD724" s="15">
        <f>INDEX(芦花古楼!$BS$19:$BS$58,神器!AB724)</f>
        <v>30</v>
      </c>
      <c r="AE724" s="15" t="s">
        <v>91</v>
      </c>
      <c r="AF724" s="15">
        <f t="shared" si="65"/>
        <v>22050</v>
      </c>
    </row>
    <row r="725" spans="24:32" ht="16.5" x14ac:dyDescent="0.2">
      <c r="X725" s="60">
        <v>712</v>
      </c>
      <c r="Y725" s="15">
        <f t="shared" si="61"/>
        <v>1606020</v>
      </c>
      <c r="Z725" s="15" t="str">
        <f t="shared" si="62"/>
        <v>高级神器1配件6-封魔匣Lvs32</v>
      </c>
      <c r="AA725" s="60" t="s">
        <v>649</v>
      </c>
      <c r="AB725" s="15">
        <f t="shared" si="63"/>
        <v>32</v>
      </c>
      <c r="AC725" s="15" t="str">
        <f t="shared" si="64"/>
        <v>高级神器1配件6</v>
      </c>
      <c r="AD725" s="15">
        <f>INDEX(芦花古楼!$BS$19:$BS$58,神器!AB725)</f>
        <v>30</v>
      </c>
      <c r="AE725" s="15" t="s">
        <v>91</v>
      </c>
      <c r="AF725" s="15">
        <f t="shared" si="65"/>
        <v>33080</v>
      </c>
    </row>
    <row r="726" spans="24:32" ht="16.5" x14ac:dyDescent="0.2">
      <c r="X726" s="60">
        <v>713</v>
      </c>
      <c r="Y726" s="15">
        <f t="shared" si="61"/>
        <v>1606020</v>
      </c>
      <c r="Z726" s="15" t="str">
        <f t="shared" si="62"/>
        <v>高级神器1配件6-封魔匣Lvs33</v>
      </c>
      <c r="AA726" s="60" t="s">
        <v>649</v>
      </c>
      <c r="AB726" s="15">
        <f t="shared" si="63"/>
        <v>33</v>
      </c>
      <c r="AC726" s="15" t="str">
        <f t="shared" si="64"/>
        <v>高级神器1配件6</v>
      </c>
      <c r="AD726" s="15">
        <f>INDEX(芦花古楼!$BS$19:$BS$58,神器!AB726)</f>
        <v>30</v>
      </c>
      <c r="AE726" s="15" t="s">
        <v>91</v>
      </c>
      <c r="AF726" s="15">
        <f t="shared" si="65"/>
        <v>44105</v>
      </c>
    </row>
    <row r="727" spans="24:32" ht="16.5" x14ac:dyDescent="0.2">
      <c r="X727" s="60">
        <v>714</v>
      </c>
      <c r="Y727" s="15">
        <f t="shared" si="61"/>
        <v>1606020</v>
      </c>
      <c r="Z727" s="15" t="str">
        <f t="shared" si="62"/>
        <v>高级神器1配件6-封魔匣Lvs34</v>
      </c>
      <c r="AA727" s="60" t="s">
        <v>649</v>
      </c>
      <c r="AB727" s="15">
        <f t="shared" si="63"/>
        <v>34</v>
      </c>
      <c r="AC727" s="15" t="str">
        <f t="shared" si="64"/>
        <v>高级神器1配件6</v>
      </c>
      <c r="AD727" s="15">
        <f>INDEX(芦花古楼!$BS$19:$BS$58,神器!AB727)</f>
        <v>30</v>
      </c>
      <c r="AE727" s="15" t="s">
        <v>91</v>
      </c>
      <c r="AF727" s="15">
        <f t="shared" si="65"/>
        <v>55135</v>
      </c>
    </row>
    <row r="728" spans="24:32" ht="16.5" x14ac:dyDescent="0.2">
      <c r="X728" s="60">
        <v>715</v>
      </c>
      <c r="Y728" s="15">
        <f t="shared" si="61"/>
        <v>1606020</v>
      </c>
      <c r="Z728" s="15" t="str">
        <f t="shared" si="62"/>
        <v>高级神器1配件6-封魔匣Lvs35</v>
      </c>
      <c r="AA728" s="60" t="s">
        <v>649</v>
      </c>
      <c r="AB728" s="15">
        <f t="shared" si="63"/>
        <v>35</v>
      </c>
      <c r="AC728" s="15" t="str">
        <f t="shared" si="64"/>
        <v>高级神器1配件6</v>
      </c>
      <c r="AD728" s="15">
        <f>INDEX(芦花古楼!$BS$19:$BS$58,神器!AB728)</f>
        <v>30</v>
      </c>
      <c r="AE728" s="15" t="s">
        <v>91</v>
      </c>
      <c r="AF728" s="15">
        <f t="shared" si="65"/>
        <v>66160</v>
      </c>
    </row>
    <row r="729" spans="24:32" ht="16.5" x14ac:dyDescent="0.2">
      <c r="X729" s="60">
        <v>716</v>
      </c>
      <c r="Y729" s="15">
        <f t="shared" si="61"/>
        <v>1606020</v>
      </c>
      <c r="Z729" s="15" t="str">
        <f t="shared" si="62"/>
        <v>高级神器1配件6-封魔匣Lvs36</v>
      </c>
      <c r="AA729" s="60" t="s">
        <v>649</v>
      </c>
      <c r="AB729" s="15">
        <f t="shared" si="63"/>
        <v>36</v>
      </c>
      <c r="AC729" s="15" t="str">
        <f t="shared" si="64"/>
        <v>高级神器1配件6</v>
      </c>
      <c r="AD729" s="15">
        <f>INDEX(芦花古楼!$BS$19:$BS$58,神器!AB729)</f>
        <v>40</v>
      </c>
      <c r="AE729" s="15" t="s">
        <v>91</v>
      </c>
      <c r="AF729" s="15">
        <f t="shared" si="65"/>
        <v>77190</v>
      </c>
    </row>
    <row r="730" spans="24:32" ht="16.5" x14ac:dyDescent="0.2">
      <c r="X730" s="60">
        <v>717</v>
      </c>
      <c r="Y730" s="15">
        <f t="shared" si="61"/>
        <v>1606020</v>
      </c>
      <c r="Z730" s="15" t="str">
        <f t="shared" si="62"/>
        <v>高级神器1配件6-封魔匣Lvs37</v>
      </c>
      <c r="AA730" s="60" t="s">
        <v>649</v>
      </c>
      <c r="AB730" s="15">
        <f t="shared" si="63"/>
        <v>37</v>
      </c>
      <c r="AC730" s="15" t="str">
        <f t="shared" si="64"/>
        <v>高级神器1配件6</v>
      </c>
      <c r="AD730" s="15">
        <f>INDEX(芦花古楼!$BS$19:$BS$58,神器!AB730)</f>
        <v>40</v>
      </c>
      <c r="AE730" s="15" t="s">
        <v>91</v>
      </c>
      <c r="AF730" s="15">
        <f t="shared" si="65"/>
        <v>88215</v>
      </c>
    </row>
    <row r="731" spans="24:32" ht="16.5" x14ac:dyDescent="0.2">
      <c r="X731" s="60">
        <v>718</v>
      </c>
      <c r="Y731" s="15">
        <f t="shared" si="61"/>
        <v>1606020</v>
      </c>
      <c r="Z731" s="15" t="str">
        <f t="shared" si="62"/>
        <v>高级神器1配件6-封魔匣Lvs38</v>
      </c>
      <c r="AA731" s="60" t="s">
        <v>649</v>
      </c>
      <c r="AB731" s="15">
        <f t="shared" si="63"/>
        <v>38</v>
      </c>
      <c r="AC731" s="15" t="str">
        <f t="shared" si="64"/>
        <v>高级神器1配件6</v>
      </c>
      <c r="AD731" s="15">
        <f>INDEX(芦花古楼!$BS$19:$BS$58,神器!AB731)</f>
        <v>40</v>
      </c>
      <c r="AE731" s="15" t="s">
        <v>91</v>
      </c>
      <c r="AF731" s="15">
        <f t="shared" si="65"/>
        <v>99240</v>
      </c>
    </row>
    <row r="732" spans="24:32" ht="16.5" x14ac:dyDescent="0.2">
      <c r="X732" s="60">
        <v>719</v>
      </c>
      <c r="Y732" s="15">
        <f t="shared" si="61"/>
        <v>1606020</v>
      </c>
      <c r="Z732" s="15" t="str">
        <f t="shared" si="62"/>
        <v>高级神器1配件6-封魔匣Lvs39</v>
      </c>
      <c r="AA732" s="60" t="s">
        <v>649</v>
      </c>
      <c r="AB732" s="15">
        <f t="shared" si="63"/>
        <v>39</v>
      </c>
      <c r="AC732" s="15" t="str">
        <f t="shared" si="64"/>
        <v>高级神器1配件6</v>
      </c>
      <c r="AD732" s="15">
        <f>INDEX(芦花古楼!$BS$19:$BS$58,神器!AB732)</f>
        <v>40</v>
      </c>
      <c r="AE732" s="15" t="s">
        <v>91</v>
      </c>
      <c r="AF732" s="15">
        <f t="shared" si="65"/>
        <v>110270</v>
      </c>
    </row>
    <row r="733" spans="24:32" ht="16.5" x14ac:dyDescent="0.2">
      <c r="X733" s="60">
        <v>720</v>
      </c>
      <c r="Y733" s="15">
        <f t="shared" si="61"/>
        <v>1606020</v>
      </c>
      <c r="Z733" s="15" t="str">
        <f t="shared" si="62"/>
        <v>高级神器1配件6-封魔匣Lvs40</v>
      </c>
      <c r="AA733" s="60" t="s">
        <v>649</v>
      </c>
      <c r="AB733" s="15">
        <f t="shared" si="63"/>
        <v>40</v>
      </c>
      <c r="AC733" s="15" t="str">
        <f t="shared" si="64"/>
        <v>高级神器1配件6</v>
      </c>
      <c r="AD733" s="15">
        <f>INDEX(芦花古楼!$BS$19:$BS$58,神器!AB733)</f>
        <v>40</v>
      </c>
      <c r="AE733" s="15" t="s">
        <v>91</v>
      </c>
      <c r="AF733" s="15">
        <f t="shared" si="65"/>
        <v>132325</v>
      </c>
    </row>
    <row r="734" spans="24:32" ht="16.5" x14ac:dyDescent="0.2">
      <c r="X734" s="60">
        <v>721</v>
      </c>
      <c r="Y734" s="15">
        <f t="shared" si="61"/>
        <v>1606021</v>
      </c>
      <c r="Z734" s="15" t="str">
        <f t="shared" si="62"/>
        <v>高级神器2配件1-龙雀刀鞘Lvs1</v>
      </c>
      <c r="AA734" s="60" t="s">
        <v>649</v>
      </c>
      <c r="AB734" s="15">
        <f t="shared" si="63"/>
        <v>1</v>
      </c>
      <c r="AC734" s="15" t="str">
        <f t="shared" si="64"/>
        <v>高级神器2配件1</v>
      </c>
      <c r="AD734" s="15">
        <f>INDEX(芦花古楼!$BS$19:$BS$58,神器!AB734)</f>
        <v>1</v>
      </c>
      <c r="AE734" s="15" t="s">
        <v>91</v>
      </c>
      <c r="AF734" s="15">
        <f t="shared" si="65"/>
        <v>140</v>
      </c>
    </row>
    <row r="735" spans="24:32" ht="16.5" x14ac:dyDescent="0.2">
      <c r="X735" s="60">
        <v>722</v>
      </c>
      <c r="Y735" s="15">
        <f t="shared" si="61"/>
        <v>1606021</v>
      </c>
      <c r="Z735" s="15" t="str">
        <f t="shared" si="62"/>
        <v>高级神器2配件1-龙雀刀鞘Lvs2</v>
      </c>
      <c r="AA735" s="60" t="s">
        <v>649</v>
      </c>
      <c r="AB735" s="15">
        <f t="shared" si="63"/>
        <v>2</v>
      </c>
      <c r="AC735" s="15" t="str">
        <f t="shared" si="64"/>
        <v>高级神器2配件1</v>
      </c>
      <c r="AD735" s="15">
        <f>INDEX(芦花古楼!$BS$19:$BS$58,神器!AB735)</f>
        <v>1</v>
      </c>
      <c r="AE735" s="15" t="s">
        <v>91</v>
      </c>
      <c r="AF735" s="15">
        <f t="shared" si="65"/>
        <v>215</v>
      </c>
    </row>
    <row r="736" spans="24:32" ht="16.5" x14ac:dyDescent="0.2">
      <c r="X736" s="60">
        <v>723</v>
      </c>
      <c r="Y736" s="15">
        <f t="shared" si="61"/>
        <v>1606021</v>
      </c>
      <c r="Z736" s="15" t="str">
        <f t="shared" si="62"/>
        <v>高级神器2配件1-龙雀刀鞘Lvs3</v>
      </c>
      <c r="AA736" s="60" t="s">
        <v>649</v>
      </c>
      <c r="AB736" s="15">
        <f t="shared" si="63"/>
        <v>3</v>
      </c>
      <c r="AC736" s="15" t="str">
        <f t="shared" si="64"/>
        <v>高级神器2配件1</v>
      </c>
      <c r="AD736" s="15">
        <f>INDEX(芦花古楼!$BS$19:$BS$58,神器!AB736)</f>
        <v>2</v>
      </c>
      <c r="AE736" s="15" t="s">
        <v>91</v>
      </c>
      <c r="AF736" s="15">
        <f t="shared" si="65"/>
        <v>285</v>
      </c>
    </row>
    <row r="737" spans="24:32" ht="16.5" x14ac:dyDescent="0.2">
      <c r="X737" s="60">
        <v>724</v>
      </c>
      <c r="Y737" s="15">
        <f t="shared" si="61"/>
        <v>1606021</v>
      </c>
      <c r="Z737" s="15" t="str">
        <f t="shared" si="62"/>
        <v>高级神器2配件1-龙雀刀鞘Lvs4</v>
      </c>
      <c r="AA737" s="60" t="s">
        <v>649</v>
      </c>
      <c r="AB737" s="15">
        <f t="shared" si="63"/>
        <v>4</v>
      </c>
      <c r="AC737" s="15" t="str">
        <f t="shared" si="64"/>
        <v>高级神器2配件1</v>
      </c>
      <c r="AD737" s="15">
        <f>INDEX(芦花古楼!$BS$19:$BS$58,神器!AB737)</f>
        <v>3</v>
      </c>
      <c r="AE737" s="15" t="s">
        <v>91</v>
      </c>
      <c r="AF737" s="15">
        <f t="shared" si="65"/>
        <v>355</v>
      </c>
    </row>
    <row r="738" spans="24:32" ht="16.5" x14ac:dyDescent="0.2">
      <c r="X738" s="60">
        <v>725</v>
      </c>
      <c r="Y738" s="15">
        <f t="shared" si="61"/>
        <v>1606021</v>
      </c>
      <c r="Z738" s="15" t="str">
        <f t="shared" si="62"/>
        <v>高级神器2配件1-龙雀刀鞘Lvs5</v>
      </c>
      <c r="AA738" s="60" t="s">
        <v>649</v>
      </c>
      <c r="AB738" s="15">
        <f t="shared" si="63"/>
        <v>5</v>
      </c>
      <c r="AC738" s="15" t="str">
        <f t="shared" si="64"/>
        <v>高级神器2配件1</v>
      </c>
      <c r="AD738" s="15">
        <f>INDEX(芦花古楼!$BS$19:$BS$58,神器!AB738)</f>
        <v>3</v>
      </c>
      <c r="AE738" s="15" t="s">
        <v>91</v>
      </c>
      <c r="AF738" s="15">
        <f t="shared" si="65"/>
        <v>430</v>
      </c>
    </row>
    <row r="739" spans="24:32" ht="16.5" x14ac:dyDescent="0.2">
      <c r="X739" s="60">
        <v>726</v>
      </c>
      <c r="Y739" s="15">
        <f t="shared" si="61"/>
        <v>1606021</v>
      </c>
      <c r="Z739" s="15" t="str">
        <f t="shared" si="62"/>
        <v>高级神器2配件1-龙雀刀鞘Lvs6</v>
      </c>
      <c r="AA739" s="60" t="s">
        <v>649</v>
      </c>
      <c r="AB739" s="15">
        <f t="shared" si="63"/>
        <v>6</v>
      </c>
      <c r="AC739" s="15" t="str">
        <f t="shared" si="64"/>
        <v>高级神器2配件1</v>
      </c>
      <c r="AD739" s="15">
        <f>INDEX(芦花古楼!$BS$19:$BS$58,神器!AB739)</f>
        <v>5</v>
      </c>
      <c r="AE739" s="15" t="s">
        <v>91</v>
      </c>
      <c r="AF739" s="15">
        <f t="shared" si="65"/>
        <v>500</v>
      </c>
    </row>
    <row r="740" spans="24:32" ht="16.5" x14ac:dyDescent="0.2">
      <c r="X740" s="60">
        <v>727</v>
      </c>
      <c r="Y740" s="15">
        <f t="shared" si="61"/>
        <v>1606021</v>
      </c>
      <c r="Z740" s="15" t="str">
        <f t="shared" si="62"/>
        <v>高级神器2配件1-龙雀刀鞘Lvs7</v>
      </c>
      <c r="AA740" s="60" t="s">
        <v>649</v>
      </c>
      <c r="AB740" s="15">
        <f t="shared" si="63"/>
        <v>7</v>
      </c>
      <c r="AC740" s="15" t="str">
        <f t="shared" si="64"/>
        <v>高级神器2配件1</v>
      </c>
      <c r="AD740" s="15">
        <f>INDEX(芦花古楼!$BS$19:$BS$58,神器!AB740)</f>
        <v>5</v>
      </c>
      <c r="AE740" s="15" t="s">
        <v>91</v>
      </c>
      <c r="AF740" s="15">
        <f t="shared" si="65"/>
        <v>570</v>
      </c>
    </row>
    <row r="741" spans="24:32" ht="16.5" x14ac:dyDescent="0.2">
      <c r="X741" s="60">
        <v>728</v>
      </c>
      <c r="Y741" s="15">
        <f t="shared" si="61"/>
        <v>1606021</v>
      </c>
      <c r="Z741" s="15" t="str">
        <f t="shared" si="62"/>
        <v>高级神器2配件1-龙雀刀鞘Lvs8</v>
      </c>
      <c r="AA741" s="60" t="s">
        <v>649</v>
      </c>
      <c r="AB741" s="15">
        <f t="shared" si="63"/>
        <v>8</v>
      </c>
      <c r="AC741" s="15" t="str">
        <f t="shared" si="64"/>
        <v>高级神器2配件1</v>
      </c>
      <c r="AD741" s="15">
        <f>INDEX(芦花古楼!$BS$19:$BS$58,神器!AB741)</f>
        <v>5</v>
      </c>
      <c r="AE741" s="15" t="s">
        <v>91</v>
      </c>
      <c r="AF741" s="15">
        <f t="shared" si="65"/>
        <v>645</v>
      </c>
    </row>
    <row r="742" spans="24:32" ht="16.5" x14ac:dyDescent="0.2">
      <c r="X742" s="60">
        <v>729</v>
      </c>
      <c r="Y742" s="15">
        <f t="shared" si="61"/>
        <v>1606021</v>
      </c>
      <c r="Z742" s="15" t="str">
        <f t="shared" si="62"/>
        <v>高级神器2配件1-龙雀刀鞘Lvs9</v>
      </c>
      <c r="AA742" s="60" t="s">
        <v>649</v>
      </c>
      <c r="AB742" s="15">
        <f t="shared" si="63"/>
        <v>9</v>
      </c>
      <c r="AC742" s="15" t="str">
        <f t="shared" si="64"/>
        <v>高级神器2配件1</v>
      </c>
      <c r="AD742" s="15">
        <f>INDEX(芦花古楼!$BS$19:$BS$58,神器!AB742)</f>
        <v>5</v>
      </c>
      <c r="AE742" s="15" t="s">
        <v>91</v>
      </c>
      <c r="AF742" s="15">
        <f t="shared" si="65"/>
        <v>715</v>
      </c>
    </row>
    <row r="743" spans="24:32" ht="16.5" x14ac:dyDescent="0.2">
      <c r="X743" s="60">
        <v>730</v>
      </c>
      <c r="Y743" s="15">
        <f t="shared" si="61"/>
        <v>1606021</v>
      </c>
      <c r="Z743" s="15" t="str">
        <f t="shared" si="62"/>
        <v>高级神器2配件1-龙雀刀鞘Lvs10</v>
      </c>
      <c r="AA743" s="60" t="s">
        <v>649</v>
      </c>
      <c r="AB743" s="15">
        <f t="shared" si="63"/>
        <v>10</v>
      </c>
      <c r="AC743" s="15" t="str">
        <f t="shared" si="64"/>
        <v>高级神器2配件1</v>
      </c>
      <c r="AD743" s="15">
        <f>INDEX(芦花古楼!$BS$19:$BS$58,神器!AB743)</f>
        <v>7</v>
      </c>
      <c r="AE743" s="15" t="s">
        <v>91</v>
      </c>
      <c r="AF743" s="15">
        <f t="shared" si="65"/>
        <v>860</v>
      </c>
    </row>
    <row r="744" spans="24:32" ht="16.5" x14ac:dyDescent="0.2">
      <c r="X744" s="60">
        <v>731</v>
      </c>
      <c r="Y744" s="15">
        <f t="shared" si="61"/>
        <v>1606021</v>
      </c>
      <c r="Z744" s="15" t="str">
        <f t="shared" si="62"/>
        <v>高级神器2配件1-龙雀刀鞘Lvs11</v>
      </c>
      <c r="AA744" s="60" t="s">
        <v>649</v>
      </c>
      <c r="AB744" s="15">
        <f t="shared" si="63"/>
        <v>11</v>
      </c>
      <c r="AC744" s="15" t="str">
        <f t="shared" si="64"/>
        <v>高级神器2配件1</v>
      </c>
      <c r="AD744" s="15">
        <f>INDEX(芦花古楼!$BS$19:$BS$58,神器!AB744)</f>
        <v>7</v>
      </c>
      <c r="AE744" s="15" t="s">
        <v>91</v>
      </c>
      <c r="AF744" s="15">
        <f t="shared" si="65"/>
        <v>990</v>
      </c>
    </row>
    <row r="745" spans="24:32" ht="16.5" x14ac:dyDescent="0.2">
      <c r="X745" s="60">
        <v>732</v>
      </c>
      <c r="Y745" s="15">
        <f t="shared" si="61"/>
        <v>1606021</v>
      </c>
      <c r="Z745" s="15" t="str">
        <f t="shared" si="62"/>
        <v>高级神器2配件1-龙雀刀鞘Lvs12</v>
      </c>
      <c r="AA745" s="60" t="s">
        <v>649</v>
      </c>
      <c r="AB745" s="15">
        <f t="shared" si="63"/>
        <v>12</v>
      </c>
      <c r="AC745" s="15" t="str">
        <f t="shared" si="64"/>
        <v>高级神器2配件1</v>
      </c>
      <c r="AD745" s="15">
        <f>INDEX(芦花古楼!$BS$19:$BS$58,神器!AB745)</f>
        <v>7</v>
      </c>
      <c r="AE745" s="15" t="s">
        <v>91</v>
      </c>
      <c r="AF745" s="15">
        <f t="shared" si="65"/>
        <v>1155</v>
      </c>
    </row>
    <row r="746" spans="24:32" ht="16.5" x14ac:dyDescent="0.2">
      <c r="X746" s="60">
        <v>733</v>
      </c>
      <c r="Y746" s="15">
        <f t="shared" si="61"/>
        <v>1606021</v>
      </c>
      <c r="Z746" s="15" t="str">
        <f t="shared" si="62"/>
        <v>高级神器2配件1-龙雀刀鞘Lvs13</v>
      </c>
      <c r="AA746" s="60" t="s">
        <v>649</v>
      </c>
      <c r="AB746" s="15">
        <f t="shared" si="63"/>
        <v>13</v>
      </c>
      <c r="AC746" s="15" t="str">
        <f t="shared" si="64"/>
        <v>高级神器2配件1</v>
      </c>
      <c r="AD746" s="15">
        <f>INDEX(芦花古楼!$BS$19:$BS$58,神器!AB746)</f>
        <v>7</v>
      </c>
      <c r="AE746" s="15" t="s">
        <v>91</v>
      </c>
      <c r="AF746" s="15">
        <f t="shared" si="65"/>
        <v>1320</v>
      </c>
    </row>
    <row r="747" spans="24:32" ht="16.5" x14ac:dyDescent="0.2">
      <c r="X747" s="60">
        <v>734</v>
      </c>
      <c r="Y747" s="15">
        <f t="shared" si="61"/>
        <v>1606021</v>
      </c>
      <c r="Z747" s="15" t="str">
        <f t="shared" si="62"/>
        <v>高级神器2配件1-龙雀刀鞘Lvs14</v>
      </c>
      <c r="AA747" s="60" t="s">
        <v>649</v>
      </c>
      <c r="AB747" s="15">
        <f t="shared" si="63"/>
        <v>14</v>
      </c>
      <c r="AC747" s="15" t="str">
        <f t="shared" si="64"/>
        <v>高级神器2配件1</v>
      </c>
      <c r="AD747" s="15">
        <f>INDEX(芦花古楼!$BS$19:$BS$58,神器!AB747)</f>
        <v>7</v>
      </c>
      <c r="AE747" s="15" t="s">
        <v>91</v>
      </c>
      <c r="AF747" s="15">
        <f t="shared" si="65"/>
        <v>1485</v>
      </c>
    </row>
    <row r="748" spans="24:32" ht="16.5" x14ac:dyDescent="0.2">
      <c r="X748" s="60">
        <v>735</v>
      </c>
      <c r="Y748" s="15">
        <f t="shared" si="61"/>
        <v>1606021</v>
      </c>
      <c r="Z748" s="15" t="str">
        <f t="shared" si="62"/>
        <v>高级神器2配件1-龙雀刀鞘Lvs15</v>
      </c>
      <c r="AA748" s="60" t="s">
        <v>649</v>
      </c>
      <c r="AB748" s="15">
        <f t="shared" si="63"/>
        <v>15</v>
      </c>
      <c r="AC748" s="15" t="str">
        <f t="shared" si="64"/>
        <v>高级神器2配件1</v>
      </c>
      <c r="AD748" s="15">
        <f>INDEX(芦花古楼!$BS$19:$BS$58,神器!AB748)</f>
        <v>10</v>
      </c>
      <c r="AE748" s="15" t="s">
        <v>91</v>
      </c>
      <c r="AF748" s="15">
        <f t="shared" si="65"/>
        <v>1650</v>
      </c>
    </row>
    <row r="749" spans="24:32" ht="16.5" x14ac:dyDescent="0.2">
      <c r="X749" s="60">
        <v>736</v>
      </c>
      <c r="Y749" s="15">
        <f t="shared" si="61"/>
        <v>1606021</v>
      </c>
      <c r="Z749" s="15" t="str">
        <f t="shared" si="62"/>
        <v>高级神器2配件1-龙雀刀鞘Lvs16</v>
      </c>
      <c r="AA749" s="60" t="s">
        <v>649</v>
      </c>
      <c r="AB749" s="15">
        <f t="shared" si="63"/>
        <v>16</v>
      </c>
      <c r="AC749" s="15" t="str">
        <f t="shared" si="64"/>
        <v>高级神器2配件1</v>
      </c>
      <c r="AD749" s="15">
        <f>INDEX(芦花古楼!$BS$19:$BS$58,神器!AB749)</f>
        <v>10</v>
      </c>
      <c r="AE749" s="15" t="s">
        <v>91</v>
      </c>
      <c r="AF749" s="15">
        <f t="shared" si="65"/>
        <v>1815</v>
      </c>
    </row>
    <row r="750" spans="24:32" ht="16.5" x14ac:dyDescent="0.2">
      <c r="X750" s="60">
        <v>737</v>
      </c>
      <c r="Y750" s="15">
        <f t="shared" si="61"/>
        <v>1606021</v>
      </c>
      <c r="Z750" s="15" t="str">
        <f t="shared" si="62"/>
        <v>高级神器2配件1-龙雀刀鞘Lvs17</v>
      </c>
      <c r="AA750" s="60" t="s">
        <v>649</v>
      </c>
      <c r="AB750" s="15">
        <f t="shared" si="63"/>
        <v>17</v>
      </c>
      <c r="AC750" s="15" t="str">
        <f t="shared" si="64"/>
        <v>高级神器2配件1</v>
      </c>
      <c r="AD750" s="15">
        <f>INDEX(芦花古楼!$BS$19:$BS$58,神器!AB750)</f>
        <v>10</v>
      </c>
      <c r="AE750" s="15" t="s">
        <v>91</v>
      </c>
      <c r="AF750" s="15">
        <f t="shared" si="65"/>
        <v>1980</v>
      </c>
    </row>
    <row r="751" spans="24:32" ht="16.5" x14ac:dyDescent="0.2">
      <c r="X751" s="60">
        <v>738</v>
      </c>
      <c r="Y751" s="15">
        <f t="shared" si="61"/>
        <v>1606021</v>
      </c>
      <c r="Z751" s="15" t="str">
        <f t="shared" si="62"/>
        <v>高级神器2配件1-龙雀刀鞘Lvs18</v>
      </c>
      <c r="AA751" s="60" t="s">
        <v>649</v>
      </c>
      <c r="AB751" s="15">
        <f t="shared" si="63"/>
        <v>18</v>
      </c>
      <c r="AC751" s="15" t="str">
        <f t="shared" si="64"/>
        <v>高级神器2配件1</v>
      </c>
      <c r="AD751" s="15">
        <f>INDEX(芦花古楼!$BS$19:$BS$58,神器!AB751)</f>
        <v>10</v>
      </c>
      <c r="AE751" s="15" t="s">
        <v>91</v>
      </c>
      <c r="AF751" s="15">
        <f t="shared" si="65"/>
        <v>2150</v>
      </c>
    </row>
    <row r="752" spans="24:32" ht="16.5" x14ac:dyDescent="0.2">
      <c r="X752" s="60">
        <v>739</v>
      </c>
      <c r="Y752" s="15">
        <f t="shared" si="61"/>
        <v>1606021</v>
      </c>
      <c r="Z752" s="15" t="str">
        <f t="shared" si="62"/>
        <v>高级神器2配件1-龙雀刀鞘Lvs19</v>
      </c>
      <c r="AA752" s="60" t="s">
        <v>649</v>
      </c>
      <c r="AB752" s="15">
        <f t="shared" si="63"/>
        <v>19</v>
      </c>
      <c r="AC752" s="15" t="str">
        <f t="shared" si="64"/>
        <v>高级神器2配件1</v>
      </c>
      <c r="AD752" s="15">
        <f>INDEX(芦花古楼!$BS$19:$BS$58,神器!AB752)</f>
        <v>10</v>
      </c>
      <c r="AE752" s="15" t="s">
        <v>91</v>
      </c>
      <c r="AF752" s="15">
        <f t="shared" si="65"/>
        <v>2315</v>
      </c>
    </row>
    <row r="753" spans="24:32" ht="16.5" x14ac:dyDescent="0.2">
      <c r="X753" s="60">
        <v>740</v>
      </c>
      <c r="Y753" s="15">
        <f t="shared" si="61"/>
        <v>1606021</v>
      </c>
      <c r="Z753" s="15" t="str">
        <f t="shared" si="62"/>
        <v>高级神器2配件1-龙雀刀鞘Lvs20</v>
      </c>
      <c r="AA753" s="60" t="s">
        <v>649</v>
      </c>
      <c r="AB753" s="15">
        <f t="shared" si="63"/>
        <v>20</v>
      </c>
      <c r="AC753" s="15" t="str">
        <f t="shared" si="64"/>
        <v>高级神器2配件1</v>
      </c>
      <c r="AD753" s="15">
        <f>INDEX(芦花古楼!$BS$19:$BS$58,神器!AB753)</f>
        <v>10</v>
      </c>
      <c r="AE753" s="15" t="s">
        <v>91</v>
      </c>
      <c r="AF753" s="15">
        <f t="shared" si="65"/>
        <v>2645</v>
      </c>
    </row>
    <row r="754" spans="24:32" ht="16.5" x14ac:dyDescent="0.2">
      <c r="X754" s="60">
        <v>741</v>
      </c>
      <c r="Y754" s="15">
        <f t="shared" si="61"/>
        <v>1606021</v>
      </c>
      <c r="Z754" s="15" t="str">
        <f t="shared" si="62"/>
        <v>高级神器2配件1-龙雀刀鞘Lvs21</v>
      </c>
      <c r="AA754" s="60" t="s">
        <v>649</v>
      </c>
      <c r="AB754" s="15">
        <f t="shared" si="63"/>
        <v>21</v>
      </c>
      <c r="AC754" s="15" t="str">
        <f t="shared" si="64"/>
        <v>高级神器2配件1</v>
      </c>
      <c r="AD754" s="15">
        <f>INDEX(芦花古楼!$BS$19:$BS$58,神器!AB754)</f>
        <v>15</v>
      </c>
      <c r="AE754" s="15" t="s">
        <v>91</v>
      </c>
      <c r="AF754" s="15">
        <f t="shared" si="65"/>
        <v>2800</v>
      </c>
    </row>
    <row r="755" spans="24:32" ht="16.5" x14ac:dyDescent="0.2">
      <c r="X755" s="60">
        <v>742</v>
      </c>
      <c r="Y755" s="15">
        <f t="shared" si="61"/>
        <v>1606021</v>
      </c>
      <c r="Z755" s="15" t="str">
        <f t="shared" si="62"/>
        <v>高级神器2配件1-龙雀刀鞘Lvs22</v>
      </c>
      <c r="AA755" s="60" t="s">
        <v>649</v>
      </c>
      <c r="AB755" s="15">
        <f t="shared" si="63"/>
        <v>22</v>
      </c>
      <c r="AC755" s="15" t="str">
        <f t="shared" si="64"/>
        <v>高级神器2配件1</v>
      </c>
      <c r="AD755" s="15">
        <f>INDEX(芦花古楼!$BS$19:$BS$58,神器!AB755)</f>
        <v>15</v>
      </c>
      <c r="AE755" s="15" t="s">
        <v>91</v>
      </c>
      <c r="AF755" s="15">
        <f t="shared" si="65"/>
        <v>2945</v>
      </c>
    </row>
    <row r="756" spans="24:32" ht="16.5" x14ac:dyDescent="0.2">
      <c r="X756" s="60">
        <v>743</v>
      </c>
      <c r="Y756" s="15">
        <f t="shared" si="61"/>
        <v>1606021</v>
      </c>
      <c r="Z756" s="15" t="str">
        <f t="shared" si="62"/>
        <v>高级神器2配件1-龙雀刀鞘Lvs23</v>
      </c>
      <c r="AA756" s="60" t="s">
        <v>649</v>
      </c>
      <c r="AB756" s="15">
        <f t="shared" si="63"/>
        <v>23</v>
      </c>
      <c r="AC756" s="15" t="str">
        <f t="shared" si="64"/>
        <v>高级神器2配件1</v>
      </c>
      <c r="AD756" s="15">
        <f>INDEX(芦花古楼!$BS$19:$BS$58,神器!AB756)</f>
        <v>15</v>
      </c>
      <c r="AE756" s="15" t="s">
        <v>91</v>
      </c>
      <c r="AF756" s="15">
        <f t="shared" si="65"/>
        <v>3085</v>
      </c>
    </row>
    <row r="757" spans="24:32" ht="16.5" x14ac:dyDescent="0.2">
      <c r="X757" s="60">
        <v>744</v>
      </c>
      <c r="Y757" s="15">
        <f t="shared" si="61"/>
        <v>1606021</v>
      </c>
      <c r="Z757" s="15" t="str">
        <f t="shared" si="62"/>
        <v>高级神器2配件1-龙雀刀鞘Lvs24</v>
      </c>
      <c r="AA757" s="60" t="s">
        <v>649</v>
      </c>
      <c r="AB757" s="15">
        <f t="shared" si="63"/>
        <v>24</v>
      </c>
      <c r="AC757" s="15" t="str">
        <f t="shared" si="64"/>
        <v>高级神器2配件1</v>
      </c>
      <c r="AD757" s="15">
        <f>INDEX(芦花古楼!$BS$19:$BS$58,神器!AB757)</f>
        <v>15</v>
      </c>
      <c r="AE757" s="15" t="s">
        <v>91</v>
      </c>
      <c r="AF757" s="15">
        <f t="shared" si="65"/>
        <v>3225</v>
      </c>
    </row>
    <row r="758" spans="24:32" ht="16.5" x14ac:dyDescent="0.2">
      <c r="X758" s="60">
        <v>745</v>
      </c>
      <c r="Y758" s="15">
        <f t="shared" si="61"/>
        <v>1606021</v>
      </c>
      <c r="Z758" s="15" t="str">
        <f t="shared" si="62"/>
        <v>高级神器2配件1-龙雀刀鞘Lvs25</v>
      </c>
      <c r="AA758" s="60" t="s">
        <v>649</v>
      </c>
      <c r="AB758" s="15">
        <f t="shared" si="63"/>
        <v>25</v>
      </c>
      <c r="AC758" s="15" t="str">
        <f t="shared" si="64"/>
        <v>高级神器2配件1</v>
      </c>
      <c r="AD758" s="15">
        <f>INDEX(芦花古楼!$BS$19:$BS$58,神器!AB758)</f>
        <v>15</v>
      </c>
      <c r="AE758" s="15" t="s">
        <v>91</v>
      </c>
      <c r="AF758" s="15">
        <f t="shared" si="65"/>
        <v>3365</v>
      </c>
    </row>
    <row r="759" spans="24:32" ht="16.5" x14ac:dyDescent="0.2">
      <c r="X759" s="60">
        <v>746</v>
      </c>
      <c r="Y759" s="15">
        <f t="shared" si="61"/>
        <v>1606021</v>
      </c>
      <c r="Z759" s="15" t="str">
        <f t="shared" si="62"/>
        <v>高级神器2配件1-龙雀刀鞘Lvs26</v>
      </c>
      <c r="AA759" s="60" t="s">
        <v>649</v>
      </c>
      <c r="AB759" s="15">
        <f t="shared" si="63"/>
        <v>26</v>
      </c>
      <c r="AC759" s="15" t="str">
        <f t="shared" si="64"/>
        <v>高级神器2配件1</v>
      </c>
      <c r="AD759" s="15">
        <f>INDEX(芦花古楼!$BS$19:$BS$58,神器!AB759)</f>
        <v>25</v>
      </c>
      <c r="AE759" s="15" t="s">
        <v>91</v>
      </c>
      <c r="AF759" s="15">
        <f t="shared" si="65"/>
        <v>3505</v>
      </c>
    </row>
    <row r="760" spans="24:32" ht="16.5" x14ac:dyDescent="0.2">
      <c r="X760" s="60">
        <v>747</v>
      </c>
      <c r="Y760" s="15">
        <f t="shared" si="61"/>
        <v>1606021</v>
      </c>
      <c r="Z760" s="15" t="str">
        <f t="shared" si="62"/>
        <v>高级神器2配件1-龙雀刀鞘Lvs27</v>
      </c>
      <c r="AA760" s="60" t="s">
        <v>649</v>
      </c>
      <c r="AB760" s="15">
        <f t="shared" si="63"/>
        <v>27</v>
      </c>
      <c r="AC760" s="15" t="str">
        <f t="shared" si="64"/>
        <v>高级神器2配件1</v>
      </c>
      <c r="AD760" s="15">
        <f>INDEX(芦花古楼!$BS$19:$BS$58,神器!AB760)</f>
        <v>25</v>
      </c>
      <c r="AE760" s="15" t="s">
        <v>91</v>
      </c>
      <c r="AF760" s="15">
        <f t="shared" si="65"/>
        <v>3645</v>
      </c>
    </row>
    <row r="761" spans="24:32" ht="16.5" x14ac:dyDescent="0.2">
      <c r="X761" s="60">
        <v>748</v>
      </c>
      <c r="Y761" s="15">
        <f t="shared" si="61"/>
        <v>1606021</v>
      </c>
      <c r="Z761" s="15" t="str">
        <f t="shared" si="62"/>
        <v>高级神器2配件1-龙雀刀鞘Lvs28</v>
      </c>
      <c r="AA761" s="60" t="s">
        <v>649</v>
      </c>
      <c r="AB761" s="15">
        <f t="shared" si="63"/>
        <v>28</v>
      </c>
      <c r="AC761" s="15" t="str">
        <f t="shared" si="64"/>
        <v>高级神器2配件1</v>
      </c>
      <c r="AD761" s="15">
        <f>INDEX(芦花古楼!$BS$19:$BS$58,神器!AB761)</f>
        <v>25</v>
      </c>
      <c r="AE761" s="15" t="s">
        <v>91</v>
      </c>
      <c r="AF761" s="15">
        <f t="shared" si="65"/>
        <v>3785</v>
      </c>
    </row>
    <row r="762" spans="24:32" ht="16.5" x14ac:dyDescent="0.2">
      <c r="X762" s="60">
        <v>749</v>
      </c>
      <c r="Y762" s="15">
        <f t="shared" si="61"/>
        <v>1606021</v>
      </c>
      <c r="Z762" s="15" t="str">
        <f t="shared" si="62"/>
        <v>高级神器2配件1-龙雀刀鞘Lvs29</v>
      </c>
      <c r="AA762" s="60" t="s">
        <v>649</v>
      </c>
      <c r="AB762" s="15">
        <f t="shared" si="63"/>
        <v>29</v>
      </c>
      <c r="AC762" s="15" t="str">
        <f t="shared" si="64"/>
        <v>高级神器2配件1</v>
      </c>
      <c r="AD762" s="15">
        <f>INDEX(芦花古楼!$BS$19:$BS$58,神器!AB762)</f>
        <v>25</v>
      </c>
      <c r="AE762" s="15" t="s">
        <v>91</v>
      </c>
      <c r="AF762" s="15">
        <f t="shared" si="65"/>
        <v>3925</v>
      </c>
    </row>
    <row r="763" spans="24:32" ht="16.5" x14ac:dyDescent="0.2">
      <c r="X763" s="60">
        <v>750</v>
      </c>
      <c r="Y763" s="15">
        <f t="shared" si="61"/>
        <v>1606021</v>
      </c>
      <c r="Z763" s="15" t="str">
        <f t="shared" si="62"/>
        <v>高级神器2配件1-龙雀刀鞘Lvs30</v>
      </c>
      <c r="AA763" s="60" t="s">
        <v>649</v>
      </c>
      <c r="AB763" s="15">
        <f t="shared" si="63"/>
        <v>30</v>
      </c>
      <c r="AC763" s="15" t="str">
        <f t="shared" si="64"/>
        <v>高级神器2配件1</v>
      </c>
      <c r="AD763" s="15">
        <f>INDEX(芦花古楼!$BS$19:$BS$58,神器!AB763)</f>
        <v>25</v>
      </c>
      <c r="AE763" s="15" t="s">
        <v>91</v>
      </c>
      <c r="AF763" s="15">
        <f t="shared" si="65"/>
        <v>4205</v>
      </c>
    </row>
    <row r="764" spans="24:32" ht="16.5" x14ac:dyDescent="0.2">
      <c r="X764" s="60">
        <v>751</v>
      </c>
      <c r="Y764" s="15">
        <f t="shared" si="61"/>
        <v>1606021</v>
      </c>
      <c r="Z764" s="15" t="str">
        <f t="shared" si="62"/>
        <v>高级神器2配件1-龙雀刀鞘Lvs31</v>
      </c>
      <c r="AA764" s="60" t="s">
        <v>649</v>
      </c>
      <c r="AB764" s="15">
        <f t="shared" si="63"/>
        <v>31</v>
      </c>
      <c r="AC764" s="15" t="str">
        <f t="shared" si="64"/>
        <v>高级神器2配件1</v>
      </c>
      <c r="AD764" s="15">
        <f>INDEX(芦花古楼!$BS$19:$BS$58,神器!AB764)</f>
        <v>30</v>
      </c>
      <c r="AE764" s="15" t="s">
        <v>91</v>
      </c>
      <c r="AF764" s="15">
        <f t="shared" si="65"/>
        <v>4410</v>
      </c>
    </row>
    <row r="765" spans="24:32" ht="16.5" x14ac:dyDescent="0.2">
      <c r="X765" s="60">
        <v>752</v>
      </c>
      <c r="Y765" s="15">
        <f t="shared" si="61"/>
        <v>1606021</v>
      </c>
      <c r="Z765" s="15" t="str">
        <f t="shared" si="62"/>
        <v>高级神器2配件1-龙雀刀鞘Lvs32</v>
      </c>
      <c r="AA765" s="60" t="s">
        <v>649</v>
      </c>
      <c r="AB765" s="15">
        <f t="shared" si="63"/>
        <v>32</v>
      </c>
      <c r="AC765" s="15" t="str">
        <f t="shared" si="64"/>
        <v>高级神器2配件1</v>
      </c>
      <c r="AD765" s="15">
        <f>INDEX(芦花古楼!$BS$19:$BS$58,神器!AB765)</f>
        <v>30</v>
      </c>
      <c r="AE765" s="15" t="s">
        <v>91</v>
      </c>
      <c r="AF765" s="15">
        <f t="shared" si="65"/>
        <v>6615</v>
      </c>
    </row>
    <row r="766" spans="24:32" ht="16.5" x14ac:dyDescent="0.2">
      <c r="X766" s="60">
        <v>753</v>
      </c>
      <c r="Y766" s="15">
        <f t="shared" si="61"/>
        <v>1606021</v>
      </c>
      <c r="Z766" s="15" t="str">
        <f t="shared" si="62"/>
        <v>高级神器2配件1-龙雀刀鞘Lvs33</v>
      </c>
      <c r="AA766" s="60" t="s">
        <v>649</v>
      </c>
      <c r="AB766" s="15">
        <f t="shared" si="63"/>
        <v>33</v>
      </c>
      <c r="AC766" s="15" t="str">
        <f t="shared" si="64"/>
        <v>高级神器2配件1</v>
      </c>
      <c r="AD766" s="15">
        <f>INDEX(芦花古楼!$BS$19:$BS$58,神器!AB766)</f>
        <v>30</v>
      </c>
      <c r="AE766" s="15" t="s">
        <v>91</v>
      </c>
      <c r="AF766" s="15">
        <f t="shared" si="65"/>
        <v>8820</v>
      </c>
    </row>
    <row r="767" spans="24:32" ht="16.5" x14ac:dyDescent="0.2">
      <c r="X767" s="60">
        <v>754</v>
      </c>
      <c r="Y767" s="15">
        <f t="shared" si="61"/>
        <v>1606021</v>
      </c>
      <c r="Z767" s="15" t="str">
        <f t="shared" si="62"/>
        <v>高级神器2配件1-龙雀刀鞘Lvs34</v>
      </c>
      <c r="AA767" s="60" t="s">
        <v>649</v>
      </c>
      <c r="AB767" s="15">
        <f t="shared" si="63"/>
        <v>34</v>
      </c>
      <c r="AC767" s="15" t="str">
        <f t="shared" si="64"/>
        <v>高级神器2配件1</v>
      </c>
      <c r="AD767" s="15">
        <f>INDEX(芦花古楼!$BS$19:$BS$58,神器!AB767)</f>
        <v>30</v>
      </c>
      <c r="AE767" s="15" t="s">
        <v>91</v>
      </c>
      <c r="AF767" s="15">
        <f t="shared" si="65"/>
        <v>11025</v>
      </c>
    </row>
    <row r="768" spans="24:32" ht="16.5" x14ac:dyDescent="0.2">
      <c r="X768" s="60">
        <v>755</v>
      </c>
      <c r="Y768" s="15">
        <f t="shared" si="61"/>
        <v>1606021</v>
      </c>
      <c r="Z768" s="15" t="str">
        <f t="shared" si="62"/>
        <v>高级神器2配件1-龙雀刀鞘Lvs35</v>
      </c>
      <c r="AA768" s="60" t="s">
        <v>649</v>
      </c>
      <c r="AB768" s="15">
        <f t="shared" si="63"/>
        <v>35</v>
      </c>
      <c r="AC768" s="15" t="str">
        <f t="shared" si="64"/>
        <v>高级神器2配件1</v>
      </c>
      <c r="AD768" s="15">
        <f>INDEX(芦花古楼!$BS$19:$BS$58,神器!AB768)</f>
        <v>30</v>
      </c>
      <c r="AE768" s="15" t="s">
        <v>91</v>
      </c>
      <c r="AF768" s="15">
        <f t="shared" si="65"/>
        <v>13230</v>
      </c>
    </row>
    <row r="769" spans="24:32" ht="16.5" x14ac:dyDescent="0.2">
      <c r="X769" s="60">
        <v>756</v>
      </c>
      <c r="Y769" s="15">
        <f t="shared" si="61"/>
        <v>1606021</v>
      </c>
      <c r="Z769" s="15" t="str">
        <f t="shared" si="62"/>
        <v>高级神器2配件1-龙雀刀鞘Lvs36</v>
      </c>
      <c r="AA769" s="60" t="s">
        <v>649</v>
      </c>
      <c r="AB769" s="15">
        <f t="shared" si="63"/>
        <v>36</v>
      </c>
      <c r="AC769" s="15" t="str">
        <f t="shared" si="64"/>
        <v>高级神器2配件1</v>
      </c>
      <c r="AD769" s="15">
        <f>INDEX(芦花古楼!$BS$19:$BS$58,神器!AB769)</f>
        <v>40</v>
      </c>
      <c r="AE769" s="15" t="s">
        <v>91</v>
      </c>
      <c r="AF769" s="15">
        <f t="shared" si="65"/>
        <v>15435</v>
      </c>
    </row>
    <row r="770" spans="24:32" ht="16.5" x14ac:dyDescent="0.2">
      <c r="X770" s="60">
        <v>757</v>
      </c>
      <c r="Y770" s="15">
        <f t="shared" si="61"/>
        <v>1606021</v>
      </c>
      <c r="Z770" s="15" t="str">
        <f t="shared" si="62"/>
        <v>高级神器2配件1-龙雀刀鞘Lvs37</v>
      </c>
      <c r="AA770" s="60" t="s">
        <v>649</v>
      </c>
      <c r="AB770" s="15">
        <f t="shared" si="63"/>
        <v>37</v>
      </c>
      <c r="AC770" s="15" t="str">
        <f t="shared" si="64"/>
        <v>高级神器2配件1</v>
      </c>
      <c r="AD770" s="15">
        <f>INDEX(芦花古楼!$BS$19:$BS$58,神器!AB770)</f>
        <v>40</v>
      </c>
      <c r="AE770" s="15" t="s">
        <v>91</v>
      </c>
      <c r="AF770" s="15">
        <f t="shared" si="65"/>
        <v>17640</v>
      </c>
    </row>
    <row r="771" spans="24:32" ht="16.5" x14ac:dyDescent="0.2">
      <c r="X771" s="60">
        <v>758</v>
      </c>
      <c r="Y771" s="15">
        <f t="shared" si="61"/>
        <v>1606021</v>
      </c>
      <c r="Z771" s="15" t="str">
        <f t="shared" si="62"/>
        <v>高级神器2配件1-龙雀刀鞘Lvs38</v>
      </c>
      <c r="AA771" s="60" t="s">
        <v>649</v>
      </c>
      <c r="AB771" s="15">
        <f t="shared" si="63"/>
        <v>38</v>
      </c>
      <c r="AC771" s="15" t="str">
        <f t="shared" si="64"/>
        <v>高级神器2配件1</v>
      </c>
      <c r="AD771" s="15">
        <f>INDEX(芦花古楼!$BS$19:$BS$58,神器!AB771)</f>
        <v>40</v>
      </c>
      <c r="AE771" s="15" t="s">
        <v>91</v>
      </c>
      <c r="AF771" s="15">
        <f t="shared" si="65"/>
        <v>19845</v>
      </c>
    </row>
    <row r="772" spans="24:32" ht="16.5" x14ac:dyDescent="0.2">
      <c r="X772" s="60">
        <v>759</v>
      </c>
      <c r="Y772" s="15">
        <f t="shared" si="61"/>
        <v>1606021</v>
      </c>
      <c r="Z772" s="15" t="str">
        <f t="shared" si="62"/>
        <v>高级神器2配件1-龙雀刀鞘Lvs39</v>
      </c>
      <c r="AA772" s="60" t="s">
        <v>649</v>
      </c>
      <c r="AB772" s="15">
        <f t="shared" si="63"/>
        <v>39</v>
      </c>
      <c r="AC772" s="15" t="str">
        <f t="shared" si="64"/>
        <v>高级神器2配件1</v>
      </c>
      <c r="AD772" s="15">
        <f>INDEX(芦花古楼!$BS$19:$BS$58,神器!AB772)</f>
        <v>40</v>
      </c>
      <c r="AE772" s="15" t="s">
        <v>91</v>
      </c>
      <c r="AF772" s="15">
        <f t="shared" si="65"/>
        <v>22050</v>
      </c>
    </row>
    <row r="773" spans="24:32" ht="16.5" x14ac:dyDescent="0.2">
      <c r="X773" s="60">
        <v>760</v>
      </c>
      <c r="Y773" s="15">
        <f t="shared" si="61"/>
        <v>1606021</v>
      </c>
      <c r="Z773" s="15" t="str">
        <f t="shared" si="62"/>
        <v>高级神器2配件1-龙雀刀鞘Lvs40</v>
      </c>
      <c r="AA773" s="60" t="s">
        <v>649</v>
      </c>
      <c r="AB773" s="15">
        <f t="shared" si="63"/>
        <v>40</v>
      </c>
      <c r="AC773" s="15" t="str">
        <f t="shared" si="64"/>
        <v>高级神器2配件1</v>
      </c>
      <c r="AD773" s="15">
        <f>INDEX(芦花古楼!$BS$19:$BS$58,神器!AB773)</f>
        <v>40</v>
      </c>
      <c r="AE773" s="15" t="s">
        <v>91</v>
      </c>
      <c r="AF773" s="15">
        <f t="shared" si="65"/>
        <v>26465</v>
      </c>
    </row>
    <row r="774" spans="24:32" ht="16.5" x14ac:dyDescent="0.2">
      <c r="X774" s="60">
        <v>761</v>
      </c>
      <c r="Y774" s="15">
        <f t="shared" si="61"/>
        <v>1606022</v>
      </c>
      <c r="Z774" s="15" t="str">
        <f t="shared" si="62"/>
        <v>高级神器2配件2-雀环Lvs1</v>
      </c>
      <c r="AA774" s="60" t="s">
        <v>649</v>
      </c>
      <c r="AB774" s="15">
        <f t="shared" si="63"/>
        <v>1</v>
      </c>
      <c r="AC774" s="15" t="str">
        <f t="shared" si="64"/>
        <v>高级神器2配件2</v>
      </c>
      <c r="AD774" s="15">
        <f>INDEX(芦花古楼!$BS$19:$BS$58,神器!AB774)</f>
        <v>1</v>
      </c>
      <c r="AE774" s="15" t="s">
        <v>91</v>
      </c>
      <c r="AF774" s="15">
        <f t="shared" si="65"/>
        <v>215</v>
      </c>
    </row>
    <row r="775" spans="24:32" ht="16.5" x14ac:dyDescent="0.2">
      <c r="X775" s="60">
        <v>762</v>
      </c>
      <c r="Y775" s="15">
        <f t="shared" si="61"/>
        <v>1606022</v>
      </c>
      <c r="Z775" s="15" t="str">
        <f t="shared" si="62"/>
        <v>高级神器2配件2-雀环Lvs2</v>
      </c>
      <c r="AA775" s="60" t="s">
        <v>649</v>
      </c>
      <c r="AB775" s="15">
        <f t="shared" si="63"/>
        <v>2</v>
      </c>
      <c r="AC775" s="15" t="str">
        <f t="shared" si="64"/>
        <v>高级神器2配件2</v>
      </c>
      <c r="AD775" s="15">
        <f>INDEX(芦花古楼!$BS$19:$BS$58,神器!AB775)</f>
        <v>1</v>
      </c>
      <c r="AE775" s="15" t="s">
        <v>91</v>
      </c>
      <c r="AF775" s="15">
        <f t="shared" si="65"/>
        <v>320</v>
      </c>
    </row>
    <row r="776" spans="24:32" ht="16.5" x14ac:dyDescent="0.2">
      <c r="X776" s="60">
        <v>763</v>
      </c>
      <c r="Y776" s="15">
        <f t="shared" si="61"/>
        <v>1606022</v>
      </c>
      <c r="Z776" s="15" t="str">
        <f t="shared" si="62"/>
        <v>高级神器2配件2-雀环Lvs3</v>
      </c>
      <c r="AA776" s="60" t="s">
        <v>649</v>
      </c>
      <c r="AB776" s="15">
        <f t="shared" si="63"/>
        <v>3</v>
      </c>
      <c r="AC776" s="15" t="str">
        <f t="shared" si="64"/>
        <v>高级神器2配件2</v>
      </c>
      <c r="AD776" s="15">
        <f>INDEX(芦花古楼!$BS$19:$BS$58,神器!AB776)</f>
        <v>2</v>
      </c>
      <c r="AE776" s="15" t="s">
        <v>91</v>
      </c>
      <c r="AF776" s="15">
        <f t="shared" si="65"/>
        <v>430</v>
      </c>
    </row>
    <row r="777" spans="24:32" ht="16.5" x14ac:dyDescent="0.2">
      <c r="X777" s="60">
        <v>764</v>
      </c>
      <c r="Y777" s="15">
        <f t="shared" si="61"/>
        <v>1606022</v>
      </c>
      <c r="Z777" s="15" t="str">
        <f t="shared" si="62"/>
        <v>高级神器2配件2-雀环Lvs4</v>
      </c>
      <c r="AA777" s="60" t="s">
        <v>649</v>
      </c>
      <c r="AB777" s="15">
        <f t="shared" si="63"/>
        <v>4</v>
      </c>
      <c r="AC777" s="15" t="str">
        <f t="shared" si="64"/>
        <v>高级神器2配件2</v>
      </c>
      <c r="AD777" s="15">
        <f>INDEX(芦花古楼!$BS$19:$BS$58,神器!AB777)</f>
        <v>3</v>
      </c>
      <c r="AE777" s="15" t="s">
        <v>91</v>
      </c>
      <c r="AF777" s="15">
        <f t="shared" si="65"/>
        <v>535</v>
      </c>
    </row>
    <row r="778" spans="24:32" ht="16.5" x14ac:dyDescent="0.2">
      <c r="X778" s="60">
        <v>765</v>
      </c>
      <c r="Y778" s="15">
        <f t="shared" si="61"/>
        <v>1606022</v>
      </c>
      <c r="Z778" s="15" t="str">
        <f t="shared" si="62"/>
        <v>高级神器2配件2-雀环Lvs5</v>
      </c>
      <c r="AA778" s="60" t="s">
        <v>649</v>
      </c>
      <c r="AB778" s="15">
        <f t="shared" si="63"/>
        <v>5</v>
      </c>
      <c r="AC778" s="15" t="str">
        <f t="shared" si="64"/>
        <v>高级神器2配件2</v>
      </c>
      <c r="AD778" s="15">
        <f>INDEX(芦花古楼!$BS$19:$BS$58,神器!AB778)</f>
        <v>3</v>
      </c>
      <c r="AE778" s="15" t="s">
        <v>91</v>
      </c>
      <c r="AF778" s="15">
        <f t="shared" si="65"/>
        <v>645</v>
      </c>
    </row>
    <row r="779" spans="24:32" ht="16.5" x14ac:dyDescent="0.2">
      <c r="X779" s="60">
        <v>766</v>
      </c>
      <c r="Y779" s="15">
        <f t="shared" si="61"/>
        <v>1606022</v>
      </c>
      <c r="Z779" s="15" t="str">
        <f t="shared" si="62"/>
        <v>高级神器2配件2-雀环Lvs6</v>
      </c>
      <c r="AA779" s="60" t="s">
        <v>649</v>
      </c>
      <c r="AB779" s="15">
        <f t="shared" si="63"/>
        <v>6</v>
      </c>
      <c r="AC779" s="15" t="str">
        <f t="shared" si="64"/>
        <v>高级神器2配件2</v>
      </c>
      <c r="AD779" s="15">
        <f>INDEX(芦花古楼!$BS$19:$BS$58,神器!AB779)</f>
        <v>5</v>
      </c>
      <c r="AE779" s="15" t="s">
        <v>91</v>
      </c>
      <c r="AF779" s="15">
        <f t="shared" si="65"/>
        <v>750</v>
      </c>
    </row>
    <row r="780" spans="24:32" ht="16.5" x14ac:dyDescent="0.2">
      <c r="X780" s="60">
        <v>767</v>
      </c>
      <c r="Y780" s="15">
        <f t="shared" si="61"/>
        <v>1606022</v>
      </c>
      <c r="Z780" s="15" t="str">
        <f t="shared" si="62"/>
        <v>高级神器2配件2-雀环Lvs7</v>
      </c>
      <c r="AA780" s="60" t="s">
        <v>649</v>
      </c>
      <c r="AB780" s="15">
        <f t="shared" si="63"/>
        <v>7</v>
      </c>
      <c r="AC780" s="15" t="str">
        <f t="shared" si="64"/>
        <v>高级神器2配件2</v>
      </c>
      <c r="AD780" s="15">
        <f>INDEX(芦花古楼!$BS$19:$BS$58,神器!AB780)</f>
        <v>5</v>
      </c>
      <c r="AE780" s="15" t="s">
        <v>91</v>
      </c>
      <c r="AF780" s="15">
        <f t="shared" si="65"/>
        <v>860</v>
      </c>
    </row>
    <row r="781" spans="24:32" ht="16.5" x14ac:dyDescent="0.2">
      <c r="X781" s="60">
        <v>768</v>
      </c>
      <c r="Y781" s="15">
        <f t="shared" si="61"/>
        <v>1606022</v>
      </c>
      <c r="Z781" s="15" t="str">
        <f t="shared" si="62"/>
        <v>高级神器2配件2-雀环Lvs8</v>
      </c>
      <c r="AA781" s="60" t="s">
        <v>649</v>
      </c>
      <c r="AB781" s="15">
        <f t="shared" si="63"/>
        <v>8</v>
      </c>
      <c r="AC781" s="15" t="str">
        <f t="shared" si="64"/>
        <v>高级神器2配件2</v>
      </c>
      <c r="AD781" s="15">
        <f>INDEX(芦花古楼!$BS$19:$BS$58,神器!AB781)</f>
        <v>5</v>
      </c>
      <c r="AE781" s="15" t="s">
        <v>91</v>
      </c>
      <c r="AF781" s="15">
        <f t="shared" si="65"/>
        <v>965</v>
      </c>
    </row>
    <row r="782" spans="24:32" ht="16.5" x14ac:dyDescent="0.2">
      <c r="X782" s="60">
        <v>769</v>
      </c>
      <c r="Y782" s="15">
        <f t="shared" si="61"/>
        <v>1606022</v>
      </c>
      <c r="Z782" s="15" t="str">
        <f t="shared" si="62"/>
        <v>高级神器2配件2-雀环Lvs9</v>
      </c>
      <c r="AA782" s="60" t="s">
        <v>649</v>
      </c>
      <c r="AB782" s="15">
        <f t="shared" si="63"/>
        <v>9</v>
      </c>
      <c r="AC782" s="15" t="str">
        <f t="shared" si="64"/>
        <v>高级神器2配件2</v>
      </c>
      <c r="AD782" s="15">
        <f>INDEX(芦花古楼!$BS$19:$BS$58,神器!AB782)</f>
        <v>5</v>
      </c>
      <c r="AE782" s="15" t="s">
        <v>91</v>
      </c>
      <c r="AF782" s="15">
        <f t="shared" si="65"/>
        <v>1075</v>
      </c>
    </row>
    <row r="783" spans="24:32" ht="16.5" x14ac:dyDescent="0.2">
      <c r="X783" s="60">
        <v>770</v>
      </c>
      <c r="Y783" s="15">
        <f t="shared" ref="Y783:Y846" si="66">INDEX($R$4:$R$33,INT((X783-1)/40)+1)</f>
        <v>1606022</v>
      </c>
      <c r="Z783" s="15" t="str">
        <f t="shared" ref="Z783:Z846" si="67">INDEX($U$4:$U$33,INT((X783-1)/40)+1)&amp;AA783&amp;AB783</f>
        <v>高级神器2配件2-雀环Lvs10</v>
      </c>
      <c r="AA783" s="60" t="s">
        <v>649</v>
      </c>
      <c r="AB783" s="15">
        <f t="shared" ref="AB783:AB846" si="68">MOD(X783-1,40)+1</f>
        <v>10</v>
      </c>
      <c r="AC783" s="15" t="str">
        <f t="shared" ref="AC783:AC846" si="69">INDEX($S$4:$S$33,INT((X783-1)/40)+1)</f>
        <v>高级神器2配件2</v>
      </c>
      <c r="AD783" s="15">
        <f>INDEX(芦花古楼!$BS$19:$BS$58,神器!AB783)</f>
        <v>7</v>
      </c>
      <c r="AE783" s="15" t="s">
        <v>91</v>
      </c>
      <c r="AF783" s="15">
        <f t="shared" ref="AF783:AF846" si="70">INDEX($F$14:$L$53,AB783,INDEX($Q$4:$Q$33,INT((X783-1)/40)+1))</f>
        <v>1290</v>
      </c>
    </row>
    <row r="784" spans="24:32" ht="16.5" x14ac:dyDescent="0.2">
      <c r="X784" s="60">
        <v>771</v>
      </c>
      <c r="Y784" s="15">
        <f t="shared" si="66"/>
        <v>1606022</v>
      </c>
      <c r="Z784" s="15" t="str">
        <f t="shared" si="67"/>
        <v>高级神器2配件2-雀环Lvs11</v>
      </c>
      <c r="AA784" s="60" t="s">
        <v>649</v>
      </c>
      <c r="AB784" s="15">
        <f t="shared" si="68"/>
        <v>11</v>
      </c>
      <c r="AC784" s="15" t="str">
        <f t="shared" si="69"/>
        <v>高级神器2配件2</v>
      </c>
      <c r="AD784" s="15">
        <f>INDEX(芦花古楼!$BS$19:$BS$58,神器!AB784)</f>
        <v>7</v>
      </c>
      <c r="AE784" s="15" t="s">
        <v>91</v>
      </c>
      <c r="AF784" s="15">
        <f t="shared" si="70"/>
        <v>1485</v>
      </c>
    </row>
    <row r="785" spans="24:32" ht="16.5" x14ac:dyDescent="0.2">
      <c r="X785" s="60">
        <v>772</v>
      </c>
      <c r="Y785" s="15">
        <f t="shared" si="66"/>
        <v>1606022</v>
      </c>
      <c r="Z785" s="15" t="str">
        <f t="shared" si="67"/>
        <v>高级神器2配件2-雀环Lvs12</v>
      </c>
      <c r="AA785" s="60" t="s">
        <v>649</v>
      </c>
      <c r="AB785" s="15">
        <f t="shared" si="68"/>
        <v>12</v>
      </c>
      <c r="AC785" s="15" t="str">
        <f t="shared" si="69"/>
        <v>高级神器2配件2</v>
      </c>
      <c r="AD785" s="15">
        <f>INDEX(芦花古楼!$BS$19:$BS$58,神器!AB785)</f>
        <v>7</v>
      </c>
      <c r="AE785" s="15" t="s">
        <v>91</v>
      </c>
      <c r="AF785" s="15">
        <f t="shared" si="70"/>
        <v>1735</v>
      </c>
    </row>
    <row r="786" spans="24:32" ht="16.5" x14ac:dyDescent="0.2">
      <c r="X786" s="60">
        <v>773</v>
      </c>
      <c r="Y786" s="15">
        <f t="shared" si="66"/>
        <v>1606022</v>
      </c>
      <c r="Z786" s="15" t="str">
        <f t="shared" si="67"/>
        <v>高级神器2配件2-雀环Lvs13</v>
      </c>
      <c r="AA786" s="60" t="s">
        <v>649</v>
      </c>
      <c r="AB786" s="15">
        <f t="shared" si="68"/>
        <v>13</v>
      </c>
      <c r="AC786" s="15" t="str">
        <f t="shared" si="69"/>
        <v>高级神器2配件2</v>
      </c>
      <c r="AD786" s="15">
        <f>INDEX(芦花古楼!$BS$19:$BS$58,神器!AB786)</f>
        <v>7</v>
      </c>
      <c r="AE786" s="15" t="s">
        <v>91</v>
      </c>
      <c r="AF786" s="15">
        <f t="shared" si="70"/>
        <v>1980</v>
      </c>
    </row>
    <row r="787" spans="24:32" ht="16.5" x14ac:dyDescent="0.2">
      <c r="X787" s="60">
        <v>774</v>
      </c>
      <c r="Y787" s="15">
        <f t="shared" si="66"/>
        <v>1606022</v>
      </c>
      <c r="Z787" s="15" t="str">
        <f t="shared" si="67"/>
        <v>高级神器2配件2-雀环Lvs14</v>
      </c>
      <c r="AA787" s="60" t="s">
        <v>649</v>
      </c>
      <c r="AB787" s="15">
        <f t="shared" si="68"/>
        <v>14</v>
      </c>
      <c r="AC787" s="15" t="str">
        <f t="shared" si="69"/>
        <v>高级神器2配件2</v>
      </c>
      <c r="AD787" s="15">
        <f>INDEX(芦花古楼!$BS$19:$BS$58,神器!AB787)</f>
        <v>7</v>
      </c>
      <c r="AE787" s="15" t="s">
        <v>91</v>
      </c>
      <c r="AF787" s="15">
        <f t="shared" si="70"/>
        <v>2230</v>
      </c>
    </row>
    <row r="788" spans="24:32" ht="16.5" x14ac:dyDescent="0.2">
      <c r="X788" s="60">
        <v>775</v>
      </c>
      <c r="Y788" s="15">
        <f t="shared" si="66"/>
        <v>1606022</v>
      </c>
      <c r="Z788" s="15" t="str">
        <f t="shared" si="67"/>
        <v>高级神器2配件2-雀环Lvs15</v>
      </c>
      <c r="AA788" s="60" t="s">
        <v>649</v>
      </c>
      <c r="AB788" s="15">
        <f t="shared" si="68"/>
        <v>15</v>
      </c>
      <c r="AC788" s="15" t="str">
        <f t="shared" si="69"/>
        <v>高级神器2配件2</v>
      </c>
      <c r="AD788" s="15">
        <f>INDEX(芦花古楼!$BS$19:$BS$58,神器!AB788)</f>
        <v>10</v>
      </c>
      <c r="AE788" s="15" t="s">
        <v>91</v>
      </c>
      <c r="AF788" s="15">
        <f t="shared" si="70"/>
        <v>2480</v>
      </c>
    </row>
    <row r="789" spans="24:32" ht="16.5" x14ac:dyDescent="0.2">
      <c r="X789" s="60">
        <v>776</v>
      </c>
      <c r="Y789" s="15">
        <f t="shared" si="66"/>
        <v>1606022</v>
      </c>
      <c r="Z789" s="15" t="str">
        <f t="shared" si="67"/>
        <v>高级神器2配件2-雀环Lvs16</v>
      </c>
      <c r="AA789" s="60" t="s">
        <v>649</v>
      </c>
      <c r="AB789" s="15">
        <f t="shared" si="68"/>
        <v>16</v>
      </c>
      <c r="AC789" s="15" t="str">
        <f t="shared" si="69"/>
        <v>高级神器2配件2</v>
      </c>
      <c r="AD789" s="15">
        <f>INDEX(芦花古楼!$BS$19:$BS$58,神器!AB789)</f>
        <v>10</v>
      </c>
      <c r="AE789" s="15" t="s">
        <v>91</v>
      </c>
      <c r="AF789" s="15">
        <f t="shared" si="70"/>
        <v>2725</v>
      </c>
    </row>
    <row r="790" spans="24:32" ht="16.5" x14ac:dyDescent="0.2">
      <c r="X790" s="60">
        <v>777</v>
      </c>
      <c r="Y790" s="15">
        <f t="shared" si="66"/>
        <v>1606022</v>
      </c>
      <c r="Z790" s="15" t="str">
        <f t="shared" si="67"/>
        <v>高级神器2配件2-雀环Lvs17</v>
      </c>
      <c r="AA790" s="60" t="s">
        <v>649</v>
      </c>
      <c r="AB790" s="15">
        <f t="shared" si="68"/>
        <v>17</v>
      </c>
      <c r="AC790" s="15" t="str">
        <f t="shared" si="69"/>
        <v>高级神器2配件2</v>
      </c>
      <c r="AD790" s="15">
        <f>INDEX(芦花古楼!$BS$19:$BS$58,神器!AB790)</f>
        <v>10</v>
      </c>
      <c r="AE790" s="15" t="s">
        <v>91</v>
      </c>
      <c r="AF790" s="15">
        <f t="shared" si="70"/>
        <v>2975</v>
      </c>
    </row>
    <row r="791" spans="24:32" ht="16.5" x14ac:dyDescent="0.2">
      <c r="X791" s="60">
        <v>778</v>
      </c>
      <c r="Y791" s="15">
        <f t="shared" si="66"/>
        <v>1606022</v>
      </c>
      <c r="Z791" s="15" t="str">
        <f t="shared" si="67"/>
        <v>高级神器2配件2-雀环Lvs18</v>
      </c>
      <c r="AA791" s="60" t="s">
        <v>649</v>
      </c>
      <c r="AB791" s="15">
        <f t="shared" si="68"/>
        <v>18</v>
      </c>
      <c r="AC791" s="15" t="str">
        <f t="shared" si="69"/>
        <v>高级神器2配件2</v>
      </c>
      <c r="AD791" s="15">
        <f>INDEX(芦花古楼!$BS$19:$BS$58,神器!AB791)</f>
        <v>10</v>
      </c>
      <c r="AE791" s="15" t="s">
        <v>91</v>
      </c>
      <c r="AF791" s="15">
        <f t="shared" si="70"/>
        <v>3225</v>
      </c>
    </row>
    <row r="792" spans="24:32" ht="16.5" x14ac:dyDescent="0.2">
      <c r="X792" s="60">
        <v>779</v>
      </c>
      <c r="Y792" s="15">
        <f t="shared" si="66"/>
        <v>1606022</v>
      </c>
      <c r="Z792" s="15" t="str">
        <f t="shared" si="67"/>
        <v>高级神器2配件2-雀环Lvs19</v>
      </c>
      <c r="AA792" s="60" t="s">
        <v>649</v>
      </c>
      <c r="AB792" s="15">
        <f t="shared" si="68"/>
        <v>19</v>
      </c>
      <c r="AC792" s="15" t="str">
        <f t="shared" si="69"/>
        <v>高级神器2配件2</v>
      </c>
      <c r="AD792" s="15">
        <f>INDEX(芦花古楼!$BS$19:$BS$58,神器!AB792)</f>
        <v>10</v>
      </c>
      <c r="AE792" s="15" t="s">
        <v>91</v>
      </c>
      <c r="AF792" s="15">
        <f t="shared" si="70"/>
        <v>3470</v>
      </c>
    </row>
    <row r="793" spans="24:32" ht="16.5" x14ac:dyDescent="0.2">
      <c r="X793" s="60">
        <v>780</v>
      </c>
      <c r="Y793" s="15">
        <f t="shared" si="66"/>
        <v>1606022</v>
      </c>
      <c r="Z793" s="15" t="str">
        <f t="shared" si="67"/>
        <v>高级神器2配件2-雀环Lvs20</v>
      </c>
      <c r="AA793" s="60" t="s">
        <v>649</v>
      </c>
      <c r="AB793" s="15">
        <f t="shared" si="68"/>
        <v>20</v>
      </c>
      <c r="AC793" s="15" t="str">
        <f t="shared" si="69"/>
        <v>高级神器2配件2</v>
      </c>
      <c r="AD793" s="15">
        <f>INDEX(芦花古楼!$BS$19:$BS$58,神器!AB793)</f>
        <v>10</v>
      </c>
      <c r="AE793" s="15" t="s">
        <v>91</v>
      </c>
      <c r="AF793" s="15">
        <f t="shared" si="70"/>
        <v>3965</v>
      </c>
    </row>
    <row r="794" spans="24:32" ht="16.5" x14ac:dyDescent="0.2">
      <c r="X794" s="60">
        <v>781</v>
      </c>
      <c r="Y794" s="15">
        <f t="shared" si="66"/>
        <v>1606022</v>
      </c>
      <c r="Z794" s="15" t="str">
        <f t="shared" si="67"/>
        <v>高级神器2配件2-雀环Lvs21</v>
      </c>
      <c r="AA794" s="60" t="s">
        <v>649</v>
      </c>
      <c r="AB794" s="15">
        <f t="shared" si="68"/>
        <v>21</v>
      </c>
      <c r="AC794" s="15" t="str">
        <f t="shared" si="69"/>
        <v>高级神器2配件2</v>
      </c>
      <c r="AD794" s="15">
        <f>INDEX(芦花古楼!$BS$19:$BS$58,神器!AB794)</f>
        <v>15</v>
      </c>
      <c r="AE794" s="15" t="s">
        <v>91</v>
      </c>
      <c r="AF794" s="15">
        <f t="shared" si="70"/>
        <v>4205</v>
      </c>
    </row>
    <row r="795" spans="24:32" ht="16.5" x14ac:dyDescent="0.2">
      <c r="X795" s="60">
        <v>782</v>
      </c>
      <c r="Y795" s="15">
        <f t="shared" si="66"/>
        <v>1606022</v>
      </c>
      <c r="Z795" s="15" t="str">
        <f t="shared" si="67"/>
        <v>高级神器2配件2-雀环Lvs22</v>
      </c>
      <c r="AA795" s="60" t="s">
        <v>649</v>
      </c>
      <c r="AB795" s="15">
        <f t="shared" si="68"/>
        <v>22</v>
      </c>
      <c r="AC795" s="15" t="str">
        <f t="shared" si="69"/>
        <v>高级神器2配件2</v>
      </c>
      <c r="AD795" s="15">
        <f>INDEX(芦花古楼!$BS$19:$BS$58,神器!AB795)</f>
        <v>15</v>
      </c>
      <c r="AE795" s="15" t="s">
        <v>91</v>
      </c>
      <c r="AF795" s="15">
        <f t="shared" si="70"/>
        <v>4415</v>
      </c>
    </row>
    <row r="796" spans="24:32" ht="16.5" x14ac:dyDescent="0.2">
      <c r="X796" s="60">
        <v>783</v>
      </c>
      <c r="Y796" s="15">
        <f t="shared" si="66"/>
        <v>1606022</v>
      </c>
      <c r="Z796" s="15" t="str">
        <f t="shared" si="67"/>
        <v>高级神器2配件2-雀环Lvs23</v>
      </c>
      <c r="AA796" s="60" t="s">
        <v>649</v>
      </c>
      <c r="AB796" s="15">
        <f t="shared" si="68"/>
        <v>23</v>
      </c>
      <c r="AC796" s="15" t="str">
        <f t="shared" si="69"/>
        <v>高级神器2配件2</v>
      </c>
      <c r="AD796" s="15">
        <f>INDEX(芦花古楼!$BS$19:$BS$58,神器!AB796)</f>
        <v>15</v>
      </c>
      <c r="AE796" s="15" t="s">
        <v>91</v>
      </c>
      <c r="AF796" s="15">
        <f t="shared" si="70"/>
        <v>4625</v>
      </c>
    </row>
    <row r="797" spans="24:32" ht="16.5" x14ac:dyDescent="0.2">
      <c r="X797" s="60">
        <v>784</v>
      </c>
      <c r="Y797" s="15">
        <f t="shared" si="66"/>
        <v>1606022</v>
      </c>
      <c r="Z797" s="15" t="str">
        <f t="shared" si="67"/>
        <v>高级神器2配件2-雀环Lvs24</v>
      </c>
      <c r="AA797" s="60" t="s">
        <v>649</v>
      </c>
      <c r="AB797" s="15">
        <f t="shared" si="68"/>
        <v>24</v>
      </c>
      <c r="AC797" s="15" t="str">
        <f t="shared" si="69"/>
        <v>高级神器2配件2</v>
      </c>
      <c r="AD797" s="15">
        <f>INDEX(芦花古楼!$BS$19:$BS$58,神器!AB797)</f>
        <v>15</v>
      </c>
      <c r="AE797" s="15" t="s">
        <v>91</v>
      </c>
      <c r="AF797" s="15">
        <f t="shared" si="70"/>
        <v>4835</v>
      </c>
    </row>
    <row r="798" spans="24:32" ht="16.5" x14ac:dyDescent="0.2">
      <c r="X798" s="60">
        <v>785</v>
      </c>
      <c r="Y798" s="15">
        <f t="shared" si="66"/>
        <v>1606022</v>
      </c>
      <c r="Z798" s="15" t="str">
        <f t="shared" si="67"/>
        <v>高级神器2配件2-雀环Lvs25</v>
      </c>
      <c r="AA798" s="60" t="s">
        <v>649</v>
      </c>
      <c r="AB798" s="15">
        <f t="shared" si="68"/>
        <v>25</v>
      </c>
      <c r="AC798" s="15" t="str">
        <f t="shared" si="69"/>
        <v>高级神器2配件2</v>
      </c>
      <c r="AD798" s="15">
        <f>INDEX(芦花古楼!$BS$19:$BS$58,神器!AB798)</f>
        <v>15</v>
      </c>
      <c r="AE798" s="15" t="s">
        <v>91</v>
      </c>
      <c r="AF798" s="15">
        <f t="shared" si="70"/>
        <v>5045</v>
      </c>
    </row>
    <row r="799" spans="24:32" ht="16.5" x14ac:dyDescent="0.2">
      <c r="X799" s="60">
        <v>786</v>
      </c>
      <c r="Y799" s="15">
        <f t="shared" si="66"/>
        <v>1606022</v>
      </c>
      <c r="Z799" s="15" t="str">
        <f t="shared" si="67"/>
        <v>高级神器2配件2-雀环Lvs26</v>
      </c>
      <c r="AA799" s="60" t="s">
        <v>649</v>
      </c>
      <c r="AB799" s="15">
        <f t="shared" si="68"/>
        <v>26</v>
      </c>
      <c r="AC799" s="15" t="str">
        <f t="shared" si="69"/>
        <v>高级神器2配件2</v>
      </c>
      <c r="AD799" s="15">
        <f>INDEX(芦花古楼!$BS$19:$BS$58,神器!AB799)</f>
        <v>25</v>
      </c>
      <c r="AE799" s="15" t="s">
        <v>91</v>
      </c>
      <c r="AF799" s="15">
        <f t="shared" si="70"/>
        <v>5255</v>
      </c>
    </row>
    <row r="800" spans="24:32" ht="16.5" x14ac:dyDescent="0.2">
      <c r="X800" s="60">
        <v>787</v>
      </c>
      <c r="Y800" s="15">
        <f t="shared" si="66"/>
        <v>1606022</v>
      </c>
      <c r="Z800" s="15" t="str">
        <f t="shared" si="67"/>
        <v>高级神器2配件2-雀环Lvs27</v>
      </c>
      <c r="AA800" s="60" t="s">
        <v>649</v>
      </c>
      <c r="AB800" s="15">
        <f t="shared" si="68"/>
        <v>27</v>
      </c>
      <c r="AC800" s="15" t="str">
        <f t="shared" si="69"/>
        <v>高级神器2配件2</v>
      </c>
      <c r="AD800" s="15">
        <f>INDEX(芦花古楼!$BS$19:$BS$58,神器!AB800)</f>
        <v>25</v>
      </c>
      <c r="AE800" s="15" t="s">
        <v>91</v>
      </c>
      <c r="AF800" s="15">
        <f t="shared" si="70"/>
        <v>5465</v>
      </c>
    </row>
    <row r="801" spans="24:32" ht="16.5" x14ac:dyDescent="0.2">
      <c r="X801" s="60">
        <v>788</v>
      </c>
      <c r="Y801" s="15">
        <f t="shared" si="66"/>
        <v>1606022</v>
      </c>
      <c r="Z801" s="15" t="str">
        <f t="shared" si="67"/>
        <v>高级神器2配件2-雀环Lvs28</v>
      </c>
      <c r="AA801" s="60" t="s">
        <v>649</v>
      </c>
      <c r="AB801" s="15">
        <f t="shared" si="68"/>
        <v>28</v>
      </c>
      <c r="AC801" s="15" t="str">
        <f t="shared" si="69"/>
        <v>高级神器2配件2</v>
      </c>
      <c r="AD801" s="15">
        <f>INDEX(芦花古楼!$BS$19:$BS$58,神器!AB801)</f>
        <v>25</v>
      </c>
      <c r="AE801" s="15" t="s">
        <v>91</v>
      </c>
      <c r="AF801" s="15">
        <f t="shared" si="70"/>
        <v>5675</v>
      </c>
    </row>
    <row r="802" spans="24:32" ht="16.5" x14ac:dyDescent="0.2">
      <c r="X802" s="60">
        <v>789</v>
      </c>
      <c r="Y802" s="15">
        <f t="shared" si="66"/>
        <v>1606022</v>
      </c>
      <c r="Z802" s="15" t="str">
        <f t="shared" si="67"/>
        <v>高级神器2配件2-雀环Lvs29</v>
      </c>
      <c r="AA802" s="60" t="s">
        <v>649</v>
      </c>
      <c r="AB802" s="15">
        <f t="shared" si="68"/>
        <v>29</v>
      </c>
      <c r="AC802" s="15" t="str">
        <f t="shared" si="69"/>
        <v>高级神器2配件2</v>
      </c>
      <c r="AD802" s="15">
        <f>INDEX(芦花古楼!$BS$19:$BS$58,神器!AB802)</f>
        <v>25</v>
      </c>
      <c r="AE802" s="15" t="s">
        <v>91</v>
      </c>
      <c r="AF802" s="15">
        <f t="shared" si="70"/>
        <v>5890</v>
      </c>
    </row>
    <row r="803" spans="24:32" ht="16.5" x14ac:dyDescent="0.2">
      <c r="X803" s="60">
        <v>790</v>
      </c>
      <c r="Y803" s="15">
        <f t="shared" si="66"/>
        <v>1606022</v>
      </c>
      <c r="Z803" s="15" t="str">
        <f t="shared" si="67"/>
        <v>高级神器2配件2-雀环Lvs30</v>
      </c>
      <c r="AA803" s="60" t="s">
        <v>649</v>
      </c>
      <c r="AB803" s="15">
        <f t="shared" si="68"/>
        <v>30</v>
      </c>
      <c r="AC803" s="15" t="str">
        <f t="shared" si="69"/>
        <v>高级神器2配件2</v>
      </c>
      <c r="AD803" s="15">
        <f>INDEX(芦花古楼!$BS$19:$BS$58,神器!AB803)</f>
        <v>25</v>
      </c>
      <c r="AE803" s="15" t="s">
        <v>91</v>
      </c>
      <c r="AF803" s="15">
        <f t="shared" si="70"/>
        <v>6310</v>
      </c>
    </row>
    <row r="804" spans="24:32" ht="16.5" x14ac:dyDescent="0.2">
      <c r="X804" s="60">
        <v>791</v>
      </c>
      <c r="Y804" s="15">
        <f t="shared" si="66"/>
        <v>1606022</v>
      </c>
      <c r="Z804" s="15" t="str">
        <f t="shared" si="67"/>
        <v>高级神器2配件2-雀环Lvs31</v>
      </c>
      <c r="AA804" s="60" t="s">
        <v>649</v>
      </c>
      <c r="AB804" s="15">
        <f t="shared" si="68"/>
        <v>31</v>
      </c>
      <c r="AC804" s="15" t="str">
        <f t="shared" si="69"/>
        <v>高级神器2配件2</v>
      </c>
      <c r="AD804" s="15">
        <f>INDEX(芦花古楼!$BS$19:$BS$58,神器!AB804)</f>
        <v>30</v>
      </c>
      <c r="AE804" s="15" t="s">
        <v>91</v>
      </c>
      <c r="AF804" s="15">
        <f t="shared" si="70"/>
        <v>6615</v>
      </c>
    </row>
    <row r="805" spans="24:32" ht="16.5" x14ac:dyDescent="0.2">
      <c r="X805" s="60">
        <v>792</v>
      </c>
      <c r="Y805" s="15">
        <f t="shared" si="66"/>
        <v>1606022</v>
      </c>
      <c r="Z805" s="15" t="str">
        <f t="shared" si="67"/>
        <v>高级神器2配件2-雀环Lvs32</v>
      </c>
      <c r="AA805" s="60" t="s">
        <v>649</v>
      </c>
      <c r="AB805" s="15">
        <f t="shared" si="68"/>
        <v>32</v>
      </c>
      <c r="AC805" s="15" t="str">
        <f t="shared" si="69"/>
        <v>高级神器2配件2</v>
      </c>
      <c r="AD805" s="15">
        <f>INDEX(芦花古楼!$BS$19:$BS$58,神器!AB805)</f>
        <v>30</v>
      </c>
      <c r="AE805" s="15" t="s">
        <v>91</v>
      </c>
      <c r="AF805" s="15">
        <f t="shared" si="70"/>
        <v>9920</v>
      </c>
    </row>
    <row r="806" spans="24:32" ht="16.5" x14ac:dyDescent="0.2">
      <c r="X806" s="60">
        <v>793</v>
      </c>
      <c r="Y806" s="15">
        <f t="shared" si="66"/>
        <v>1606022</v>
      </c>
      <c r="Z806" s="15" t="str">
        <f t="shared" si="67"/>
        <v>高级神器2配件2-雀环Lvs33</v>
      </c>
      <c r="AA806" s="60" t="s">
        <v>649</v>
      </c>
      <c r="AB806" s="15">
        <f t="shared" si="68"/>
        <v>33</v>
      </c>
      <c r="AC806" s="15" t="str">
        <f t="shared" si="69"/>
        <v>高级神器2配件2</v>
      </c>
      <c r="AD806" s="15">
        <f>INDEX(芦花古楼!$BS$19:$BS$58,神器!AB806)</f>
        <v>30</v>
      </c>
      <c r="AE806" s="15" t="s">
        <v>91</v>
      </c>
      <c r="AF806" s="15">
        <f t="shared" si="70"/>
        <v>13230</v>
      </c>
    </row>
    <row r="807" spans="24:32" ht="16.5" x14ac:dyDescent="0.2">
      <c r="X807" s="60">
        <v>794</v>
      </c>
      <c r="Y807" s="15">
        <f t="shared" si="66"/>
        <v>1606022</v>
      </c>
      <c r="Z807" s="15" t="str">
        <f t="shared" si="67"/>
        <v>高级神器2配件2-雀环Lvs34</v>
      </c>
      <c r="AA807" s="60" t="s">
        <v>649</v>
      </c>
      <c r="AB807" s="15">
        <f t="shared" si="68"/>
        <v>34</v>
      </c>
      <c r="AC807" s="15" t="str">
        <f t="shared" si="69"/>
        <v>高级神器2配件2</v>
      </c>
      <c r="AD807" s="15">
        <f>INDEX(芦花古楼!$BS$19:$BS$58,神器!AB807)</f>
        <v>30</v>
      </c>
      <c r="AE807" s="15" t="s">
        <v>91</v>
      </c>
      <c r="AF807" s="15">
        <f t="shared" si="70"/>
        <v>16540</v>
      </c>
    </row>
    <row r="808" spans="24:32" ht="16.5" x14ac:dyDescent="0.2">
      <c r="X808" s="60">
        <v>795</v>
      </c>
      <c r="Y808" s="15">
        <f t="shared" si="66"/>
        <v>1606022</v>
      </c>
      <c r="Z808" s="15" t="str">
        <f t="shared" si="67"/>
        <v>高级神器2配件2-雀环Lvs35</v>
      </c>
      <c r="AA808" s="60" t="s">
        <v>649</v>
      </c>
      <c r="AB808" s="15">
        <f t="shared" si="68"/>
        <v>35</v>
      </c>
      <c r="AC808" s="15" t="str">
        <f t="shared" si="69"/>
        <v>高级神器2配件2</v>
      </c>
      <c r="AD808" s="15">
        <f>INDEX(芦花古楼!$BS$19:$BS$58,神器!AB808)</f>
        <v>30</v>
      </c>
      <c r="AE808" s="15" t="s">
        <v>91</v>
      </c>
      <c r="AF808" s="15">
        <f t="shared" si="70"/>
        <v>19845</v>
      </c>
    </row>
    <row r="809" spans="24:32" ht="16.5" x14ac:dyDescent="0.2">
      <c r="X809" s="60">
        <v>796</v>
      </c>
      <c r="Y809" s="15">
        <f t="shared" si="66"/>
        <v>1606022</v>
      </c>
      <c r="Z809" s="15" t="str">
        <f t="shared" si="67"/>
        <v>高级神器2配件2-雀环Lvs36</v>
      </c>
      <c r="AA809" s="60" t="s">
        <v>649</v>
      </c>
      <c r="AB809" s="15">
        <f t="shared" si="68"/>
        <v>36</v>
      </c>
      <c r="AC809" s="15" t="str">
        <f t="shared" si="69"/>
        <v>高级神器2配件2</v>
      </c>
      <c r="AD809" s="15">
        <f>INDEX(芦花古楼!$BS$19:$BS$58,神器!AB809)</f>
        <v>40</v>
      </c>
      <c r="AE809" s="15" t="s">
        <v>91</v>
      </c>
      <c r="AF809" s="15">
        <f t="shared" si="70"/>
        <v>23155</v>
      </c>
    </row>
    <row r="810" spans="24:32" ht="16.5" x14ac:dyDescent="0.2">
      <c r="X810" s="60">
        <v>797</v>
      </c>
      <c r="Y810" s="15">
        <f t="shared" si="66"/>
        <v>1606022</v>
      </c>
      <c r="Z810" s="15" t="str">
        <f t="shared" si="67"/>
        <v>高级神器2配件2-雀环Lvs37</v>
      </c>
      <c r="AA810" s="60" t="s">
        <v>649</v>
      </c>
      <c r="AB810" s="15">
        <f t="shared" si="68"/>
        <v>37</v>
      </c>
      <c r="AC810" s="15" t="str">
        <f t="shared" si="69"/>
        <v>高级神器2配件2</v>
      </c>
      <c r="AD810" s="15">
        <f>INDEX(芦花古楼!$BS$19:$BS$58,神器!AB810)</f>
        <v>40</v>
      </c>
      <c r="AE810" s="15" t="s">
        <v>91</v>
      </c>
      <c r="AF810" s="15">
        <f t="shared" si="70"/>
        <v>26465</v>
      </c>
    </row>
    <row r="811" spans="24:32" ht="16.5" x14ac:dyDescent="0.2">
      <c r="X811" s="60">
        <v>798</v>
      </c>
      <c r="Y811" s="15">
        <f t="shared" si="66"/>
        <v>1606022</v>
      </c>
      <c r="Z811" s="15" t="str">
        <f t="shared" si="67"/>
        <v>高级神器2配件2-雀环Lvs38</v>
      </c>
      <c r="AA811" s="60" t="s">
        <v>649</v>
      </c>
      <c r="AB811" s="15">
        <f t="shared" si="68"/>
        <v>38</v>
      </c>
      <c r="AC811" s="15" t="str">
        <f t="shared" si="69"/>
        <v>高级神器2配件2</v>
      </c>
      <c r="AD811" s="15">
        <f>INDEX(芦花古楼!$BS$19:$BS$58,神器!AB811)</f>
        <v>40</v>
      </c>
      <c r="AE811" s="15" t="s">
        <v>91</v>
      </c>
      <c r="AF811" s="15">
        <f t="shared" si="70"/>
        <v>29770</v>
      </c>
    </row>
    <row r="812" spans="24:32" ht="16.5" x14ac:dyDescent="0.2">
      <c r="X812" s="60">
        <v>799</v>
      </c>
      <c r="Y812" s="15">
        <f t="shared" si="66"/>
        <v>1606022</v>
      </c>
      <c r="Z812" s="15" t="str">
        <f t="shared" si="67"/>
        <v>高级神器2配件2-雀环Lvs39</v>
      </c>
      <c r="AA812" s="60" t="s">
        <v>649</v>
      </c>
      <c r="AB812" s="15">
        <f t="shared" si="68"/>
        <v>39</v>
      </c>
      <c r="AC812" s="15" t="str">
        <f t="shared" si="69"/>
        <v>高级神器2配件2</v>
      </c>
      <c r="AD812" s="15">
        <f>INDEX(芦花古楼!$BS$19:$BS$58,神器!AB812)</f>
        <v>40</v>
      </c>
      <c r="AE812" s="15" t="s">
        <v>91</v>
      </c>
      <c r="AF812" s="15">
        <f t="shared" si="70"/>
        <v>33080</v>
      </c>
    </row>
    <row r="813" spans="24:32" ht="16.5" x14ac:dyDescent="0.2">
      <c r="X813" s="60">
        <v>800</v>
      </c>
      <c r="Y813" s="15">
        <f t="shared" si="66"/>
        <v>1606022</v>
      </c>
      <c r="Z813" s="15" t="str">
        <f t="shared" si="67"/>
        <v>高级神器2配件2-雀环Lvs40</v>
      </c>
      <c r="AA813" s="60" t="s">
        <v>649</v>
      </c>
      <c r="AB813" s="15">
        <f t="shared" si="68"/>
        <v>40</v>
      </c>
      <c r="AC813" s="15" t="str">
        <f t="shared" si="69"/>
        <v>高级神器2配件2</v>
      </c>
      <c r="AD813" s="15">
        <f>INDEX(芦花古楼!$BS$19:$BS$58,神器!AB813)</f>
        <v>40</v>
      </c>
      <c r="AE813" s="15" t="s">
        <v>91</v>
      </c>
      <c r="AF813" s="15">
        <f t="shared" si="70"/>
        <v>39695</v>
      </c>
    </row>
    <row r="814" spans="24:32" ht="16.5" x14ac:dyDescent="0.2">
      <c r="X814" s="60">
        <v>801</v>
      </c>
      <c r="Y814" s="15">
        <f t="shared" si="66"/>
        <v>1606023</v>
      </c>
      <c r="Z814" s="15" t="str">
        <f t="shared" si="67"/>
        <v>高级神器2配件3-龙印Lvs1</v>
      </c>
      <c r="AA814" s="60" t="s">
        <v>649</v>
      </c>
      <c r="AB814" s="15">
        <f t="shared" si="68"/>
        <v>1</v>
      </c>
      <c r="AC814" s="15" t="str">
        <f t="shared" si="69"/>
        <v>高级神器2配件3</v>
      </c>
      <c r="AD814" s="15">
        <f>INDEX(芦花古楼!$BS$19:$BS$58,神器!AB814)</f>
        <v>1</v>
      </c>
      <c r="AE814" s="15" t="s">
        <v>91</v>
      </c>
      <c r="AF814" s="15">
        <f t="shared" si="70"/>
        <v>355</v>
      </c>
    </row>
    <row r="815" spans="24:32" ht="16.5" x14ac:dyDescent="0.2">
      <c r="X815" s="60">
        <v>802</v>
      </c>
      <c r="Y815" s="15">
        <f t="shared" si="66"/>
        <v>1606023</v>
      </c>
      <c r="Z815" s="15" t="str">
        <f t="shared" si="67"/>
        <v>高级神器2配件3-龙印Lvs2</v>
      </c>
      <c r="AA815" s="60" t="s">
        <v>649</v>
      </c>
      <c r="AB815" s="15">
        <f t="shared" si="68"/>
        <v>2</v>
      </c>
      <c r="AC815" s="15" t="str">
        <f t="shared" si="69"/>
        <v>高级神器2配件3</v>
      </c>
      <c r="AD815" s="15">
        <f>INDEX(芦花古楼!$BS$19:$BS$58,神器!AB815)</f>
        <v>1</v>
      </c>
      <c r="AE815" s="15" t="s">
        <v>91</v>
      </c>
      <c r="AF815" s="15">
        <f t="shared" si="70"/>
        <v>535</v>
      </c>
    </row>
    <row r="816" spans="24:32" ht="16.5" x14ac:dyDescent="0.2">
      <c r="X816" s="60">
        <v>803</v>
      </c>
      <c r="Y816" s="15">
        <f t="shared" si="66"/>
        <v>1606023</v>
      </c>
      <c r="Z816" s="15" t="str">
        <f t="shared" si="67"/>
        <v>高级神器2配件3-龙印Lvs3</v>
      </c>
      <c r="AA816" s="60" t="s">
        <v>649</v>
      </c>
      <c r="AB816" s="15">
        <f t="shared" si="68"/>
        <v>3</v>
      </c>
      <c r="AC816" s="15" t="str">
        <f t="shared" si="69"/>
        <v>高级神器2配件3</v>
      </c>
      <c r="AD816" s="15">
        <f>INDEX(芦花古楼!$BS$19:$BS$58,神器!AB816)</f>
        <v>2</v>
      </c>
      <c r="AE816" s="15" t="s">
        <v>91</v>
      </c>
      <c r="AF816" s="15">
        <f t="shared" si="70"/>
        <v>715</v>
      </c>
    </row>
    <row r="817" spans="24:32" ht="16.5" x14ac:dyDescent="0.2">
      <c r="X817" s="60">
        <v>804</v>
      </c>
      <c r="Y817" s="15">
        <f t="shared" si="66"/>
        <v>1606023</v>
      </c>
      <c r="Z817" s="15" t="str">
        <f t="shared" si="67"/>
        <v>高级神器2配件3-龙印Lvs4</v>
      </c>
      <c r="AA817" s="60" t="s">
        <v>649</v>
      </c>
      <c r="AB817" s="15">
        <f t="shared" si="68"/>
        <v>4</v>
      </c>
      <c r="AC817" s="15" t="str">
        <f t="shared" si="69"/>
        <v>高级神器2配件3</v>
      </c>
      <c r="AD817" s="15">
        <f>INDEX(芦花古楼!$BS$19:$BS$58,神器!AB817)</f>
        <v>3</v>
      </c>
      <c r="AE817" s="15" t="s">
        <v>91</v>
      </c>
      <c r="AF817" s="15">
        <f t="shared" si="70"/>
        <v>895</v>
      </c>
    </row>
    <row r="818" spans="24:32" ht="16.5" x14ac:dyDescent="0.2">
      <c r="X818" s="60">
        <v>805</v>
      </c>
      <c r="Y818" s="15">
        <f t="shared" si="66"/>
        <v>1606023</v>
      </c>
      <c r="Z818" s="15" t="str">
        <f t="shared" si="67"/>
        <v>高级神器2配件3-龙印Lvs5</v>
      </c>
      <c r="AA818" s="60" t="s">
        <v>649</v>
      </c>
      <c r="AB818" s="15">
        <f t="shared" si="68"/>
        <v>5</v>
      </c>
      <c r="AC818" s="15" t="str">
        <f t="shared" si="69"/>
        <v>高级神器2配件3</v>
      </c>
      <c r="AD818" s="15">
        <f>INDEX(芦花古楼!$BS$19:$BS$58,神器!AB818)</f>
        <v>3</v>
      </c>
      <c r="AE818" s="15" t="s">
        <v>91</v>
      </c>
      <c r="AF818" s="15">
        <f t="shared" si="70"/>
        <v>1075</v>
      </c>
    </row>
    <row r="819" spans="24:32" ht="16.5" x14ac:dyDescent="0.2">
      <c r="X819" s="60">
        <v>806</v>
      </c>
      <c r="Y819" s="15">
        <f t="shared" si="66"/>
        <v>1606023</v>
      </c>
      <c r="Z819" s="15" t="str">
        <f t="shared" si="67"/>
        <v>高级神器2配件3-龙印Lvs6</v>
      </c>
      <c r="AA819" s="60" t="s">
        <v>649</v>
      </c>
      <c r="AB819" s="15">
        <f t="shared" si="68"/>
        <v>6</v>
      </c>
      <c r="AC819" s="15" t="str">
        <f t="shared" si="69"/>
        <v>高级神器2配件3</v>
      </c>
      <c r="AD819" s="15">
        <f>INDEX(芦花古楼!$BS$19:$BS$58,神器!AB819)</f>
        <v>5</v>
      </c>
      <c r="AE819" s="15" t="s">
        <v>91</v>
      </c>
      <c r="AF819" s="15">
        <f t="shared" si="70"/>
        <v>1250</v>
      </c>
    </row>
    <row r="820" spans="24:32" ht="16.5" x14ac:dyDescent="0.2">
      <c r="X820" s="60">
        <v>807</v>
      </c>
      <c r="Y820" s="15">
        <f t="shared" si="66"/>
        <v>1606023</v>
      </c>
      <c r="Z820" s="15" t="str">
        <f t="shared" si="67"/>
        <v>高级神器2配件3-龙印Lvs7</v>
      </c>
      <c r="AA820" s="60" t="s">
        <v>649</v>
      </c>
      <c r="AB820" s="15">
        <f t="shared" si="68"/>
        <v>7</v>
      </c>
      <c r="AC820" s="15" t="str">
        <f t="shared" si="69"/>
        <v>高级神器2配件3</v>
      </c>
      <c r="AD820" s="15">
        <f>INDEX(芦花古楼!$BS$19:$BS$58,神器!AB820)</f>
        <v>5</v>
      </c>
      <c r="AE820" s="15" t="s">
        <v>91</v>
      </c>
      <c r="AF820" s="15">
        <f t="shared" si="70"/>
        <v>1430</v>
      </c>
    </row>
    <row r="821" spans="24:32" ht="16.5" x14ac:dyDescent="0.2">
      <c r="X821" s="60">
        <v>808</v>
      </c>
      <c r="Y821" s="15">
        <f t="shared" si="66"/>
        <v>1606023</v>
      </c>
      <c r="Z821" s="15" t="str">
        <f t="shared" si="67"/>
        <v>高级神器2配件3-龙印Lvs8</v>
      </c>
      <c r="AA821" s="60" t="s">
        <v>649</v>
      </c>
      <c r="AB821" s="15">
        <f t="shared" si="68"/>
        <v>8</v>
      </c>
      <c r="AC821" s="15" t="str">
        <f t="shared" si="69"/>
        <v>高级神器2配件3</v>
      </c>
      <c r="AD821" s="15">
        <f>INDEX(芦花古楼!$BS$19:$BS$58,神器!AB821)</f>
        <v>5</v>
      </c>
      <c r="AE821" s="15" t="s">
        <v>91</v>
      </c>
      <c r="AF821" s="15">
        <f t="shared" si="70"/>
        <v>1610</v>
      </c>
    </row>
    <row r="822" spans="24:32" ht="16.5" x14ac:dyDescent="0.2">
      <c r="X822" s="60">
        <v>809</v>
      </c>
      <c r="Y822" s="15">
        <f t="shared" si="66"/>
        <v>1606023</v>
      </c>
      <c r="Z822" s="15" t="str">
        <f t="shared" si="67"/>
        <v>高级神器2配件3-龙印Lvs9</v>
      </c>
      <c r="AA822" s="60" t="s">
        <v>649</v>
      </c>
      <c r="AB822" s="15">
        <f t="shared" si="68"/>
        <v>9</v>
      </c>
      <c r="AC822" s="15" t="str">
        <f t="shared" si="69"/>
        <v>高级神器2配件3</v>
      </c>
      <c r="AD822" s="15">
        <f>INDEX(芦花古楼!$BS$19:$BS$58,神器!AB822)</f>
        <v>5</v>
      </c>
      <c r="AE822" s="15" t="s">
        <v>91</v>
      </c>
      <c r="AF822" s="15">
        <f t="shared" si="70"/>
        <v>1790</v>
      </c>
    </row>
    <row r="823" spans="24:32" ht="16.5" x14ac:dyDescent="0.2">
      <c r="X823" s="60">
        <v>810</v>
      </c>
      <c r="Y823" s="15">
        <f t="shared" si="66"/>
        <v>1606023</v>
      </c>
      <c r="Z823" s="15" t="str">
        <f t="shared" si="67"/>
        <v>高级神器2配件3-龙印Lvs10</v>
      </c>
      <c r="AA823" s="60" t="s">
        <v>649</v>
      </c>
      <c r="AB823" s="15">
        <f t="shared" si="68"/>
        <v>10</v>
      </c>
      <c r="AC823" s="15" t="str">
        <f t="shared" si="69"/>
        <v>高级神器2配件3</v>
      </c>
      <c r="AD823" s="15">
        <f>INDEX(芦花古楼!$BS$19:$BS$58,神器!AB823)</f>
        <v>7</v>
      </c>
      <c r="AE823" s="15" t="s">
        <v>91</v>
      </c>
      <c r="AF823" s="15">
        <f t="shared" si="70"/>
        <v>2150</v>
      </c>
    </row>
    <row r="824" spans="24:32" ht="16.5" x14ac:dyDescent="0.2">
      <c r="X824" s="60">
        <v>811</v>
      </c>
      <c r="Y824" s="15">
        <f t="shared" si="66"/>
        <v>1606023</v>
      </c>
      <c r="Z824" s="15" t="str">
        <f t="shared" si="67"/>
        <v>高级神器2配件3-龙印Lvs11</v>
      </c>
      <c r="AA824" s="60" t="s">
        <v>649</v>
      </c>
      <c r="AB824" s="15">
        <f t="shared" si="68"/>
        <v>11</v>
      </c>
      <c r="AC824" s="15" t="str">
        <f t="shared" si="69"/>
        <v>高级神器2配件3</v>
      </c>
      <c r="AD824" s="15">
        <f>INDEX(芦花古楼!$BS$19:$BS$58,神器!AB824)</f>
        <v>7</v>
      </c>
      <c r="AE824" s="15" t="s">
        <v>91</v>
      </c>
      <c r="AF824" s="15">
        <f t="shared" si="70"/>
        <v>2480</v>
      </c>
    </row>
    <row r="825" spans="24:32" ht="16.5" x14ac:dyDescent="0.2">
      <c r="X825" s="60">
        <v>812</v>
      </c>
      <c r="Y825" s="15">
        <f t="shared" si="66"/>
        <v>1606023</v>
      </c>
      <c r="Z825" s="15" t="str">
        <f t="shared" si="67"/>
        <v>高级神器2配件3-龙印Lvs12</v>
      </c>
      <c r="AA825" s="60" t="s">
        <v>649</v>
      </c>
      <c r="AB825" s="15">
        <f t="shared" si="68"/>
        <v>12</v>
      </c>
      <c r="AC825" s="15" t="str">
        <f t="shared" si="69"/>
        <v>高级神器2配件3</v>
      </c>
      <c r="AD825" s="15">
        <f>INDEX(芦花古楼!$BS$19:$BS$58,神器!AB825)</f>
        <v>7</v>
      </c>
      <c r="AE825" s="15" t="s">
        <v>91</v>
      </c>
      <c r="AF825" s="15">
        <f t="shared" si="70"/>
        <v>2890</v>
      </c>
    </row>
    <row r="826" spans="24:32" ht="16.5" x14ac:dyDescent="0.2">
      <c r="X826" s="60">
        <v>813</v>
      </c>
      <c r="Y826" s="15">
        <f t="shared" si="66"/>
        <v>1606023</v>
      </c>
      <c r="Z826" s="15" t="str">
        <f t="shared" si="67"/>
        <v>高级神器2配件3-龙印Lvs13</v>
      </c>
      <c r="AA826" s="60" t="s">
        <v>649</v>
      </c>
      <c r="AB826" s="15">
        <f t="shared" si="68"/>
        <v>13</v>
      </c>
      <c r="AC826" s="15" t="str">
        <f t="shared" si="69"/>
        <v>高级神器2配件3</v>
      </c>
      <c r="AD826" s="15">
        <f>INDEX(芦花古楼!$BS$19:$BS$58,神器!AB826)</f>
        <v>7</v>
      </c>
      <c r="AE826" s="15" t="s">
        <v>91</v>
      </c>
      <c r="AF826" s="15">
        <f t="shared" si="70"/>
        <v>3305</v>
      </c>
    </row>
    <row r="827" spans="24:32" ht="16.5" x14ac:dyDescent="0.2">
      <c r="X827" s="60">
        <v>814</v>
      </c>
      <c r="Y827" s="15">
        <f t="shared" si="66"/>
        <v>1606023</v>
      </c>
      <c r="Z827" s="15" t="str">
        <f t="shared" si="67"/>
        <v>高级神器2配件3-龙印Lvs14</v>
      </c>
      <c r="AA827" s="60" t="s">
        <v>649</v>
      </c>
      <c r="AB827" s="15">
        <f t="shared" si="68"/>
        <v>14</v>
      </c>
      <c r="AC827" s="15" t="str">
        <f t="shared" si="69"/>
        <v>高级神器2配件3</v>
      </c>
      <c r="AD827" s="15">
        <f>INDEX(芦花古楼!$BS$19:$BS$58,神器!AB827)</f>
        <v>7</v>
      </c>
      <c r="AE827" s="15" t="s">
        <v>91</v>
      </c>
      <c r="AF827" s="15">
        <f t="shared" si="70"/>
        <v>3720</v>
      </c>
    </row>
    <row r="828" spans="24:32" ht="16.5" x14ac:dyDescent="0.2">
      <c r="X828" s="60">
        <v>815</v>
      </c>
      <c r="Y828" s="15">
        <f t="shared" si="66"/>
        <v>1606023</v>
      </c>
      <c r="Z828" s="15" t="str">
        <f t="shared" si="67"/>
        <v>高级神器2配件3-龙印Lvs15</v>
      </c>
      <c r="AA828" s="60" t="s">
        <v>649</v>
      </c>
      <c r="AB828" s="15">
        <f t="shared" si="68"/>
        <v>15</v>
      </c>
      <c r="AC828" s="15" t="str">
        <f t="shared" si="69"/>
        <v>高级神器2配件3</v>
      </c>
      <c r="AD828" s="15">
        <f>INDEX(芦花古楼!$BS$19:$BS$58,神器!AB828)</f>
        <v>10</v>
      </c>
      <c r="AE828" s="15" t="s">
        <v>91</v>
      </c>
      <c r="AF828" s="15">
        <f t="shared" si="70"/>
        <v>4130</v>
      </c>
    </row>
    <row r="829" spans="24:32" ht="16.5" x14ac:dyDescent="0.2">
      <c r="X829" s="60">
        <v>816</v>
      </c>
      <c r="Y829" s="15">
        <f t="shared" si="66"/>
        <v>1606023</v>
      </c>
      <c r="Z829" s="15" t="str">
        <f t="shared" si="67"/>
        <v>高级神器2配件3-龙印Lvs16</v>
      </c>
      <c r="AA829" s="60" t="s">
        <v>649</v>
      </c>
      <c r="AB829" s="15">
        <f t="shared" si="68"/>
        <v>16</v>
      </c>
      <c r="AC829" s="15" t="str">
        <f t="shared" si="69"/>
        <v>高级神器2配件3</v>
      </c>
      <c r="AD829" s="15">
        <f>INDEX(芦花古楼!$BS$19:$BS$58,神器!AB829)</f>
        <v>10</v>
      </c>
      <c r="AE829" s="15" t="s">
        <v>91</v>
      </c>
      <c r="AF829" s="15">
        <f t="shared" si="70"/>
        <v>4545</v>
      </c>
    </row>
    <row r="830" spans="24:32" ht="16.5" x14ac:dyDescent="0.2">
      <c r="X830" s="60">
        <v>817</v>
      </c>
      <c r="Y830" s="15">
        <f t="shared" si="66"/>
        <v>1606023</v>
      </c>
      <c r="Z830" s="15" t="str">
        <f t="shared" si="67"/>
        <v>高级神器2配件3-龙印Lvs17</v>
      </c>
      <c r="AA830" s="60" t="s">
        <v>649</v>
      </c>
      <c r="AB830" s="15">
        <f t="shared" si="68"/>
        <v>17</v>
      </c>
      <c r="AC830" s="15" t="str">
        <f t="shared" si="69"/>
        <v>高级神器2配件3</v>
      </c>
      <c r="AD830" s="15">
        <f>INDEX(芦花古楼!$BS$19:$BS$58,神器!AB830)</f>
        <v>10</v>
      </c>
      <c r="AE830" s="15" t="s">
        <v>91</v>
      </c>
      <c r="AF830" s="15">
        <f t="shared" si="70"/>
        <v>4960</v>
      </c>
    </row>
    <row r="831" spans="24:32" ht="16.5" x14ac:dyDescent="0.2">
      <c r="X831" s="60">
        <v>818</v>
      </c>
      <c r="Y831" s="15">
        <f t="shared" si="66"/>
        <v>1606023</v>
      </c>
      <c r="Z831" s="15" t="str">
        <f t="shared" si="67"/>
        <v>高级神器2配件3-龙印Lvs18</v>
      </c>
      <c r="AA831" s="60" t="s">
        <v>649</v>
      </c>
      <c r="AB831" s="15">
        <f t="shared" si="68"/>
        <v>18</v>
      </c>
      <c r="AC831" s="15" t="str">
        <f t="shared" si="69"/>
        <v>高级神器2配件3</v>
      </c>
      <c r="AD831" s="15">
        <f>INDEX(芦花古楼!$BS$19:$BS$58,神器!AB831)</f>
        <v>10</v>
      </c>
      <c r="AE831" s="15" t="s">
        <v>91</v>
      </c>
      <c r="AF831" s="15">
        <f t="shared" si="70"/>
        <v>5375</v>
      </c>
    </row>
    <row r="832" spans="24:32" ht="16.5" x14ac:dyDescent="0.2">
      <c r="X832" s="60">
        <v>819</v>
      </c>
      <c r="Y832" s="15">
        <f t="shared" si="66"/>
        <v>1606023</v>
      </c>
      <c r="Z832" s="15" t="str">
        <f t="shared" si="67"/>
        <v>高级神器2配件3-龙印Lvs19</v>
      </c>
      <c r="AA832" s="60" t="s">
        <v>649</v>
      </c>
      <c r="AB832" s="15">
        <f t="shared" si="68"/>
        <v>19</v>
      </c>
      <c r="AC832" s="15" t="str">
        <f t="shared" si="69"/>
        <v>高级神器2配件3</v>
      </c>
      <c r="AD832" s="15">
        <f>INDEX(芦花古楼!$BS$19:$BS$58,神器!AB832)</f>
        <v>10</v>
      </c>
      <c r="AE832" s="15" t="s">
        <v>91</v>
      </c>
      <c r="AF832" s="15">
        <f t="shared" si="70"/>
        <v>5785</v>
      </c>
    </row>
    <row r="833" spans="24:32" ht="16.5" x14ac:dyDescent="0.2">
      <c r="X833" s="60">
        <v>820</v>
      </c>
      <c r="Y833" s="15">
        <f t="shared" si="66"/>
        <v>1606023</v>
      </c>
      <c r="Z833" s="15" t="str">
        <f t="shared" si="67"/>
        <v>高级神器2配件3-龙印Lvs20</v>
      </c>
      <c r="AA833" s="60" t="s">
        <v>649</v>
      </c>
      <c r="AB833" s="15">
        <f t="shared" si="68"/>
        <v>20</v>
      </c>
      <c r="AC833" s="15" t="str">
        <f t="shared" si="69"/>
        <v>高级神器2配件3</v>
      </c>
      <c r="AD833" s="15">
        <f>INDEX(芦花古楼!$BS$19:$BS$58,神器!AB833)</f>
        <v>10</v>
      </c>
      <c r="AE833" s="15" t="s">
        <v>91</v>
      </c>
      <c r="AF833" s="15">
        <f t="shared" si="70"/>
        <v>6615</v>
      </c>
    </row>
    <row r="834" spans="24:32" ht="16.5" x14ac:dyDescent="0.2">
      <c r="X834" s="60">
        <v>821</v>
      </c>
      <c r="Y834" s="15">
        <f t="shared" si="66"/>
        <v>1606023</v>
      </c>
      <c r="Z834" s="15" t="str">
        <f t="shared" si="67"/>
        <v>高级神器2配件3-龙印Lvs21</v>
      </c>
      <c r="AA834" s="60" t="s">
        <v>649</v>
      </c>
      <c r="AB834" s="15">
        <f t="shared" si="68"/>
        <v>21</v>
      </c>
      <c r="AC834" s="15" t="str">
        <f t="shared" si="69"/>
        <v>高级神器2配件3</v>
      </c>
      <c r="AD834" s="15">
        <f>INDEX(芦花古楼!$BS$19:$BS$58,神器!AB834)</f>
        <v>15</v>
      </c>
      <c r="AE834" s="15" t="s">
        <v>91</v>
      </c>
      <c r="AF834" s="15">
        <f t="shared" si="70"/>
        <v>7010</v>
      </c>
    </row>
    <row r="835" spans="24:32" ht="16.5" x14ac:dyDescent="0.2">
      <c r="X835" s="60">
        <v>822</v>
      </c>
      <c r="Y835" s="15">
        <f t="shared" si="66"/>
        <v>1606023</v>
      </c>
      <c r="Z835" s="15" t="str">
        <f t="shared" si="67"/>
        <v>高级神器2配件3-龙印Lvs22</v>
      </c>
      <c r="AA835" s="60" t="s">
        <v>649</v>
      </c>
      <c r="AB835" s="15">
        <f t="shared" si="68"/>
        <v>22</v>
      </c>
      <c r="AC835" s="15" t="str">
        <f t="shared" si="69"/>
        <v>高级神器2配件3</v>
      </c>
      <c r="AD835" s="15">
        <f>INDEX(芦花古楼!$BS$19:$BS$58,神器!AB835)</f>
        <v>15</v>
      </c>
      <c r="AE835" s="15" t="s">
        <v>91</v>
      </c>
      <c r="AF835" s="15">
        <f t="shared" si="70"/>
        <v>7360</v>
      </c>
    </row>
    <row r="836" spans="24:32" ht="16.5" x14ac:dyDescent="0.2">
      <c r="X836" s="60">
        <v>823</v>
      </c>
      <c r="Y836" s="15">
        <f t="shared" si="66"/>
        <v>1606023</v>
      </c>
      <c r="Z836" s="15" t="str">
        <f t="shared" si="67"/>
        <v>高级神器2配件3-龙印Lvs23</v>
      </c>
      <c r="AA836" s="60" t="s">
        <v>649</v>
      </c>
      <c r="AB836" s="15">
        <f t="shared" si="68"/>
        <v>23</v>
      </c>
      <c r="AC836" s="15" t="str">
        <f t="shared" si="69"/>
        <v>高级神器2配件3</v>
      </c>
      <c r="AD836" s="15">
        <f>INDEX(芦花古楼!$BS$19:$BS$58,神器!AB836)</f>
        <v>15</v>
      </c>
      <c r="AE836" s="15" t="s">
        <v>91</v>
      </c>
      <c r="AF836" s="15">
        <f t="shared" si="70"/>
        <v>7710</v>
      </c>
    </row>
    <row r="837" spans="24:32" ht="16.5" x14ac:dyDescent="0.2">
      <c r="X837" s="60">
        <v>824</v>
      </c>
      <c r="Y837" s="15">
        <f t="shared" si="66"/>
        <v>1606023</v>
      </c>
      <c r="Z837" s="15" t="str">
        <f t="shared" si="67"/>
        <v>高级神器2配件3-龙印Lvs24</v>
      </c>
      <c r="AA837" s="60" t="s">
        <v>649</v>
      </c>
      <c r="AB837" s="15">
        <f t="shared" si="68"/>
        <v>24</v>
      </c>
      <c r="AC837" s="15" t="str">
        <f t="shared" si="69"/>
        <v>高级神器2配件3</v>
      </c>
      <c r="AD837" s="15">
        <f>INDEX(芦花古楼!$BS$19:$BS$58,神器!AB837)</f>
        <v>15</v>
      </c>
      <c r="AE837" s="15" t="s">
        <v>91</v>
      </c>
      <c r="AF837" s="15">
        <f t="shared" si="70"/>
        <v>8060</v>
      </c>
    </row>
    <row r="838" spans="24:32" ht="16.5" x14ac:dyDescent="0.2">
      <c r="X838" s="60">
        <v>825</v>
      </c>
      <c r="Y838" s="15">
        <f t="shared" si="66"/>
        <v>1606023</v>
      </c>
      <c r="Z838" s="15" t="str">
        <f t="shared" si="67"/>
        <v>高级神器2配件3-龙印Lvs25</v>
      </c>
      <c r="AA838" s="60" t="s">
        <v>649</v>
      </c>
      <c r="AB838" s="15">
        <f t="shared" si="68"/>
        <v>25</v>
      </c>
      <c r="AC838" s="15" t="str">
        <f t="shared" si="69"/>
        <v>高级神器2配件3</v>
      </c>
      <c r="AD838" s="15">
        <f>INDEX(芦花古楼!$BS$19:$BS$58,神器!AB838)</f>
        <v>15</v>
      </c>
      <c r="AE838" s="15" t="s">
        <v>91</v>
      </c>
      <c r="AF838" s="15">
        <f t="shared" si="70"/>
        <v>8410</v>
      </c>
    </row>
    <row r="839" spans="24:32" ht="16.5" x14ac:dyDescent="0.2">
      <c r="X839" s="60">
        <v>826</v>
      </c>
      <c r="Y839" s="15">
        <f t="shared" si="66"/>
        <v>1606023</v>
      </c>
      <c r="Z839" s="15" t="str">
        <f t="shared" si="67"/>
        <v>高级神器2配件3-龙印Lvs26</v>
      </c>
      <c r="AA839" s="60" t="s">
        <v>649</v>
      </c>
      <c r="AB839" s="15">
        <f t="shared" si="68"/>
        <v>26</v>
      </c>
      <c r="AC839" s="15" t="str">
        <f t="shared" si="69"/>
        <v>高级神器2配件3</v>
      </c>
      <c r="AD839" s="15">
        <f>INDEX(芦花古楼!$BS$19:$BS$58,神器!AB839)</f>
        <v>25</v>
      </c>
      <c r="AE839" s="15" t="s">
        <v>91</v>
      </c>
      <c r="AF839" s="15">
        <f t="shared" si="70"/>
        <v>8765</v>
      </c>
    </row>
    <row r="840" spans="24:32" ht="16.5" x14ac:dyDescent="0.2">
      <c r="X840" s="60">
        <v>827</v>
      </c>
      <c r="Y840" s="15">
        <f t="shared" si="66"/>
        <v>1606023</v>
      </c>
      <c r="Z840" s="15" t="str">
        <f t="shared" si="67"/>
        <v>高级神器2配件3-龙印Lvs27</v>
      </c>
      <c r="AA840" s="60" t="s">
        <v>649</v>
      </c>
      <c r="AB840" s="15">
        <f t="shared" si="68"/>
        <v>27</v>
      </c>
      <c r="AC840" s="15" t="str">
        <f t="shared" si="69"/>
        <v>高级神器2配件3</v>
      </c>
      <c r="AD840" s="15">
        <f>INDEX(芦花古楼!$BS$19:$BS$58,神器!AB840)</f>
        <v>25</v>
      </c>
      <c r="AE840" s="15" t="s">
        <v>91</v>
      </c>
      <c r="AF840" s="15">
        <f t="shared" si="70"/>
        <v>9115</v>
      </c>
    </row>
    <row r="841" spans="24:32" ht="16.5" x14ac:dyDescent="0.2">
      <c r="X841" s="60">
        <v>828</v>
      </c>
      <c r="Y841" s="15">
        <f t="shared" si="66"/>
        <v>1606023</v>
      </c>
      <c r="Z841" s="15" t="str">
        <f t="shared" si="67"/>
        <v>高级神器2配件3-龙印Lvs28</v>
      </c>
      <c r="AA841" s="60" t="s">
        <v>649</v>
      </c>
      <c r="AB841" s="15">
        <f t="shared" si="68"/>
        <v>28</v>
      </c>
      <c r="AC841" s="15" t="str">
        <f t="shared" si="69"/>
        <v>高级神器2配件3</v>
      </c>
      <c r="AD841" s="15">
        <f>INDEX(芦花古楼!$BS$19:$BS$58,神器!AB841)</f>
        <v>25</v>
      </c>
      <c r="AE841" s="15" t="s">
        <v>91</v>
      </c>
      <c r="AF841" s="15">
        <f t="shared" si="70"/>
        <v>9465</v>
      </c>
    </row>
    <row r="842" spans="24:32" ht="16.5" x14ac:dyDescent="0.2">
      <c r="X842" s="60">
        <v>829</v>
      </c>
      <c r="Y842" s="15">
        <f t="shared" si="66"/>
        <v>1606023</v>
      </c>
      <c r="Z842" s="15" t="str">
        <f t="shared" si="67"/>
        <v>高级神器2配件3-龙印Lvs29</v>
      </c>
      <c r="AA842" s="60" t="s">
        <v>649</v>
      </c>
      <c r="AB842" s="15">
        <f t="shared" si="68"/>
        <v>29</v>
      </c>
      <c r="AC842" s="15" t="str">
        <f t="shared" si="69"/>
        <v>高级神器2配件3</v>
      </c>
      <c r="AD842" s="15">
        <f>INDEX(芦花古楼!$BS$19:$BS$58,神器!AB842)</f>
        <v>25</v>
      </c>
      <c r="AE842" s="15" t="s">
        <v>91</v>
      </c>
      <c r="AF842" s="15">
        <f t="shared" si="70"/>
        <v>9815</v>
      </c>
    </row>
    <row r="843" spans="24:32" ht="16.5" x14ac:dyDescent="0.2">
      <c r="X843" s="60">
        <v>830</v>
      </c>
      <c r="Y843" s="15">
        <f t="shared" si="66"/>
        <v>1606023</v>
      </c>
      <c r="Z843" s="15" t="str">
        <f t="shared" si="67"/>
        <v>高级神器2配件3-龙印Lvs30</v>
      </c>
      <c r="AA843" s="60" t="s">
        <v>649</v>
      </c>
      <c r="AB843" s="15">
        <f t="shared" si="68"/>
        <v>30</v>
      </c>
      <c r="AC843" s="15" t="str">
        <f t="shared" si="69"/>
        <v>高级神器2配件3</v>
      </c>
      <c r="AD843" s="15">
        <f>INDEX(芦花古楼!$BS$19:$BS$58,神器!AB843)</f>
        <v>25</v>
      </c>
      <c r="AE843" s="15" t="s">
        <v>91</v>
      </c>
      <c r="AF843" s="15">
        <f t="shared" si="70"/>
        <v>10515</v>
      </c>
    </row>
    <row r="844" spans="24:32" ht="16.5" x14ac:dyDescent="0.2">
      <c r="X844" s="60">
        <v>831</v>
      </c>
      <c r="Y844" s="15">
        <f t="shared" si="66"/>
        <v>1606023</v>
      </c>
      <c r="Z844" s="15" t="str">
        <f t="shared" si="67"/>
        <v>高级神器2配件3-龙印Lvs31</v>
      </c>
      <c r="AA844" s="60" t="s">
        <v>649</v>
      </c>
      <c r="AB844" s="15">
        <f t="shared" si="68"/>
        <v>31</v>
      </c>
      <c r="AC844" s="15" t="str">
        <f t="shared" si="69"/>
        <v>高级神器2配件3</v>
      </c>
      <c r="AD844" s="15">
        <f>INDEX(芦花古楼!$BS$19:$BS$58,神器!AB844)</f>
        <v>30</v>
      </c>
      <c r="AE844" s="15" t="s">
        <v>91</v>
      </c>
      <c r="AF844" s="15">
        <f t="shared" si="70"/>
        <v>11025</v>
      </c>
    </row>
    <row r="845" spans="24:32" ht="16.5" x14ac:dyDescent="0.2">
      <c r="X845" s="60">
        <v>832</v>
      </c>
      <c r="Y845" s="15">
        <f t="shared" si="66"/>
        <v>1606023</v>
      </c>
      <c r="Z845" s="15" t="str">
        <f t="shared" si="67"/>
        <v>高级神器2配件3-龙印Lvs32</v>
      </c>
      <c r="AA845" s="60" t="s">
        <v>649</v>
      </c>
      <c r="AB845" s="15">
        <f t="shared" si="68"/>
        <v>32</v>
      </c>
      <c r="AC845" s="15" t="str">
        <f t="shared" si="69"/>
        <v>高级神器2配件3</v>
      </c>
      <c r="AD845" s="15">
        <f>INDEX(芦花古楼!$BS$19:$BS$58,神器!AB845)</f>
        <v>30</v>
      </c>
      <c r="AE845" s="15" t="s">
        <v>91</v>
      </c>
      <c r="AF845" s="15">
        <f t="shared" si="70"/>
        <v>16540</v>
      </c>
    </row>
    <row r="846" spans="24:32" ht="16.5" x14ac:dyDescent="0.2">
      <c r="X846" s="60">
        <v>833</v>
      </c>
      <c r="Y846" s="15">
        <f t="shared" si="66"/>
        <v>1606023</v>
      </c>
      <c r="Z846" s="15" t="str">
        <f t="shared" si="67"/>
        <v>高级神器2配件3-龙印Lvs33</v>
      </c>
      <c r="AA846" s="60" t="s">
        <v>649</v>
      </c>
      <c r="AB846" s="15">
        <f t="shared" si="68"/>
        <v>33</v>
      </c>
      <c r="AC846" s="15" t="str">
        <f t="shared" si="69"/>
        <v>高级神器2配件3</v>
      </c>
      <c r="AD846" s="15">
        <f>INDEX(芦花古楼!$BS$19:$BS$58,神器!AB846)</f>
        <v>30</v>
      </c>
      <c r="AE846" s="15" t="s">
        <v>91</v>
      </c>
      <c r="AF846" s="15">
        <f t="shared" si="70"/>
        <v>22050</v>
      </c>
    </row>
    <row r="847" spans="24:32" ht="16.5" x14ac:dyDescent="0.2">
      <c r="X847" s="60">
        <v>834</v>
      </c>
      <c r="Y847" s="15">
        <f t="shared" ref="Y847:Y910" si="71">INDEX($R$4:$R$33,INT((X847-1)/40)+1)</f>
        <v>1606023</v>
      </c>
      <c r="Z847" s="15" t="str">
        <f t="shared" ref="Z847:Z910" si="72">INDEX($U$4:$U$33,INT((X847-1)/40)+1)&amp;AA847&amp;AB847</f>
        <v>高级神器2配件3-龙印Lvs34</v>
      </c>
      <c r="AA847" s="60" t="s">
        <v>649</v>
      </c>
      <c r="AB847" s="15">
        <f t="shared" ref="AB847:AB910" si="73">MOD(X847-1,40)+1</f>
        <v>34</v>
      </c>
      <c r="AC847" s="15" t="str">
        <f t="shared" ref="AC847:AC910" si="74">INDEX($S$4:$S$33,INT((X847-1)/40)+1)</f>
        <v>高级神器2配件3</v>
      </c>
      <c r="AD847" s="15">
        <f>INDEX(芦花古楼!$BS$19:$BS$58,神器!AB847)</f>
        <v>30</v>
      </c>
      <c r="AE847" s="15" t="s">
        <v>91</v>
      </c>
      <c r="AF847" s="15">
        <f t="shared" ref="AF847:AF910" si="75">INDEX($F$14:$L$53,AB847,INDEX($Q$4:$Q$33,INT((X847-1)/40)+1))</f>
        <v>27565</v>
      </c>
    </row>
    <row r="848" spans="24:32" ht="16.5" x14ac:dyDescent="0.2">
      <c r="X848" s="60">
        <v>835</v>
      </c>
      <c r="Y848" s="15">
        <f t="shared" si="71"/>
        <v>1606023</v>
      </c>
      <c r="Z848" s="15" t="str">
        <f t="shared" si="72"/>
        <v>高级神器2配件3-龙印Lvs35</v>
      </c>
      <c r="AA848" s="60" t="s">
        <v>649</v>
      </c>
      <c r="AB848" s="15">
        <f t="shared" si="73"/>
        <v>35</v>
      </c>
      <c r="AC848" s="15" t="str">
        <f t="shared" si="74"/>
        <v>高级神器2配件3</v>
      </c>
      <c r="AD848" s="15">
        <f>INDEX(芦花古楼!$BS$19:$BS$58,神器!AB848)</f>
        <v>30</v>
      </c>
      <c r="AE848" s="15" t="s">
        <v>91</v>
      </c>
      <c r="AF848" s="15">
        <f t="shared" si="75"/>
        <v>33080</v>
      </c>
    </row>
    <row r="849" spans="24:32" ht="16.5" x14ac:dyDescent="0.2">
      <c r="X849" s="60">
        <v>836</v>
      </c>
      <c r="Y849" s="15">
        <f t="shared" si="71"/>
        <v>1606023</v>
      </c>
      <c r="Z849" s="15" t="str">
        <f t="shared" si="72"/>
        <v>高级神器2配件3-龙印Lvs36</v>
      </c>
      <c r="AA849" s="60" t="s">
        <v>649</v>
      </c>
      <c r="AB849" s="15">
        <f t="shared" si="73"/>
        <v>36</v>
      </c>
      <c r="AC849" s="15" t="str">
        <f t="shared" si="74"/>
        <v>高级神器2配件3</v>
      </c>
      <c r="AD849" s="15">
        <f>INDEX(芦花古楼!$BS$19:$BS$58,神器!AB849)</f>
        <v>40</v>
      </c>
      <c r="AE849" s="15" t="s">
        <v>91</v>
      </c>
      <c r="AF849" s="15">
        <f t="shared" si="75"/>
        <v>38595</v>
      </c>
    </row>
    <row r="850" spans="24:32" ht="16.5" x14ac:dyDescent="0.2">
      <c r="X850" s="60">
        <v>837</v>
      </c>
      <c r="Y850" s="15">
        <f t="shared" si="71"/>
        <v>1606023</v>
      </c>
      <c r="Z850" s="15" t="str">
        <f t="shared" si="72"/>
        <v>高级神器2配件3-龙印Lvs37</v>
      </c>
      <c r="AA850" s="60" t="s">
        <v>649</v>
      </c>
      <c r="AB850" s="15">
        <f t="shared" si="73"/>
        <v>37</v>
      </c>
      <c r="AC850" s="15" t="str">
        <f t="shared" si="74"/>
        <v>高级神器2配件3</v>
      </c>
      <c r="AD850" s="15">
        <f>INDEX(芦花古楼!$BS$19:$BS$58,神器!AB850)</f>
        <v>40</v>
      </c>
      <c r="AE850" s="15" t="s">
        <v>91</v>
      </c>
      <c r="AF850" s="15">
        <f t="shared" si="75"/>
        <v>44105</v>
      </c>
    </row>
    <row r="851" spans="24:32" ht="16.5" x14ac:dyDescent="0.2">
      <c r="X851" s="60">
        <v>838</v>
      </c>
      <c r="Y851" s="15">
        <f t="shared" si="71"/>
        <v>1606023</v>
      </c>
      <c r="Z851" s="15" t="str">
        <f t="shared" si="72"/>
        <v>高级神器2配件3-龙印Lvs38</v>
      </c>
      <c r="AA851" s="60" t="s">
        <v>649</v>
      </c>
      <c r="AB851" s="15">
        <f t="shared" si="73"/>
        <v>38</v>
      </c>
      <c r="AC851" s="15" t="str">
        <f t="shared" si="74"/>
        <v>高级神器2配件3</v>
      </c>
      <c r="AD851" s="15">
        <f>INDEX(芦花古楼!$BS$19:$BS$58,神器!AB851)</f>
        <v>40</v>
      </c>
      <c r="AE851" s="15" t="s">
        <v>91</v>
      </c>
      <c r="AF851" s="15">
        <f t="shared" si="75"/>
        <v>49620</v>
      </c>
    </row>
    <row r="852" spans="24:32" ht="16.5" x14ac:dyDescent="0.2">
      <c r="X852" s="60">
        <v>839</v>
      </c>
      <c r="Y852" s="15">
        <f t="shared" si="71"/>
        <v>1606023</v>
      </c>
      <c r="Z852" s="15" t="str">
        <f t="shared" si="72"/>
        <v>高级神器2配件3-龙印Lvs39</v>
      </c>
      <c r="AA852" s="60" t="s">
        <v>649</v>
      </c>
      <c r="AB852" s="15">
        <f t="shared" si="73"/>
        <v>39</v>
      </c>
      <c r="AC852" s="15" t="str">
        <f t="shared" si="74"/>
        <v>高级神器2配件3</v>
      </c>
      <c r="AD852" s="15">
        <f>INDEX(芦花古楼!$BS$19:$BS$58,神器!AB852)</f>
        <v>40</v>
      </c>
      <c r="AE852" s="15" t="s">
        <v>91</v>
      </c>
      <c r="AF852" s="15">
        <f t="shared" si="75"/>
        <v>55135</v>
      </c>
    </row>
    <row r="853" spans="24:32" ht="16.5" x14ac:dyDescent="0.2">
      <c r="X853" s="60">
        <v>840</v>
      </c>
      <c r="Y853" s="15">
        <f t="shared" si="71"/>
        <v>1606023</v>
      </c>
      <c r="Z853" s="15" t="str">
        <f t="shared" si="72"/>
        <v>高级神器2配件3-龙印Lvs40</v>
      </c>
      <c r="AA853" s="60" t="s">
        <v>649</v>
      </c>
      <c r="AB853" s="15">
        <f t="shared" si="73"/>
        <v>40</v>
      </c>
      <c r="AC853" s="15" t="str">
        <f t="shared" si="74"/>
        <v>高级神器2配件3</v>
      </c>
      <c r="AD853" s="15">
        <f>INDEX(芦花古楼!$BS$19:$BS$58,神器!AB853)</f>
        <v>40</v>
      </c>
      <c r="AE853" s="15" t="s">
        <v>91</v>
      </c>
      <c r="AF853" s="15">
        <f t="shared" si="75"/>
        <v>66160</v>
      </c>
    </row>
    <row r="854" spans="24:32" ht="16.5" x14ac:dyDescent="0.2">
      <c r="X854" s="60">
        <v>841</v>
      </c>
      <c r="Y854" s="15">
        <f t="shared" si="71"/>
        <v>1606024</v>
      </c>
      <c r="Z854" s="15" t="str">
        <f t="shared" si="72"/>
        <v>高级神器2配件4-上古篆文Lvs1</v>
      </c>
      <c r="AA854" s="60" t="s">
        <v>649</v>
      </c>
      <c r="AB854" s="15">
        <f t="shared" si="73"/>
        <v>1</v>
      </c>
      <c r="AC854" s="15" t="str">
        <f t="shared" si="74"/>
        <v>高级神器2配件4</v>
      </c>
      <c r="AD854" s="15">
        <f>INDEX(芦花古楼!$BS$19:$BS$58,神器!AB854)</f>
        <v>1</v>
      </c>
      <c r="AE854" s="15" t="s">
        <v>91</v>
      </c>
      <c r="AF854" s="15">
        <f t="shared" si="75"/>
        <v>500</v>
      </c>
    </row>
    <row r="855" spans="24:32" ht="16.5" x14ac:dyDescent="0.2">
      <c r="X855" s="60">
        <v>842</v>
      </c>
      <c r="Y855" s="15">
        <f t="shared" si="71"/>
        <v>1606024</v>
      </c>
      <c r="Z855" s="15" t="str">
        <f t="shared" si="72"/>
        <v>高级神器2配件4-上古篆文Lvs2</v>
      </c>
      <c r="AA855" s="60" t="s">
        <v>649</v>
      </c>
      <c r="AB855" s="15">
        <f t="shared" si="73"/>
        <v>2</v>
      </c>
      <c r="AC855" s="15" t="str">
        <f t="shared" si="74"/>
        <v>高级神器2配件4</v>
      </c>
      <c r="AD855" s="15">
        <f>INDEX(芦花古楼!$BS$19:$BS$58,神器!AB855)</f>
        <v>1</v>
      </c>
      <c r="AE855" s="15" t="s">
        <v>91</v>
      </c>
      <c r="AF855" s="15">
        <f t="shared" si="75"/>
        <v>750</v>
      </c>
    </row>
    <row r="856" spans="24:32" ht="16.5" x14ac:dyDescent="0.2">
      <c r="X856" s="60">
        <v>843</v>
      </c>
      <c r="Y856" s="15">
        <f t="shared" si="71"/>
        <v>1606024</v>
      </c>
      <c r="Z856" s="15" t="str">
        <f t="shared" si="72"/>
        <v>高级神器2配件4-上古篆文Lvs3</v>
      </c>
      <c r="AA856" s="60" t="s">
        <v>649</v>
      </c>
      <c r="AB856" s="15">
        <f t="shared" si="73"/>
        <v>3</v>
      </c>
      <c r="AC856" s="15" t="str">
        <f t="shared" si="74"/>
        <v>高级神器2配件4</v>
      </c>
      <c r="AD856" s="15">
        <f>INDEX(芦花古楼!$BS$19:$BS$58,神器!AB856)</f>
        <v>2</v>
      </c>
      <c r="AE856" s="15" t="s">
        <v>91</v>
      </c>
      <c r="AF856" s="15">
        <f t="shared" si="75"/>
        <v>1000</v>
      </c>
    </row>
    <row r="857" spans="24:32" ht="16.5" x14ac:dyDescent="0.2">
      <c r="X857" s="60">
        <v>844</v>
      </c>
      <c r="Y857" s="15">
        <f t="shared" si="71"/>
        <v>1606024</v>
      </c>
      <c r="Z857" s="15" t="str">
        <f t="shared" si="72"/>
        <v>高级神器2配件4-上古篆文Lvs4</v>
      </c>
      <c r="AA857" s="60" t="s">
        <v>649</v>
      </c>
      <c r="AB857" s="15">
        <f t="shared" si="73"/>
        <v>4</v>
      </c>
      <c r="AC857" s="15" t="str">
        <f t="shared" si="74"/>
        <v>高级神器2配件4</v>
      </c>
      <c r="AD857" s="15">
        <f>INDEX(芦花古楼!$BS$19:$BS$58,神器!AB857)</f>
        <v>3</v>
      </c>
      <c r="AE857" s="15" t="s">
        <v>91</v>
      </c>
      <c r="AF857" s="15">
        <f t="shared" si="75"/>
        <v>1250</v>
      </c>
    </row>
    <row r="858" spans="24:32" ht="16.5" x14ac:dyDescent="0.2">
      <c r="X858" s="60">
        <v>845</v>
      </c>
      <c r="Y858" s="15">
        <f t="shared" si="71"/>
        <v>1606024</v>
      </c>
      <c r="Z858" s="15" t="str">
        <f t="shared" si="72"/>
        <v>高级神器2配件4-上古篆文Lvs5</v>
      </c>
      <c r="AA858" s="60" t="s">
        <v>649</v>
      </c>
      <c r="AB858" s="15">
        <f t="shared" si="73"/>
        <v>5</v>
      </c>
      <c r="AC858" s="15" t="str">
        <f t="shared" si="74"/>
        <v>高级神器2配件4</v>
      </c>
      <c r="AD858" s="15">
        <f>INDEX(芦花古楼!$BS$19:$BS$58,神器!AB858)</f>
        <v>3</v>
      </c>
      <c r="AE858" s="15" t="s">
        <v>91</v>
      </c>
      <c r="AF858" s="15">
        <f t="shared" si="75"/>
        <v>1505</v>
      </c>
    </row>
    <row r="859" spans="24:32" ht="16.5" x14ac:dyDescent="0.2">
      <c r="X859" s="60">
        <v>846</v>
      </c>
      <c r="Y859" s="15">
        <f t="shared" si="71"/>
        <v>1606024</v>
      </c>
      <c r="Z859" s="15" t="str">
        <f t="shared" si="72"/>
        <v>高级神器2配件4-上古篆文Lvs6</v>
      </c>
      <c r="AA859" s="60" t="s">
        <v>649</v>
      </c>
      <c r="AB859" s="15">
        <f t="shared" si="73"/>
        <v>6</v>
      </c>
      <c r="AC859" s="15" t="str">
        <f t="shared" si="74"/>
        <v>高级神器2配件4</v>
      </c>
      <c r="AD859" s="15">
        <f>INDEX(芦花古楼!$BS$19:$BS$58,神器!AB859)</f>
        <v>5</v>
      </c>
      <c r="AE859" s="15" t="s">
        <v>91</v>
      </c>
      <c r="AF859" s="15">
        <f t="shared" si="75"/>
        <v>1755</v>
      </c>
    </row>
    <row r="860" spans="24:32" ht="16.5" x14ac:dyDescent="0.2">
      <c r="X860" s="60">
        <v>847</v>
      </c>
      <c r="Y860" s="15">
        <f t="shared" si="71"/>
        <v>1606024</v>
      </c>
      <c r="Z860" s="15" t="str">
        <f t="shared" si="72"/>
        <v>高级神器2配件4-上古篆文Lvs7</v>
      </c>
      <c r="AA860" s="60" t="s">
        <v>649</v>
      </c>
      <c r="AB860" s="15">
        <f t="shared" si="73"/>
        <v>7</v>
      </c>
      <c r="AC860" s="15" t="str">
        <f t="shared" si="74"/>
        <v>高级神器2配件4</v>
      </c>
      <c r="AD860" s="15">
        <f>INDEX(芦花古楼!$BS$19:$BS$58,神器!AB860)</f>
        <v>5</v>
      </c>
      <c r="AE860" s="15" t="s">
        <v>91</v>
      </c>
      <c r="AF860" s="15">
        <f t="shared" si="75"/>
        <v>2005</v>
      </c>
    </row>
    <row r="861" spans="24:32" ht="16.5" x14ac:dyDescent="0.2">
      <c r="X861" s="60">
        <v>848</v>
      </c>
      <c r="Y861" s="15">
        <f t="shared" si="71"/>
        <v>1606024</v>
      </c>
      <c r="Z861" s="15" t="str">
        <f t="shared" si="72"/>
        <v>高级神器2配件4-上古篆文Lvs8</v>
      </c>
      <c r="AA861" s="60" t="s">
        <v>649</v>
      </c>
      <c r="AB861" s="15">
        <f t="shared" si="73"/>
        <v>8</v>
      </c>
      <c r="AC861" s="15" t="str">
        <f t="shared" si="74"/>
        <v>高级神器2配件4</v>
      </c>
      <c r="AD861" s="15">
        <f>INDEX(芦花古楼!$BS$19:$BS$58,神器!AB861)</f>
        <v>5</v>
      </c>
      <c r="AE861" s="15" t="s">
        <v>91</v>
      </c>
      <c r="AF861" s="15">
        <f t="shared" si="75"/>
        <v>2255</v>
      </c>
    </row>
    <row r="862" spans="24:32" ht="16.5" x14ac:dyDescent="0.2">
      <c r="X862" s="60">
        <v>849</v>
      </c>
      <c r="Y862" s="15">
        <f t="shared" si="71"/>
        <v>1606024</v>
      </c>
      <c r="Z862" s="15" t="str">
        <f t="shared" si="72"/>
        <v>高级神器2配件4-上古篆文Lvs9</v>
      </c>
      <c r="AA862" s="60" t="s">
        <v>649</v>
      </c>
      <c r="AB862" s="15">
        <f t="shared" si="73"/>
        <v>9</v>
      </c>
      <c r="AC862" s="15" t="str">
        <f t="shared" si="74"/>
        <v>高级神器2配件4</v>
      </c>
      <c r="AD862" s="15">
        <f>INDEX(芦花古楼!$BS$19:$BS$58,神器!AB862)</f>
        <v>5</v>
      </c>
      <c r="AE862" s="15" t="s">
        <v>91</v>
      </c>
      <c r="AF862" s="15">
        <f t="shared" si="75"/>
        <v>2505</v>
      </c>
    </row>
    <row r="863" spans="24:32" ht="16.5" x14ac:dyDescent="0.2">
      <c r="X863" s="60">
        <v>850</v>
      </c>
      <c r="Y863" s="15">
        <f t="shared" si="71"/>
        <v>1606024</v>
      </c>
      <c r="Z863" s="15" t="str">
        <f t="shared" si="72"/>
        <v>高级神器2配件4-上古篆文Lvs10</v>
      </c>
      <c r="AA863" s="60" t="s">
        <v>649</v>
      </c>
      <c r="AB863" s="15">
        <f t="shared" si="73"/>
        <v>10</v>
      </c>
      <c r="AC863" s="15" t="str">
        <f t="shared" si="74"/>
        <v>高级神器2配件4</v>
      </c>
      <c r="AD863" s="15">
        <f>INDEX(芦花古楼!$BS$19:$BS$58,神器!AB863)</f>
        <v>7</v>
      </c>
      <c r="AE863" s="15" t="s">
        <v>91</v>
      </c>
      <c r="AF863" s="15">
        <f t="shared" si="75"/>
        <v>3010</v>
      </c>
    </row>
    <row r="864" spans="24:32" ht="16.5" x14ac:dyDescent="0.2">
      <c r="X864" s="60">
        <v>851</v>
      </c>
      <c r="Y864" s="15">
        <f t="shared" si="71"/>
        <v>1606024</v>
      </c>
      <c r="Z864" s="15" t="str">
        <f t="shared" si="72"/>
        <v>高级神器2配件4-上古篆文Lvs11</v>
      </c>
      <c r="AA864" s="60" t="s">
        <v>649</v>
      </c>
      <c r="AB864" s="15">
        <f t="shared" si="73"/>
        <v>11</v>
      </c>
      <c r="AC864" s="15" t="str">
        <f t="shared" si="74"/>
        <v>高级神器2配件4</v>
      </c>
      <c r="AD864" s="15">
        <f>INDEX(芦花古楼!$BS$19:$BS$58,神器!AB864)</f>
        <v>7</v>
      </c>
      <c r="AE864" s="15" t="s">
        <v>91</v>
      </c>
      <c r="AF864" s="15">
        <f t="shared" si="75"/>
        <v>3470</v>
      </c>
    </row>
    <row r="865" spans="24:32" ht="16.5" x14ac:dyDescent="0.2">
      <c r="X865" s="60">
        <v>852</v>
      </c>
      <c r="Y865" s="15">
        <f t="shared" si="71"/>
        <v>1606024</v>
      </c>
      <c r="Z865" s="15" t="str">
        <f t="shared" si="72"/>
        <v>高级神器2配件4-上古篆文Lvs12</v>
      </c>
      <c r="AA865" s="60" t="s">
        <v>649</v>
      </c>
      <c r="AB865" s="15">
        <f t="shared" si="73"/>
        <v>12</v>
      </c>
      <c r="AC865" s="15" t="str">
        <f t="shared" si="74"/>
        <v>高级神器2配件4</v>
      </c>
      <c r="AD865" s="15">
        <f>INDEX(芦花古楼!$BS$19:$BS$58,神器!AB865)</f>
        <v>7</v>
      </c>
      <c r="AE865" s="15" t="s">
        <v>91</v>
      </c>
      <c r="AF865" s="15">
        <f t="shared" si="75"/>
        <v>4050</v>
      </c>
    </row>
    <row r="866" spans="24:32" ht="16.5" x14ac:dyDescent="0.2">
      <c r="X866" s="60">
        <v>853</v>
      </c>
      <c r="Y866" s="15">
        <f t="shared" si="71"/>
        <v>1606024</v>
      </c>
      <c r="Z866" s="15" t="str">
        <f t="shared" si="72"/>
        <v>高级神器2配件4-上古篆文Lvs13</v>
      </c>
      <c r="AA866" s="60" t="s">
        <v>649</v>
      </c>
      <c r="AB866" s="15">
        <f t="shared" si="73"/>
        <v>13</v>
      </c>
      <c r="AC866" s="15" t="str">
        <f t="shared" si="74"/>
        <v>高级神器2配件4</v>
      </c>
      <c r="AD866" s="15">
        <f>INDEX(芦花古楼!$BS$19:$BS$58,神器!AB866)</f>
        <v>7</v>
      </c>
      <c r="AE866" s="15" t="s">
        <v>91</v>
      </c>
      <c r="AF866" s="15">
        <f t="shared" si="75"/>
        <v>4630</v>
      </c>
    </row>
    <row r="867" spans="24:32" ht="16.5" x14ac:dyDescent="0.2">
      <c r="X867" s="60">
        <v>854</v>
      </c>
      <c r="Y867" s="15">
        <f t="shared" si="71"/>
        <v>1606024</v>
      </c>
      <c r="Z867" s="15" t="str">
        <f t="shared" si="72"/>
        <v>高级神器2配件4-上古篆文Lvs14</v>
      </c>
      <c r="AA867" s="60" t="s">
        <v>649</v>
      </c>
      <c r="AB867" s="15">
        <f t="shared" si="73"/>
        <v>14</v>
      </c>
      <c r="AC867" s="15" t="str">
        <f t="shared" si="74"/>
        <v>高级神器2配件4</v>
      </c>
      <c r="AD867" s="15">
        <f>INDEX(芦花古楼!$BS$19:$BS$58,神器!AB867)</f>
        <v>7</v>
      </c>
      <c r="AE867" s="15" t="s">
        <v>91</v>
      </c>
      <c r="AF867" s="15">
        <f t="shared" si="75"/>
        <v>5205</v>
      </c>
    </row>
    <row r="868" spans="24:32" ht="16.5" x14ac:dyDescent="0.2">
      <c r="X868" s="60">
        <v>855</v>
      </c>
      <c r="Y868" s="15">
        <f t="shared" si="71"/>
        <v>1606024</v>
      </c>
      <c r="Z868" s="15" t="str">
        <f t="shared" si="72"/>
        <v>高级神器2配件4-上古篆文Lvs15</v>
      </c>
      <c r="AA868" s="60" t="s">
        <v>649</v>
      </c>
      <c r="AB868" s="15">
        <f t="shared" si="73"/>
        <v>15</v>
      </c>
      <c r="AC868" s="15" t="str">
        <f t="shared" si="74"/>
        <v>高级神器2配件4</v>
      </c>
      <c r="AD868" s="15">
        <f>INDEX(芦花古楼!$BS$19:$BS$58,神器!AB868)</f>
        <v>10</v>
      </c>
      <c r="AE868" s="15" t="s">
        <v>91</v>
      </c>
      <c r="AF868" s="15">
        <f t="shared" si="75"/>
        <v>5785</v>
      </c>
    </row>
    <row r="869" spans="24:32" ht="16.5" x14ac:dyDescent="0.2">
      <c r="X869" s="60">
        <v>856</v>
      </c>
      <c r="Y869" s="15">
        <f t="shared" si="71"/>
        <v>1606024</v>
      </c>
      <c r="Z869" s="15" t="str">
        <f t="shared" si="72"/>
        <v>高级神器2配件4-上古篆文Lvs16</v>
      </c>
      <c r="AA869" s="60" t="s">
        <v>649</v>
      </c>
      <c r="AB869" s="15">
        <f t="shared" si="73"/>
        <v>16</v>
      </c>
      <c r="AC869" s="15" t="str">
        <f t="shared" si="74"/>
        <v>高级神器2配件4</v>
      </c>
      <c r="AD869" s="15">
        <f>INDEX(芦花古楼!$BS$19:$BS$58,神器!AB869)</f>
        <v>10</v>
      </c>
      <c r="AE869" s="15" t="s">
        <v>91</v>
      </c>
      <c r="AF869" s="15">
        <f t="shared" si="75"/>
        <v>6365</v>
      </c>
    </row>
    <row r="870" spans="24:32" ht="16.5" x14ac:dyDescent="0.2">
      <c r="X870" s="60">
        <v>857</v>
      </c>
      <c r="Y870" s="15">
        <f t="shared" si="71"/>
        <v>1606024</v>
      </c>
      <c r="Z870" s="15" t="str">
        <f t="shared" si="72"/>
        <v>高级神器2配件4-上古篆文Lvs17</v>
      </c>
      <c r="AA870" s="60" t="s">
        <v>649</v>
      </c>
      <c r="AB870" s="15">
        <f t="shared" si="73"/>
        <v>17</v>
      </c>
      <c r="AC870" s="15" t="str">
        <f t="shared" si="74"/>
        <v>高级神器2配件4</v>
      </c>
      <c r="AD870" s="15">
        <f>INDEX(芦花古楼!$BS$19:$BS$58,神器!AB870)</f>
        <v>10</v>
      </c>
      <c r="AE870" s="15" t="s">
        <v>91</v>
      </c>
      <c r="AF870" s="15">
        <f t="shared" si="75"/>
        <v>6945</v>
      </c>
    </row>
    <row r="871" spans="24:32" ht="16.5" x14ac:dyDescent="0.2">
      <c r="X871" s="60">
        <v>858</v>
      </c>
      <c r="Y871" s="15">
        <f t="shared" si="71"/>
        <v>1606024</v>
      </c>
      <c r="Z871" s="15" t="str">
        <f t="shared" si="72"/>
        <v>高级神器2配件4-上古篆文Lvs18</v>
      </c>
      <c r="AA871" s="60" t="s">
        <v>649</v>
      </c>
      <c r="AB871" s="15">
        <f t="shared" si="73"/>
        <v>18</v>
      </c>
      <c r="AC871" s="15" t="str">
        <f t="shared" si="74"/>
        <v>高级神器2配件4</v>
      </c>
      <c r="AD871" s="15">
        <f>INDEX(芦花古楼!$BS$19:$BS$58,神器!AB871)</f>
        <v>10</v>
      </c>
      <c r="AE871" s="15" t="s">
        <v>91</v>
      </c>
      <c r="AF871" s="15">
        <f t="shared" si="75"/>
        <v>7525</v>
      </c>
    </row>
    <row r="872" spans="24:32" ht="16.5" x14ac:dyDescent="0.2">
      <c r="X872" s="60">
        <v>859</v>
      </c>
      <c r="Y872" s="15">
        <f t="shared" si="71"/>
        <v>1606024</v>
      </c>
      <c r="Z872" s="15" t="str">
        <f t="shared" si="72"/>
        <v>高级神器2配件4-上古篆文Lvs19</v>
      </c>
      <c r="AA872" s="60" t="s">
        <v>649</v>
      </c>
      <c r="AB872" s="15">
        <f t="shared" si="73"/>
        <v>19</v>
      </c>
      <c r="AC872" s="15" t="str">
        <f t="shared" si="74"/>
        <v>高级神器2配件4</v>
      </c>
      <c r="AD872" s="15">
        <f>INDEX(芦花古楼!$BS$19:$BS$58,神器!AB872)</f>
        <v>10</v>
      </c>
      <c r="AE872" s="15" t="s">
        <v>91</v>
      </c>
      <c r="AF872" s="15">
        <f t="shared" si="75"/>
        <v>8100</v>
      </c>
    </row>
    <row r="873" spans="24:32" ht="16.5" x14ac:dyDescent="0.2">
      <c r="X873" s="60">
        <v>860</v>
      </c>
      <c r="Y873" s="15">
        <f t="shared" si="71"/>
        <v>1606024</v>
      </c>
      <c r="Z873" s="15" t="str">
        <f t="shared" si="72"/>
        <v>高级神器2配件4-上古篆文Lvs20</v>
      </c>
      <c r="AA873" s="60" t="s">
        <v>649</v>
      </c>
      <c r="AB873" s="15">
        <f t="shared" si="73"/>
        <v>20</v>
      </c>
      <c r="AC873" s="15" t="str">
        <f t="shared" si="74"/>
        <v>高级神器2配件4</v>
      </c>
      <c r="AD873" s="15">
        <f>INDEX(芦花古楼!$BS$19:$BS$58,神器!AB873)</f>
        <v>10</v>
      </c>
      <c r="AE873" s="15" t="s">
        <v>91</v>
      </c>
      <c r="AF873" s="15">
        <f t="shared" si="75"/>
        <v>9260</v>
      </c>
    </row>
    <row r="874" spans="24:32" ht="16.5" x14ac:dyDescent="0.2">
      <c r="X874" s="60">
        <v>861</v>
      </c>
      <c r="Y874" s="15">
        <f t="shared" si="71"/>
        <v>1606024</v>
      </c>
      <c r="Z874" s="15" t="str">
        <f t="shared" si="72"/>
        <v>高级神器2配件4-上古篆文Lvs21</v>
      </c>
      <c r="AA874" s="60" t="s">
        <v>649</v>
      </c>
      <c r="AB874" s="15">
        <f t="shared" si="73"/>
        <v>21</v>
      </c>
      <c r="AC874" s="15" t="str">
        <f t="shared" si="74"/>
        <v>高级神器2配件4</v>
      </c>
      <c r="AD874" s="15">
        <f>INDEX(芦花古楼!$BS$19:$BS$58,神器!AB874)</f>
        <v>15</v>
      </c>
      <c r="AE874" s="15" t="s">
        <v>91</v>
      </c>
      <c r="AF874" s="15">
        <f t="shared" si="75"/>
        <v>9815</v>
      </c>
    </row>
    <row r="875" spans="24:32" ht="16.5" x14ac:dyDescent="0.2">
      <c r="X875" s="60">
        <v>862</v>
      </c>
      <c r="Y875" s="15">
        <f t="shared" si="71"/>
        <v>1606024</v>
      </c>
      <c r="Z875" s="15" t="str">
        <f t="shared" si="72"/>
        <v>高级神器2配件4-上古篆文Lvs22</v>
      </c>
      <c r="AA875" s="60" t="s">
        <v>649</v>
      </c>
      <c r="AB875" s="15">
        <f t="shared" si="73"/>
        <v>22</v>
      </c>
      <c r="AC875" s="15" t="str">
        <f t="shared" si="74"/>
        <v>高级神器2配件4</v>
      </c>
      <c r="AD875" s="15">
        <f>INDEX(芦花古楼!$BS$19:$BS$58,神器!AB875)</f>
        <v>15</v>
      </c>
      <c r="AE875" s="15" t="s">
        <v>91</v>
      </c>
      <c r="AF875" s="15">
        <f t="shared" si="75"/>
        <v>10305</v>
      </c>
    </row>
    <row r="876" spans="24:32" ht="16.5" x14ac:dyDescent="0.2">
      <c r="X876" s="60">
        <v>863</v>
      </c>
      <c r="Y876" s="15">
        <f t="shared" si="71"/>
        <v>1606024</v>
      </c>
      <c r="Z876" s="15" t="str">
        <f t="shared" si="72"/>
        <v>高级神器2配件4-上古篆文Lvs23</v>
      </c>
      <c r="AA876" s="60" t="s">
        <v>649</v>
      </c>
      <c r="AB876" s="15">
        <f t="shared" si="73"/>
        <v>23</v>
      </c>
      <c r="AC876" s="15" t="str">
        <f t="shared" si="74"/>
        <v>高级神器2配件4</v>
      </c>
      <c r="AD876" s="15">
        <f>INDEX(芦花古楼!$BS$19:$BS$58,神器!AB876)</f>
        <v>15</v>
      </c>
      <c r="AE876" s="15" t="s">
        <v>91</v>
      </c>
      <c r="AF876" s="15">
        <f t="shared" si="75"/>
        <v>10795</v>
      </c>
    </row>
    <row r="877" spans="24:32" ht="16.5" x14ac:dyDescent="0.2">
      <c r="X877" s="60">
        <v>864</v>
      </c>
      <c r="Y877" s="15">
        <f t="shared" si="71"/>
        <v>1606024</v>
      </c>
      <c r="Z877" s="15" t="str">
        <f t="shared" si="72"/>
        <v>高级神器2配件4-上古篆文Lvs24</v>
      </c>
      <c r="AA877" s="60" t="s">
        <v>649</v>
      </c>
      <c r="AB877" s="15">
        <f t="shared" si="73"/>
        <v>24</v>
      </c>
      <c r="AC877" s="15" t="str">
        <f t="shared" si="74"/>
        <v>高级神器2配件4</v>
      </c>
      <c r="AD877" s="15">
        <f>INDEX(芦花古楼!$BS$19:$BS$58,神器!AB877)</f>
        <v>15</v>
      </c>
      <c r="AE877" s="15" t="s">
        <v>91</v>
      </c>
      <c r="AF877" s="15">
        <f t="shared" si="75"/>
        <v>11285</v>
      </c>
    </row>
    <row r="878" spans="24:32" ht="16.5" x14ac:dyDescent="0.2">
      <c r="X878" s="60">
        <v>865</v>
      </c>
      <c r="Y878" s="15">
        <f t="shared" si="71"/>
        <v>1606024</v>
      </c>
      <c r="Z878" s="15" t="str">
        <f t="shared" si="72"/>
        <v>高级神器2配件4-上古篆文Lvs25</v>
      </c>
      <c r="AA878" s="60" t="s">
        <v>649</v>
      </c>
      <c r="AB878" s="15">
        <f t="shared" si="73"/>
        <v>25</v>
      </c>
      <c r="AC878" s="15" t="str">
        <f t="shared" si="74"/>
        <v>高级神器2配件4</v>
      </c>
      <c r="AD878" s="15">
        <f>INDEX(芦花古楼!$BS$19:$BS$58,神器!AB878)</f>
        <v>15</v>
      </c>
      <c r="AE878" s="15" t="s">
        <v>91</v>
      </c>
      <c r="AF878" s="15">
        <f t="shared" si="75"/>
        <v>11780</v>
      </c>
    </row>
    <row r="879" spans="24:32" ht="16.5" x14ac:dyDescent="0.2">
      <c r="X879" s="60">
        <v>866</v>
      </c>
      <c r="Y879" s="15">
        <f t="shared" si="71"/>
        <v>1606024</v>
      </c>
      <c r="Z879" s="15" t="str">
        <f t="shared" si="72"/>
        <v>高级神器2配件4-上古篆文Lvs26</v>
      </c>
      <c r="AA879" s="60" t="s">
        <v>649</v>
      </c>
      <c r="AB879" s="15">
        <f t="shared" si="73"/>
        <v>26</v>
      </c>
      <c r="AC879" s="15" t="str">
        <f t="shared" si="74"/>
        <v>高级神器2配件4</v>
      </c>
      <c r="AD879" s="15">
        <f>INDEX(芦花古楼!$BS$19:$BS$58,神器!AB879)</f>
        <v>25</v>
      </c>
      <c r="AE879" s="15" t="s">
        <v>91</v>
      </c>
      <c r="AF879" s="15">
        <f t="shared" si="75"/>
        <v>12270</v>
      </c>
    </row>
    <row r="880" spans="24:32" ht="16.5" x14ac:dyDescent="0.2">
      <c r="X880" s="60">
        <v>867</v>
      </c>
      <c r="Y880" s="15">
        <f t="shared" si="71"/>
        <v>1606024</v>
      </c>
      <c r="Z880" s="15" t="str">
        <f t="shared" si="72"/>
        <v>高级神器2配件4-上古篆文Lvs27</v>
      </c>
      <c r="AA880" s="60" t="s">
        <v>649</v>
      </c>
      <c r="AB880" s="15">
        <f t="shared" si="73"/>
        <v>27</v>
      </c>
      <c r="AC880" s="15" t="str">
        <f t="shared" si="74"/>
        <v>高级神器2配件4</v>
      </c>
      <c r="AD880" s="15">
        <f>INDEX(芦花古楼!$BS$19:$BS$58,神器!AB880)</f>
        <v>25</v>
      </c>
      <c r="AE880" s="15" t="s">
        <v>91</v>
      </c>
      <c r="AF880" s="15">
        <f t="shared" si="75"/>
        <v>12760</v>
      </c>
    </row>
    <row r="881" spans="24:32" ht="16.5" x14ac:dyDescent="0.2">
      <c r="X881" s="60">
        <v>868</v>
      </c>
      <c r="Y881" s="15">
        <f t="shared" si="71"/>
        <v>1606024</v>
      </c>
      <c r="Z881" s="15" t="str">
        <f t="shared" si="72"/>
        <v>高级神器2配件4-上古篆文Lvs28</v>
      </c>
      <c r="AA881" s="60" t="s">
        <v>649</v>
      </c>
      <c r="AB881" s="15">
        <f t="shared" si="73"/>
        <v>28</v>
      </c>
      <c r="AC881" s="15" t="str">
        <f t="shared" si="74"/>
        <v>高级神器2配件4</v>
      </c>
      <c r="AD881" s="15">
        <f>INDEX(芦花古楼!$BS$19:$BS$58,神器!AB881)</f>
        <v>25</v>
      </c>
      <c r="AE881" s="15" t="s">
        <v>91</v>
      </c>
      <c r="AF881" s="15">
        <f t="shared" si="75"/>
        <v>13250</v>
      </c>
    </row>
    <row r="882" spans="24:32" ht="16.5" x14ac:dyDescent="0.2">
      <c r="X882" s="60">
        <v>869</v>
      </c>
      <c r="Y882" s="15">
        <f t="shared" si="71"/>
        <v>1606024</v>
      </c>
      <c r="Z882" s="15" t="str">
        <f t="shared" si="72"/>
        <v>高级神器2配件4-上古篆文Lvs29</v>
      </c>
      <c r="AA882" s="60" t="s">
        <v>649</v>
      </c>
      <c r="AB882" s="15">
        <f t="shared" si="73"/>
        <v>29</v>
      </c>
      <c r="AC882" s="15" t="str">
        <f t="shared" si="74"/>
        <v>高级神器2配件4</v>
      </c>
      <c r="AD882" s="15">
        <f>INDEX(芦花古楼!$BS$19:$BS$58,神器!AB882)</f>
        <v>25</v>
      </c>
      <c r="AE882" s="15" t="s">
        <v>91</v>
      </c>
      <c r="AF882" s="15">
        <f t="shared" si="75"/>
        <v>13740</v>
      </c>
    </row>
    <row r="883" spans="24:32" ht="16.5" x14ac:dyDescent="0.2">
      <c r="X883" s="60">
        <v>870</v>
      </c>
      <c r="Y883" s="15">
        <f t="shared" si="71"/>
        <v>1606024</v>
      </c>
      <c r="Z883" s="15" t="str">
        <f t="shared" si="72"/>
        <v>高级神器2配件4-上古篆文Lvs30</v>
      </c>
      <c r="AA883" s="60" t="s">
        <v>649</v>
      </c>
      <c r="AB883" s="15">
        <f t="shared" si="73"/>
        <v>30</v>
      </c>
      <c r="AC883" s="15" t="str">
        <f t="shared" si="74"/>
        <v>高级神器2配件4</v>
      </c>
      <c r="AD883" s="15">
        <f>INDEX(芦花古楼!$BS$19:$BS$58,神器!AB883)</f>
        <v>25</v>
      </c>
      <c r="AE883" s="15" t="s">
        <v>91</v>
      </c>
      <c r="AF883" s="15">
        <f t="shared" si="75"/>
        <v>14725</v>
      </c>
    </row>
    <row r="884" spans="24:32" ht="16.5" x14ac:dyDescent="0.2">
      <c r="X884" s="60">
        <v>871</v>
      </c>
      <c r="Y884" s="15">
        <f t="shared" si="71"/>
        <v>1606024</v>
      </c>
      <c r="Z884" s="15" t="str">
        <f t="shared" si="72"/>
        <v>高级神器2配件4-上古篆文Lvs31</v>
      </c>
      <c r="AA884" s="60" t="s">
        <v>649</v>
      </c>
      <c r="AB884" s="15">
        <f t="shared" si="73"/>
        <v>31</v>
      </c>
      <c r="AC884" s="15" t="str">
        <f t="shared" si="74"/>
        <v>高级神器2配件4</v>
      </c>
      <c r="AD884" s="15">
        <f>INDEX(芦花古楼!$BS$19:$BS$58,神器!AB884)</f>
        <v>30</v>
      </c>
      <c r="AE884" s="15" t="s">
        <v>91</v>
      </c>
      <c r="AF884" s="15">
        <f t="shared" si="75"/>
        <v>15435</v>
      </c>
    </row>
    <row r="885" spans="24:32" ht="16.5" x14ac:dyDescent="0.2">
      <c r="X885" s="60">
        <v>872</v>
      </c>
      <c r="Y885" s="15">
        <f t="shared" si="71"/>
        <v>1606024</v>
      </c>
      <c r="Z885" s="15" t="str">
        <f t="shared" si="72"/>
        <v>高级神器2配件4-上古篆文Lvs32</v>
      </c>
      <c r="AA885" s="60" t="s">
        <v>649</v>
      </c>
      <c r="AB885" s="15">
        <f t="shared" si="73"/>
        <v>32</v>
      </c>
      <c r="AC885" s="15" t="str">
        <f t="shared" si="74"/>
        <v>高级神器2配件4</v>
      </c>
      <c r="AD885" s="15">
        <f>INDEX(芦花古楼!$BS$19:$BS$58,神器!AB885)</f>
        <v>30</v>
      </c>
      <c r="AE885" s="15" t="s">
        <v>91</v>
      </c>
      <c r="AF885" s="15">
        <f t="shared" si="75"/>
        <v>23155</v>
      </c>
    </row>
    <row r="886" spans="24:32" ht="16.5" x14ac:dyDescent="0.2">
      <c r="X886" s="60">
        <v>873</v>
      </c>
      <c r="Y886" s="15">
        <f t="shared" si="71"/>
        <v>1606024</v>
      </c>
      <c r="Z886" s="15" t="str">
        <f t="shared" si="72"/>
        <v>高级神器2配件4-上古篆文Lvs33</v>
      </c>
      <c r="AA886" s="60" t="s">
        <v>649</v>
      </c>
      <c r="AB886" s="15">
        <f t="shared" si="73"/>
        <v>33</v>
      </c>
      <c r="AC886" s="15" t="str">
        <f t="shared" si="74"/>
        <v>高级神器2配件4</v>
      </c>
      <c r="AD886" s="15">
        <f>INDEX(芦花古楼!$BS$19:$BS$58,神器!AB886)</f>
        <v>30</v>
      </c>
      <c r="AE886" s="15" t="s">
        <v>91</v>
      </c>
      <c r="AF886" s="15">
        <f t="shared" si="75"/>
        <v>30875</v>
      </c>
    </row>
    <row r="887" spans="24:32" ht="16.5" x14ac:dyDescent="0.2">
      <c r="X887" s="60">
        <v>874</v>
      </c>
      <c r="Y887" s="15">
        <f t="shared" si="71"/>
        <v>1606024</v>
      </c>
      <c r="Z887" s="15" t="str">
        <f t="shared" si="72"/>
        <v>高级神器2配件4-上古篆文Lvs34</v>
      </c>
      <c r="AA887" s="60" t="s">
        <v>649</v>
      </c>
      <c r="AB887" s="15">
        <f t="shared" si="73"/>
        <v>34</v>
      </c>
      <c r="AC887" s="15" t="str">
        <f t="shared" si="74"/>
        <v>高级神器2配件4</v>
      </c>
      <c r="AD887" s="15">
        <f>INDEX(芦花古楼!$BS$19:$BS$58,神器!AB887)</f>
        <v>30</v>
      </c>
      <c r="AE887" s="15" t="s">
        <v>91</v>
      </c>
      <c r="AF887" s="15">
        <f t="shared" si="75"/>
        <v>38595</v>
      </c>
    </row>
    <row r="888" spans="24:32" ht="16.5" x14ac:dyDescent="0.2">
      <c r="X888" s="60">
        <v>875</v>
      </c>
      <c r="Y888" s="15">
        <f t="shared" si="71"/>
        <v>1606024</v>
      </c>
      <c r="Z888" s="15" t="str">
        <f t="shared" si="72"/>
        <v>高级神器2配件4-上古篆文Lvs35</v>
      </c>
      <c r="AA888" s="60" t="s">
        <v>649</v>
      </c>
      <c r="AB888" s="15">
        <f t="shared" si="73"/>
        <v>35</v>
      </c>
      <c r="AC888" s="15" t="str">
        <f t="shared" si="74"/>
        <v>高级神器2配件4</v>
      </c>
      <c r="AD888" s="15">
        <f>INDEX(芦花古楼!$BS$19:$BS$58,神器!AB888)</f>
        <v>30</v>
      </c>
      <c r="AE888" s="15" t="s">
        <v>91</v>
      </c>
      <c r="AF888" s="15">
        <f t="shared" si="75"/>
        <v>46310</v>
      </c>
    </row>
    <row r="889" spans="24:32" ht="16.5" x14ac:dyDescent="0.2">
      <c r="X889" s="60">
        <v>876</v>
      </c>
      <c r="Y889" s="15">
        <f t="shared" si="71"/>
        <v>1606024</v>
      </c>
      <c r="Z889" s="15" t="str">
        <f t="shared" si="72"/>
        <v>高级神器2配件4-上古篆文Lvs36</v>
      </c>
      <c r="AA889" s="60" t="s">
        <v>649</v>
      </c>
      <c r="AB889" s="15">
        <f t="shared" si="73"/>
        <v>36</v>
      </c>
      <c r="AC889" s="15" t="str">
        <f t="shared" si="74"/>
        <v>高级神器2配件4</v>
      </c>
      <c r="AD889" s="15">
        <f>INDEX(芦花古楼!$BS$19:$BS$58,神器!AB889)</f>
        <v>40</v>
      </c>
      <c r="AE889" s="15" t="s">
        <v>91</v>
      </c>
      <c r="AF889" s="15">
        <f t="shared" si="75"/>
        <v>54030</v>
      </c>
    </row>
    <row r="890" spans="24:32" ht="16.5" x14ac:dyDescent="0.2">
      <c r="X890" s="60">
        <v>877</v>
      </c>
      <c r="Y890" s="15">
        <f t="shared" si="71"/>
        <v>1606024</v>
      </c>
      <c r="Z890" s="15" t="str">
        <f t="shared" si="72"/>
        <v>高级神器2配件4-上古篆文Lvs37</v>
      </c>
      <c r="AA890" s="60" t="s">
        <v>649</v>
      </c>
      <c r="AB890" s="15">
        <f t="shared" si="73"/>
        <v>37</v>
      </c>
      <c r="AC890" s="15" t="str">
        <f t="shared" si="74"/>
        <v>高级神器2配件4</v>
      </c>
      <c r="AD890" s="15">
        <f>INDEX(芦花古楼!$BS$19:$BS$58,神器!AB890)</f>
        <v>40</v>
      </c>
      <c r="AE890" s="15" t="s">
        <v>91</v>
      </c>
      <c r="AF890" s="15">
        <f t="shared" si="75"/>
        <v>61750</v>
      </c>
    </row>
    <row r="891" spans="24:32" ht="16.5" x14ac:dyDescent="0.2">
      <c r="X891" s="60">
        <v>878</v>
      </c>
      <c r="Y891" s="15">
        <f t="shared" si="71"/>
        <v>1606024</v>
      </c>
      <c r="Z891" s="15" t="str">
        <f t="shared" si="72"/>
        <v>高级神器2配件4-上古篆文Lvs38</v>
      </c>
      <c r="AA891" s="60" t="s">
        <v>649</v>
      </c>
      <c r="AB891" s="15">
        <f t="shared" si="73"/>
        <v>38</v>
      </c>
      <c r="AC891" s="15" t="str">
        <f t="shared" si="74"/>
        <v>高级神器2配件4</v>
      </c>
      <c r="AD891" s="15">
        <f>INDEX(芦花古楼!$BS$19:$BS$58,神器!AB891)</f>
        <v>40</v>
      </c>
      <c r="AE891" s="15" t="s">
        <v>91</v>
      </c>
      <c r="AF891" s="15">
        <f t="shared" si="75"/>
        <v>69470</v>
      </c>
    </row>
    <row r="892" spans="24:32" ht="16.5" x14ac:dyDescent="0.2">
      <c r="X892" s="60">
        <v>879</v>
      </c>
      <c r="Y892" s="15">
        <f t="shared" si="71"/>
        <v>1606024</v>
      </c>
      <c r="Z892" s="15" t="str">
        <f t="shared" si="72"/>
        <v>高级神器2配件4-上古篆文Lvs39</v>
      </c>
      <c r="AA892" s="60" t="s">
        <v>649</v>
      </c>
      <c r="AB892" s="15">
        <f t="shared" si="73"/>
        <v>39</v>
      </c>
      <c r="AC892" s="15" t="str">
        <f t="shared" si="74"/>
        <v>高级神器2配件4</v>
      </c>
      <c r="AD892" s="15">
        <f>INDEX(芦花古楼!$BS$19:$BS$58,神器!AB892)</f>
        <v>40</v>
      </c>
      <c r="AE892" s="15" t="s">
        <v>91</v>
      </c>
      <c r="AF892" s="15">
        <f t="shared" si="75"/>
        <v>77190</v>
      </c>
    </row>
    <row r="893" spans="24:32" ht="16.5" x14ac:dyDescent="0.2">
      <c r="X893" s="60">
        <v>880</v>
      </c>
      <c r="Y893" s="15">
        <f t="shared" si="71"/>
        <v>1606024</v>
      </c>
      <c r="Z893" s="15" t="str">
        <f t="shared" si="72"/>
        <v>高级神器2配件4-上古篆文Lvs40</v>
      </c>
      <c r="AA893" s="60" t="s">
        <v>649</v>
      </c>
      <c r="AB893" s="15">
        <f t="shared" si="73"/>
        <v>40</v>
      </c>
      <c r="AC893" s="15" t="str">
        <f t="shared" si="74"/>
        <v>高级神器2配件4</v>
      </c>
      <c r="AD893" s="15">
        <f>INDEX(芦花古楼!$BS$19:$BS$58,神器!AB893)</f>
        <v>40</v>
      </c>
      <c r="AE893" s="15" t="s">
        <v>91</v>
      </c>
      <c r="AF893" s="15">
        <f t="shared" si="75"/>
        <v>92625</v>
      </c>
    </row>
    <row r="894" spans="24:32" ht="16.5" x14ac:dyDescent="0.2">
      <c r="X894" s="60">
        <v>881</v>
      </c>
      <c r="Y894" s="15">
        <f t="shared" si="71"/>
        <v>1606025</v>
      </c>
      <c r="Z894" s="15" t="str">
        <f t="shared" si="72"/>
        <v>高级神器2配件5-吸魂石Lvs1</v>
      </c>
      <c r="AA894" s="60" t="s">
        <v>649</v>
      </c>
      <c r="AB894" s="15">
        <f t="shared" si="73"/>
        <v>1</v>
      </c>
      <c r="AC894" s="15" t="str">
        <f t="shared" si="74"/>
        <v>高级神器2配件5</v>
      </c>
      <c r="AD894" s="15">
        <f>INDEX(芦花古楼!$BS$19:$BS$58,神器!AB894)</f>
        <v>1</v>
      </c>
      <c r="AE894" s="15" t="s">
        <v>91</v>
      </c>
      <c r="AF894" s="15">
        <f t="shared" si="75"/>
        <v>715</v>
      </c>
    </row>
    <row r="895" spans="24:32" ht="16.5" x14ac:dyDescent="0.2">
      <c r="X895" s="60">
        <v>882</v>
      </c>
      <c r="Y895" s="15">
        <f t="shared" si="71"/>
        <v>1606025</v>
      </c>
      <c r="Z895" s="15" t="str">
        <f t="shared" si="72"/>
        <v>高级神器2配件5-吸魂石Lvs2</v>
      </c>
      <c r="AA895" s="60" t="s">
        <v>649</v>
      </c>
      <c r="AB895" s="15">
        <f t="shared" si="73"/>
        <v>2</v>
      </c>
      <c r="AC895" s="15" t="str">
        <f t="shared" si="74"/>
        <v>高级神器2配件5</v>
      </c>
      <c r="AD895" s="15">
        <f>INDEX(芦花古楼!$BS$19:$BS$58,神器!AB895)</f>
        <v>1</v>
      </c>
      <c r="AE895" s="15" t="s">
        <v>91</v>
      </c>
      <c r="AF895" s="15">
        <f t="shared" si="75"/>
        <v>1075</v>
      </c>
    </row>
    <row r="896" spans="24:32" ht="16.5" x14ac:dyDescent="0.2">
      <c r="X896" s="60">
        <v>883</v>
      </c>
      <c r="Y896" s="15">
        <f t="shared" si="71"/>
        <v>1606025</v>
      </c>
      <c r="Z896" s="15" t="str">
        <f t="shared" si="72"/>
        <v>高级神器2配件5-吸魂石Lvs3</v>
      </c>
      <c r="AA896" s="60" t="s">
        <v>649</v>
      </c>
      <c r="AB896" s="15">
        <f t="shared" si="73"/>
        <v>3</v>
      </c>
      <c r="AC896" s="15" t="str">
        <f t="shared" si="74"/>
        <v>高级神器2配件5</v>
      </c>
      <c r="AD896" s="15">
        <f>INDEX(芦花古楼!$BS$19:$BS$58,神器!AB896)</f>
        <v>2</v>
      </c>
      <c r="AE896" s="15" t="s">
        <v>91</v>
      </c>
      <c r="AF896" s="15">
        <f t="shared" si="75"/>
        <v>1430</v>
      </c>
    </row>
    <row r="897" spans="24:32" ht="16.5" x14ac:dyDescent="0.2">
      <c r="X897" s="60">
        <v>884</v>
      </c>
      <c r="Y897" s="15">
        <f t="shared" si="71"/>
        <v>1606025</v>
      </c>
      <c r="Z897" s="15" t="str">
        <f t="shared" si="72"/>
        <v>高级神器2配件5-吸魂石Lvs4</v>
      </c>
      <c r="AA897" s="60" t="s">
        <v>649</v>
      </c>
      <c r="AB897" s="15">
        <f t="shared" si="73"/>
        <v>4</v>
      </c>
      <c r="AC897" s="15" t="str">
        <f t="shared" si="74"/>
        <v>高级神器2配件5</v>
      </c>
      <c r="AD897" s="15">
        <f>INDEX(芦花古楼!$BS$19:$BS$58,神器!AB897)</f>
        <v>3</v>
      </c>
      <c r="AE897" s="15" t="s">
        <v>91</v>
      </c>
      <c r="AF897" s="15">
        <f t="shared" si="75"/>
        <v>1790</v>
      </c>
    </row>
    <row r="898" spans="24:32" ht="16.5" x14ac:dyDescent="0.2">
      <c r="X898" s="60">
        <v>885</v>
      </c>
      <c r="Y898" s="15">
        <f t="shared" si="71"/>
        <v>1606025</v>
      </c>
      <c r="Z898" s="15" t="str">
        <f t="shared" si="72"/>
        <v>高级神器2配件5-吸魂石Lvs5</v>
      </c>
      <c r="AA898" s="60" t="s">
        <v>649</v>
      </c>
      <c r="AB898" s="15">
        <f t="shared" si="73"/>
        <v>5</v>
      </c>
      <c r="AC898" s="15" t="str">
        <f t="shared" si="74"/>
        <v>高级神器2配件5</v>
      </c>
      <c r="AD898" s="15">
        <f>INDEX(芦花古楼!$BS$19:$BS$58,神器!AB898)</f>
        <v>3</v>
      </c>
      <c r="AE898" s="15" t="s">
        <v>91</v>
      </c>
      <c r="AF898" s="15">
        <f t="shared" si="75"/>
        <v>2150</v>
      </c>
    </row>
    <row r="899" spans="24:32" ht="16.5" x14ac:dyDescent="0.2">
      <c r="X899" s="60">
        <v>886</v>
      </c>
      <c r="Y899" s="15">
        <f t="shared" si="71"/>
        <v>1606025</v>
      </c>
      <c r="Z899" s="15" t="str">
        <f t="shared" si="72"/>
        <v>高级神器2配件5-吸魂石Lvs6</v>
      </c>
      <c r="AA899" s="60" t="s">
        <v>649</v>
      </c>
      <c r="AB899" s="15">
        <f t="shared" si="73"/>
        <v>6</v>
      </c>
      <c r="AC899" s="15" t="str">
        <f t="shared" si="74"/>
        <v>高级神器2配件5</v>
      </c>
      <c r="AD899" s="15">
        <f>INDEX(芦花古楼!$BS$19:$BS$58,神器!AB899)</f>
        <v>5</v>
      </c>
      <c r="AE899" s="15" t="s">
        <v>91</v>
      </c>
      <c r="AF899" s="15">
        <f t="shared" si="75"/>
        <v>2505</v>
      </c>
    </row>
    <row r="900" spans="24:32" ht="16.5" x14ac:dyDescent="0.2">
      <c r="X900" s="60">
        <v>887</v>
      </c>
      <c r="Y900" s="15">
        <f t="shared" si="71"/>
        <v>1606025</v>
      </c>
      <c r="Z900" s="15" t="str">
        <f t="shared" si="72"/>
        <v>高级神器2配件5-吸魂石Lvs7</v>
      </c>
      <c r="AA900" s="60" t="s">
        <v>649</v>
      </c>
      <c r="AB900" s="15">
        <f t="shared" si="73"/>
        <v>7</v>
      </c>
      <c r="AC900" s="15" t="str">
        <f t="shared" si="74"/>
        <v>高级神器2配件5</v>
      </c>
      <c r="AD900" s="15">
        <f>INDEX(芦花古楼!$BS$19:$BS$58,神器!AB900)</f>
        <v>5</v>
      </c>
      <c r="AE900" s="15" t="s">
        <v>91</v>
      </c>
      <c r="AF900" s="15">
        <f t="shared" si="75"/>
        <v>2865</v>
      </c>
    </row>
    <row r="901" spans="24:32" ht="16.5" x14ac:dyDescent="0.2">
      <c r="X901" s="60">
        <v>888</v>
      </c>
      <c r="Y901" s="15">
        <f t="shared" si="71"/>
        <v>1606025</v>
      </c>
      <c r="Z901" s="15" t="str">
        <f t="shared" si="72"/>
        <v>高级神器2配件5-吸魂石Lvs8</v>
      </c>
      <c r="AA901" s="60" t="s">
        <v>649</v>
      </c>
      <c r="AB901" s="15">
        <f t="shared" si="73"/>
        <v>8</v>
      </c>
      <c r="AC901" s="15" t="str">
        <f t="shared" si="74"/>
        <v>高级神器2配件5</v>
      </c>
      <c r="AD901" s="15">
        <f>INDEX(芦花古楼!$BS$19:$BS$58,神器!AB901)</f>
        <v>5</v>
      </c>
      <c r="AE901" s="15" t="s">
        <v>91</v>
      </c>
      <c r="AF901" s="15">
        <f t="shared" si="75"/>
        <v>3225</v>
      </c>
    </row>
    <row r="902" spans="24:32" ht="16.5" x14ac:dyDescent="0.2">
      <c r="X902" s="60">
        <v>889</v>
      </c>
      <c r="Y902" s="15">
        <f t="shared" si="71"/>
        <v>1606025</v>
      </c>
      <c r="Z902" s="15" t="str">
        <f t="shared" si="72"/>
        <v>高级神器2配件5-吸魂石Lvs9</v>
      </c>
      <c r="AA902" s="60" t="s">
        <v>649</v>
      </c>
      <c r="AB902" s="15">
        <f t="shared" si="73"/>
        <v>9</v>
      </c>
      <c r="AC902" s="15" t="str">
        <f t="shared" si="74"/>
        <v>高级神器2配件5</v>
      </c>
      <c r="AD902" s="15">
        <f>INDEX(芦花古楼!$BS$19:$BS$58,神器!AB902)</f>
        <v>5</v>
      </c>
      <c r="AE902" s="15" t="s">
        <v>91</v>
      </c>
      <c r="AF902" s="15">
        <f t="shared" si="75"/>
        <v>3585</v>
      </c>
    </row>
    <row r="903" spans="24:32" ht="16.5" x14ac:dyDescent="0.2">
      <c r="X903" s="60">
        <v>890</v>
      </c>
      <c r="Y903" s="15">
        <f t="shared" si="71"/>
        <v>1606025</v>
      </c>
      <c r="Z903" s="15" t="str">
        <f t="shared" si="72"/>
        <v>高级神器2配件5-吸魂石Lvs10</v>
      </c>
      <c r="AA903" s="60" t="s">
        <v>649</v>
      </c>
      <c r="AB903" s="15">
        <f t="shared" si="73"/>
        <v>10</v>
      </c>
      <c r="AC903" s="15" t="str">
        <f t="shared" si="74"/>
        <v>高级神器2配件5</v>
      </c>
      <c r="AD903" s="15">
        <f>INDEX(芦花古楼!$BS$19:$BS$58,神器!AB903)</f>
        <v>7</v>
      </c>
      <c r="AE903" s="15" t="s">
        <v>91</v>
      </c>
      <c r="AF903" s="15">
        <f t="shared" si="75"/>
        <v>4300</v>
      </c>
    </row>
    <row r="904" spans="24:32" ht="16.5" x14ac:dyDescent="0.2">
      <c r="X904" s="60">
        <v>891</v>
      </c>
      <c r="Y904" s="15">
        <f t="shared" si="71"/>
        <v>1606025</v>
      </c>
      <c r="Z904" s="15" t="str">
        <f t="shared" si="72"/>
        <v>高级神器2配件5-吸魂石Lvs11</v>
      </c>
      <c r="AA904" s="60" t="s">
        <v>649</v>
      </c>
      <c r="AB904" s="15">
        <f t="shared" si="73"/>
        <v>11</v>
      </c>
      <c r="AC904" s="15" t="str">
        <f t="shared" si="74"/>
        <v>高级神器2配件5</v>
      </c>
      <c r="AD904" s="15">
        <f>INDEX(芦花古楼!$BS$19:$BS$58,神器!AB904)</f>
        <v>7</v>
      </c>
      <c r="AE904" s="15" t="s">
        <v>91</v>
      </c>
      <c r="AF904" s="15">
        <f t="shared" si="75"/>
        <v>4960</v>
      </c>
    </row>
    <row r="905" spans="24:32" ht="16.5" x14ac:dyDescent="0.2">
      <c r="X905" s="60">
        <v>892</v>
      </c>
      <c r="Y905" s="15">
        <f t="shared" si="71"/>
        <v>1606025</v>
      </c>
      <c r="Z905" s="15" t="str">
        <f t="shared" si="72"/>
        <v>高级神器2配件5-吸魂石Lvs12</v>
      </c>
      <c r="AA905" s="60" t="s">
        <v>649</v>
      </c>
      <c r="AB905" s="15">
        <f t="shared" si="73"/>
        <v>12</v>
      </c>
      <c r="AC905" s="15" t="str">
        <f t="shared" si="74"/>
        <v>高级神器2配件5</v>
      </c>
      <c r="AD905" s="15">
        <f>INDEX(芦花古楼!$BS$19:$BS$58,神器!AB905)</f>
        <v>7</v>
      </c>
      <c r="AE905" s="15" t="s">
        <v>91</v>
      </c>
      <c r="AF905" s="15">
        <f t="shared" si="75"/>
        <v>5785</v>
      </c>
    </row>
    <row r="906" spans="24:32" ht="16.5" x14ac:dyDescent="0.2">
      <c r="X906" s="60">
        <v>893</v>
      </c>
      <c r="Y906" s="15">
        <f t="shared" si="71"/>
        <v>1606025</v>
      </c>
      <c r="Z906" s="15" t="str">
        <f t="shared" si="72"/>
        <v>高级神器2配件5-吸魂石Lvs13</v>
      </c>
      <c r="AA906" s="60" t="s">
        <v>649</v>
      </c>
      <c r="AB906" s="15">
        <f t="shared" si="73"/>
        <v>13</v>
      </c>
      <c r="AC906" s="15" t="str">
        <f t="shared" si="74"/>
        <v>高级神器2配件5</v>
      </c>
      <c r="AD906" s="15">
        <f>INDEX(芦花古楼!$BS$19:$BS$58,神器!AB906)</f>
        <v>7</v>
      </c>
      <c r="AE906" s="15" t="s">
        <v>91</v>
      </c>
      <c r="AF906" s="15">
        <f t="shared" si="75"/>
        <v>6615</v>
      </c>
    </row>
    <row r="907" spans="24:32" ht="16.5" x14ac:dyDescent="0.2">
      <c r="X907" s="60">
        <v>894</v>
      </c>
      <c r="Y907" s="15">
        <f t="shared" si="71"/>
        <v>1606025</v>
      </c>
      <c r="Z907" s="15" t="str">
        <f t="shared" si="72"/>
        <v>高级神器2配件5-吸魂石Lvs14</v>
      </c>
      <c r="AA907" s="60" t="s">
        <v>649</v>
      </c>
      <c r="AB907" s="15">
        <f t="shared" si="73"/>
        <v>14</v>
      </c>
      <c r="AC907" s="15" t="str">
        <f t="shared" si="74"/>
        <v>高级神器2配件5</v>
      </c>
      <c r="AD907" s="15">
        <f>INDEX(芦花古楼!$BS$19:$BS$58,神器!AB907)</f>
        <v>7</v>
      </c>
      <c r="AE907" s="15" t="s">
        <v>91</v>
      </c>
      <c r="AF907" s="15">
        <f t="shared" si="75"/>
        <v>7440</v>
      </c>
    </row>
    <row r="908" spans="24:32" ht="16.5" x14ac:dyDescent="0.2">
      <c r="X908" s="60">
        <v>895</v>
      </c>
      <c r="Y908" s="15">
        <f t="shared" si="71"/>
        <v>1606025</v>
      </c>
      <c r="Z908" s="15" t="str">
        <f t="shared" si="72"/>
        <v>高级神器2配件5-吸魂石Lvs15</v>
      </c>
      <c r="AA908" s="60" t="s">
        <v>649</v>
      </c>
      <c r="AB908" s="15">
        <f t="shared" si="73"/>
        <v>15</v>
      </c>
      <c r="AC908" s="15" t="str">
        <f t="shared" si="74"/>
        <v>高级神器2配件5</v>
      </c>
      <c r="AD908" s="15">
        <f>INDEX(芦花古楼!$BS$19:$BS$58,神器!AB908)</f>
        <v>10</v>
      </c>
      <c r="AE908" s="15" t="s">
        <v>91</v>
      </c>
      <c r="AF908" s="15">
        <f t="shared" si="75"/>
        <v>8265</v>
      </c>
    </row>
    <row r="909" spans="24:32" ht="16.5" x14ac:dyDescent="0.2">
      <c r="X909" s="60">
        <v>896</v>
      </c>
      <c r="Y909" s="15">
        <f t="shared" si="71"/>
        <v>1606025</v>
      </c>
      <c r="Z909" s="15" t="str">
        <f t="shared" si="72"/>
        <v>高级神器2配件5-吸魂石Lvs16</v>
      </c>
      <c r="AA909" s="60" t="s">
        <v>649</v>
      </c>
      <c r="AB909" s="15">
        <f t="shared" si="73"/>
        <v>16</v>
      </c>
      <c r="AC909" s="15" t="str">
        <f t="shared" si="74"/>
        <v>高级神器2配件5</v>
      </c>
      <c r="AD909" s="15">
        <f>INDEX(芦花古楼!$BS$19:$BS$58,神器!AB909)</f>
        <v>10</v>
      </c>
      <c r="AE909" s="15" t="s">
        <v>91</v>
      </c>
      <c r="AF909" s="15">
        <f t="shared" si="75"/>
        <v>9095</v>
      </c>
    </row>
    <row r="910" spans="24:32" ht="16.5" x14ac:dyDescent="0.2">
      <c r="X910" s="60">
        <v>897</v>
      </c>
      <c r="Y910" s="15">
        <f t="shared" si="71"/>
        <v>1606025</v>
      </c>
      <c r="Z910" s="15" t="str">
        <f t="shared" si="72"/>
        <v>高级神器2配件5-吸魂石Lvs17</v>
      </c>
      <c r="AA910" s="60" t="s">
        <v>649</v>
      </c>
      <c r="AB910" s="15">
        <f t="shared" si="73"/>
        <v>17</v>
      </c>
      <c r="AC910" s="15" t="str">
        <f t="shared" si="74"/>
        <v>高级神器2配件5</v>
      </c>
      <c r="AD910" s="15">
        <f>INDEX(芦花古楼!$BS$19:$BS$58,神器!AB910)</f>
        <v>10</v>
      </c>
      <c r="AE910" s="15" t="s">
        <v>91</v>
      </c>
      <c r="AF910" s="15">
        <f t="shared" si="75"/>
        <v>9920</v>
      </c>
    </row>
    <row r="911" spans="24:32" ht="16.5" x14ac:dyDescent="0.2">
      <c r="X911" s="60">
        <v>898</v>
      </c>
      <c r="Y911" s="15">
        <f t="shared" ref="Y911:Y974" si="76">INDEX($R$4:$R$33,INT((X911-1)/40)+1)</f>
        <v>1606025</v>
      </c>
      <c r="Z911" s="15" t="str">
        <f t="shared" ref="Z911:Z974" si="77">INDEX($U$4:$U$33,INT((X911-1)/40)+1)&amp;AA911&amp;AB911</f>
        <v>高级神器2配件5-吸魂石Lvs18</v>
      </c>
      <c r="AA911" s="60" t="s">
        <v>649</v>
      </c>
      <c r="AB911" s="15">
        <f t="shared" ref="AB911:AB974" si="78">MOD(X911-1,40)+1</f>
        <v>18</v>
      </c>
      <c r="AC911" s="15" t="str">
        <f t="shared" ref="AC911:AC974" si="79">INDEX($S$4:$S$33,INT((X911-1)/40)+1)</f>
        <v>高级神器2配件5</v>
      </c>
      <c r="AD911" s="15">
        <f>INDEX(芦花古楼!$BS$19:$BS$58,神器!AB911)</f>
        <v>10</v>
      </c>
      <c r="AE911" s="15" t="s">
        <v>91</v>
      </c>
      <c r="AF911" s="15">
        <f t="shared" ref="AF911:AF974" si="80">INDEX($F$14:$L$53,AB911,INDEX($Q$4:$Q$33,INT((X911-1)/40)+1))</f>
        <v>10750</v>
      </c>
    </row>
    <row r="912" spans="24:32" ht="16.5" x14ac:dyDescent="0.2">
      <c r="X912" s="60">
        <v>899</v>
      </c>
      <c r="Y912" s="15">
        <f t="shared" si="76"/>
        <v>1606025</v>
      </c>
      <c r="Z912" s="15" t="str">
        <f t="shared" si="77"/>
        <v>高级神器2配件5-吸魂石Lvs19</v>
      </c>
      <c r="AA912" s="60" t="s">
        <v>649</v>
      </c>
      <c r="AB912" s="15">
        <f t="shared" si="78"/>
        <v>19</v>
      </c>
      <c r="AC912" s="15" t="str">
        <f t="shared" si="79"/>
        <v>高级神器2配件5</v>
      </c>
      <c r="AD912" s="15">
        <f>INDEX(芦花古楼!$BS$19:$BS$58,神器!AB912)</f>
        <v>10</v>
      </c>
      <c r="AE912" s="15" t="s">
        <v>91</v>
      </c>
      <c r="AF912" s="15">
        <f t="shared" si="80"/>
        <v>11575</v>
      </c>
    </row>
    <row r="913" spans="24:32" ht="16.5" x14ac:dyDescent="0.2">
      <c r="X913" s="60">
        <v>900</v>
      </c>
      <c r="Y913" s="15">
        <f t="shared" si="76"/>
        <v>1606025</v>
      </c>
      <c r="Z913" s="15" t="str">
        <f t="shared" si="77"/>
        <v>高级神器2配件5-吸魂石Lvs20</v>
      </c>
      <c r="AA913" s="60" t="s">
        <v>649</v>
      </c>
      <c r="AB913" s="15">
        <f t="shared" si="78"/>
        <v>20</v>
      </c>
      <c r="AC913" s="15" t="str">
        <f t="shared" si="79"/>
        <v>高级神器2配件5</v>
      </c>
      <c r="AD913" s="15">
        <f>INDEX(芦花古楼!$BS$19:$BS$58,神器!AB913)</f>
        <v>10</v>
      </c>
      <c r="AE913" s="15" t="s">
        <v>91</v>
      </c>
      <c r="AF913" s="15">
        <f t="shared" si="80"/>
        <v>13230</v>
      </c>
    </row>
    <row r="914" spans="24:32" ht="16.5" x14ac:dyDescent="0.2">
      <c r="X914" s="60">
        <v>901</v>
      </c>
      <c r="Y914" s="15">
        <f t="shared" si="76"/>
        <v>1606025</v>
      </c>
      <c r="Z914" s="15" t="str">
        <f t="shared" si="77"/>
        <v>高级神器2配件5-吸魂石Lvs21</v>
      </c>
      <c r="AA914" s="60" t="s">
        <v>649</v>
      </c>
      <c r="AB914" s="15">
        <f t="shared" si="78"/>
        <v>21</v>
      </c>
      <c r="AC914" s="15" t="str">
        <f t="shared" si="79"/>
        <v>高级神器2配件5</v>
      </c>
      <c r="AD914" s="15">
        <f>INDEX(芦花古楼!$BS$19:$BS$58,神器!AB914)</f>
        <v>15</v>
      </c>
      <c r="AE914" s="15" t="s">
        <v>91</v>
      </c>
      <c r="AF914" s="15">
        <f t="shared" si="80"/>
        <v>14020</v>
      </c>
    </row>
    <row r="915" spans="24:32" ht="16.5" x14ac:dyDescent="0.2">
      <c r="X915" s="60">
        <v>902</v>
      </c>
      <c r="Y915" s="15">
        <f t="shared" si="76"/>
        <v>1606025</v>
      </c>
      <c r="Z915" s="15" t="str">
        <f t="shared" si="77"/>
        <v>高级神器2配件5-吸魂石Lvs22</v>
      </c>
      <c r="AA915" s="60" t="s">
        <v>649</v>
      </c>
      <c r="AB915" s="15">
        <f t="shared" si="78"/>
        <v>22</v>
      </c>
      <c r="AC915" s="15" t="str">
        <f t="shared" si="79"/>
        <v>高级神器2配件5</v>
      </c>
      <c r="AD915" s="15">
        <f>INDEX(芦花古楼!$BS$19:$BS$58,神器!AB915)</f>
        <v>15</v>
      </c>
      <c r="AE915" s="15" t="s">
        <v>91</v>
      </c>
      <c r="AF915" s="15">
        <f t="shared" si="80"/>
        <v>14725</v>
      </c>
    </row>
    <row r="916" spans="24:32" ht="16.5" x14ac:dyDescent="0.2">
      <c r="X916" s="60">
        <v>903</v>
      </c>
      <c r="Y916" s="15">
        <f t="shared" si="76"/>
        <v>1606025</v>
      </c>
      <c r="Z916" s="15" t="str">
        <f t="shared" si="77"/>
        <v>高级神器2配件5-吸魂石Lvs23</v>
      </c>
      <c r="AA916" s="60" t="s">
        <v>649</v>
      </c>
      <c r="AB916" s="15">
        <f t="shared" si="78"/>
        <v>23</v>
      </c>
      <c r="AC916" s="15" t="str">
        <f t="shared" si="79"/>
        <v>高级神器2配件5</v>
      </c>
      <c r="AD916" s="15">
        <f>INDEX(芦花古楼!$BS$19:$BS$58,神器!AB916)</f>
        <v>15</v>
      </c>
      <c r="AE916" s="15" t="s">
        <v>91</v>
      </c>
      <c r="AF916" s="15">
        <f t="shared" si="80"/>
        <v>15425</v>
      </c>
    </row>
    <row r="917" spans="24:32" ht="16.5" x14ac:dyDescent="0.2">
      <c r="X917" s="60">
        <v>904</v>
      </c>
      <c r="Y917" s="15">
        <f t="shared" si="76"/>
        <v>1606025</v>
      </c>
      <c r="Z917" s="15" t="str">
        <f t="shared" si="77"/>
        <v>高级神器2配件5-吸魂石Lvs24</v>
      </c>
      <c r="AA917" s="60" t="s">
        <v>649</v>
      </c>
      <c r="AB917" s="15">
        <f t="shared" si="78"/>
        <v>24</v>
      </c>
      <c r="AC917" s="15" t="str">
        <f t="shared" si="79"/>
        <v>高级神器2配件5</v>
      </c>
      <c r="AD917" s="15">
        <f>INDEX(芦花古楼!$BS$19:$BS$58,神器!AB917)</f>
        <v>15</v>
      </c>
      <c r="AE917" s="15" t="s">
        <v>91</v>
      </c>
      <c r="AF917" s="15">
        <f t="shared" si="80"/>
        <v>16125</v>
      </c>
    </row>
    <row r="918" spans="24:32" ht="16.5" x14ac:dyDescent="0.2">
      <c r="X918" s="60">
        <v>905</v>
      </c>
      <c r="Y918" s="15">
        <f t="shared" si="76"/>
        <v>1606025</v>
      </c>
      <c r="Z918" s="15" t="str">
        <f t="shared" si="77"/>
        <v>高级神器2配件5-吸魂石Lvs25</v>
      </c>
      <c r="AA918" s="60" t="s">
        <v>649</v>
      </c>
      <c r="AB918" s="15">
        <f t="shared" si="78"/>
        <v>25</v>
      </c>
      <c r="AC918" s="15" t="str">
        <f t="shared" si="79"/>
        <v>高级神器2配件5</v>
      </c>
      <c r="AD918" s="15">
        <f>INDEX(芦花古楼!$BS$19:$BS$58,神器!AB918)</f>
        <v>15</v>
      </c>
      <c r="AE918" s="15" t="s">
        <v>91</v>
      </c>
      <c r="AF918" s="15">
        <f t="shared" si="80"/>
        <v>16825</v>
      </c>
    </row>
    <row r="919" spans="24:32" ht="16.5" x14ac:dyDescent="0.2">
      <c r="X919" s="60">
        <v>906</v>
      </c>
      <c r="Y919" s="15">
        <f t="shared" si="76"/>
        <v>1606025</v>
      </c>
      <c r="Z919" s="15" t="str">
        <f t="shared" si="77"/>
        <v>高级神器2配件5-吸魂石Lvs26</v>
      </c>
      <c r="AA919" s="60" t="s">
        <v>649</v>
      </c>
      <c r="AB919" s="15">
        <f t="shared" si="78"/>
        <v>26</v>
      </c>
      <c r="AC919" s="15" t="str">
        <f t="shared" si="79"/>
        <v>高级神器2配件5</v>
      </c>
      <c r="AD919" s="15">
        <f>INDEX(芦花古楼!$BS$19:$BS$58,神器!AB919)</f>
        <v>25</v>
      </c>
      <c r="AE919" s="15" t="s">
        <v>91</v>
      </c>
      <c r="AF919" s="15">
        <f t="shared" si="80"/>
        <v>17530</v>
      </c>
    </row>
    <row r="920" spans="24:32" ht="16.5" x14ac:dyDescent="0.2">
      <c r="X920" s="60">
        <v>907</v>
      </c>
      <c r="Y920" s="15">
        <f t="shared" si="76"/>
        <v>1606025</v>
      </c>
      <c r="Z920" s="15" t="str">
        <f t="shared" si="77"/>
        <v>高级神器2配件5-吸魂石Lvs27</v>
      </c>
      <c r="AA920" s="60" t="s">
        <v>649</v>
      </c>
      <c r="AB920" s="15">
        <f t="shared" si="78"/>
        <v>27</v>
      </c>
      <c r="AC920" s="15" t="str">
        <f t="shared" si="79"/>
        <v>高级神器2配件5</v>
      </c>
      <c r="AD920" s="15">
        <f>INDEX(芦花古楼!$BS$19:$BS$58,神器!AB920)</f>
        <v>25</v>
      </c>
      <c r="AE920" s="15" t="s">
        <v>91</v>
      </c>
      <c r="AF920" s="15">
        <f t="shared" si="80"/>
        <v>18230</v>
      </c>
    </row>
    <row r="921" spans="24:32" ht="16.5" x14ac:dyDescent="0.2">
      <c r="X921" s="60">
        <v>908</v>
      </c>
      <c r="Y921" s="15">
        <f t="shared" si="76"/>
        <v>1606025</v>
      </c>
      <c r="Z921" s="15" t="str">
        <f t="shared" si="77"/>
        <v>高级神器2配件5-吸魂石Lvs28</v>
      </c>
      <c r="AA921" s="60" t="s">
        <v>649</v>
      </c>
      <c r="AB921" s="15">
        <f t="shared" si="78"/>
        <v>28</v>
      </c>
      <c r="AC921" s="15" t="str">
        <f t="shared" si="79"/>
        <v>高级神器2配件5</v>
      </c>
      <c r="AD921" s="15">
        <f>INDEX(芦花古楼!$BS$19:$BS$58,神器!AB921)</f>
        <v>25</v>
      </c>
      <c r="AE921" s="15" t="s">
        <v>91</v>
      </c>
      <c r="AF921" s="15">
        <f t="shared" si="80"/>
        <v>18930</v>
      </c>
    </row>
    <row r="922" spans="24:32" ht="16.5" x14ac:dyDescent="0.2">
      <c r="X922" s="60">
        <v>909</v>
      </c>
      <c r="Y922" s="15">
        <f t="shared" si="76"/>
        <v>1606025</v>
      </c>
      <c r="Z922" s="15" t="str">
        <f t="shared" si="77"/>
        <v>高级神器2配件5-吸魂石Lvs29</v>
      </c>
      <c r="AA922" s="60" t="s">
        <v>649</v>
      </c>
      <c r="AB922" s="15">
        <f t="shared" si="78"/>
        <v>29</v>
      </c>
      <c r="AC922" s="15" t="str">
        <f t="shared" si="79"/>
        <v>高级神器2配件5</v>
      </c>
      <c r="AD922" s="15">
        <f>INDEX(芦花古楼!$BS$19:$BS$58,神器!AB922)</f>
        <v>25</v>
      </c>
      <c r="AE922" s="15" t="s">
        <v>91</v>
      </c>
      <c r="AF922" s="15">
        <f t="shared" si="80"/>
        <v>19630</v>
      </c>
    </row>
    <row r="923" spans="24:32" ht="16.5" x14ac:dyDescent="0.2">
      <c r="X923" s="60">
        <v>910</v>
      </c>
      <c r="Y923" s="15">
        <f t="shared" si="76"/>
        <v>1606025</v>
      </c>
      <c r="Z923" s="15" t="str">
        <f t="shared" si="77"/>
        <v>高级神器2配件5-吸魂石Lvs30</v>
      </c>
      <c r="AA923" s="60" t="s">
        <v>649</v>
      </c>
      <c r="AB923" s="15">
        <f t="shared" si="78"/>
        <v>30</v>
      </c>
      <c r="AC923" s="15" t="str">
        <f t="shared" si="79"/>
        <v>高级神器2配件5</v>
      </c>
      <c r="AD923" s="15">
        <f>INDEX(芦花古楼!$BS$19:$BS$58,神器!AB923)</f>
        <v>25</v>
      </c>
      <c r="AE923" s="15" t="s">
        <v>91</v>
      </c>
      <c r="AF923" s="15">
        <f t="shared" si="80"/>
        <v>21035</v>
      </c>
    </row>
    <row r="924" spans="24:32" ht="16.5" x14ac:dyDescent="0.2">
      <c r="X924" s="60">
        <v>911</v>
      </c>
      <c r="Y924" s="15">
        <f t="shared" si="76"/>
        <v>1606025</v>
      </c>
      <c r="Z924" s="15" t="str">
        <f t="shared" si="77"/>
        <v>高级神器2配件5-吸魂石Lvs31</v>
      </c>
      <c r="AA924" s="60" t="s">
        <v>649</v>
      </c>
      <c r="AB924" s="15">
        <f t="shared" si="78"/>
        <v>31</v>
      </c>
      <c r="AC924" s="15" t="str">
        <f t="shared" si="79"/>
        <v>高级神器2配件5</v>
      </c>
      <c r="AD924" s="15">
        <f>INDEX(芦花古楼!$BS$19:$BS$58,神器!AB924)</f>
        <v>30</v>
      </c>
      <c r="AE924" s="15" t="s">
        <v>91</v>
      </c>
      <c r="AF924" s="15">
        <f t="shared" si="80"/>
        <v>22050</v>
      </c>
    </row>
    <row r="925" spans="24:32" ht="16.5" x14ac:dyDescent="0.2">
      <c r="X925" s="60">
        <v>912</v>
      </c>
      <c r="Y925" s="15">
        <f t="shared" si="76"/>
        <v>1606025</v>
      </c>
      <c r="Z925" s="15" t="str">
        <f t="shared" si="77"/>
        <v>高级神器2配件5-吸魂石Lvs32</v>
      </c>
      <c r="AA925" s="60" t="s">
        <v>649</v>
      </c>
      <c r="AB925" s="15">
        <f t="shared" si="78"/>
        <v>32</v>
      </c>
      <c r="AC925" s="15" t="str">
        <f t="shared" si="79"/>
        <v>高级神器2配件5</v>
      </c>
      <c r="AD925" s="15">
        <f>INDEX(芦花古楼!$BS$19:$BS$58,神器!AB925)</f>
        <v>30</v>
      </c>
      <c r="AE925" s="15" t="s">
        <v>91</v>
      </c>
      <c r="AF925" s="15">
        <f t="shared" si="80"/>
        <v>33080</v>
      </c>
    </row>
    <row r="926" spans="24:32" ht="16.5" x14ac:dyDescent="0.2">
      <c r="X926" s="60">
        <v>913</v>
      </c>
      <c r="Y926" s="15">
        <f t="shared" si="76"/>
        <v>1606025</v>
      </c>
      <c r="Z926" s="15" t="str">
        <f t="shared" si="77"/>
        <v>高级神器2配件5-吸魂石Lvs33</v>
      </c>
      <c r="AA926" s="60" t="s">
        <v>649</v>
      </c>
      <c r="AB926" s="15">
        <f t="shared" si="78"/>
        <v>33</v>
      </c>
      <c r="AC926" s="15" t="str">
        <f t="shared" si="79"/>
        <v>高级神器2配件5</v>
      </c>
      <c r="AD926" s="15">
        <f>INDEX(芦花古楼!$BS$19:$BS$58,神器!AB926)</f>
        <v>30</v>
      </c>
      <c r="AE926" s="15" t="s">
        <v>91</v>
      </c>
      <c r="AF926" s="15">
        <f t="shared" si="80"/>
        <v>44105</v>
      </c>
    </row>
    <row r="927" spans="24:32" ht="16.5" x14ac:dyDescent="0.2">
      <c r="X927" s="60">
        <v>914</v>
      </c>
      <c r="Y927" s="15">
        <f t="shared" si="76"/>
        <v>1606025</v>
      </c>
      <c r="Z927" s="15" t="str">
        <f t="shared" si="77"/>
        <v>高级神器2配件5-吸魂石Lvs34</v>
      </c>
      <c r="AA927" s="60" t="s">
        <v>649</v>
      </c>
      <c r="AB927" s="15">
        <f t="shared" si="78"/>
        <v>34</v>
      </c>
      <c r="AC927" s="15" t="str">
        <f t="shared" si="79"/>
        <v>高级神器2配件5</v>
      </c>
      <c r="AD927" s="15">
        <f>INDEX(芦花古楼!$BS$19:$BS$58,神器!AB927)</f>
        <v>30</v>
      </c>
      <c r="AE927" s="15" t="s">
        <v>91</v>
      </c>
      <c r="AF927" s="15">
        <f t="shared" si="80"/>
        <v>55135</v>
      </c>
    </row>
    <row r="928" spans="24:32" ht="16.5" x14ac:dyDescent="0.2">
      <c r="X928" s="60">
        <v>915</v>
      </c>
      <c r="Y928" s="15">
        <f t="shared" si="76"/>
        <v>1606025</v>
      </c>
      <c r="Z928" s="15" t="str">
        <f t="shared" si="77"/>
        <v>高级神器2配件5-吸魂石Lvs35</v>
      </c>
      <c r="AA928" s="60" t="s">
        <v>649</v>
      </c>
      <c r="AB928" s="15">
        <f t="shared" si="78"/>
        <v>35</v>
      </c>
      <c r="AC928" s="15" t="str">
        <f t="shared" si="79"/>
        <v>高级神器2配件5</v>
      </c>
      <c r="AD928" s="15">
        <f>INDEX(芦花古楼!$BS$19:$BS$58,神器!AB928)</f>
        <v>30</v>
      </c>
      <c r="AE928" s="15" t="s">
        <v>91</v>
      </c>
      <c r="AF928" s="15">
        <f t="shared" si="80"/>
        <v>66160</v>
      </c>
    </row>
    <row r="929" spans="24:32" ht="16.5" x14ac:dyDescent="0.2">
      <c r="X929" s="60">
        <v>916</v>
      </c>
      <c r="Y929" s="15">
        <f t="shared" si="76"/>
        <v>1606025</v>
      </c>
      <c r="Z929" s="15" t="str">
        <f t="shared" si="77"/>
        <v>高级神器2配件5-吸魂石Lvs36</v>
      </c>
      <c r="AA929" s="60" t="s">
        <v>649</v>
      </c>
      <c r="AB929" s="15">
        <f t="shared" si="78"/>
        <v>36</v>
      </c>
      <c r="AC929" s="15" t="str">
        <f t="shared" si="79"/>
        <v>高级神器2配件5</v>
      </c>
      <c r="AD929" s="15">
        <f>INDEX(芦花古楼!$BS$19:$BS$58,神器!AB929)</f>
        <v>40</v>
      </c>
      <c r="AE929" s="15" t="s">
        <v>91</v>
      </c>
      <c r="AF929" s="15">
        <f t="shared" si="80"/>
        <v>77190</v>
      </c>
    </row>
    <row r="930" spans="24:32" ht="16.5" x14ac:dyDescent="0.2">
      <c r="X930" s="60">
        <v>917</v>
      </c>
      <c r="Y930" s="15">
        <f t="shared" si="76"/>
        <v>1606025</v>
      </c>
      <c r="Z930" s="15" t="str">
        <f t="shared" si="77"/>
        <v>高级神器2配件5-吸魂石Lvs37</v>
      </c>
      <c r="AA930" s="60" t="s">
        <v>649</v>
      </c>
      <c r="AB930" s="15">
        <f t="shared" si="78"/>
        <v>37</v>
      </c>
      <c r="AC930" s="15" t="str">
        <f t="shared" si="79"/>
        <v>高级神器2配件5</v>
      </c>
      <c r="AD930" s="15">
        <f>INDEX(芦花古楼!$BS$19:$BS$58,神器!AB930)</f>
        <v>40</v>
      </c>
      <c r="AE930" s="15" t="s">
        <v>91</v>
      </c>
      <c r="AF930" s="15">
        <f t="shared" si="80"/>
        <v>88215</v>
      </c>
    </row>
    <row r="931" spans="24:32" ht="16.5" x14ac:dyDescent="0.2">
      <c r="X931" s="60">
        <v>918</v>
      </c>
      <c r="Y931" s="15">
        <f t="shared" si="76"/>
        <v>1606025</v>
      </c>
      <c r="Z931" s="15" t="str">
        <f t="shared" si="77"/>
        <v>高级神器2配件5-吸魂石Lvs38</v>
      </c>
      <c r="AA931" s="60" t="s">
        <v>649</v>
      </c>
      <c r="AB931" s="15">
        <f t="shared" si="78"/>
        <v>38</v>
      </c>
      <c r="AC931" s="15" t="str">
        <f t="shared" si="79"/>
        <v>高级神器2配件5</v>
      </c>
      <c r="AD931" s="15">
        <f>INDEX(芦花古楼!$BS$19:$BS$58,神器!AB931)</f>
        <v>40</v>
      </c>
      <c r="AE931" s="15" t="s">
        <v>91</v>
      </c>
      <c r="AF931" s="15">
        <f t="shared" si="80"/>
        <v>99240</v>
      </c>
    </row>
    <row r="932" spans="24:32" ht="16.5" x14ac:dyDescent="0.2">
      <c r="X932" s="60">
        <v>919</v>
      </c>
      <c r="Y932" s="15">
        <f t="shared" si="76"/>
        <v>1606025</v>
      </c>
      <c r="Z932" s="15" t="str">
        <f t="shared" si="77"/>
        <v>高级神器2配件5-吸魂石Lvs39</v>
      </c>
      <c r="AA932" s="60" t="s">
        <v>649</v>
      </c>
      <c r="AB932" s="15">
        <f t="shared" si="78"/>
        <v>39</v>
      </c>
      <c r="AC932" s="15" t="str">
        <f t="shared" si="79"/>
        <v>高级神器2配件5</v>
      </c>
      <c r="AD932" s="15">
        <f>INDEX(芦花古楼!$BS$19:$BS$58,神器!AB932)</f>
        <v>40</v>
      </c>
      <c r="AE932" s="15" t="s">
        <v>91</v>
      </c>
      <c r="AF932" s="15">
        <f t="shared" si="80"/>
        <v>110270</v>
      </c>
    </row>
    <row r="933" spans="24:32" ht="16.5" x14ac:dyDescent="0.2">
      <c r="X933" s="60">
        <v>920</v>
      </c>
      <c r="Y933" s="15">
        <f t="shared" si="76"/>
        <v>1606025</v>
      </c>
      <c r="Z933" s="15" t="str">
        <f t="shared" si="77"/>
        <v>高级神器2配件5-吸魂石Lvs40</v>
      </c>
      <c r="AA933" s="60" t="s">
        <v>649</v>
      </c>
      <c r="AB933" s="15">
        <f t="shared" si="78"/>
        <v>40</v>
      </c>
      <c r="AC933" s="15" t="str">
        <f t="shared" si="79"/>
        <v>高级神器2配件5</v>
      </c>
      <c r="AD933" s="15">
        <f>INDEX(芦花古楼!$BS$19:$BS$58,神器!AB933)</f>
        <v>40</v>
      </c>
      <c r="AE933" s="15" t="s">
        <v>91</v>
      </c>
      <c r="AF933" s="15">
        <f t="shared" si="80"/>
        <v>132325</v>
      </c>
    </row>
    <row r="934" spans="24:32" ht="16.5" x14ac:dyDescent="0.2">
      <c r="X934" s="60">
        <v>921</v>
      </c>
      <c r="Y934" s="15">
        <f t="shared" si="76"/>
        <v>1606026</v>
      </c>
      <c r="Z934" s="15" t="str">
        <f t="shared" si="77"/>
        <v>高级神器2配件6-卷云链Lvs1</v>
      </c>
      <c r="AA934" s="60" t="s">
        <v>649</v>
      </c>
      <c r="AB934" s="15">
        <f t="shared" si="78"/>
        <v>1</v>
      </c>
      <c r="AC934" s="15" t="str">
        <f t="shared" si="79"/>
        <v>高级神器2配件6</v>
      </c>
      <c r="AD934" s="15">
        <f>INDEX(芦花古楼!$BS$19:$BS$58,神器!AB934)</f>
        <v>1</v>
      </c>
      <c r="AE934" s="15" t="s">
        <v>91</v>
      </c>
      <c r="AF934" s="15">
        <f t="shared" si="80"/>
        <v>715</v>
      </c>
    </row>
    <row r="935" spans="24:32" ht="16.5" x14ac:dyDescent="0.2">
      <c r="X935" s="60">
        <v>922</v>
      </c>
      <c r="Y935" s="15">
        <f t="shared" si="76"/>
        <v>1606026</v>
      </c>
      <c r="Z935" s="15" t="str">
        <f t="shared" si="77"/>
        <v>高级神器2配件6-卷云链Lvs2</v>
      </c>
      <c r="AA935" s="60" t="s">
        <v>649</v>
      </c>
      <c r="AB935" s="15">
        <f t="shared" si="78"/>
        <v>2</v>
      </c>
      <c r="AC935" s="15" t="str">
        <f t="shared" si="79"/>
        <v>高级神器2配件6</v>
      </c>
      <c r="AD935" s="15">
        <f>INDEX(芦花古楼!$BS$19:$BS$58,神器!AB935)</f>
        <v>1</v>
      </c>
      <c r="AE935" s="15" t="s">
        <v>91</v>
      </c>
      <c r="AF935" s="15">
        <f t="shared" si="80"/>
        <v>1075</v>
      </c>
    </row>
    <row r="936" spans="24:32" ht="16.5" x14ac:dyDescent="0.2">
      <c r="X936" s="60">
        <v>923</v>
      </c>
      <c r="Y936" s="15">
        <f t="shared" si="76"/>
        <v>1606026</v>
      </c>
      <c r="Z936" s="15" t="str">
        <f t="shared" si="77"/>
        <v>高级神器2配件6-卷云链Lvs3</v>
      </c>
      <c r="AA936" s="60" t="s">
        <v>649</v>
      </c>
      <c r="AB936" s="15">
        <f t="shared" si="78"/>
        <v>3</v>
      </c>
      <c r="AC936" s="15" t="str">
        <f t="shared" si="79"/>
        <v>高级神器2配件6</v>
      </c>
      <c r="AD936" s="15">
        <f>INDEX(芦花古楼!$BS$19:$BS$58,神器!AB936)</f>
        <v>2</v>
      </c>
      <c r="AE936" s="15" t="s">
        <v>91</v>
      </c>
      <c r="AF936" s="15">
        <f t="shared" si="80"/>
        <v>1430</v>
      </c>
    </row>
    <row r="937" spans="24:32" ht="16.5" x14ac:dyDescent="0.2">
      <c r="X937" s="60">
        <v>924</v>
      </c>
      <c r="Y937" s="15">
        <f t="shared" si="76"/>
        <v>1606026</v>
      </c>
      <c r="Z937" s="15" t="str">
        <f t="shared" si="77"/>
        <v>高级神器2配件6-卷云链Lvs4</v>
      </c>
      <c r="AA937" s="60" t="s">
        <v>649</v>
      </c>
      <c r="AB937" s="15">
        <f t="shared" si="78"/>
        <v>4</v>
      </c>
      <c r="AC937" s="15" t="str">
        <f t="shared" si="79"/>
        <v>高级神器2配件6</v>
      </c>
      <c r="AD937" s="15">
        <f>INDEX(芦花古楼!$BS$19:$BS$58,神器!AB937)</f>
        <v>3</v>
      </c>
      <c r="AE937" s="15" t="s">
        <v>91</v>
      </c>
      <c r="AF937" s="15">
        <f t="shared" si="80"/>
        <v>1790</v>
      </c>
    </row>
    <row r="938" spans="24:32" ht="16.5" x14ac:dyDescent="0.2">
      <c r="X938" s="60">
        <v>925</v>
      </c>
      <c r="Y938" s="15">
        <f t="shared" si="76"/>
        <v>1606026</v>
      </c>
      <c r="Z938" s="15" t="str">
        <f t="shared" si="77"/>
        <v>高级神器2配件6-卷云链Lvs5</v>
      </c>
      <c r="AA938" s="60" t="s">
        <v>649</v>
      </c>
      <c r="AB938" s="15">
        <f t="shared" si="78"/>
        <v>5</v>
      </c>
      <c r="AC938" s="15" t="str">
        <f t="shared" si="79"/>
        <v>高级神器2配件6</v>
      </c>
      <c r="AD938" s="15">
        <f>INDEX(芦花古楼!$BS$19:$BS$58,神器!AB938)</f>
        <v>3</v>
      </c>
      <c r="AE938" s="15" t="s">
        <v>91</v>
      </c>
      <c r="AF938" s="15">
        <f t="shared" si="80"/>
        <v>2150</v>
      </c>
    </row>
    <row r="939" spans="24:32" ht="16.5" x14ac:dyDescent="0.2">
      <c r="X939" s="60">
        <v>926</v>
      </c>
      <c r="Y939" s="15">
        <f t="shared" si="76"/>
        <v>1606026</v>
      </c>
      <c r="Z939" s="15" t="str">
        <f t="shared" si="77"/>
        <v>高级神器2配件6-卷云链Lvs6</v>
      </c>
      <c r="AA939" s="60" t="s">
        <v>649</v>
      </c>
      <c r="AB939" s="15">
        <f t="shared" si="78"/>
        <v>6</v>
      </c>
      <c r="AC939" s="15" t="str">
        <f t="shared" si="79"/>
        <v>高级神器2配件6</v>
      </c>
      <c r="AD939" s="15">
        <f>INDEX(芦花古楼!$BS$19:$BS$58,神器!AB939)</f>
        <v>5</v>
      </c>
      <c r="AE939" s="15" t="s">
        <v>91</v>
      </c>
      <c r="AF939" s="15">
        <f t="shared" si="80"/>
        <v>2505</v>
      </c>
    </row>
    <row r="940" spans="24:32" ht="16.5" x14ac:dyDescent="0.2">
      <c r="X940" s="60">
        <v>927</v>
      </c>
      <c r="Y940" s="15">
        <f t="shared" si="76"/>
        <v>1606026</v>
      </c>
      <c r="Z940" s="15" t="str">
        <f t="shared" si="77"/>
        <v>高级神器2配件6-卷云链Lvs7</v>
      </c>
      <c r="AA940" s="60" t="s">
        <v>649</v>
      </c>
      <c r="AB940" s="15">
        <f t="shared" si="78"/>
        <v>7</v>
      </c>
      <c r="AC940" s="15" t="str">
        <f t="shared" si="79"/>
        <v>高级神器2配件6</v>
      </c>
      <c r="AD940" s="15">
        <f>INDEX(芦花古楼!$BS$19:$BS$58,神器!AB940)</f>
        <v>5</v>
      </c>
      <c r="AE940" s="15" t="s">
        <v>91</v>
      </c>
      <c r="AF940" s="15">
        <f t="shared" si="80"/>
        <v>2865</v>
      </c>
    </row>
    <row r="941" spans="24:32" ht="16.5" x14ac:dyDescent="0.2">
      <c r="X941" s="60">
        <v>928</v>
      </c>
      <c r="Y941" s="15">
        <f t="shared" si="76"/>
        <v>1606026</v>
      </c>
      <c r="Z941" s="15" t="str">
        <f t="shared" si="77"/>
        <v>高级神器2配件6-卷云链Lvs8</v>
      </c>
      <c r="AA941" s="60" t="s">
        <v>649</v>
      </c>
      <c r="AB941" s="15">
        <f t="shared" si="78"/>
        <v>8</v>
      </c>
      <c r="AC941" s="15" t="str">
        <f t="shared" si="79"/>
        <v>高级神器2配件6</v>
      </c>
      <c r="AD941" s="15">
        <f>INDEX(芦花古楼!$BS$19:$BS$58,神器!AB941)</f>
        <v>5</v>
      </c>
      <c r="AE941" s="15" t="s">
        <v>91</v>
      </c>
      <c r="AF941" s="15">
        <f t="shared" si="80"/>
        <v>3225</v>
      </c>
    </row>
    <row r="942" spans="24:32" ht="16.5" x14ac:dyDescent="0.2">
      <c r="X942" s="60">
        <v>929</v>
      </c>
      <c r="Y942" s="15">
        <f t="shared" si="76"/>
        <v>1606026</v>
      </c>
      <c r="Z942" s="15" t="str">
        <f t="shared" si="77"/>
        <v>高级神器2配件6-卷云链Lvs9</v>
      </c>
      <c r="AA942" s="60" t="s">
        <v>649</v>
      </c>
      <c r="AB942" s="15">
        <f t="shared" si="78"/>
        <v>9</v>
      </c>
      <c r="AC942" s="15" t="str">
        <f t="shared" si="79"/>
        <v>高级神器2配件6</v>
      </c>
      <c r="AD942" s="15">
        <f>INDEX(芦花古楼!$BS$19:$BS$58,神器!AB942)</f>
        <v>5</v>
      </c>
      <c r="AE942" s="15" t="s">
        <v>91</v>
      </c>
      <c r="AF942" s="15">
        <f t="shared" si="80"/>
        <v>3585</v>
      </c>
    </row>
    <row r="943" spans="24:32" ht="16.5" x14ac:dyDescent="0.2">
      <c r="X943" s="60">
        <v>930</v>
      </c>
      <c r="Y943" s="15">
        <f t="shared" si="76"/>
        <v>1606026</v>
      </c>
      <c r="Z943" s="15" t="str">
        <f t="shared" si="77"/>
        <v>高级神器2配件6-卷云链Lvs10</v>
      </c>
      <c r="AA943" s="60" t="s">
        <v>649</v>
      </c>
      <c r="AB943" s="15">
        <f t="shared" si="78"/>
        <v>10</v>
      </c>
      <c r="AC943" s="15" t="str">
        <f t="shared" si="79"/>
        <v>高级神器2配件6</v>
      </c>
      <c r="AD943" s="15">
        <f>INDEX(芦花古楼!$BS$19:$BS$58,神器!AB943)</f>
        <v>7</v>
      </c>
      <c r="AE943" s="15" t="s">
        <v>91</v>
      </c>
      <c r="AF943" s="15">
        <f t="shared" si="80"/>
        <v>4300</v>
      </c>
    </row>
    <row r="944" spans="24:32" ht="16.5" x14ac:dyDescent="0.2">
      <c r="X944" s="60">
        <v>931</v>
      </c>
      <c r="Y944" s="15">
        <f t="shared" si="76"/>
        <v>1606026</v>
      </c>
      <c r="Z944" s="15" t="str">
        <f t="shared" si="77"/>
        <v>高级神器2配件6-卷云链Lvs11</v>
      </c>
      <c r="AA944" s="60" t="s">
        <v>649</v>
      </c>
      <c r="AB944" s="15">
        <f t="shared" si="78"/>
        <v>11</v>
      </c>
      <c r="AC944" s="15" t="str">
        <f t="shared" si="79"/>
        <v>高级神器2配件6</v>
      </c>
      <c r="AD944" s="15">
        <f>INDEX(芦花古楼!$BS$19:$BS$58,神器!AB944)</f>
        <v>7</v>
      </c>
      <c r="AE944" s="15" t="s">
        <v>91</v>
      </c>
      <c r="AF944" s="15">
        <f t="shared" si="80"/>
        <v>4960</v>
      </c>
    </row>
    <row r="945" spans="24:32" ht="16.5" x14ac:dyDescent="0.2">
      <c r="X945" s="60">
        <v>932</v>
      </c>
      <c r="Y945" s="15">
        <f t="shared" si="76"/>
        <v>1606026</v>
      </c>
      <c r="Z945" s="15" t="str">
        <f t="shared" si="77"/>
        <v>高级神器2配件6-卷云链Lvs12</v>
      </c>
      <c r="AA945" s="60" t="s">
        <v>649</v>
      </c>
      <c r="AB945" s="15">
        <f t="shared" si="78"/>
        <v>12</v>
      </c>
      <c r="AC945" s="15" t="str">
        <f t="shared" si="79"/>
        <v>高级神器2配件6</v>
      </c>
      <c r="AD945" s="15">
        <f>INDEX(芦花古楼!$BS$19:$BS$58,神器!AB945)</f>
        <v>7</v>
      </c>
      <c r="AE945" s="15" t="s">
        <v>91</v>
      </c>
      <c r="AF945" s="15">
        <f t="shared" si="80"/>
        <v>5785</v>
      </c>
    </row>
    <row r="946" spans="24:32" ht="16.5" x14ac:dyDescent="0.2">
      <c r="X946" s="60">
        <v>933</v>
      </c>
      <c r="Y946" s="15">
        <f t="shared" si="76"/>
        <v>1606026</v>
      </c>
      <c r="Z946" s="15" t="str">
        <f t="shared" si="77"/>
        <v>高级神器2配件6-卷云链Lvs13</v>
      </c>
      <c r="AA946" s="60" t="s">
        <v>649</v>
      </c>
      <c r="AB946" s="15">
        <f t="shared" si="78"/>
        <v>13</v>
      </c>
      <c r="AC946" s="15" t="str">
        <f t="shared" si="79"/>
        <v>高级神器2配件6</v>
      </c>
      <c r="AD946" s="15">
        <f>INDEX(芦花古楼!$BS$19:$BS$58,神器!AB946)</f>
        <v>7</v>
      </c>
      <c r="AE946" s="15" t="s">
        <v>91</v>
      </c>
      <c r="AF946" s="15">
        <f t="shared" si="80"/>
        <v>6615</v>
      </c>
    </row>
    <row r="947" spans="24:32" ht="16.5" x14ac:dyDescent="0.2">
      <c r="X947" s="60">
        <v>934</v>
      </c>
      <c r="Y947" s="15">
        <f t="shared" si="76"/>
        <v>1606026</v>
      </c>
      <c r="Z947" s="15" t="str">
        <f t="shared" si="77"/>
        <v>高级神器2配件6-卷云链Lvs14</v>
      </c>
      <c r="AA947" s="60" t="s">
        <v>649</v>
      </c>
      <c r="AB947" s="15">
        <f t="shared" si="78"/>
        <v>14</v>
      </c>
      <c r="AC947" s="15" t="str">
        <f t="shared" si="79"/>
        <v>高级神器2配件6</v>
      </c>
      <c r="AD947" s="15">
        <f>INDEX(芦花古楼!$BS$19:$BS$58,神器!AB947)</f>
        <v>7</v>
      </c>
      <c r="AE947" s="15" t="s">
        <v>91</v>
      </c>
      <c r="AF947" s="15">
        <f t="shared" si="80"/>
        <v>7440</v>
      </c>
    </row>
    <row r="948" spans="24:32" ht="16.5" x14ac:dyDescent="0.2">
      <c r="X948" s="60">
        <v>935</v>
      </c>
      <c r="Y948" s="15">
        <f t="shared" si="76"/>
        <v>1606026</v>
      </c>
      <c r="Z948" s="15" t="str">
        <f t="shared" si="77"/>
        <v>高级神器2配件6-卷云链Lvs15</v>
      </c>
      <c r="AA948" s="60" t="s">
        <v>649</v>
      </c>
      <c r="AB948" s="15">
        <f t="shared" si="78"/>
        <v>15</v>
      </c>
      <c r="AC948" s="15" t="str">
        <f t="shared" si="79"/>
        <v>高级神器2配件6</v>
      </c>
      <c r="AD948" s="15">
        <f>INDEX(芦花古楼!$BS$19:$BS$58,神器!AB948)</f>
        <v>10</v>
      </c>
      <c r="AE948" s="15" t="s">
        <v>91</v>
      </c>
      <c r="AF948" s="15">
        <f t="shared" si="80"/>
        <v>8265</v>
      </c>
    </row>
    <row r="949" spans="24:32" ht="16.5" x14ac:dyDescent="0.2">
      <c r="X949" s="60">
        <v>936</v>
      </c>
      <c r="Y949" s="15">
        <f t="shared" si="76"/>
        <v>1606026</v>
      </c>
      <c r="Z949" s="15" t="str">
        <f t="shared" si="77"/>
        <v>高级神器2配件6-卷云链Lvs16</v>
      </c>
      <c r="AA949" s="60" t="s">
        <v>649</v>
      </c>
      <c r="AB949" s="15">
        <f t="shared" si="78"/>
        <v>16</v>
      </c>
      <c r="AC949" s="15" t="str">
        <f t="shared" si="79"/>
        <v>高级神器2配件6</v>
      </c>
      <c r="AD949" s="15">
        <f>INDEX(芦花古楼!$BS$19:$BS$58,神器!AB949)</f>
        <v>10</v>
      </c>
      <c r="AE949" s="15" t="s">
        <v>91</v>
      </c>
      <c r="AF949" s="15">
        <f t="shared" si="80"/>
        <v>9095</v>
      </c>
    </row>
    <row r="950" spans="24:32" ht="16.5" x14ac:dyDescent="0.2">
      <c r="X950" s="60">
        <v>937</v>
      </c>
      <c r="Y950" s="15">
        <f t="shared" si="76"/>
        <v>1606026</v>
      </c>
      <c r="Z950" s="15" t="str">
        <f t="shared" si="77"/>
        <v>高级神器2配件6-卷云链Lvs17</v>
      </c>
      <c r="AA950" s="60" t="s">
        <v>649</v>
      </c>
      <c r="AB950" s="15">
        <f t="shared" si="78"/>
        <v>17</v>
      </c>
      <c r="AC950" s="15" t="str">
        <f t="shared" si="79"/>
        <v>高级神器2配件6</v>
      </c>
      <c r="AD950" s="15">
        <f>INDEX(芦花古楼!$BS$19:$BS$58,神器!AB950)</f>
        <v>10</v>
      </c>
      <c r="AE950" s="15" t="s">
        <v>91</v>
      </c>
      <c r="AF950" s="15">
        <f t="shared" si="80"/>
        <v>9920</v>
      </c>
    </row>
    <row r="951" spans="24:32" ht="16.5" x14ac:dyDescent="0.2">
      <c r="X951" s="60">
        <v>938</v>
      </c>
      <c r="Y951" s="15">
        <f t="shared" si="76"/>
        <v>1606026</v>
      </c>
      <c r="Z951" s="15" t="str">
        <f t="shared" si="77"/>
        <v>高级神器2配件6-卷云链Lvs18</v>
      </c>
      <c r="AA951" s="60" t="s">
        <v>649</v>
      </c>
      <c r="AB951" s="15">
        <f t="shared" si="78"/>
        <v>18</v>
      </c>
      <c r="AC951" s="15" t="str">
        <f t="shared" si="79"/>
        <v>高级神器2配件6</v>
      </c>
      <c r="AD951" s="15">
        <f>INDEX(芦花古楼!$BS$19:$BS$58,神器!AB951)</f>
        <v>10</v>
      </c>
      <c r="AE951" s="15" t="s">
        <v>91</v>
      </c>
      <c r="AF951" s="15">
        <f t="shared" si="80"/>
        <v>10750</v>
      </c>
    </row>
    <row r="952" spans="24:32" ht="16.5" x14ac:dyDescent="0.2">
      <c r="X952" s="60">
        <v>939</v>
      </c>
      <c r="Y952" s="15">
        <f t="shared" si="76"/>
        <v>1606026</v>
      </c>
      <c r="Z952" s="15" t="str">
        <f t="shared" si="77"/>
        <v>高级神器2配件6-卷云链Lvs19</v>
      </c>
      <c r="AA952" s="60" t="s">
        <v>649</v>
      </c>
      <c r="AB952" s="15">
        <f t="shared" si="78"/>
        <v>19</v>
      </c>
      <c r="AC952" s="15" t="str">
        <f t="shared" si="79"/>
        <v>高级神器2配件6</v>
      </c>
      <c r="AD952" s="15">
        <f>INDEX(芦花古楼!$BS$19:$BS$58,神器!AB952)</f>
        <v>10</v>
      </c>
      <c r="AE952" s="15" t="s">
        <v>91</v>
      </c>
      <c r="AF952" s="15">
        <f t="shared" si="80"/>
        <v>11575</v>
      </c>
    </row>
    <row r="953" spans="24:32" ht="16.5" x14ac:dyDescent="0.2">
      <c r="X953" s="60">
        <v>940</v>
      </c>
      <c r="Y953" s="15">
        <f t="shared" si="76"/>
        <v>1606026</v>
      </c>
      <c r="Z953" s="15" t="str">
        <f t="shared" si="77"/>
        <v>高级神器2配件6-卷云链Lvs20</v>
      </c>
      <c r="AA953" s="60" t="s">
        <v>649</v>
      </c>
      <c r="AB953" s="15">
        <f t="shared" si="78"/>
        <v>20</v>
      </c>
      <c r="AC953" s="15" t="str">
        <f t="shared" si="79"/>
        <v>高级神器2配件6</v>
      </c>
      <c r="AD953" s="15">
        <f>INDEX(芦花古楼!$BS$19:$BS$58,神器!AB953)</f>
        <v>10</v>
      </c>
      <c r="AE953" s="15" t="s">
        <v>91</v>
      </c>
      <c r="AF953" s="15">
        <f t="shared" si="80"/>
        <v>13230</v>
      </c>
    </row>
    <row r="954" spans="24:32" ht="16.5" x14ac:dyDescent="0.2">
      <c r="X954" s="60">
        <v>941</v>
      </c>
      <c r="Y954" s="15">
        <f t="shared" si="76"/>
        <v>1606026</v>
      </c>
      <c r="Z954" s="15" t="str">
        <f t="shared" si="77"/>
        <v>高级神器2配件6-卷云链Lvs21</v>
      </c>
      <c r="AA954" s="60" t="s">
        <v>649</v>
      </c>
      <c r="AB954" s="15">
        <f t="shared" si="78"/>
        <v>21</v>
      </c>
      <c r="AC954" s="15" t="str">
        <f t="shared" si="79"/>
        <v>高级神器2配件6</v>
      </c>
      <c r="AD954" s="15">
        <f>INDEX(芦花古楼!$BS$19:$BS$58,神器!AB954)</f>
        <v>15</v>
      </c>
      <c r="AE954" s="15" t="s">
        <v>91</v>
      </c>
      <c r="AF954" s="15">
        <f t="shared" si="80"/>
        <v>14020</v>
      </c>
    </row>
    <row r="955" spans="24:32" ht="16.5" x14ac:dyDescent="0.2">
      <c r="X955" s="60">
        <v>942</v>
      </c>
      <c r="Y955" s="15">
        <f t="shared" si="76"/>
        <v>1606026</v>
      </c>
      <c r="Z955" s="15" t="str">
        <f t="shared" si="77"/>
        <v>高级神器2配件6-卷云链Lvs22</v>
      </c>
      <c r="AA955" s="60" t="s">
        <v>649</v>
      </c>
      <c r="AB955" s="15">
        <f t="shared" si="78"/>
        <v>22</v>
      </c>
      <c r="AC955" s="15" t="str">
        <f t="shared" si="79"/>
        <v>高级神器2配件6</v>
      </c>
      <c r="AD955" s="15">
        <f>INDEX(芦花古楼!$BS$19:$BS$58,神器!AB955)</f>
        <v>15</v>
      </c>
      <c r="AE955" s="15" t="s">
        <v>91</v>
      </c>
      <c r="AF955" s="15">
        <f t="shared" si="80"/>
        <v>14725</v>
      </c>
    </row>
    <row r="956" spans="24:32" ht="16.5" x14ac:dyDescent="0.2">
      <c r="X956" s="60">
        <v>943</v>
      </c>
      <c r="Y956" s="15">
        <f t="shared" si="76"/>
        <v>1606026</v>
      </c>
      <c r="Z956" s="15" t="str">
        <f t="shared" si="77"/>
        <v>高级神器2配件6-卷云链Lvs23</v>
      </c>
      <c r="AA956" s="60" t="s">
        <v>649</v>
      </c>
      <c r="AB956" s="15">
        <f t="shared" si="78"/>
        <v>23</v>
      </c>
      <c r="AC956" s="15" t="str">
        <f t="shared" si="79"/>
        <v>高级神器2配件6</v>
      </c>
      <c r="AD956" s="15">
        <f>INDEX(芦花古楼!$BS$19:$BS$58,神器!AB956)</f>
        <v>15</v>
      </c>
      <c r="AE956" s="15" t="s">
        <v>91</v>
      </c>
      <c r="AF956" s="15">
        <f t="shared" si="80"/>
        <v>15425</v>
      </c>
    </row>
    <row r="957" spans="24:32" ht="16.5" x14ac:dyDescent="0.2">
      <c r="X957" s="60">
        <v>944</v>
      </c>
      <c r="Y957" s="15">
        <f t="shared" si="76"/>
        <v>1606026</v>
      </c>
      <c r="Z957" s="15" t="str">
        <f t="shared" si="77"/>
        <v>高级神器2配件6-卷云链Lvs24</v>
      </c>
      <c r="AA957" s="60" t="s">
        <v>649</v>
      </c>
      <c r="AB957" s="15">
        <f t="shared" si="78"/>
        <v>24</v>
      </c>
      <c r="AC957" s="15" t="str">
        <f t="shared" si="79"/>
        <v>高级神器2配件6</v>
      </c>
      <c r="AD957" s="15">
        <f>INDEX(芦花古楼!$BS$19:$BS$58,神器!AB957)</f>
        <v>15</v>
      </c>
      <c r="AE957" s="15" t="s">
        <v>91</v>
      </c>
      <c r="AF957" s="15">
        <f t="shared" si="80"/>
        <v>16125</v>
      </c>
    </row>
    <row r="958" spans="24:32" ht="16.5" x14ac:dyDescent="0.2">
      <c r="X958" s="60">
        <v>945</v>
      </c>
      <c r="Y958" s="15">
        <f t="shared" si="76"/>
        <v>1606026</v>
      </c>
      <c r="Z958" s="15" t="str">
        <f t="shared" si="77"/>
        <v>高级神器2配件6-卷云链Lvs25</v>
      </c>
      <c r="AA958" s="60" t="s">
        <v>649</v>
      </c>
      <c r="AB958" s="15">
        <f t="shared" si="78"/>
        <v>25</v>
      </c>
      <c r="AC958" s="15" t="str">
        <f t="shared" si="79"/>
        <v>高级神器2配件6</v>
      </c>
      <c r="AD958" s="15">
        <f>INDEX(芦花古楼!$BS$19:$BS$58,神器!AB958)</f>
        <v>15</v>
      </c>
      <c r="AE958" s="15" t="s">
        <v>91</v>
      </c>
      <c r="AF958" s="15">
        <f t="shared" si="80"/>
        <v>16825</v>
      </c>
    </row>
    <row r="959" spans="24:32" ht="16.5" x14ac:dyDescent="0.2">
      <c r="X959" s="60">
        <v>946</v>
      </c>
      <c r="Y959" s="15">
        <f t="shared" si="76"/>
        <v>1606026</v>
      </c>
      <c r="Z959" s="15" t="str">
        <f t="shared" si="77"/>
        <v>高级神器2配件6-卷云链Lvs26</v>
      </c>
      <c r="AA959" s="60" t="s">
        <v>649</v>
      </c>
      <c r="AB959" s="15">
        <f t="shared" si="78"/>
        <v>26</v>
      </c>
      <c r="AC959" s="15" t="str">
        <f t="shared" si="79"/>
        <v>高级神器2配件6</v>
      </c>
      <c r="AD959" s="15">
        <f>INDEX(芦花古楼!$BS$19:$BS$58,神器!AB959)</f>
        <v>25</v>
      </c>
      <c r="AE959" s="15" t="s">
        <v>91</v>
      </c>
      <c r="AF959" s="15">
        <f t="shared" si="80"/>
        <v>17530</v>
      </c>
    </row>
    <row r="960" spans="24:32" ht="16.5" x14ac:dyDescent="0.2">
      <c r="X960" s="60">
        <v>947</v>
      </c>
      <c r="Y960" s="15">
        <f t="shared" si="76"/>
        <v>1606026</v>
      </c>
      <c r="Z960" s="15" t="str">
        <f t="shared" si="77"/>
        <v>高级神器2配件6-卷云链Lvs27</v>
      </c>
      <c r="AA960" s="60" t="s">
        <v>649</v>
      </c>
      <c r="AB960" s="15">
        <f t="shared" si="78"/>
        <v>27</v>
      </c>
      <c r="AC960" s="15" t="str">
        <f t="shared" si="79"/>
        <v>高级神器2配件6</v>
      </c>
      <c r="AD960" s="15">
        <f>INDEX(芦花古楼!$BS$19:$BS$58,神器!AB960)</f>
        <v>25</v>
      </c>
      <c r="AE960" s="15" t="s">
        <v>91</v>
      </c>
      <c r="AF960" s="15">
        <f t="shared" si="80"/>
        <v>18230</v>
      </c>
    </row>
    <row r="961" spans="24:32" ht="16.5" x14ac:dyDescent="0.2">
      <c r="X961" s="60">
        <v>948</v>
      </c>
      <c r="Y961" s="15">
        <f t="shared" si="76"/>
        <v>1606026</v>
      </c>
      <c r="Z961" s="15" t="str">
        <f t="shared" si="77"/>
        <v>高级神器2配件6-卷云链Lvs28</v>
      </c>
      <c r="AA961" s="60" t="s">
        <v>649</v>
      </c>
      <c r="AB961" s="15">
        <f t="shared" si="78"/>
        <v>28</v>
      </c>
      <c r="AC961" s="15" t="str">
        <f t="shared" si="79"/>
        <v>高级神器2配件6</v>
      </c>
      <c r="AD961" s="15">
        <f>INDEX(芦花古楼!$BS$19:$BS$58,神器!AB961)</f>
        <v>25</v>
      </c>
      <c r="AE961" s="15" t="s">
        <v>91</v>
      </c>
      <c r="AF961" s="15">
        <f t="shared" si="80"/>
        <v>18930</v>
      </c>
    </row>
    <row r="962" spans="24:32" ht="16.5" x14ac:dyDescent="0.2">
      <c r="X962" s="60">
        <v>949</v>
      </c>
      <c r="Y962" s="15">
        <f t="shared" si="76"/>
        <v>1606026</v>
      </c>
      <c r="Z962" s="15" t="str">
        <f t="shared" si="77"/>
        <v>高级神器2配件6-卷云链Lvs29</v>
      </c>
      <c r="AA962" s="60" t="s">
        <v>649</v>
      </c>
      <c r="AB962" s="15">
        <f t="shared" si="78"/>
        <v>29</v>
      </c>
      <c r="AC962" s="15" t="str">
        <f t="shared" si="79"/>
        <v>高级神器2配件6</v>
      </c>
      <c r="AD962" s="15">
        <f>INDEX(芦花古楼!$BS$19:$BS$58,神器!AB962)</f>
        <v>25</v>
      </c>
      <c r="AE962" s="15" t="s">
        <v>91</v>
      </c>
      <c r="AF962" s="15">
        <f t="shared" si="80"/>
        <v>19630</v>
      </c>
    </row>
    <row r="963" spans="24:32" ht="16.5" x14ac:dyDescent="0.2">
      <c r="X963" s="60">
        <v>950</v>
      </c>
      <c r="Y963" s="15">
        <f t="shared" si="76"/>
        <v>1606026</v>
      </c>
      <c r="Z963" s="15" t="str">
        <f t="shared" si="77"/>
        <v>高级神器2配件6-卷云链Lvs30</v>
      </c>
      <c r="AA963" s="60" t="s">
        <v>649</v>
      </c>
      <c r="AB963" s="15">
        <f t="shared" si="78"/>
        <v>30</v>
      </c>
      <c r="AC963" s="15" t="str">
        <f t="shared" si="79"/>
        <v>高级神器2配件6</v>
      </c>
      <c r="AD963" s="15">
        <f>INDEX(芦花古楼!$BS$19:$BS$58,神器!AB963)</f>
        <v>25</v>
      </c>
      <c r="AE963" s="15" t="s">
        <v>91</v>
      </c>
      <c r="AF963" s="15">
        <f t="shared" si="80"/>
        <v>21035</v>
      </c>
    </row>
    <row r="964" spans="24:32" ht="16.5" x14ac:dyDescent="0.2">
      <c r="X964" s="60">
        <v>951</v>
      </c>
      <c r="Y964" s="15">
        <f t="shared" si="76"/>
        <v>1606026</v>
      </c>
      <c r="Z964" s="15" t="str">
        <f t="shared" si="77"/>
        <v>高级神器2配件6-卷云链Lvs31</v>
      </c>
      <c r="AA964" s="60" t="s">
        <v>649</v>
      </c>
      <c r="AB964" s="15">
        <f t="shared" si="78"/>
        <v>31</v>
      </c>
      <c r="AC964" s="15" t="str">
        <f t="shared" si="79"/>
        <v>高级神器2配件6</v>
      </c>
      <c r="AD964" s="15">
        <f>INDEX(芦花古楼!$BS$19:$BS$58,神器!AB964)</f>
        <v>30</v>
      </c>
      <c r="AE964" s="15" t="s">
        <v>91</v>
      </c>
      <c r="AF964" s="15">
        <f t="shared" si="80"/>
        <v>22050</v>
      </c>
    </row>
    <row r="965" spans="24:32" ht="16.5" x14ac:dyDescent="0.2">
      <c r="X965" s="60">
        <v>952</v>
      </c>
      <c r="Y965" s="15">
        <f t="shared" si="76"/>
        <v>1606026</v>
      </c>
      <c r="Z965" s="15" t="str">
        <f t="shared" si="77"/>
        <v>高级神器2配件6-卷云链Lvs32</v>
      </c>
      <c r="AA965" s="60" t="s">
        <v>649</v>
      </c>
      <c r="AB965" s="15">
        <f t="shared" si="78"/>
        <v>32</v>
      </c>
      <c r="AC965" s="15" t="str">
        <f t="shared" si="79"/>
        <v>高级神器2配件6</v>
      </c>
      <c r="AD965" s="15">
        <f>INDEX(芦花古楼!$BS$19:$BS$58,神器!AB965)</f>
        <v>30</v>
      </c>
      <c r="AE965" s="15" t="s">
        <v>91</v>
      </c>
      <c r="AF965" s="15">
        <f t="shared" si="80"/>
        <v>33080</v>
      </c>
    </row>
    <row r="966" spans="24:32" ht="16.5" x14ac:dyDescent="0.2">
      <c r="X966" s="60">
        <v>953</v>
      </c>
      <c r="Y966" s="15">
        <f t="shared" si="76"/>
        <v>1606026</v>
      </c>
      <c r="Z966" s="15" t="str">
        <f t="shared" si="77"/>
        <v>高级神器2配件6-卷云链Lvs33</v>
      </c>
      <c r="AA966" s="60" t="s">
        <v>649</v>
      </c>
      <c r="AB966" s="15">
        <f t="shared" si="78"/>
        <v>33</v>
      </c>
      <c r="AC966" s="15" t="str">
        <f t="shared" si="79"/>
        <v>高级神器2配件6</v>
      </c>
      <c r="AD966" s="15">
        <f>INDEX(芦花古楼!$BS$19:$BS$58,神器!AB966)</f>
        <v>30</v>
      </c>
      <c r="AE966" s="15" t="s">
        <v>91</v>
      </c>
      <c r="AF966" s="15">
        <f t="shared" si="80"/>
        <v>44105</v>
      </c>
    </row>
    <row r="967" spans="24:32" ht="16.5" x14ac:dyDescent="0.2">
      <c r="X967" s="60">
        <v>954</v>
      </c>
      <c r="Y967" s="15">
        <f t="shared" si="76"/>
        <v>1606026</v>
      </c>
      <c r="Z967" s="15" t="str">
        <f t="shared" si="77"/>
        <v>高级神器2配件6-卷云链Lvs34</v>
      </c>
      <c r="AA967" s="60" t="s">
        <v>649</v>
      </c>
      <c r="AB967" s="15">
        <f t="shared" si="78"/>
        <v>34</v>
      </c>
      <c r="AC967" s="15" t="str">
        <f t="shared" si="79"/>
        <v>高级神器2配件6</v>
      </c>
      <c r="AD967" s="15">
        <f>INDEX(芦花古楼!$BS$19:$BS$58,神器!AB967)</f>
        <v>30</v>
      </c>
      <c r="AE967" s="15" t="s">
        <v>91</v>
      </c>
      <c r="AF967" s="15">
        <f t="shared" si="80"/>
        <v>55135</v>
      </c>
    </row>
    <row r="968" spans="24:32" ht="16.5" x14ac:dyDescent="0.2">
      <c r="X968" s="60">
        <v>955</v>
      </c>
      <c r="Y968" s="15">
        <f t="shared" si="76"/>
        <v>1606026</v>
      </c>
      <c r="Z968" s="15" t="str">
        <f t="shared" si="77"/>
        <v>高级神器2配件6-卷云链Lvs35</v>
      </c>
      <c r="AA968" s="60" t="s">
        <v>649</v>
      </c>
      <c r="AB968" s="15">
        <f t="shared" si="78"/>
        <v>35</v>
      </c>
      <c r="AC968" s="15" t="str">
        <f t="shared" si="79"/>
        <v>高级神器2配件6</v>
      </c>
      <c r="AD968" s="15">
        <f>INDEX(芦花古楼!$BS$19:$BS$58,神器!AB968)</f>
        <v>30</v>
      </c>
      <c r="AE968" s="15" t="s">
        <v>91</v>
      </c>
      <c r="AF968" s="15">
        <f t="shared" si="80"/>
        <v>66160</v>
      </c>
    </row>
    <row r="969" spans="24:32" ht="16.5" x14ac:dyDescent="0.2">
      <c r="X969" s="60">
        <v>956</v>
      </c>
      <c r="Y969" s="15">
        <f t="shared" si="76"/>
        <v>1606026</v>
      </c>
      <c r="Z969" s="15" t="str">
        <f t="shared" si="77"/>
        <v>高级神器2配件6-卷云链Lvs36</v>
      </c>
      <c r="AA969" s="60" t="s">
        <v>649</v>
      </c>
      <c r="AB969" s="15">
        <f t="shared" si="78"/>
        <v>36</v>
      </c>
      <c r="AC969" s="15" t="str">
        <f t="shared" si="79"/>
        <v>高级神器2配件6</v>
      </c>
      <c r="AD969" s="15">
        <f>INDEX(芦花古楼!$BS$19:$BS$58,神器!AB969)</f>
        <v>40</v>
      </c>
      <c r="AE969" s="15" t="s">
        <v>91</v>
      </c>
      <c r="AF969" s="15">
        <f t="shared" si="80"/>
        <v>77190</v>
      </c>
    </row>
    <row r="970" spans="24:32" ht="16.5" x14ac:dyDescent="0.2">
      <c r="X970" s="60">
        <v>957</v>
      </c>
      <c r="Y970" s="15">
        <f t="shared" si="76"/>
        <v>1606026</v>
      </c>
      <c r="Z970" s="15" t="str">
        <f t="shared" si="77"/>
        <v>高级神器2配件6-卷云链Lvs37</v>
      </c>
      <c r="AA970" s="60" t="s">
        <v>649</v>
      </c>
      <c r="AB970" s="15">
        <f t="shared" si="78"/>
        <v>37</v>
      </c>
      <c r="AC970" s="15" t="str">
        <f t="shared" si="79"/>
        <v>高级神器2配件6</v>
      </c>
      <c r="AD970" s="15">
        <f>INDEX(芦花古楼!$BS$19:$BS$58,神器!AB970)</f>
        <v>40</v>
      </c>
      <c r="AE970" s="15" t="s">
        <v>91</v>
      </c>
      <c r="AF970" s="15">
        <f t="shared" si="80"/>
        <v>88215</v>
      </c>
    </row>
    <row r="971" spans="24:32" ht="16.5" x14ac:dyDescent="0.2">
      <c r="X971" s="60">
        <v>958</v>
      </c>
      <c r="Y971" s="15">
        <f t="shared" si="76"/>
        <v>1606026</v>
      </c>
      <c r="Z971" s="15" t="str">
        <f t="shared" si="77"/>
        <v>高级神器2配件6-卷云链Lvs38</v>
      </c>
      <c r="AA971" s="60" t="s">
        <v>649</v>
      </c>
      <c r="AB971" s="15">
        <f t="shared" si="78"/>
        <v>38</v>
      </c>
      <c r="AC971" s="15" t="str">
        <f t="shared" si="79"/>
        <v>高级神器2配件6</v>
      </c>
      <c r="AD971" s="15">
        <f>INDEX(芦花古楼!$BS$19:$BS$58,神器!AB971)</f>
        <v>40</v>
      </c>
      <c r="AE971" s="15" t="s">
        <v>91</v>
      </c>
      <c r="AF971" s="15">
        <f t="shared" si="80"/>
        <v>99240</v>
      </c>
    </row>
    <row r="972" spans="24:32" ht="16.5" x14ac:dyDescent="0.2">
      <c r="X972" s="60">
        <v>959</v>
      </c>
      <c r="Y972" s="15">
        <f t="shared" si="76"/>
        <v>1606026</v>
      </c>
      <c r="Z972" s="15" t="str">
        <f t="shared" si="77"/>
        <v>高级神器2配件6-卷云链Lvs39</v>
      </c>
      <c r="AA972" s="60" t="s">
        <v>649</v>
      </c>
      <c r="AB972" s="15">
        <f t="shared" si="78"/>
        <v>39</v>
      </c>
      <c r="AC972" s="15" t="str">
        <f t="shared" si="79"/>
        <v>高级神器2配件6</v>
      </c>
      <c r="AD972" s="15">
        <f>INDEX(芦花古楼!$BS$19:$BS$58,神器!AB972)</f>
        <v>40</v>
      </c>
      <c r="AE972" s="15" t="s">
        <v>91</v>
      </c>
      <c r="AF972" s="15">
        <f t="shared" si="80"/>
        <v>110270</v>
      </c>
    </row>
    <row r="973" spans="24:32" ht="16.5" x14ac:dyDescent="0.2">
      <c r="X973" s="60">
        <v>960</v>
      </c>
      <c r="Y973" s="15">
        <f t="shared" si="76"/>
        <v>1606026</v>
      </c>
      <c r="Z973" s="15" t="str">
        <f t="shared" si="77"/>
        <v>高级神器2配件6-卷云链Lvs40</v>
      </c>
      <c r="AA973" s="60" t="s">
        <v>649</v>
      </c>
      <c r="AB973" s="15">
        <f t="shared" si="78"/>
        <v>40</v>
      </c>
      <c r="AC973" s="15" t="str">
        <f t="shared" si="79"/>
        <v>高级神器2配件6</v>
      </c>
      <c r="AD973" s="15">
        <f>INDEX(芦花古楼!$BS$19:$BS$58,神器!AB973)</f>
        <v>40</v>
      </c>
      <c r="AE973" s="15" t="s">
        <v>91</v>
      </c>
      <c r="AF973" s="15">
        <f t="shared" si="80"/>
        <v>132325</v>
      </c>
    </row>
    <row r="974" spans="24:32" ht="16.5" x14ac:dyDescent="0.2">
      <c r="X974" s="60">
        <v>961</v>
      </c>
      <c r="Y974" s="15">
        <f t="shared" si="76"/>
        <v>1606027</v>
      </c>
      <c r="Z974" s="15" t="str">
        <f t="shared" si="77"/>
        <v>高级神器3配件1-毁灭毒素Lvs1</v>
      </c>
      <c r="AA974" s="60" t="s">
        <v>649</v>
      </c>
      <c r="AB974" s="15">
        <f t="shared" si="78"/>
        <v>1</v>
      </c>
      <c r="AC974" s="15" t="str">
        <f t="shared" si="79"/>
        <v>高级神器3配件1</v>
      </c>
      <c r="AD974" s="15">
        <f>INDEX(芦花古楼!$BS$19:$BS$58,神器!AB974)</f>
        <v>1</v>
      </c>
      <c r="AE974" s="15" t="s">
        <v>91</v>
      </c>
      <c r="AF974" s="15">
        <f t="shared" si="80"/>
        <v>140</v>
      </c>
    </row>
    <row r="975" spans="24:32" ht="16.5" x14ac:dyDescent="0.2">
      <c r="X975" s="60">
        <v>962</v>
      </c>
      <c r="Y975" s="15">
        <f t="shared" ref="Y975:Y1038" si="81">INDEX($R$4:$R$33,INT((X975-1)/40)+1)</f>
        <v>1606027</v>
      </c>
      <c r="Z975" s="15" t="str">
        <f t="shared" ref="Z975:Z1038" si="82">INDEX($U$4:$U$33,INT((X975-1)/40)+1)&amp;AA975&amp;AB975</f>
        <v>高级神器3配件1-毁灭毒素Lvs2</v>
      </c>
      <c r="AA975" s="60" t="s">
        <v>649</v>
      </c>
      <c r="AB975" s="15">
        <f t="shared" ref="AB975:AB1038" si="83">MOD(X975-1,40)+1</f>
        <v>2</v>
      </c>
      <c r="AC975" s="15" t="str">
        <f t="shared" ref="AC975:AC1038" si="84">INDEX($S$4:$S$33,INT((X975-1)/40)+1)</f>
        <v>高级神器3配件1</v>
      </c>
      <c r="AD975" s="15">
        <f>INDEX(芦花古楼!$BS$19:$BS$58,神器!AB975)</f>
        <v>1</v>
      </c>
      <c r="AE975" s="15" t="s">
        <v>91</v>
      </c>
      <c r="AF975" s="15">
        <f t="shared" ref="AF975:AF1038" si="85">INDEX($F$14:$L$53,AB975,INDEX($Q$4:$Q$33,INT((X975-1)/40)+1))</f>
        <v>215</v>
      </c>
    </row>
    <row r="976" spans="24:32" ht="16.5" x14ac:dyDescent="0.2">
      <c r="X976" s="60">
        <v>963</v>
      </c>
      <c r="Y976" s="15">
        <f t="shared" si="81"/>
        <v>1606027</v>
      </c>
      <c r="Z976" s="15" t="str">
        <f t="shared" si="82"/>
        <v>高级神器3配件1-毁灭毒素Lvs3</v>
      </c>
      <c r="AA976" s="60" t="s">
        <v>649</v>
      </c>
      <c r="AB976" s="15">
        <f t="shared" si="83"/>
        <v>3</v>
      </c>
      <c r="AC976" s="15" t="str">
        <f t="shared" si="84"/>
        <v>高级神器3配件1</v>
      </c>
      <c r="AD976" s="15">
        <f>INDEX(芦花古楼!$BS$19:$BS$58,神器!AB976)</f>
        <v>2</v>
      </c>
      <c r="AE976" s="15" t="s">
        <v>91</v>
      </c>
      <c r="AF976" s="15">
        <f t="shared" si="85"/>
        <v>285</v>
      </c>
    </row>
    <row r="977" spans="24:32" ht="16.5" x14ac:dyDescent="0.2">
      <c r="X977" s="60">
        <v>964</v>
      </c>
      <c r="Y977" s="15">
        <f t="shared" si="81"/>
        <v>1606027</v>
      </c>
      <c r="Z977" s="15" t="str">
        <f t="shared" si="82"/>
        <v>高级神器3配件1-毁灭毒素Lvs4</v>
      </c>
      <c r="AA977" s="60" t="s">
        <v>649</v>
      </c>
      <c r="AB977" s="15">
        <f t="shared" si="83"/>
        <v>4</v>
      </c>
      <c r="AC977" s="15" t="str">
        <f t="shared" si="84"/>
        <v>高级神器3配件1</v>
      </c>
      <c r="AD977" s="15">
        <f>INDEX(芦花古楼!$BS$19:$BS$58,神器!AB977)</f>
        <v>3</v>
      </c>
      <c r="AE977" s="15" t="s">
        <v>91</v>
      </c>
      <c r="AF977" s="15">
        <f t="shared" si="85"/>
        <v>355</v>
      </c>
    </row>
    <row r="978" spans="24:32" ht="16.5" x14ac:dyDescent="0.2">
      <c r="X978" s="60">
        <v>965</v>
      </c>
      <c r="Y978" s="15">
        <f t="shared" si="81"/>
        <v>1606027</v>
      </c>
      <c r="Z978" s="15" t="str">
        <f t="shared" si="82"/>
        <v>高级神器3配件1-毁灭毒素Lvs5</v>
      </c>
      <c r="AA978" s="60" t="s">
        <v>649</v>
      </c>
      <c r="AB978" s="15">
        <f t="shared" si="83"/>
        <v>5</v>
      </c>
      <c r="AC978" s="15" t="str">
        <f t="shared" si="84"/>
        <v>高级神器3配件1</v>
      </c>
      <c r="AD978" s="15">
        <f>INDEX(芦花古楼!$BS$19:$BS$58,神器!AB978)</f>
        <v>3</v>
      </c>
      <c r="AE978" s="15" t="s">
        <v>91</v>
      </c>
      <c r="AF978" s="15">
        <f t="shared" si="85"/>
        <v>430</v>
      </c>
    </row>
    <row r="979" spans="24:32" ht="16.5" x14ac:dyDescent="0.2">
      <c r="X979" s="60">
        <v>966</v>
      </c>
      <c r="Y979" s="15">
        <f t="shared" si="81"/>
        <v>1606027</v>
      </c>
      <c r="Z979" s="15" t="str">
        <f t="shared" si="82"/>
        <v>高级神器3配件1-毁灭毒素Lvs6</v>
      </c>
      <c r="AA979" s="60" t="s">
        <v>649</v>
      </c>
      <c r="AB979" s="15">
        <f t="shared" si="83"/>
        <v>6</v>
      </c>
      <c r="AC979" s="15" t="str">
        <f t="shared" si="84"/>
        <v>高级神器3配件1</v>
      </c>
      <c r="AD979" s="15">
        <f>INDEX(芦花古楼!$BS$19:$BS$58,神器!AB979)</f>
        <v>5</v>
      </c>
      <c r="AE979" s="15" t="s">
        <v>91</v>
      </c>
      <c r="AF979" s="15">
        <f t="shared" si="85"/>
        <v>500</v>
      </c>
    </row>
    <row r="980" spans="24:32" ht="16.5" x14ac:dyDescent="0.2">
      <c r="X980" s="60">
        <v>967</v>
      </c>
      <c r="Y980" s="15">
        <f t="shared" si="81"/>
        <v>1606027</v>
      </c>
      <c r="Z980" s="15" t="str">
        <f t="shared" si="82"/>
        <v>高级神器3配件1-毁灭毒素Lvs7</v>
      </c>
      <c r="AA980" s="60" t="s">
        <v>649</v>
      </c>
      <c r="AB980" s="15">
        <f t="shared" si="83"/>
        <v>7</v>
      </c>
      <c r="AC980" s="15" t="str">
        <f t="shared" si="84"/>
        <v>高级神器3配件1</v>
      </c>
      <c r="AD980" s="15">
        <f>INDEX(芦花古楼!$BS$19:$BS$58,神器!AB980)</f>
        <v>5</v>
      </c>
      <c r="AE980" s="15" t="s">
        <v>91</v>
      </c>
      <c r="AF980" s="15">
        <f t="shared" si="85"/>
        <v>570</v>
      </c>
    </row>
    <row r="981" spans="24:32" ht="16.5" x14ac:dyDescent="0.2">
      <c r="X981" s="60">
        <v>968</v>
      </c>
      <c r="Y981" s="15">
        <f t="shared" si="81"/>
        <v>1606027</v>
      </c>
      <c r="Z981" s="15" t="str">
        <f t="shared" si="82"/>
        <v>高级神器3配件1-毁灭毒素Lvs8</v>
      </c>
      <c r="AA981" s="60" t="s">
        <v>649</v>
      </c>
      <c r="AB981" s="15">
        <f t="shared" si="83"/>
        <v>8</v>
      </c>
      <c r="AC981" s="15" t="str">
        <f t="shared" si="84"/>
        <v>高级神器3配件1</v>
      </c>
      <c r="AD981" s="15">
        <f>INDEX(芦花古楼!$BS$19:$BS$58,神器!AB981)</f>
        <v>5</v>
      </c>
      <c r="AE981" s="15" t="s">
        <v>91</v>
      </c>
      <c r="AF981" s="15">
        <f t="shared" si="85"/>
        <v>645</v>
      </c>
    </row>
    <row r="982" spans="24:32" ht="16.5" x14ac:dyDescent="0.2">
      <c r="X982" s="60">
        <v>969</v>
      </c>
      <c r="Y982" s="15">
        <f t="shared" si="81"/>
        <v>1606027</v>
      </c>
      <c r="Z982" s="15" t="str">
        <f t="shared" si="82"/>
        <v>高级神器3配件1-毁灭毒素Lvs9</v>
      </c>
      <c r="AA982" s="60" t="s">
        <v>649</v>
      </c>
      <c r="AB982" s="15">
        <f t="shared" si="83"/>
        <v>9</v>
      </c>
      <c r="AC982" s="15" t="str">
        <f t="shared" si="84"/>
        <v>高级神器3配件1</v>
      </c>
      <c r="AD982" s="15">
        <f>INDEX(芦花古楼!$BS$19:$BS$58,神器!AB982)</f>
        <v>5</v>
      </c>
      <c r="AE982" s="15" t="s">
        <v>91</v>
      </c>
      <c r="AF982" s="15">
        <f t="shared" si="85"/>
        <v>715</v>
      </c>
    </row>
    <row r="983" spans="24:32" ht="16.5" x14ac:dyDescent="0.2">
      <c r="X983" s="60">
        <v>970</v>
      </c>
      <c r="Y983" s="15">
        <f t="shared" si="81"/>
        <v>1606027</v>
      </c>
      <c r="Z983" s="15" t="str">
        <f t="shared" si="82"/>
        <v>高级神器3配件1-毁灭毒素Lvs10</v>
      </c>
      <c r="AA983" s="60" t="s">
        <v>649</v>
      </c>
      <c r="AB983" s="15">
        <f t="shared" si="83"/>
        <v>10</v>
      </c>
      <c r="AC983" s="15" t="str">
        <f t="shared" si="84"/>
        <v>高级神器3配件1</v>
      </c>
      <c r="AD983" s="15">
        <f>INDEX(芦花古楼!$BS$19:$BS$58,神器!AB983)</f>
        <v>7</v>
      </c>
      <c r="AE983" s="15" t="s">
        <v>91</v>
      </c>
      <c r="AF983" s="15">
        <f t="shared" si="85"/>
        <v>860</v>
      </c>
    </row>
    <row r="984" spans="24:32" ht="16.5" x14ac:dyDescent="0.2">
      <c r="X984" s="60">
        <v>971</v>
      </c>
      <c r="Y984" s="15">
        <f t="shared" si="81"/>
        <v>1606027</v>
      </c>
      <c r="Z984" s="15" t="str">
        <f t="shared" si="82"/>
        <v>高级神器3配件1-毁灭毒素Lvs11</v>
      </c>
      <c r="AA984" s="60" t="s">
        <v>649</v>
      </c>
      <c r="AB984" s="15">
        <f t="shared" si="83"/>
        <v>11</v>
      </c>
      <c r="AC984" s="15" t="str">
        <f t="shared" si="84"/>
        <v>高级神器3配件1</v>
      </c>
      <c r="AD984" s="15">
        <f>INDEX(芦花古楼!$BS$19:$BS$58,神器!AB984)</f>
        <v>7</v>
      </c>
      <c r="AE984" s="15" t="s">
        <v>91</v>
      </c>
      <c r="AF984" s="15">
        <f t="shared" si="85"/>
        <v>990</v>
      </c>
    </row>
    <row r="985" spans="24:32" ht="16.5" x14ac:dyDescent="0.2">
      <c r="X985" s="60">
        <v>972</v>
      </c>
      <c r="Y985" s="15">
        <f t="shared" si="81"/>
        <v>1606027</v>
      </c>
      <c r="Z985" s="15" t="str">
        <f t="shared" si="82"/>
        <v>高级神器3配件1-毁灭毒素Lvs12</v>
      </c>
      <c r="AA985" s="60" t="s">
        <v>649</v>
      </c>
      <c r="AB985" s="15">
        <f t="shared" si="83"/>
        <v>12</v>
      </c>
      <c r="AC985" s="15" t="str">
        <f t="shared" si="84"/>
        <v>高级神器3配件1</v>
      </c>
      <c r="AD985" s="15">
        <f>INDEX(芦花古楼!$BS$19:$BS$58,神器!AB985)</f>
        <v>7</v>
      </c>
      <c r="AE985" s="15" t="s">
        <v>91</v>
      </c>
      <c r="AF985" s="15">
        <f t="shared" si="85"/>
        <v>1155</v>
      </c>
    </row>
    <row r="986" spans="24:32" ht="16.5" x14ac:dyDescent="0.2">
      <c r="X986" s="60">
        <v>973</v>
      </c>
      <c r="Y986" s="15">
        <f t="shared" si="81"/>
        <v>1606027</v>
      </c>
      <c r="Z986" s="15" t="str">
        <f t="shared" si="82"/>
        <v>高级神器3配件1-毁灭毒素Lvs13</v>
      </c>
      <c r="AA986" s="60" t="s">
        <v>649</v>
      </c>
      <c r="AB986" s="15">
        <f t="shared" si="83"/>
        <v>13</v>
      </c>
      <c r="AC986" s="15" t="str">
        <f t="shared" si="84"/>
        <v>高级神器3配件1</v>
      </c>
      <c r="AD986" s="15">
        <f>INDEX(芦花古楼!$BS$19:$BS$58,神器!AB986)</f>
        <v>7</v>
      </c>
      <c r="AE986" s="15" t="s">
        <v>91</v>
      </c>
      <c r="AF986" s="15">
        <f t="shared" si="85"/>
        <v>1320</v>
      </c>
    </row>
    <row r="987" spans="24:32" ht="16.5" x14ac:dyDescent="0.2">
      <c r="X987" s="60">
        <v>974</v>
      </c>
      <c r="Y987" s="15">
        <f t="shared" si="81"/>
        <v>1606027</v>
      </c>
      <c r="Z987" s="15" t="str">
        <f t="shared" si="82"/>
        <v>高级神器3配件1-毁灭毒素Lvs14</v>
      </c>
      <c r="AA987" s="60" t="s">
        <v>649</v>
      </c>
      <c r="AB987" s="15">
        <f t="shared" si="83"/>
        <v>14</v>
      </c>
      <c r="AC987" s="15" t="str">
        <f t="shared" si="84"/>
        <v>高级神器3配件1</v>
      </c>
      <c r="AD987" s="15">
        <f>INDEX(芦花古楼!$BS$19:$BS$58,神器!AB987)</f>
        <v>7</v>
      </c>
      <c r="AE987" s="15" t="s">
        <v>91</v>
      </c>
      <c r="AF987" s="15">
        <f t="shared" si="85"/>
        <v>1485</v>
      </c>
    </row>
    <row r="988" spans="24:32" ht="16.5" x14ac:dyDescent="0.2">
      <c r="X988" s="60">
        <v>975</v>
      </c>
      <c r="Y988" s="15">
        <f t="shared" si="81"/>
        <v>1606027</v>
      </c>
      <c r="Z988" s="15" t="str">
        <f t="shared" si="82"/>
        <v>高级神器3配件1-毁灭毒素Lvs15</v>
      </c>
      <c r="AA988" s="60" t="s">
        <v>649</v>
      </c>
      <c r="AB988" s="15">
        <f t="shared" si="83"/>
        <v>15</v>
      </c>
      <c r="AC988" s="15" t="str">
        <f t="shared" si="84"/>
        <v>高级神器3配件1</v>
      </c>
      <c r="AD988" s="15">
        <f>INDEX(芦花古楼!$BS$19:$BS$58,神器!AB988)</f>
        <v>10</v>
      </c>
      <c r="AE988" s="15" t="s">
        <v>91</v>
      </c>
      <c r="AF988" s="15">
        <f t="shared" si="85"/>
        <v>1650</v>
      </c>
    </row>
    <row r="989" spans="24:32" ht="16.5" x14ac:dyDescent="0.2">
      <c r="X989" s="60">
        <v>976</v>
      </c>
      <c r="Y989" s="15">
        <f t="shared" si="81"/>
        <v>1606027</v>
      </c>
      <c r="Z989" s="15" t="str">
        <f t="shared" si="82"/>
        <v>高级神器3配件1-毁灭毒素Lvs16</v>
      </c>
      <c r="AA989" s="60" t="s">
        <v>649</v>
      </c>
      <c r="AB989" s="15">
        <f t="shared" si="83"/>
        <v>16</v>
      </c>
      <c r="AC989" s="15" t="str">
        <f t="shared" si="84"/>
        <v>高级神器3配件1</v>
      </c>
      <c r="AD989" s="15">
        <f>INDEX(芦花古楼!$BS$19:$BS$58,神器!AB989)</f>
        <v>10</v>
      </c>
      <c r="AE989" s="15" t="s">
        <v>91</v>
      </c>
      <c r="AF989" s="15">
        <f t="shared" si="85"/>
        <v>1815</v>
      </c>
    </row>
    <row r="990" spans="24:32" ht="16.5" x14ac:dyDescent="0.2">
      <c r="X990" s="60">
        <v>977</v>
      </c>
      <c r="Y990" s="15">
        <f t="shared" si="81"/>
        <v>1606027</v>
      </c>
      <c r="Z990" s="15" t="str">
        <f t="shared" si="82"/>
        <v>高级神器3配件1-毁灭毒素Lvs17</v>
      </c>
      <c r="AA990" s="60" t="s">
        <v>649</v>
      </c>
      <c r="AB990" s="15">
        <f t="shared" si="83"/>
        <v>17</v>
      </c>
      <c r="AC990" s="15" t="str">
        <f t="shared" si="84"/>
        <v>高级神器3配件1</v>
      </c>
      <c r="AD990" s="15">
        <f>INDEX(芦花古楼!$BS$19:$BS$58,神器!AB990)</f>
        <v>10</v>
      </c>
      <c r="AE990" s="15" t="s">
        <v>91</v>
      </c>
      <c r="AF990" s="15">
        <f t="shared" si="85"/>
        <v>1980</v>
      </c>
    </row>
    <row r="991" spans="24:32" ht="16.5" x14ac:dyDescent="0.2">
      <c r="X991" s="60">
        <v>978</v>
      </c>
      <c r="Y991" s="15">
        <f t="shared" si="81"/>
        <v>1606027</v>
      </c>
      <c r="Z991" s="15" t="str">
        <f t="shared" si="82"/>
        <v>高级神器3配件1-毁灭毒素Lvs18</v>
      </c>
      <c r="AA991" s="60" t="s">
        <v>649</v>
      </c>
      <c r="AB991" s="15">
        <f t="shared" si="83"/>
        <v>18</v>
      </c>
      <c r="AC991" s="15" t="str">
        <f t="shared" si="84"/>
        <v>高级神器3配件1</v>
      </c>
      <c r="AD991" s="15">
        <f>INDEX(芦花古楼!$BS$19:$BS$58,神器!AB991)</f>
        <v>10</v>
      </c>
      <c r="AE991" s="15" t="s">
        <v>91</v>
      </c>
      <c r="AF991" s="15">
        <f t="shared" si="85"/>
        <v>2150</v>
      </c>
    </row>
    <row r="992" spans="24:32" ht="16.5" x14ac:dyDescent="0.2">
      <c r="X992" s="60">
        <v>979</v>
      </c>
      <c r="Y992" s="15">
        <f t="shared" si="81"/>
        <v>1606027</v>
      </c>
      <c r="Z992" s="15" t="str">
        <f t="shared" si="82"/>
        <v>高级神器3配件1-毁灭毒素Lvs19</v>
      </c>
      <c r="AA992" s="60" t="s">
        <v>649</v>
      </c>
      <c r="AB992" s="15">
        <f t="shared" si="83"/>
        <v>19</v>
      </c>
      <c r="AC992" s="15" t="str">
        <f t="shared" si="84"/>
        <v>高级神器3配件1</v>
      </c>
      <c r="AD992" s="15">
        <f>INDEX(芦花古楼!$BS$19:$BS$58,神器!AB992)</f>
        <v>10</v>
      </c>
      <c r="AE992" s="15" t="s">
        <v>91</v>
      </c>
      <c r="AF992" s="15">
        <f t="shared" si="85"/>
        <v>2315</v>
      </c>
    </row>
    <row r="993" spans="24:32" ht="16.5" x14ac:dyDescent="0.2">
      <c r="X993" s="60">
        <v>980</v>
      </c>
      <c r="Y993" s="15">
        <f t="shared" si="81"/>
        <v>1606027</v>
      </c>
      <c r="Z993" s="15" t="str">
        <f t="shared" si="82"/>
        <v>高级神器3配件1-毁灭毒素Lvs20</v>
      </c>
      <c r="AA993" s="60" t="s">
        <v>649</v>
      </c>
      <c r="AB993" s="15">
        <f t="shared" si="83"/>
        <v>20</v>
      </c>
      <c r="AC993" s="15" t="str">
        <f t="shared" si="84"/>
        <v>高级神器3配件1</v>
      </c>
      <c r="AD993" s="15">
        <f>INDEX(芦花古楼!$BS$19:$BS$58,神器!AB993)</f>
        <v>10</v>
      </c>
      <c r="AE993" s="15" t="s">
        <v>91</v>
      </c>
      <c r="AF993" s="15">
        <f t="shared" si="85"/>
        <v>2645</v>
      </c>
    </row>
    <row r="994" spans="24:32" ht="16.5" x14ac:dyDescent="0.2">
      <c r="X994" s="60">
        <v>981</v>
      </c>
      <c r="Y994" s="15">
        <f t="shared" si="81"/>
        <v>1606027</v>
      </c>
      <c r="Z994" s="15" t="str">
        <f t="shared" si="82"/>
        <v>高级神器3配件1-毁灭毒素Lvs21</v>
      </c>
      <c r="AA994" s="60" t="s">
        <v>649</v>
      </c>
      <c r="AB994" s="15">
        <f t="shared" si="83"/>
        <v>21</v>
      </c>
      <c r="AC994" s="15" t="str">
        <f t="shared" si="84"/>
        <v>高级神器3配件1</v>
      </c>
      <c r="AD994" s="15">
        <f>INDEX(芦花古楼!$BS$19:$BS$58,神器!AB994)</f>
        <v>15</v>
      </c>
      <c r="AE994" s="15" t="s">
        <v>91</v>
      </c>
      <c r="AF994" s="15">
        <f t="shared" si="85"/>
        <v>2800</v>
      </c>
    </row>
    <row r="995" spans="24:32" ht="16.5" x14ac:dyDescent="0.2">
      <c r="X995" s="60">
        <v>982</v>
      </c>
      <c r="Y995" s="15">
        <f t="shared" si="81"/>
        <v>1606027</v>
      </c>
      <c r="Z995" s="15" t="str">
        <f t="shared" si="82"/>
        <v>高级神器3配件1-毁灭毒素Lvs22</v>
      </c>
      <c r="AA995" s="60" t="s">
        <v>649</v>
      </c>
      <c r="AB995" s="15">
        <f t="shared" si="83"/>
        <v>22</v>
      </c>
      <c r="AC995" s="15" t="str">
        <f t="shared" si="84"/>
        <v>高级神器3配件1</v>
      </c>
      <c r="AD995" s="15">
        <f>INDEX(芦花古楼!$BS$19:$BS$58,神器!AB995)</f>
        <v>15</v>
      </c>
      <c r="AE995" s="15" t="s">
        <v>91</v>
      </c>
      <c r="AF995" s="15">
        <f t="shared" si="85"/>
        <v>2945</v>
      </c>
    </row>
    <row r="996" spans="24:32" ht="16.5" x14ac:dyDescent="0.2">
      <c r="X996" s="60">
        <v>983</v>
      </c>
      <c r="Y996" s="15">
        <f t="shared" si="81"/>
        <v>1606027</v>
      </c>
      <c r="Z996" s="15" t="str">
        <f t="shared" si="82"/>
        <v>高级神器3配件1-毁灭毒素Lvs23</v>
      </c>
      <c r="AA996" s="60" t="s">
        <v>649</v>
      </c>
      <c r="AB996" s="15">
        <f t="shared" si="83"/>
        <v>23</v>
      </c>
      <c r="AC996" s="15" t="str">
        <f t="shared" si="84"/>
        <v>高级神器3配件1</v>
      </c>
      <c r="AD996" s="15">
        <f>INDEX(芦花古楼!$BS$19:$BS$58,神器!AB996)</f>
        <v>15</v>
      </c>
      <c r="AE996" s="15" t="s">
        <v>91</v>
      </c>
      <c r="AF996" s="15">
        <f t="shared" si="85"/>
        <v>3085</v>
      </c>
    </row>
    <row r="997" spans="24:32" ht="16.5" x14ac:dyDescent="0.2">
      <c r="X997" s="60">
        <v>984</v>
      </c>
      <c r="Y997" s="15">
        <f t="shared" si="81"/>
        <v>1606027</v>
      </c>
      <c r="Z997" s="15" t="str">
        <f t="shared" si="82"/>
        <v>高级神器3配件1-毁灭毒素Lvs24</v>
      </c>
      <c r="AA997" s="60" t="s">
        <v>649</v>
      </c>
      <c r="AB997" s="15">
        <f t="shared" si="83"/>
        <v>24</v>
      </c>
      <c r="AC997" s="15" t="str">
        <f t="shared" si="84"/>
        <v>高级神器3配件1</v>
      </c>
      <c r="AD997" s="15">
        <f>INDEX(芦花古楼!$BS$19:$BS$58,神器!AB997)</f>
        <v>15</v>
      </c>
      <c r="AE997" s="15" t="s">
        <v>91</v>
      </c>
      <c r="AF997" s="15">
        <f t="shared" si="85"/>
        <v>3225</v>
      </c>
    </row>
    <row r="998" spans="24:32" ht="16.5" x14ac:dyDescent="0.2">
      <c r="X998" s="60">
        <v>985</v>
      </c>
      <c r="Y998" s="15">
        <f t="shared" si="81"/>
        <v>1606027</v>
      </c>
      <c r="Z998" s="15" t="str">
        <f t="shared" si="82"/>
        <v>高级神器3配件1-毁灭毒素Lvs25</v>
      </c>
      <c r="AA998" s="60" t="s">
        <v>649</v>
      </c>
      <c r="AB998" s="15">
        <f t="shared" si="83"/>
        <v>25</v>
      </c>
      <c r="AC998" s="15" t="str">
        <f t="shared" si="84"/>
        <v>高级神器3配件1</v>
      </c>
      <c r="AD998" s="15">
        <f>INDEX(芦花古楼!$BS$19:$BS$58,神器!AB998)</f>
        <v>15</v>
      </c>
      <c r="AE998" s="15" t="s">
        <v>91</v>
      </c>
      <c r="AF998" s="15">
        <f t="shared" si="85"/>
        <v>3365</v>
      </c>
    </row>
    <row r="999" spans="24:32" ht="16.5" x14ac:dyDescent="0.2">
      <c r="X999" s="60">
        <v>986</v>
      </c>
      <c r="Y999" s="15">
        <f t="shared" si="81"/>
        <v>1606027</v>
      </c>
      <c r="Z999" s="15" t="str">
        <f t="shared" si="82"/>
        <v>高级神器3配件1-毁灭毒素Lvs26</v>
      </c>
      <c r="AA999" s="60" t="s">
        <v>649</v>
      </c>
      <c r="AB999" s="15">
        <f t="shared" si="83"/>
        <v>26</v>
      </c>
      <c r="AC999" s="15" t="str">
        <f t="shared" si="84"/>
        <v>高级神器3配件1</v>
      </c>
      <c r="AD999" s="15">
        <f>INDEX(芦花古楼!$BS$19:$BS$58,神器!AB999)</f>
        <v>25</v>
      </c>
      <c r="AE999" s="15" t="s">
        <v>91</v>
      </c>
      <c r="AF999" s="15">
        <f t="shared" si="85"/>
        <v>3505</v>
      </c>
    </row>
    <row r="1000" spans="24:32" ht="16.5" x14ac:dyDescent="0.2">
      <c r="X1000" s="60">
        <v>987</v>
      </c>
      <c r="Y1000" s="15">
        <f t="shared" si="81"/>
        <v>1606027</v>
      </c>
      <c r="Z1000" s="15" t="str">
        <f t="shared" si="82"/>
        <v>高级神器3配件1-毁灭毒素Lvs27</v>
      </c>
      <c r="AA1000" s="60" t="s">
        <v>649</v>
      </c>
      <c r="AB1000" s="15">
        <f t="shared" si="83"/>
        <v>27</v>
      </c>
      <c r="AC1000" s="15" t="str">
        <f t="shared" si="84"/>
        <v>高级神器3配件1</v>
      </c>
      <c r="AD1000" s="15">
        <f>INDEX(芦花古楼!$BS$19:$BS$58,神器!AB1000)</f>
        <v>25</v>
      </c>
      <c r="AE1000" s="15" t="s">
        <v>91</v>
      </c>
      <c r="AF1000" s="15">
        <f t="shared" si="85"/>
        <v>3645</v>
      </c>
    </row>
    <row r="1001" spans="24:32" ht="16.5" x14ac:dyDescent="0.2">
      <c r="X1001" s="60">
        <v>988</v>
      </c>
      <c r="Y1001" s="15">
        <f t="shared" si="81"/>
        <v>1606027</v>
      </c>
      <c r="Z1001" s="15" t="str">
        <f t="shared" si="82"/>
        <v>高级神器3配件1-毁灭毒素Lvs28</v>
      </c>
      <c r="AA1001" s="60" t="s">
        <v>649</v>
      </c>
      <c r="AB1001" s="15">
        <f t="shared" si="83"/>
        <v>28</v>
      </c>
      <c r="AC1001" s="15" t="str">
        <f t="shared" si="84"/>
        <v>高级神器3配件1</v>
      </c>
      <c r="AD1001" s="15">
        <f>INDEX(芦花古楼!$BS$19:$BS$58,神器!AB1001)</f>
        <v>25</v>
      </c>
      <c r="AE1001" s="15" t="s">
        <v>91</v>
      </c>
      <c r="AF1001" s="15">
        <f t="shared" si="85"/>
        <v>3785</v>
      </c>
    </row>
    <row r="1002" spans="24:32" ht="16.5" x14ac:dyDescent="0.2">
      <c r="X1002" s="60">
        <v>989</v>
      </c>
      <c r="Y1002" s="15">
        <f t="shared" si="81"/>
        <v>1606027</v>
      </c>
      <c r="Z1002" s="15" t="str">
        <f t="shared" si="82"/>
        <v>高级神器3配件1-毁灭毒素Lvs29</v>
      </c>
      <c r="AA1002" s="60" t="s">
        <v>649</v>
      </c>
      <c r="AB1002" s="15">
        <f t="shared" si="83"/>
        <v>29</v>
      </c>
      <c r="AC1002" s="15" t="str">
        <f t="shared" si="84"/>
        <v>高级神器3配件1</v>
      </c>
      <c r="AD1002" s="15">
        <f>INDEX(芦花古楼!$BS$19:$BS$58,神器!AB1002)</f>
        <v>25</v>
      </c>
      <c r="AE1002" s="15" t="s">
        <v>91</v>
      </c>
      <c r="AF1002" s="15">
        <f t="shared" si="85"/>
        <v>3925</v>
      </c>
    </row>
    <row r="1003" spans="24:32" ht="16.5" x14ac:dyDescent="0.2">
      <c r="X1003" s="60">
        <v>990</v>
      </c>
      <c r="Y1003" s="15">
        <f t="shared" si="81"/>
        <v>1606027</v>
      </c>
      <c r="Z1003" s="15" t="str">
        <f t="shared" si="82"/>
        <v>高级神器3配件1-毁灭毒素Lvs30</v>
      </c>
      <c r="AA1003" s="60" t="s">
        <v>649</v>
      </c>
      <c r="AB1003" s="15">
        <f t="shared" si="83"/>
        <v>30</v>
      </c>
      <c r="AC1003" s="15" t="str">
        <f t="shared" si="84"/>
        <v>高级神器3配件1</v>
      </c>
      <c r="AD1003" s="15">
        <f>INDEX(芦花古楼!$BS$19:$BS$58,神器!AB1003)</f>
        <v>25</v>
      </c>
      <c r="AE1003" s="15" t="s">
        <v>91</v>
      </c>
      <c r="AF1003" s="15">
        <f t="shared" si="85"/>
        <v>4205</v>
      </c>
    </row>
    <row r="1004" spans="24:32" ht="16.5" x14ac:dyDescent="0.2">
      <c r="X1004" s="60">
        <v>991</v>
      </c>
      <c r="Y1004" s="15">
        <f t="shared" si="81"/>
        <v>1606027</v>
      </c>
      <c r="Z1004" s="15" t="str">
        <f t="shared" si="82"/>
        <v>高级神器3配件1-毁灭毒素Lvs31</v>
      </c>
      <c r="AA1004" s="60" t="s">
        <v>649</v>
      </c>
      <c r="AB1004" s="15">
        <f t="shared" si="83"/>
        <v>31</v>
      </c>
      <c r="AC1004" s="15" t="str">
        <f t="shared" si="84"/>
        <v>高级神器3配件1</v>
      </c>
      <c r="AD1004" s="15">
        <f>INDEX(芦花古楼!$BS$19:$BS$58,神器!AB1004)</f>
        <v>30</v>
      </c>
      <c r="AE1004" s="15" t="s">
        <v>91</v>
      </c>
      <c r="AF1004" s="15">
        <f t="shared" si="85"/>
        <v>4410</v>
      </c>
    </row>
    <row r="1005" spans="24:32" ht="16.5" x14ac:dyDescent="0.2">
      <c r="X1005" s="60">
        <v>992</v>
      </c>
      <c r="Y1005" s="15">
        <f t="shared" si="81"/>
        <v>1606027</v>
      </c>
      <c r="Z1005" s="15" t="str">
        <f t="shared" si="82"/>
        <v>高级神器3配件1-毁灭毒素Lvs32</v>
      </c>
      <c r="AA1005" s="60" t="s">
        <v>649</v>
      </c>
      <c r="AB1005" s="15">
        <f t="shared" si="83"/>
        <v>32</v>
      </c>
      <c r="AC1005" s="15" t="str">
        <f t="shared" si="84"/>
        <v>高级神器3配件1</v>
      </c>
      <c r="AD1005" s="15">
        <f>INDEX(芦花古楼!$BS$19:$BS$58,神器!AB1005)</f>
        <v>30</v>
      </c>
      <c r="AE1005" s="15" t="s">
        <v>91</v>
      </c>
      <c r="AF1005" s="15">
        <f t="shared" si="85"/>
        <v>6615</v>
      </c>
    </row>
    <row r="1006" spans="24:32" ht="16.5" x14ac:dyDescent="0.2">
      <c r="X1006" s="60">
        <v>993</v>
      </c>
      <c r="Y1006" s="15">
        <f t="shared" si="81"/>
        <v>1606027</v>
      </c>
      <c r="Z1006" s="15" t="str">
        <f t="shared" si="82"/>
        <v>高级神器3配件1-毁灭毒素Lvs33</v>
      </c>
      <c r="AA1006" s="60" t="s">
        <v>649</v>
      </c>
      <c r="AB1006" s="15">
        <f t="shared" si="83"/>
        <v>33</v>
      </c>
      <c r="AC1006" s="15" t="str">
        <f t="shared" si="84"/>
        <v>高级神器3配件1</v>
      </c>
      <c r="AD1006" s="15">
        <f>INDEX(芦花古楼!$BS$19:$BS$58,神器!AB1006)</f>
        <v>30</v>
      </c>
      <c r="AE1006" s="15" t="s">
        <v>91</v>
      </c>
      <c r="AF1006" s="15">
        <f t="shared" si="85"/>
        <v>8820</v>
      </c>
    </row>
    <row r="1007" spans="24:32" ht="16.5" x14ac:dyDescent="0.2">
      <c r="X1007" s="60">
        <v>994</v>
      </c>
      <c r="Y1007" s="15">
        <f t="shared" si="81"/>
        <v>1606027</v>
      </c>
      <c r="Z1007" s="15" t="str">
        <f t="shared" si="82"/>
        <v>高级神器3配件1-毁灭毒素Lvs34</v>
      </c>
      <c r="AA1007" s="60" t="s">
        <v>649</v>
      </c>
      <c r="AB1007" s="15">
        <f t="shared" si="83"/>
        <v>34</v>
      </c>
      <c r="AC1007" s="15" t="str">
        <f t="shared" si="84"/>
        <v>高级神器3配件1</v>
      </c>
      <c r="AD1007" s="15">
        <f>INDEX(芦花古楼!$BS$19:$BS$58,神器!AB1007)</f>
        <v>30</v>
      </c>
      <c r="AE1007" s="15" t="s">
        <v>91</v>
      </c>
      <c r="AF1007" s="15">
        <f t="shared" si="85"/>
        <v>11025</v>
      </c>
    </row>
    <row r="1008" spans="24:32" ht="16.5" x14ac:dyDescent="0.2">
      <c r="X1008" s="60">
        <v>995</v>
      </c>
      <c r="Y1008" s="15">
        <f t="shared" si="81"/>
        <v>1606027</v>
      </c>
      <c r="Z1008" s="15" t="str">
        <f t="shared" si="82"/>
        <v>高级神器3配件1-毁灭毒素Lvs35</v>
      </c>
      <c r="AA1008" s="60" t="s">
        <v>649</v>
      </c>
      <c r="AB1008" s="15">
        <f t="shared" si="83"/>
        <v>35</v>
      </c>
      <c r="AC1008" s="15" t="str">
        <f t="shared" si="84"/>
        <v>高级神器3配件1</v>
      </c>
      <c r="AD1008" s="15">
        <f>INDEX(芦花古楼!$BS$19:$BS$58,神器!AB1008)</f>
        <v>30</v>
      </c>
      <c r="AE1008" s="15" t="s">
        <v>91</v>
      </c>
      <c r="AF1008" s="15">
        <f t="shared" si="85"/>
        <v>13230</v>
      </c>
    </row>
    <row r="1009" spans="24:32" ht="16.5" x14ac:dyDescent="0.2">
      <c r="X1009" s="60">
        <v>996</v>
      </c>
      <c r="Y1009" s="15">
        <f t="shared" si="81"/>
        <v>1606027</v>
      </c>
      <c r="Z1009" s="15" t="str">
        <f t="shared" si="82"/>
        <v>高级神器3配件1-毁灭毒素Lvs36</v>
      </c>
      <c r="AA1009" s="60" t="s">
        <v>649</v>
      </c>
      <c r="AB1009" s="15">
        <f t="shared" si="83"/>
        <v>36</v>
      </c>
      <c r="AC1009" s="15" t="str">
        <f t="shared" si="84"/>
        <v>高级神器3配件1</v>
      </c>
      <c r="AD1009" s="15">
        <f>INDEX(芦花古楼!$BS$19:$BS$58,神器!AB1009)</f>
        <v>40</v>
      </c>
      <c r="AE1009" s="15" t="s">
        <v>91</v>
      </c>
      <c r="AF1009" s="15">
        <f t="shared" si="85"/>
        <v>15435</v>
      </c>
    </row>
    <row r="1010" spans="24:32" ht="16.5" x14ac:dyDescent="0.2">
      <c r="X1010" s="60">
        <v>997</v>
      </c>
      <c r="Y1010" s="15">
        <f t="shared" si="81"/>
        <v>1606027</v>
      </c>
      <c r="Z1010" s="15" t="str">
        <f t="shared" si="82"/>
        <v>高级神器3配件1-毁灭毒素Lvs37</v>
      </c>
      <c r="AA1010" s="60" t="s">
        <v>649</v>
      </c>
      <c r="AB1010" s="15">
        <f t="shared" si="83"/>
        <v>37</v>
      </c>
      <c r="AC1010" s="15" t="str">
        <f t="shared" si="84"/>
        <v>高级神器3配件1</v>
      </c>
      <c r="AD1010" s="15">
        <f>INDEX(芦花古楼!$BS$19:$BS$58,神器!AB1010)</f>
        <v>40</v>
      </c>
      <c r="AE1010" s="15" t="s">
        <v>91</v>
      </c>
      <c r="AF1010" s="15">
        <f t="shared" si="85"/>
        <v>17640</v>
      </c>
    </row>
    <row r="1011" spans="24:32" ht="16.5" x14ac:dyDescent="0.2">
      <c r="X1011" s="60">
        <v>998</v>
      </c>
      <c r="Y1011" s="15">
        <f t="shared" si="81"/>
        <v>1606027</v>
      </c>
      <c r="Z1011" s="15" t="str">
        <f t="shared" si="82"/>
        <v>高级神器3配件1-毁灭毒素Lvs38</v>
      </c>
      <c r="AA1011" s="60" t="s">
        <v>649</v>
      </c>
      <c r="AB1011" s="15">
        <f t="shared" si="83"/>
        <v>38</v>
      </c>
      <c r="AC1011" s="15" t="str">
        <f t="shared" si="84"/>
        <v>高级神器3配件1</v>
      </c>
      <c r="AD1011" s="15">
        <f>INDEX(芦花古楼!$BS$19:$BS$58,神器!AB1011)</f>
        <v>40</v>
      </c>
      <c r="AE1011" s="15" t="s">
        <v>91</v>
      </c>
      <c r="AF1011" s="15">
        <f t="shared" si="85"/>
        <v>19845</v>
      </c>
    </row>
    <row r="1012" spans="24:32" ht="16.5" x14ac:dyDescent="0.2">
      <c r="X1012" s="60">
        <v>999</v>
      </c>
      <c r="Y1012" s="15">
        <f t="shared" si="81"/>
        <v>1606027</v>
      </c>
      <c r="Z1012" s="15" t="str">
        <f t="shared" si="82"/>
        <v>高级神器3配件1-毁灭毒素Lvs39</v>
      </c>
      <c r="AA1012" s="60" t="s">
        <v>649</v>
      </c>
      <c r="AB1012" s="15">
        <f t="shared" si="83"/>
        <v>39</v>
      </c>
      <c r="AC1012" s="15" t="str">
        <f t="shared" si="84"/>
        <v>高级神器3配件1</v>
      </c>
      <c r="AD1012" s="15">
        <f>INDEX(芦花古楼!$BS$19:$BS$58,神器!AB1012)</f>
        <v>40</v>
      </c>
      <c r="AE1012" s="15" t="s">
        <v>91</v>
      </c>
      <c r="AF1012" s="15">
        <f t="shared" si="85"/>
        <v>22050</v>
      </c>
    </row>
    <row r="1013" spans="24:32" ht="16.5" x14ac:dyDescent="0.2">
      <c r="X1013" s="60">
        <v>1000</v>
      </c>
      <c r="Y1013" s="15">
        <f t="shared" si="81"/>
        <v>1606027</v>
      </c>
      <c r="Z1013" s="15" t="str">
        <f t="shared" si="82"/>
        <v>高级神器3配件1-毁灭毒素Lvs40</v>
      </c>
      <c r="AA1013" s="60" t="s">
        <v>649</v>
      </c>
      <c r="AB1013" s="15">
        <f t="shared" si="83"/>
        <v>40</v>
      </c>
      <c r="AC1013" s="15" t="str">
        <f t="shared" si="84"/>
        <v>高级神器3配件1</v>
      </c>
      <c r="AD1013" s="15">
        <f>INDEX(芦花古楼!$BS$19:$BS$58,神器!AB1013)</f>
        <v>40</v>
      </c>
      <c r="AE1013" s="15" t="s">
        <v>91</v>
      </c>
      <c r="AF1013" s="15">
        <f t="shared" si="85"/>
        <v>26465</v>
      </c>
    </row>
    <row r="1014" spans="24:32" ht="16.5" x14ac:dyDescent="0.2">
      <c r="X1014" s="60">
        <v>1001</v>
      </c>
      <c r="Y1014" s="15">
        <f t="shared" si="81"/>
        <v>1606028</v>
      </c>
      <c r="Z1014" s="15" t="str">
        <f t="shared" si="82"/>
        <v>高级神器3配件2-阿波普之鞘Lvs1</v>
      </c>
      <c r="AA1014" s="60" t="s">
        <v>649</v>
      </c>
      <c r="AB1014" s="15">
        <f t="shared" si="83"/>
        <v>1</v>
      </c>
      <c r="AC1014" s="15" t="str">
        <f t="shared" si="84"/>
        <v>高级神器3配件2</v>
      </c>
      <c r="AD1014" s="15">
        <f>INDEX(芦花古楼!$BS$19:$BS$58,神器!AB1014)</f>
        <v>1</v>
      </c>
      <c r="AE1014" s="15" t="s">
        <v>91</v>
      </c>
      <c r="AF1014" s="15">
        <f t="shared" si="85"/>
        <v>215</v>
      </c>
    </row>
    <row r="1015" spans="24:32" ht="16.5" x14ac:dyDescent="0.2">
      <c r="X1015" s="60">
        <v>1002</v>
      </c>
      <c r="Y1015" s="15">
        <f t="shared" si="81"/>
        <v>1606028</v>
      </c>
      <c r="Z1015" s="15" t="str">
        <f t="shared" si="82"/>
        <v>高级神器3配件2-阿波普之鞘Lvs2</v>
      </c>
      <c r="AA1015" s="60" t="s">
        <v>649</v>
      </c>
      <c r="AB1015" s="15">
        <f t="shared" si="83"/>
        <v>2</v>
      </c>
      <c r="AC1015" s="15" t="str">
        <f t="shared" si="84"/>
        <v>高级神器3配件2</v>
      </c>
      <c r="AD1015" s="15">
        <f>INDEX(芦花古楼!$BS$19:$BS$58,神器!AB1015)</f>
        <v>1</v>
      </c>
      <c r="AE1015" s="15" t="s">
        <v>91</v>
      </c>
      <c r="AF1015" s="15">
        <f t="shared" si="85"/>
        <v>320</v>
      </c>
    </row>
    <row r="1016" spans="24:32" ht="16.5" x14ac:dyDescent="0.2">
      <c r="X1016" s="60">
        <v>1003</v>
      </c>
      <c r="Y1016" s="15">
        <f t="shared" si="81"/>
        <v>1606028</v>
      </c>
      <c r="Z1016" s="15" t="str">
        <f t="shared" si="82"/>
        <v>高级神器3配件2-阿波普之鞘Lvs3</v>
      </c>
      <c r="AA1016" s="60" t="s">
        <v>649</v>
      </c>
      <c r="AB1016" s="15">
        <f t="shared" si="83"/>
        <v>3</v>
      </c>
      <c r="AC1016" s="15" t="str">
        <f t="shared" si="84"/>
        <v>高级神器3配件2</v>
      </c>
      <c r="AD1016" s="15">
        <f>INDEX(芦花古楼!$BS$19:$BS$58,神器!AB1016)</f>
        <v>2</v>
      </c>
      <c r="AE1016" s="15" t="s">
        <v>91</v>
      </c>
      <c r="AF1016" s="15">
        <f t="shared" si="85"/>
        <v>430</v>
      </c>
    </row>
    <row r="1017" spans="24:32" ht="16.5" x14ac:dyDescent="0.2">
      <c r="X1017" s="60">
        <v>1004</v>
      </c>
      <c r="Y1017" s="15">
        <f t="shared" si="81"/>
        <v>1606028</v>
      </c>
      <c r="Z1017" s="15" t="str">
        <f t="shared" si="82"/>
        <v>高级神器3配件2-阿波普之鞘Lvs4</v>
      </c>
      <c r="AA1017" s="60" t="s">
        <v>649</v>
      </c>
      <c r="AB1017" s="15">
        <f t="shared" si="83"/>
        <v>4</v>
      </c>
      <c r="AC1017" s="15" t="str">
        <f t="shared" si="84"/>
        <v>高级神器3配件2</v>
      </c>
      <c r="AD1017" s="15">
        <f>INDEX(芦花古楼!$BS$19:$BS$58,神器!AB1017)</f>
        <v>3</v>
      </c>
      <c r="AE1017" s="15" t="s">
        <v>91</v>
      </c>
      <c r="AF1017" s="15">
        <f t="shared" si="85"/>
        <v>535</v>
      </c>
    </row>
    <row r="1018" spans="24:32" ht="16.5" x14ac:dyDescent="0.2">
      <c r="X1018" s="60">
        <v>1005</v>
      </c>
      <c r="Y1018" s="15">
        <f t="shared" si="81"/>
        <v>1606028</v>
      </c>
      <c r="Z1018" s="15" t="str">
        <f t="shared" si="82"/>
        <v>高级神器3配件2-阿波普之鞘Lvs5</v>
      </c>
      <c r="AA1018" s="60" t="s">
        <v>649</v>
      </c>
      <c r="AB1018" s="15">
        <f t="shared" si="83"/>
        <v>5</v>
      </c>
      <c r="AC1018" s="15" t="str">
        <f t="shared" si="84"/>
        <v>高级神器3配件2</v>
      </c>
      <c r="AD1018" s="15">
        <f>INDEX(芦花古楼!$BS$19:$BS$58,神器!AB1018)</f>
        <v>3</v>
      </c>
      <c r="AE1018" s="15" t="s">
        <v>91</v>
      </c>
      <c r="AF1018" s="15">
        <f t="shared" si="85"/>
        <v>645</v>
      </c>
    </row>
    <row r="1019" spans="24:32" ht="16.5" x14ac:dyDescent="0.2">
      <c r="X1019" s="60">
        <v>1006</v>
      </c>
      <c r="Y1019" s="15">
        <f t="shared" si="81"/>
        <v>1606028</v>
      </c>
      <c r="Z1019" s="15" t="str">
        <f t="shared" si="82"/>
        <v>高级神器3配件2-阿波普之鞘Lvs6</v>
      </c>
      <c r="AA1019" s="60" t="s">
        <v>649</v>
      </c>
      <c r="AB1019" s="15">
        <f t="shared" si="83"/>
        <v>6</v>
      </c>
      <c r="AC1019" s="15" t="str">
        <f t="shared" si="84"/>
        <v>高级神器3配件2</v>
      </c>
      <c r="AD1019" s="15">
        <f>INDEX(芦花古楼!$BS$19:$BS$58,神器!AB1019)</f>
        <v>5</v>
      </c>
      <c r="AE1019" s="15" t="s">
        <v>91</v>
      </c>
      <c r="AF1019" s="15">
        <f t="shared" si="85"/>
        <v>750</v>
      </c>
    </row>
    <row r="1020" spans="24:32" ht="16.5" x14ac:dyDescent="0.2">
      <c r="X1020" s="60">
        <v>1007</v>
      </c>
      <c r="Y1020" s="15">
        <f t="shared" si="81"/>
        <v>1606028</v>
      </c>
      <c r="Z1020" s="15" t="str">
        <f t="shared" si="82"/>
        <v>高级神器3配件2-阿波普之鞘Lvs7</v>
      </c>
      <c r="AA1020" s="60" t="s">
        <v>649</v>
      </c>
      <c r="AB1020" s="15">
        <f t="shared" si="83"/>
        <v>7</v>
      </c>
      <c r="AC1020" s="15" t="str">
        <f t="shared" si="84"/>
        <v>高级神器3配件2</v>
      </c>
      <c r="AD1020" s="15">
        <f>INDEX(芦花古楼!$BS$19:$BS$58,神器!AB1020)</f>
        <v>5</v>
      </c>
      <c r="AE1020" s="15" t="s">
        <v>91</v>
      </c>
      <c r="AF1020" s="15">
        <f t="shared" si="85"/>
        <v>860</v>
      </c>
    </row>
    <row r="1021" spans="24:32" ht="16.5" x14ac:dyDescent="0.2">
      <c r="X1021" s="60">
        <v>1008</v>
      </c>
      <c r="Y1021" s="15">
        <f t="shared" si="81"/>
        <v>1606028</v>
      </c>
      <c r="Z1021" s="15" t="str">
        <f t="shared" si="82"/>
        <v>高级神器3配件2-阿波普之鞘Lvs8</v>
      </c>
      <c r="AA1021" s="60" t="s">
        <v>649</v>
      </c>
      <c r="AB1021" s="15">
        <f t="shared" si="83"/>
        <v>8</v>
      </c>
      <c r="AC1021" s="15" t="str">
        <f t="shared" si="84"/>
        <v>高级神器3配件2</v>
      </c>
      <c r="AD1021" s="15">
        <f>INDEX(芦花古楼!$BS$19:$BS$58,神器!AB1021)</f>
        <v>5</v>
      </c>
      <c r="AE1021" s="15" t="s">
        <v>91</v>
      </c>
      <c r="AF1021" s="15">
        <f t="shared" si="85"/>
        <v>965</v>
      </c>
    </row>
    <row r="1022" spans="24:32" ht="16.5" x14ac:dyDescent="0.2">
      <c r="X1022" s="60">
        <v>1009</v>
      </c>
      <c r="Y1022" s="15">
        <f t="shared" si="81"/>
        <v>1606028</v>
      </c>
      <c r="Z1022" s="15" t="str">
        <f t="shared" si="82"/>
        <v>高级神器3配件2-阿波普之鞘Lvs9</v>
      </c>
      <c r="AA1022" s="60" t="s">
        <v>649</v>
      </c>
      <c r="AB1022" s="15">
        <f t="shared" si="83"/>
        <v>9</v>
      </c>
      <c r="AC1022" s="15" t="str">
        <f t="shared" si="84"/>
        <v>高级神器3配件2</v>
      </c>
      <c r="AD1022" s="15">
        <f>INDEX(芦花古楼!$BS$19:$BS$58,神器!AB1022)</f>
        <v>5</v>
      </c>
      <c r="AE1022" s="15" t="s">
        <v>91</v>
      </c>
      <c r="AF1022" s="15">
        <f t="shared" si="85"/>
        <v>1075</v>
      </c>
    </row>
    <row r="1023" spans="24:32" ht="16.5" x14ac:dyDescent="0.2">
      <c r="X1023" s="60">
        <v>1010</v>
      </c>
      <c r="Y1023" s="15">
        <f t="shared" si="81"/>
        <v>1606028</v>
      </c>
      <c r="Z1023" s="15" t="str">
        <f t="shared" si="82"/>
        <v>高级神器3配件2-阿波普之鞘Lvs10</v>
      </c>
      <c r="AA1023" s="60" t="s">
        <v>649</v>
      </c>
      <c r="AB1023" s="15">
        <f t="shared" si="83"/>
        <v>10</v>
      </c>
      <c r="AC1023" s="15" t="str">
        <f t="shared" si="84"/>
        <v>高级神器3配件2</v>
      </c>
      <c r="AD1023" s="15">
        <f>INDEX(芦花古楼!$BS$19:$BS$58,神器!AB1023)</f>
        <v>7</v>
      </c>
      <c r="AE1023" s="15" t="s">
        <v>91</v>
      </c>
      <c r="AF1023" s="15">
        <f t="shared" si="85"/>
        <v>1290</v>
      </c>
    </row>
    <row r="1024" spans="24:32" ht="16.5" x14ac:dyDescent="0.2">
      <c r="X1024" s="60">
        <v>1011</v>
      </c>
      <c r="Y1024" s="15">
        <f t="shared" si="81"/>
        <v>1606028</v>
      </c>
      <c r="Z1024" s="15" t="str">
        <f t="shared" si="82"/>
        <v>高级神器3配件2-阿波普之鞘Lvs11</v>
      </c>
      <c r="AA1024" s="60" t="s">
        <v>649</v>
      </c>
      <c r="AB1024" s="15">
        <f t="shared" si="83"/>
        <v>11</v>
      </c>
      <c r="AC1024" s="15" t="str">
        <f t="shared" si="84"/>
        <v>高级神器3配件2</v>
      </c>
      <c r="AD1024" s="15">
        <f>INDEX(芦花古楼!$BS$19:$BS$58,神器!AB1024)</f>
        <v>7</v>
      </c>
      <c r="AE1024" s="15" t="s">
        <v>91</v>
      </c>
      <c r="AF1024" s="15">
        <f t="shared" si="85"/>
        <v>1485</v>
      </c>
    </row>
    <row r="1025" spans="24:32" ht="16.5" x14ac:dyDescent="0.2">
      <c r="X1025" s="60">
        <v>1012</v>
      </c>
      <c r="Y1025" s="15">
        <f t="shared" si="81"/>
        <v>1606028</v>
      </c>
      <c r="Z1025" s="15" t="str">
        <f t="shared" si="82"/>
        <v>高级神器3配件2-阿波普之鞘Lvs12</v>
      </c>
      <c r="AA1025" s="60" t="s">
        <v>649</v>
      </c>
      <c r="AB1025" s="15">
        <f t="shared" si="83"/>
        <v>12</v>
      </c>
      <c r="AC1025" s="15" t="str">
        <f t="shared" si="84"/>
        <v>高级神器3配件2</v>
      </c>
      <c r="AD1025" s="15">
        <f>INDEX(芦花古楼!$BS$19:$BS$58,神器!AB1025)</f>
        <v>7</v>
      </c>
      <c r="AE1025" s="15" t="s">
        <v>91</v>
      </c>
      <c r="AF1025" s="15">
        <f t="shared" si="85"/>
        <v>1735</v>
      </c>
    </row>
    <row r="1026" spans="24:32" ht="16.5" x14ac:dyDescent="0.2">
      <c r="X1026" s="60">
        <v>1013</v>
      </c>
      <c r="Y1026" s="15">
        <f t="shared" si="81"/>
        <v>1606028</v>
      </c>
      <c r="Z1026" s="15" t="str">
        <f t="shared" si="82"/>
        <v>高级神器3配件2-阿波普之鞘Lvs13</v>
      </c>
      <c r="AA1026" s="60" t="s">
        <v>649</v>
      </c>
      <c r="AB1026" s="15">
        <f t="shared" si="83"/>
        <v>13</v>
      </c>
      <c r="AC1026" s="15" t="str">
        <f t="shared" si="84"/>
        <v>高级神器3配件2</v>
      </c>
      <c r="AD1026" s="15">
        <f>INDEX(芦花古楼!$BS$19:$BS$58,神器!AB1026)</f>
        <v>7</v>
      </c>
      <c r="AE1026" s="15" t="s">
        <v>91</v>
      </c>
      <c r="AF1026" s="15">
        <f t="shared" si="85"/>
        <v>1980</v>
      </c>
    </row>
    <row r="1027" spans="24:32" ht="16.5" x14ac:dyDescent="0.2">
      <c r="X1027" s="60">
        <v>1014</v>
      </c>
      <c r="Y1027" s="15">
        <f t="shared" si="81"/>
        <v>1606028</v>
      </c>
      <c r="Z1027" s="15" t="str">
        <f t="shared" si="82"/>
        <v>高级神器3配件2-阿波普之鞘Lvs14</v>
      </c>
      <c r="AA1027" s="60" t="s">
        <v>649</v>
      </c>
      <c r="AB1027" s="15">
        <f t="shared" si="83"/>
        <v>14</v>
      </c>
      <c r="AC1027" s="15" t="str">
        <f t="shared" si="84"/>
        <v>高级神器3配件2</v>
      </c>
      <c r="AD1027" s="15">
        <f>INDEX(芦花古楼!$BS$19:$BS$58,神器!AB1027)</f>
        <v>7</v>
      </c>
      <c r="AE1027" s="15" t="s">
        <v>91</v>
      </c>
      <c r="AF1027" s="15">
        <f t="shared" si="85"/>
        <v>2230</v>
      </c>
    </row>
    <row r="1028" spans="24:32" ht="16.5" x14ac:dyDescent="0.2">
      <c r="X1028" s="60">
        <v>1015</v>
      </c>
      <c r="Y1028" s="15">
        <f t="shared" si="81"/>
        <v>1606028</v>
      </c>
      <c r="Z1028" s="15" t="str">
        <f t="shared" si="82"/>
        <v>高级神器3配件2-阿波普之鞘Lvs15</v>
      </c>
      <c r="AA1028" s="60" t="s">
        <v>649</v>
      </c>
      <c r="AB1028" s="15">
        <f t="shared" si="83"/>
        <v>15</v>
      </c>
      <c r="AC1028" s="15" t="str">
        <f t="shared" si="84"/>
        <v>高级神器3配件2</v>
      </c>
      <c r="AD1028" s="15">
        <f>INDEX(芦花古楼!$BS$19:$BS$58,神器!AB1028)</f>
        <v>10</v>
      </c>
      <c r="AE1028" s="15" t="s">
        <v>91</v>
      </c>
      <c r="AF1028" s="15">
        <f t="shared" si="85"/>
        <v>2480</v>
      </c>
    </row>
    <row r="1029" spans="24:32" ht="16.5" x14ac:dyDescent="0.2">
      <c r="X1029" s="60">
        <v>1016</v>
      </c>
      <c r="Y1029" s="15">
        <f t="shared" si="81"/>
        <v>1606028</v>
      </c>
      <c r="Z1029" s="15" t="str">
        <f t="shared" si="82"/>
        <v>高级神器3配件2-阿波普之鞘Lvs16</v>
      </c>
      <c r="AA1029" s="60" t="s">
        <v>649</v>
      </c>
      <c r="AB1029" s="15">
        <f t="shared" si="83"/>
        <v>16</v>
      </c>
      <c r="AC1029" s="15" t="str">
        <f t="shared" si="84"/>
        <v>高级神器3配件2</v>
      </c>
      <c r="AD1029" s="15">
        <f>INDEX(芦花古楼!$BS$19:$BS$58,神器!AB1029)</f>
        <v>10</v>
      </c>
      <c r="AE1029" s="15" t="s">
        <v>91</v>
      </c>
      <c r="AF1029" s="15">
        <f t="shared" si="85"/>
        <v>2725</v>
      </c>
    </row>
    <row r="1030" spans="24:32" ht="16.5" x14ac:dyDescent="0.2">
      <c r="X1030" s="60">
        <v>1017</v>
      </c>
      <c r="Y1030" s="15">
        <f t="shared" si="81"/>
        <v>1606028</v>
      </c>
      <c r="Z1030" s="15" t="str">
        <f t="shared" si="82"/>
        <v>高级神器3配件2-阿波普之鞘Lvs17</v>
      </c>
      <c r="AA1030" s="60" t="s">
        <v>649</v>
      </c>
      <c r="AB1030" s="15">
        <f t="shared" si="83"/>
        <v>17</v>
      </c>
      <c r="AC1030" s="15" t="str">
        <f t="shared" si="84"/>
        <v>高级神器3配件2</v>
      </c>
      <c r="AD1030" s="15">
        <f>INDEX(芦花古楼!$BS$19:$BS$58,神器!AB1030)</f>
        <v>10</v>
      </c>
      <c r="AE1030" s="15" t="s">
        <v>91</v>
      </c>
      <c r="AF1030" s="15">
        <f t="shared" si="85"/>
        <v>2975</v>
      </c>
    </row>
    <row r="1031" spans="24:32" ht="16.5" x14ac:dyDescent="0.2">
      <c r="X1031" s="60">
        <v>1018</v>
      </c>
      <c r="Y1031" s="15">
        <f t="shared" si="81"/>
        <v>1606028</v>
      </c>
      <c r="Z1031" s="15" t="str">
        <f t="shared" si="82"/>
        <v>高级神器3配件2-阿波普之鞘Lvs18</v>
      </c>
      <c r="AA1031" s="60" t="s">
        <v>649</v>
      </c>
      <c r="AB1031" s="15">
        <f t="shared" si="83"/>
        <v>18</v>
      </c>
      <c r="AC1031" s="15" t="str">
        <f t="shared" si="84"/>
        <v>高级神器3配件2</v>
      </c>
      <c r="AD1031" s="15">
        <f>INDEX(芦花古楼!$BS$19:$BS$58,神器!AB1031)</f>
        <v>10</v>
      </c>
      <c r="AE1031" s="15" t="s">
        <v>91</v>
      </c>
      <c r="AF1031" s="15">
        <f t="shared" si="85"/>
        <v>3225</v>
      </c>
    </row>
    <row r="1032" spans="24:32" ht="16.5" x14ac:dyDescent="0.2">
      <c r="X1032" s="60">
        <v>1019</v>
      </c>
      <c r="Y1032" s="15">
        <f t="shared" si="81"/>
        <v>1606028</v>
      </c>
      <c r="Z1032" s="15" t="str">
        <f t="shared" si="82"/>
        <v>高级神器3配件2-阿波普之鞘Lvs19</v>
      </c>
      <c r="AA1032" s="60" t="s">
        <v>649</v>
      </c>
      <c r="AB1032" s="15">
        <f t="shared" si="83"/>
        <v>19</v>
      </c>
      <c r="AC1032" s="15" t="str">
        <f t="shared" si="84"/>
        <v>高级神器3配件2</v>
      </c>
      <c r="AD1032" s="15">
        <f>INDEX(芦花古楼!$BS$19:$BS$58,神器!AB1032)</f>
        <v>10</v>
      </c>
      <c r="AE1032" s="15" t="s">
        <v>91</v>
      </c>
      <c r="AF1032" s="15">
        <f t="shared" si="85"/>
        <v>3470</v>
      </c>
    </row>
    <row r="1033" spans="24:32" ht="16.5" x14ac:dyDescent="0.2">
      <c r="X1033" s="60">
        <v>1020</v>
      </c>
      <c r="Y1033" s="15">
        <f t="shared" si="81"/>
        <v>1606028</v>
      </c>
      <c r="Z1033" s="15" t="str">
        <f t="shared" si="82"/>
        <v>高级神器3配件2-阿波普之鞘Lvs20</v>
      </c>
      <c r="AA1033" s="60" t="s">
        <v>649</v>
      </c>
      <c r="AB1033" s="15">
        <f t="shared" si="83"/>
        <v>20</v>
      </c>
      <c r="AC1033" s="15" t="str">
        <f t="shared" si="84"/>
        <v>高级神器3配件2</v>
      </c>
      <c r="AD1033" s="15">
        <f>INDEX(芦花古楼!$BS$19:$BS$58,神器!AB1033)</f>
        <v>10</v>
      </c>
      <c r="AE1033" s="15" t="s">
        <v>91</v>
      </c>
      <c r="AF1033" s="15">
        <f t="shared" si="85"/>
        <v>3965</v>
      </c>
    </row>
    <row r="1034" spans="24:32" ht="16.5" x14ac:dyDescent="0.2">
      <c r="X1034" s="60">
        <v>1021</v>
      </c>
      <c r="Y1034" s="15">
        <f t="shared" si="81"/>
        <v>1606028</v>
      </c>
      <c r="Z1034" s="15" t="str">
        <f t="shared" si="82"/>
        <v>高级神器3配件2-阿波普之鞘Lvs21</v>
      </c>
      <c r="AA1034" s="60" t="s">
        <v>649</v>
      </c>
      <c r="AB1034" s="15">
        <f t="shared" si="83"/>
        <v>21</v>
      </c>
      <c r="AC1034" s="15" t="str">
        <f t="shared" si="84"/>
        <v>高级神器3配件2</v>
      </c>
      <c r="AD1034" s="15">
        <f>INDEX(芦花古楼!$BS$19:$BS$58,神器!AB1034)</f>
        <v>15</v>
      </c>
      <c r="AE1034" s="15" t="s">
        <v>91</v>
      </c>
      <c r="AF1034" s="15">
        <f t="shared" si="85"/>
        <v>4205</v>
      </c>
    </row>
    <row r="1035" spans="24:32" ht="16.5" x14ac:dyDescent="0.2">
      <c r="X1035" s="60">
        <v>1022</v>
      </c>
      <c r="Y1035" s="15">
        <f t="shared" si="81"/>
        <v>1606028</v>
      </c>
      <c r="Z1035" s="15" t="str">
        <f t="shared" si="82"/>
        <v>高级神器3配件2-阿波普之鞘Lvs22</v>
      </c>
      <c r="AA1035" s="60" t="s">
        <v>649</v>
      </c>
      <c r="AB1035" s="15">
        <f t="shared" si="83"/>
        <v>22</v>
      </c>
      <c r="AC1035" s="15" t="str">
        <f t="shared" si="84"/>
        <v>高级神器3配件2</v>
      </c>
      <c r="AD1035" s="15">
        <f>INDEX(芦花古楼!$BS$19:$BS$58,神器!AB1035)</f>
        <v>15</v>
      </c>
      <c r="AE1035" s="15" t="s">
        <v>91</v>
      </c>
      <c r="AF1035" s="15">
        <f t="shared" si="85"/>
        <v>4415</v>
      </c>
    </row>
    <row r="1036" spans="24:32" ht="16.5" x14ac:dyDescent="0.2">
      <c r="X1036" s="60">
        <v>1023</v>
      </c>
      <c r="Y1036" s="15">
        <f t="shared" si="81"/>
        <v>1606028</v>
      </c>
      <c r="Z1036" s="15" t="str">
        <f t="shared" si="82"/>
        <v>高级神器3配件2-阿波普之鞘Lvs23</v>
      </c>
      <c r="AA1036" s="60" t="s">
        <v>649</v>
      </c>
      <c r="AB1036" s="15">
        <f t="shared" si="83"/>
        <v>23</v>
      </c>
      <c r="AC1036" s="15" t="str">
        <f t="shared" si="84"/>
        <v>高级神器3配件2</v>
      </c>
      <c r="AD1036" s="15">
        <f>INDEX(芦花古楼!$BS$19:$BS$58,神器!AB1036)</f>
        <v>15</v>
      </c>
      <c r="AE1036" s="15" t="s">
        <v>91</v>
      </c>
      <c r="AF1036" s="15">
        <f t="shared" si="85"/>
        <v>4625</v>
      </c>
    </row>
    <row r="1037" spans="24:32" ht="16.5" x14ac:dyDescent="0.2">
      <c r="X1037" s="60">
        <v>1024</v>
      </c>
      <c r="Y1037" s="15">
        <f t="shared" si="81"/>
        <v>1606028</v>
      </c>
      <c r="Z1037" s="15" t="str">
        <f t="shared" si="82"/>
        <v>高级神器3配件2-阿波普之鞘Lvs24</v>
      </c>
      <c r="AA1037" s="60" t="s">
        <v>649</v>
      </c>
      <c r="AB1037" s="15">
        <f t="shared" si="83"/>
        <v>24</v>
      </c>
      <c r="AC1037" s="15" t="str">
        <f t="shared" si="84"/>
        <v>高级神器3配件2</v>
      </c>
      <c r="AD1037" s="15">
        <f>INDEX(芦花古楼!$BS$19:$BS$58,神器!AB1037)</f>
        <v>15</v>
      </c>
      <c r="AE1037" s="15" t="s">
        <v>91</v>
      </c>
      <c r="AF1037" s="15">
        <f t="shared" si="85"/>
        <v>4835</v>
      </c>
    </row>
    <row r="1038" spans="24:32" ht="16.5" x14ac:dyDescent="0.2">
      <c r="X1038" s="60">
        <v>1025</v>
      </c>
      <c r="Y1038" s="15">
        <f t="shared" si="81"/>
        <v>1606028</v>
      </c>
      <c r="Z1038" s="15" t="str">
        <f t="shared" si="82"/>
        <v>高级神器3配件2-阿波普之鞘Lvs25</v>
      </c>
      <c r="AA1038" s="60" t="s">
        <v>649</v>
      </c>
      <c r="AB1038" s="15">
        <f t="shared" si="83"/>
        <v>25</v>
      </c>
      <c r="AC1038" s="15" t="str">
        <f t="shared" si="84"/>
        <v>高级神器3配件2</v>
      </c>
      <c r="AD1038" s="15">
        <f>INDEX(芦花古楼!$BS$19:$BS$58,神器!AB1038)</f>
        <v>15</v>
      </c>
      <c r="AE1038" s="15" t="s">
        <v>91</v>
      </c>
      <c r="AF1038" s="15">
        <f t="shared" si="85"/>
        <v>5045</v>
      </c>
    </row>
    <row r="1039" spans="24:32" ht="16.5" x14ac:dyDescent="0.2">
      <c r="X1039" s="60">
        <v>1026</v>
      </c>
      <c r="Y1039" s="15">
        <f t="shared" ref="Y1039:Y1102" si="86">INDEX($R$4:$R$33,INT((X1039-1)/40)+1)</f>
        <v>1606028</v>
      </c>
      <c r="Z1039" s="15" t="str">
        <f t="shared" ref="Z1039:Z1102" si="87">INDEX($U$4:$U$33,INT((X1039-1)/40)+1)&amp;AA1039&amp;AB1039</f>
        <v>高级神器3配件2-阿波普之鞘Lvs26</v>
      </c>
      <c r="AA1039" s="60" t="s">
        <v>649</v>
      </c>
      <c r="AB1039" s="15">
        <f t="shared" ref="AB1039:AB1102" si="88">MOD(X1039-1,40)+1</f>
        <v>26</v>
      </c>
      <c r="AC1039" s="15" t="str">
        <f t="shared" ref="AC1039:AC1102" si="89">INDEX($S$4:$S$33,INT((X1039-1)/40)+1)</f>
        <v>高级神器3配件2</v>
      </c>
      <c r="AD1039" s="15">
        <f>INDEX(芦花古楼!$BS$19:$BS$58,神器!AB1039)</f>
        <v>25</v>
      </c>
      <c r="AE1039" s="15" t="s">
        <v>91</v>
      </c>
      <c r="AF1039" s="15">
        <f t="shared" ref="AF1039:AF1102" si="90">INDEX($F$14:$L$53,AB1039,INDEX($Q$4:$Q$33,INT((X1039-1)/40)+1))</f>
        <v>5255</v>
      </c>
    </row>
    <row r="1040" spans="24:32" ht="16.5" x14ac:dyDescent="0.2">
      <c r="X1040" s="60">
        <v>1027</v>
      </c>
      <c r="Y1040" s="15">
        <f t="shared" si="86"/>
        <v>1606028</v>
      </c>
      <c r="Z1040" s="15" t="str">
        <f t="shared" si="87"/>
        <v>高级神器3配件2-阿波普之鞘Lvs27</v>
      </c>
      <c r="AA1040" s="60" t="s">
        <v>649</v>
      </c>
      <c r="AB1040" s="15">
        <f t="shared" si="88"/>
        <v>27</v>
      </c>
      <c r="AC1040" s="15" t="str">
        <f t="shared" si="89"/>
        <v>高级神器3配件2</v>
      </c>
      <c r="AD1040" s="15">
        <f>INDEX(芦花古楼!$BS$19:$BS$58,神器!AB1040)</f>
        <v>25</v>
      </c>
      <c r="AE1040" s="15" t="s">
        <v>91</v>
      </c>
      <c r="AF1040" s="15">
        <f t="shared" si="90"/>
        <v>5465</v>
      </c>
    </row>
    <row r="1041" spans="24:32" ht="16.5" x14ac:dyDescent="0.2">
      <c r="X1041" s="60">
        <v>1028</v>
      </c>
      <c r="Y1041" s="15">
        <f t="shared" si="86"/>
        <v>1606028</v>
      </c>
      <c r="Z1041" s="15" t="str">
        <f t="shared" si="87"/>
        <v>高级神器3配件2-阿波普之鞘Lvs28</v>
      </c>
      <c r="AA1041" s="60" t="s">
        <v>649</v>
      </c>
      <c r="AB1041" s="15">
        <f t="shared" si="88"/>
        <v>28</v>
      </c>
      <c r="AC1041" s="15" t="str">
        <f t="shared" si="89"/>
        <v>高级神器3配件2</v>
      </c>
      <c r="AD1041" s="15">
        <f>INDEX(芦花古楼!$BS$19:$BS$58,神器!AB1041)</f>
        <v>25</v>
      </c>
      <c r="AE1041" s="15" t="s">
        <v>91</v>
      </c>
      <c r="AF1041" s="15">
        <f t="shared" si="90"/>
        <v>5675</v>
      </c>
    </row>
    <row r="1042" spans="24:32" ht="16.5" x14ac:dyDescent="0.2">
      <c r="X1042" s="60">
        <v>1029</v>
      </c>
      <c r="Y1042" s="15">
        <f t="shared" si="86"/>
        <v>1606028</v>
      </c>
      <c r="Z1042" s="15" t="str">
        <f t="shared" si="87"/>
        <v>高级神器3配件2-阿波普之鞘Lvs29</v>
      </c>
      <c r="AA1042" s="60" t="s">
        <v>649</v>
      </c>
      <c r="AB1042" s="15">
        <f t="shared" si="88"/>
        <v>29</v>
      </c>
      <c r="AC1042" s="15" t="str">
        <f t="shared" si="89"/>
        <v>高级神器3配件2</v>
      </c>
      <c r="AD1042" s="15">
        <f>INDEX(芦花古楼!$BS$19:$BS$58,神器!AB1042)</f>
        <v>25</v>
      </c>
      <c r="AE1042" s="15" t="s">
        <v>91</v>
      </c>
      <c r="AF1042" s="15">
        <f t="shared" si="90"/>
        <v>5890</v>
      </c>
    </row>
    <row r="1043" spans="24:32" ht="16.5" x14ac:dyDescent="0.2">
      <c r="X1043" s="60">
        <v>1030</v>
      </c>
      <c r="Y1043" s="15">
        <f t="shared" si="86"/>
        <v>1606028</v>
      </c>
      <c r="Z1043" s="15" t="str">
        <f t="shared" si="87"/>
        <v>高级神器3配件2-阿波普之鞘Lvs30</v>
      </c>
      <c r="AA1043" s="60" t="s">
        <v>649</v>
      </c>
      <c r="AB1043" s="15">
        <f t="shared" si="88"/>
        <v>30</v>
      </c>
      <c r="AC1043" s="15" t="str">
        <f t="shared" si="89"/>
        <v>高级神器3配件2</v>
      </c>
      <c r="AD1043" s="15">
        <f>INDEX(芦花古楼!$BS$19:$BS$58,神器!AB1043)</f>
        <v>25</v>
      </c>
      <c r="AE1043" s="15" t="s">
        <v>91</v>
      </c>
      <c r="AF1043" s="15">
        <f t="shared" si="90"/>
        <v>6310</v>
      </c>
    </row>
    <row r="1044" spans="24:32" ht="16.5" x14ac:dyDescent="0.2">
      <c r="X1044" s="60">
        <v>1031</v>
      </c>
      <c r="Y1044" s="15">
        <f t="shared" si="86"/>
        <v>1606028</v>
      </c>
      <c r="Z1044" s="15" t="str">
        <f t="shared" si="87"/>
        <v>高级神器3配件2-阿波普之鞘Lvs31</v>
      </c>
      <c r="AA1044" s="60" t="s">
        <v>649</v>
      </c>
      <c r="AB1044" s="15">
        <f t="shared" si="88"/>
        <v>31</v>
      </c>
      <c r="AC1044" s="15" t="str">
        <f t="shared" si="89"/>
        <v>高级神器3配件2</v>
      </c>
      <c r="AD1044" s="15">
        <f>INDEX(芦花古楼!$BS$19:$BS$58,神器!AB1044)</f>
        <v>30</v>
      </c>
      <c r="AE1044" s="15" t="s">
        <v>91</v>
      </c>
      <c r="AF1044" s="15">
        <f t="shared" si="90"/>
        <v>6615</v>
      </c>
    </row>
    <row r="1045" spans="24:32" ht="16.5" x14ac:dyDescent="0.2">
      <c r="X1045" s="60">
        <v>1032</v>
      </c>
      <c r="Y1045" s="15">
        <f t="shared" si="86"/>
        <v>1606028</v>
      </c>
      <c r="Z1045" s="15" t="str">
        <f t="shared" si="87"/>
        <v>高级神器3配件2-阿波普之鞘Lvs32</v>
      </c>
      <c r="AA1045" s="60" t="s">
        <v>649</v>
      </c>
      <c r="AB1045" s="15">
        <f t="shared" si="88"/>
        <v>32</v>
      </c>
      <c r="AC1045" s="15" t="str">
        <f t="shared" si="89"/>
        <v>高级神器3配件2</v>
      </c>
      <c r="AD1045" s="15">
        <f>INDEX(芦花古楼!$BS$19:$BS$58,神器!AB1045)</f>
        <v>30</v>
      </c>
      <c r="AE1045" s="15" t="s">
        <v>91</v>
      </c>
      <c r="AF1045" s="15">
        <f t="shared" si="90"/>
        <v>9920</v>
      </c>
    </row>
    <row r="1046" spans="24:32" ht="16.5" x14ac:dyDescent="0.2">
      <c r="X1046" s="60">
        <v>1033</v>
      </c>
      <c r="Y1046" s="15">
        <f t="shared" si="86"/>
        <v>1606028</v>
      </c>
      <c r="Z1046" s="15" t="str">
        <f t="shared" si="87"/>
        <v>高级神器3配件2-阿波普之鞘Lvs33</v>
      </c>
      <c r="AA1046" s="60" t="s">
        <v>649</v>
      </c>
      <c r="AB1046" s="15">
        <f t="shared" si="88"/>
        <v>33</v>
      </c>
      <c r="AC1046" s="15" t="str">
        <f t="shared" si="89"/>
        <v>高级神器3配件2</v>
      </c>
      <c r="AD1046" s="15">
        <f>INDEX(芦花古楼!$BS$19:$BS$58,神器!AB1046)</f>
        <v>30</v>
      </c>
      <c r="AE1046" s="15" t="s">
        <v>91</v>
      </c>
      <c r="AF1046" s="15">
        <f t="shared" si="90"/>
        <v>13230</v>
      </c>
    </row>
    <row r="1047" spans="24:32" ht="16.5" x14ac:dyDescent="0.2">
      <c r="X1047" s="60">
        <v>1034</v>
      </c>
      <c r="Y1047" s="15">
        <f t="shared" si="86"/>
        <v>1606028</v>
      </c>
      <c r="Z1047" s="15" t="str">
        <f t="shared" si="87"/>
        <v>高级神器3配件2-阿波普之鞘Lvs34</v>
      </c>
      <c r="AA1047" s="60" t="s">
        <v>649</v>
      </c>
      <c r="AB1047" s="15">
        <f t="shared" si="88"/>
        <v>34</v>
      </c>
      <c r="AC1047" s="15" t="str">
        <f t="shared" si="89"/>
        <v>高级神器3配件2</v>
      </c>
      <c r="AD1047" s="15">
        <f>INDEX(芦花古楼!$BS$19:$BS$58,神器!AB1047)</f>
        <v>30</v>
      </c>
      <c r="AE1047" s="15" t="s">
        <v>91</v>
      </c>
      <c r="AF1047" s="15">
        <f t="shared" si="90"/>
        <v>16540</v>
      </c>
    </row>
    <row r="1048" spans="24:32" ht="16.5" x14ac:dyDescent="0.2">
      <c r="X1048" s="60">
        <v>1035</v>
      </c>
      <c r="Y1048" s="15">
        <f t="shared" si="86"/>
        <v>1606028</v>
      </c>
      <c r="Z1048" s="15" t="str">
        <f t="shared" si="87"/>
        <v>高级神器3配件2-阿波普之鞘Lvs35</v>
      </c>
      <c r="AA1048" s="60" t="s">
        <v>649</v>
      </c>
      <c r="AB1048" s="15">
        <f t="shared" si="88"/>
        <v>35</v>
      </c>
      <c r="AC1048" s="15" t="str">
        <f t="shared" si="89"/>
        <v>高级神器3配件2</v>
      </c>
      <c r="AD1048" s="15">
        <f>INDEX(芦花古楼!$BS$19:$BS$58,神器!AB1048)</f>
        <v>30</v>
      </c>
      <c r="AE1048" s="15" t="s">
        <v>91</v>
      </c>
      <c r="AF1048" s="15">
        <f t="shared" si="90"/>
        <v>19845</v>
      </c>
    </row>
    <row r="1049" spans="24:32" ht="16.5" x14ac:dyDescent="0.2">
      <c r="X1049" s="60">
        <v>1036</v>
      </c>
      <c r="Y1049" s="15">
        <f t="shared" si="86"/>
        <v>1606028</v>
      </c>
      <c r="Z1049" s="15" t="str">
        <f t="shared" si="87"/>
        <v>高级神器3配件2-阿波普之鞘Lvs36</v>
      </c>
      <c r="AA1049" s="60" t="s">
        <v>649</v>
      </c>
      <c r="AB1049" s="15">
        <f t="shared" si="88"/>
        <v>36</v>
      </c>
      <c r="AC1049" s="15" t="str">
        <f t="shared" si="89"/>
        <v>高级神器3配件2</v>
      </c>
      <c r="AD1049" s="15">
        <f>INDEX(芦花古楼!$BS$19:$BS$58,神器!AB1049)</f>
        <v>40</v>
      </c>
      <c r="AE1049" s="15" t="s">
        <v>91</v>
      </c>
      <c r="AF1049" s="15">
        <f t="shared" si="90"/>
        <v>23155</v>
      </c>
    </row>
    <row r="1050" spans="24:32" ht="16.5" x14ac:dyDescent="0.2">
      <c r="X1050" s="60">
        <v>1037</v>
      </c>
      <c r="Y1050" s="15">
        <f t="shared" si="86"/>
        <v>1606028</v>
      </c>
      <c r="Z1050" s="15" t="str">
        <f t="shared" si="87"/>
        <v>高级神器3配件2-阿波普之鞘Lvs37</v>
      </c>
      <c r="AA1050" s="60" t="s">
        <v>649</v>
      </c>
      <c r="AB1050" s="15">
        <f t="shared" si="88"/>
        <v>37</v>
      </c>
      <c r="AC1050" s="15" t="str">
        <f t="shared" si="89"/>
        <v>高级神器3配件2</v>
      </c>
      <c r="AD1050" s="15">
        <f>INDEX(芦花古楼!$BS$19:$BS$58,神器!AB1050)</f>
        <v>40</v>
      </c>
      <c r="AE1050" s="15" t="s">
        <v>91</v>
      </c>
      <c r="AF1050" s="15">
        <f t="shared" si="90"/>
        <v>26465</v>
      </c>
    </row>
    <row r="1051" spans="24:32" ht="16.5" x14ac:dyDescent="0.2">
      <c r="X1051" s="60">
        <v>1038</v>
      </c>
      <c r="Y1051" s="15">
        <f t="shared" si="86"/>
        <v>1606028</v>
      </c>
      <c r="Z1051" s="15" t="str">
        <f t="shared" si="87"/>
        <v>高级神器3配件2-阿波普之鞘Lvs38</v>
      </c>
      <c r="AA1051" s="60" t="s">
        <v>649</v>
      </c>
      <c r="AB1051" s="15">
        <f t="shared" si="88"/>
        <v>38</v>
      </c>
      <c r="AC1051" s="15" t="str">
        <f t="shared" si="89"/>
        <v>高级神器3配件2</v>
      </c>
      <c r="AD1051" s="15">
        <f>INDEX(芦花古楼!$BS$19:$BS$58,神器!AB1051)</f>
        <v>40</v>
      </c>
      <c r="AE1051" s="15" t="s">
        <v>91</v>
      </c>
      <c r="AF1051" s="15">
        <f t="shared" si="90"/>
        <v>29770</v>
      </c>
    </row>
    <row r="1052" spans="24:32" ht="16.5" x14ac:dyDescent="0.2">
      <c r="X1052" s="60">
        <v>1039</v>
      </c>
      <c r="Y1052" s="15">
        <f t="shared" si="86"/>
        <v>1606028</v>
      </c>
      <c r="Z1052" s="15" t="str">
        <f t="shared" si="87"/>
        <v>高级神器3配件2-阿波普之鞘Lvs39</v>
      </c>
      <c r="AA1052" s="60" t="s">
        <v>649</v>
      </c>
      <c r="AB1052" s="15">
        <f t="shared" si="88"/>
        <v>39</v>
      </c>
      <c r="AC1052" s="15" t="str">
        <f t="shared" si="89"/>
        <v>高级神器3配件2</v>
      </c>
      <c r="AD1052" s="15">
        <f>INDEX(芦花古楼!$BS$19:$BS$58,神器!AB1052)</f>
        <v>40</v>
      </c>
      <c r="AE1052" s="15" t="s">
        <v>91</v>
      </c>
      <c r="AF1052" s="15">
        <f t="shared" si="90"/>
        <v>33080</v>
      </c>
    </row>
    <row r="1053" spans="24:32" ht="16.5" x14ac:dyDescent="0.2">
      <c r="X1053" s="60">
        <v>1040</v>
      </c>
      <c r="Y1053" s="15">
        <f t="shared" si="86"/>
        <v>1606028</v>
      </c>
      <c r="Z1053" s="15" t="str">
        <f t="shared" si="87"/>
        <v>高级神器3配件2-阿波普之鞘Lvs40</v>
      </c>
      <c r="AA1053" s="60" t="s">
        <v>649</v>
      </c>
      <c r="AB1053" s="15">
        <f t="shared" si="88"/>
        <v>40</v>
      </c>
      <c r="AC1053" s="15" t="str">
        <f t="shared" si="89"/>
        <v>高级神器3配件2</v>
      </c>
      <c r="AD1053" s="15">
        <f>INDEX(芦花古楼!$BS$19:$BS$58,神器!AB1053)</f>
        <v>40</v>
      </c>
      <c r="AE1053" s="15" t="s">
        <v>91</v>
      </c>
      <c r="AF1053" s="15">
        <f t="shared" si="90"/>
        <v>39695</v>
      </c>
    </row>
    <row r="1054" spans="24:32" ht="16.5" x14ac:dyDescent="0.2">
      <c r="X1054" s="60">
        <v>1041</v>
      </c>
      <c r="Y1054" s="15">
        <f t="shared" si="86"/>
        <v>1606029</v>
      </c>
      <c r="Z1054" s="15" t="str">
        <f t="shared" si="87"/>
        <v>高级神器3配件3-翼骨Lvs1</v>
      </c>
      <c r="AA1054" s="60" t="s">
        <v>649</v>
      </c>
      <c r="AB1054" s="15">
        <f t="shared" si="88"/>
        <v>1</v>
      </c>
      <c r="AC1054" s="15" t="str">
        <f t="shared" si="89"/>
        <v>高级神器3配件3</v>
      </c>
      <c r="AD1054" s="15">
        <f>INDEX(芦花古楼!$BS$19:$BS$58,神器!AB1054)</f>
        <v>1</v>
      </c>
      <c r="AE1054" s="15" t="s">
        <v>91</v>
      </c>
      <c r="AF1054" s="15">
        <f t="shared" si="90"/>
        <v>355</v>
      </c>
    </row>
    <row r="1055" spans="24:32" ht="16.5" x14ac:dyDescent="0.2">
      <c r="X1055" s="60">
        <v>1042</v>
      </c>
      <c r="Y1055" s="15">
        <f t="shared" si="86"/>
        <v>1606029</v>
      </c>
      <c r="Z1055" s="15" t="str">
        <f t="shared" si="87"/>
        <v>高级神器3配件3-翼骨Lvs2</v>
      </c>
      <c r="AA1055" s="60" t="s">
        <v>649</v>
      </c>
      <c r="AB1055" s="15">
        <f t="shared" si="88"/>
        <v>2</v>
      </c>
      <c r="AC1055" s="15" t="str">
        <f t="shared" si="89"/>
        <v>高级神器3配件3</v>
      </c>
      <c r="AD1055" s="15">
        <f>INDEX(芦花古楼!$BS$19:$BS$58,神器!AB1055)</f>
        <v>1</v>
      </c>
      <c r="AE1055" s="15" t="s">
        <v>91</v>
      </c>
      <c r="AF1055" s="15">
        <f t="shared" si="90"/>
        <v>535</v>
      </c>
    </row>
    <row r="1056" spans="24:32" ht="16.5" x14ac:dyDescent="0.2">
      <c r="X1056" s="60">
        <v>1043</v>
      </c>
      <c r="Y1056" s="15">
        <f t="shared" si="86"/>
        <v>1606029</v>
      </c>
      <c r="Z1056" s="15" t="str">
        <f t="shared" si="87"/>
        <v>高级神器3配件3-翼骨Lvs3</v>
      </c>
      <c r="AA1056" s="60" t="s">
        <v>649</v>
      </c>
      <c r="AB1056" s="15">
        <f t="shared" si="88"/>
        <v>3</v>
      </c>
      <c r="AC1056" s="15" t="str">
        <f t="shared" si="89"/>
        <v>高级神器3配件3</v>
      </c>
      <c r="AD1056" s="15">
        <f>INDEX(芦花古楼!$BS$19:$BS$58,神器!AB1056)</f>
        <v>2</v>
      </c>
      <c r="AE1056" s="15" t="s">
        <v>91</v>
      </c>
      <c r="AF1056" s="15">
        <f t="shared" si="90"/>
        <v>715</v>
      </c>
    </row>
    <row r="1057" spans="24:32" ht="16.5" x14ac:dyDescent="0.2">
      <c r="X1057" s="60">
        <v>1044</v>
      </c>
      <c r="Y1057" s="15">
        <f t="shared" si="86"/>
        <v>1606029</v>
      </c>
      <c r="Z1057" s="15" t="str">
        <f t="shared" si="87"/>
        <v>高级神器3配件3-翼骨Lvs4</v>
      </c>
      <c r="AA1057" s="60" t="s">
        <v>649</v>
      </c>
      <c r="AB1057" s="15">
        <f t="shared" si="88"/>
        <v>4</v>
      </c>
      <c r="AC1057" s="15" t="str">
        <f t="shared" si="89"/>
        <v>高级神器3配件3</v>
      </c>
      <c r="AD1057" s="15">
        <f>INDEX(芦花古楼!$BS$19:$BS$58,神器!AB1057)</f>
        <v>3</v>
      </c>
      <c r="AE1057" s="15" t="s">
        <v>91</v>
      </c>
      <c r="AF1057" s="15">
        <f t="shared" si="90"/>
        <v>895</v>
      </c>
    </row>
    <row r="1058" spans="24:32" ht="16.5" x14ac:dyDescent="0.2">
      <c r="X1058" s="60">
        <v>1045</v>
      </c>
      <c r="Y1058" s="15">
        <f t="shared" si="86"/>
        <v>1606029</v>
      </c>
      <c r="Z1058" s="15" t="str">
        <f t="shared" si="87"/>
        <v>高级神器3配件3-翼骨Lvs5</v>
      </c>
      <c r="AA1058" s="60" t="s">
        <v>649</v>
      </c>
      <c r="AB1058" s="15">
        <f t="shared" si="88"/>
        <v>5</v>
      </c>
      <c r="AC1058" s="15" t="str">
        <f t="shared" si="89"/>
        <v>高级神器3配件3</v>
      </c>
      <c r="AD1058" s="15">
        <f>INDEX(芦花古楼!$BS$19:$BS$58,神器!AB1058)</f>
        <v>3</v>
      </c>
      <c r="AE1058" s="15" t="s">
        <v>91</v>
      </c>
      <c r="AF1058" s="15">
        <f t="shared" si="90"/>
        <v>1075</v>
      </c>
    </row>
    <row r="1059" spans="24:32" ht="16.5" x14ac:dyDescent="0.2">
      <c r="X1059" s="60">
        <v>1046</v>
      </c>
      <c r="Y1059" s="15">
        <f t="shared" si="86"/>
        <v>1606029</v>
      </c>
      <c r="Z1059" s="15" t="str">
        <f t="shared" si="87"/>
        <v>高级神器3配件3-翼骨Lvs6</v>
      </c>
      <c r="AA1059" s="60" t="s">
        <v>649</v>
      </c>
      <c r="AB1059" s="15">
        <f t="shared" si="88"/>
        <v>6</v>
      </c>
      <c r="AC1059" s="15" t="str">
        <f t="shared" si="89"/>
        <v>高级神器3配件3</v>
      </c>
      <c r="AD1059" s="15">
        <f>INDEX(芦花古楼!$BS$19:$BS$58,神器!AB1059)</f>
        <v>5</v>
      </c>
      <c r="AE1059" s="15" t="s">
        <v>91</v>
      </c>
      <c r="AF1059" s="15">
        <f t="shared" si="90"/>
        <v>1250</v>
      </c>
    </row>
    <row r="1060" spans="24:32" ht="16.5" x14ac:dyDescent="0.2">
      <c r="X1060" s="60">
        <v>1047</v>
      </c>
      <c r="Y1060" s="15">
        <f t="shared" si="86"/>
        <v>1606029</v>
      </c>
      <c r="Z1060" s="15" t="str">
        <f t="shared" si="87"/>
        <v>高级神器3配件3-翼骨Lvs7</v>
      </c>
      <c r="AA1060" s="60" t="s">
        <v>649</v>
      </c>
      <c r="AB1060" s="15">
        <f t="shared" si="88"/>
        <v>7</v>
      </c>
      <c r="AC1060" s="15" t="str">
        <f t="shared" si="89"/>
        <v>高级神器3配件3</v>
      </c>
      <c r="AD1060" s="15">
        <f>INDEX(芦花古楼!$BS$19:$BS$58,神器!AB1060)</f>
        <v>5</v>
      </c>
      <c r="AE1060" s="15" t="s">
        <v>91</v>
      </c>
      <c r="AF1060" s="15">
        <f t="shared" si="90"/>
        <v>1430</v>
      </c>
    </row>
    <row r="1061" spans="24:32" ht="16.5" x14ac:dyDescent="0.2">
      <c r="X1061" s="60">
        <v>1048</v>
      </c>
      <c r="Y1061" s="15">
        <f t="shared" si="86"/>
        <v>1606029</v>
      </c>
      <c r="Z1061" s="15" t="str">
        <f t="shared" si="87"/>
        <v>高级神器3配件3-翼骨Lvs8</v>
      </c>
      <c r="AA1061" s="60" t="s">
        <v>649</v>
      </c>
      <c r="AB1061" s="15">
        <f t="shared" si="88"/>
        <v>8</v>
      </c>
      <c r="AC1061" s="15" t="str">
        <f t="shared" si="89"/>
        <v>高级神器3配件3</v>
      </c>
      <c r="AD1061" s="15">
        <f>INDEX(芦花古楼!$BS$19:$BS$58,神器!AB1061)</f>
        <v>5</v>
      </c>
      <c r="AE1061" s="15" t="s">
        <v>91</v>
      </c>
      <c r="AF1061" s="15">
        <f t="shared" si="90"/>
        <v>1610</v>
      </c>
    </row>
    <row r="1062" spans="24:32" ht="16.5" x14ac:dyDescent="0.2">
      <c r="X1062" s="60">
        <v>1049</v>
      </c>
      <c r="Y1062" s="15">
        <f t="shared" si="86"/>
        <v>1606029</v>
      </c>
      <c r="Z1062" s="15" t="str">
        <f t="shared" si="87"/>
        <v>高级神器3配件3-翼骨Lvs9</v>
      </c>
      <c r="AA1062" s="60" t="s">
        <v>649</v>
      </c>
      <c r="AB1062" s="15">
        <f t="shared" si="88"/>
        <v>9</v>
      </c>
      <c r="AC1062" s="15" t="str">
        <f t="shared" si="89"/>
        <v>高级神器3配件3</v>
      </c>
      <c r="AD1062" s="15">
        <f>INDEX(芦花古楼!$BS$19:$BS$58,神器!AB1062)</f>
        <v>5</v>
      </c>
      <c r="AE1062" s="15" t="s">
        <v>91</v>
      </c>
      <c r="AF1062" s="15">
        <f t="shared" si="90"/>
        <v>1790</v>
      </c>
    </row>
    <row r="1063" spans="24:32" ht="16.5" x14ac:dyDescent="0.2">
      <c r="X1063" s="60">
        <v>1050</v>
      </c>
      <c r="Y1063" s="15">
        <f t="shared" si="86"/>
        <v>1606029</v>
      </c>
      <c r="Z1063" s="15" t="str">
        <f t="shared" si="87"/>
        <v>高级神器3配件3-翼骨Lvs10</v>
      </c>
      <c r="AA1063" s="60" t="s">
        <v>649</v>
      </c>
      <c r="AB1063" s="15">
        <f t="shared" si="88"/>
        <v>10</v>
      </c>
      <c r="AC1063" s="15" t="str">
        <f t="shared" si="89"/>
        <v>高级神器3配件3</v>
      </c>
      <c r="AD1063" s="15">
        <f>INDEX(芦花古楼!$BS$19:$BS$58,神器!AB1063)</f>
        <v>7</v>
      </c>
      <c r="AE1063" s="15" t="s">
        <v>91</v>
      </c>
      <c r="AF1063" s="15">
        <f t="shared" si="90"/>
        <v>2150</v>
      </c>
    </row>
    <row r="1064" spans="24:32" ht="16.5" x14ac:dyDescent="0.2">
      <c r="X1064" s="60">
        <v>1051</v>
      </c>
      <c r="Y1064" s="15">
        <f t="shared" si="86"/>
        <v>1606029</v>
      </c>
      <c r="Z1064" s="15" t="str">
        <f t="shared" si="87"/>
        <v>高级神器3配件3-翼骨Lvs11</v>
      </c>
      <c r="AA1064" s="60" t="s">
        <v>649</v>
      </c>
      <c r="AB1064" s="15">
        <f t="shared" si="88"/>
        <v>11</v>
      </c>
      <c r="AC1064" s="15" t="str">
        <f t="shared" si="89"/>
        <v>高级神器3配件3</v>
      </c>
      <c r="AD1064" s="15">
        <f>INDEX(芦花古楼!$BS$19:$BS$58,神器!AB1064)</f>
        <v>7</v>
      </c>
      <c r="AE1064" s="15" t="s">
        <v>91</v>
      </c>
      <c r="AF1064" s="15">
        <f t="shared" si="90"/>
        <v>2480</v>
      </c>
    </row>
    <row r="1065" spans="24:32" ht="16.5" x14ac:dyDescent="0.2">
      <c r="X1065" s="60">
        <v>1052</v>
      </c>
      <c r="Y1065" s="15">
        <f t="shared" si="86"/>
        <v>1606029</v>
      </c>
      <c r="Z1065" s="15" t="str">
        <f t="shared" si="87"/>
        <v>高级神器3配件3-翼骨Lvs12</v>
      </c>
      <c r="AA1065" s="60" t="s">
        <v>649</v>
      </c>
      <c r="AB1065" s="15">
        <f t="shared" si="88"/>
        <v>12</v>
      </c>
      <c r="AC1065" s="15" t="str">
        <f t="shared" si="89"/>
        <v>高级神器3配件3</v>
      </c>
      <c r="AD1065" s="15">
        <f>INDEX(芦花古楼!$BS$19:$BS$58,神器!AB1065)</f>
        <v>7</v>
      </c>
      <c r="AE1065" s="15" t="s">
        <v>91</v>
      </c>
      <c r="AF1065" s="15">
        <f t="shared" si="90"/>
        <v>2890</v>
      </c>
    </row>
    <row r="1066" spans="24:32" ht="16.5" x14ac:dyDescent="0.2">
      <c r="X1066" s="60">
        <v>1053</v>
      </c>
      <c r="Y1066" s="15">
        <f t="shared" si="86"/>
        <v>1606029</v>
      </c>
      <c r="Z1066" s="15" t="str">
        <f t="shared" si="87"/>
        <v>高级神器3配件3-翼骨Lvs13</v>
      </c>
      <c r="AA1066" s="60" t="s">
        <v>649</v>
      </c>
      <c r="AB1066" s="15">
        <f t="shared" si="88"/>
        <v>13</v>
      </c>
      <c r="AC1066" s="15" t="str">
        <f t="shared" si="89"/>
        <v>高级神器3配件3</v>
      </c>
      <c r="AD1066" s="15">
        <f>INDEX(芦花古楼!$BS$19:$BS$58,神器!AB1066)</f>
        <v>7</v>
      </c>
      <c r="AE1066" s="15" t="s">
        <v>91</v>
      </c>
      <c r="AF1066" s="15">
        <f t="shared" si="90"/>
        <v>3305</v>
      </c>
    </row>
    <row r="1067" spans="24:32" ht="16.5" x14ac:dyDescent="0.2">
      <c r="X1067" s="60">
        <v>1054</v>
      </c>
      <c r="Y1067" s="15">
        <f t="shared" si="86"/>
        <v>1606029</v>
      </c>
      <c r="Z1067" s="15" t="str">
        <f t="shared" si="87"/>
        <v>高级神器3配件3-翼骨Lvs14</v>
      </c>
      <c r="AA1067" s="60" t="s">
        <v>649</v>
      </c>
      <c r="AB1067" s="15">
        <f t="shared" si="88"/>
        <v>14</v>
      </c>
      <c r="AC1067" s="15" t="str">
        <f t="shared" si="89"/>
        <v>高级神器3配件3</v>
      </c>
      <c r="AD1067" s="15">
        <f>INDEX(芦花古楼!$BS$19:$BS$58,神器!AB1067)</f>
        <v>7</v>
      </c>
      <c r="AE1067" s="15" t="s">
        <v>91</v>
      </c>
      <c r="AF1067" s="15">
        <f t="shared" si="90"/>
        <v>3720</v>
      </c>
    </row>
    <row r="1068" spans="24:32" ht="16.5" x14ac:dyDescent="0.2">
      <c r="X1068" s="60">
        <v>1055</v>
      </c>
      <c r="Y1068" s="15">
        <f t="shared" si="86"/>
        <v>1606029</v>
      </c>
      <c r="Z1068" s="15" t="str">
        <f t="shared" si="87"/>
        <v>高级神器3配件3-翼骨Lvs15</v>
      </c>
      <c r="AA1068" s="60" t="s">
        <v>649</v>
      </c>
      <c r="AB1068" s="15">
        <f t="shared" si="88"/>
        <v>15</v>
      </c>
      <c r="AC1068" s="15" t="str">
        <f t="shared" si="89"/>
        <v>高级神器3配件3</v>
      </c>
      <c r="AD1068" s="15">
        <f>INDEX(芦花古楼!$BS$19:$BS$58,神器!AB1068)</f>
        <v>10</v>
      </c>
      <c r="AE1068" s="15" t="s">
        <v>91</v>
      </c>
      <c r="AF1068" s="15">
        <f t="shared" si="90"/>
        <v>4130</v>
      </c>
    </row>
    <row r="1069" spans="24:32" ht="16.5" x14ac:dyDescent="0.2">
      <c r="X1069" s="60">
        <v>1056</v>
      </c>
      <c r="Y1069" s="15">
        <f t="shared" si="86"/>
        <v>1606029</v>
      </c>
      <c r="Z1069" s="15" t="str">
        <f t="shared" si="87"/>
        <v>高级神器3配件3-翼骨Lvs16</v>
      </c>
      <c r="AA1069" s="60" t="s">
        <v>649</v>
      </c>
      <c r="AB1069" s="15">
        <f t="shared" si="88"/>
        <v>16</v>
      </c>
      <c r="AC1069" s="15" t="str">
        <f t="shared" si="89"/>
        <v>高级神器3配件3</v>
      </c>
      <c r="AD1069" s="15">
        <f>INDEX(芦花古楼!$BS$19:$BS$58,神器!AB1069)</f>
        <v>10</v>
      </c>
      <c r="AE1069" s="15" t="s">
        <v>91</v>
      </c>
      <c r="AF1069" s="15">
        <f t="shared" si="90"/>
        <v>4545</v>
      </c>
    </row>
    <row r="1070" spans="24:32" ht="16.5" x14ac:dyDescent="0.2">
      <c r="X1070" s="60">
        <v>1057</v>
      </c>
      <c r="Y1070" s="15">
        <f t="shared" si="86"/>
        <v>1606029</v>
      </c>
      <c r="Z1070" s="15" t="str">
        <f t="shared" si="87"/>
        <v>高级神器3配件3-翼骨Lvs17</v>
      </c>
      <c r="AA1070" s="60" t="s">
        <v>649</v>
      </c>
      <c r="AB1070" s="15">
        <f t="shared" si="88"/>
        <v>17</v>
      </c>
      <c r="AC1070" s="15" t="str">
        <f t="shared" si="89"/>
        <v>高级神器3配件3</v>
      </c>
      <c r="AD1070" s="15">
        <f>INDEX(芦花古楼!$BS$19:$BS$58,神器!AB1070)</f>
        <v>10</v>
      </c>
      <c r="AE1070" s="15" t="s">
        <v>91</v>
      </c>
      <c r="AF1070" s="15">
        <f t="shared" si="90"/>
        <v>4960</v>
      </c>
    </row>
    <row r="1071" spans="24:32" ht="16.5" x14ac:dyDescent="0.2">
      <c r="X1071" s="60">
        <v>1058</v>
      </c>
      <c r="Y1071" s="15">
        <f t="shared" si="86"/>
        <v>1606029</v>
      </c>
      <c r="Z1071" s="15" t="str">
        <f t="shared" si="87"/>
        <v>高级神器3配件3-翼骨Lvs18</v>
      </c>
      <c r="AA1071" s="60" t="s">
        <v>649</v>
      </c>
      <c r="AB1071" s="15">
        <f t="shared" si="88"/>
        <v>18</v>
      </c>
      <c r="AC1071" s="15" t="str">
        <f t="shared" si="89"/>
        <v>高级神器3配件3</v>
      </c>
      <c r="AD1071" s="15">
        <f>INDEX(芦花古楼!$BS$19:$BS$58,神器!AB1071)</f>
        <v>10</v>
      </c>
      <c r="AE1071" s="15" t="s">
        <v>91</v>
      </c>
      <c r="AF1071" s="15">
        <f t="shared" si="90"/>
        <v>5375</v>
      </c>
    </row>
    <row r="1072" spans="24:32" ht="16.5" x14ac:dyDescent="0.2">
      <c r="X1072" s="60">
        <v>1059</v>
      </c>
      <c r="Y1072" s="15">
        <f t="shared" si="86"/>
        <v>1606029</v>
      </c>
      <c r="Z1072" s="15" t="str">
        <f t="shared" si="87"/>
        <v>高级神器3配件3-翼骨Lvs19</v>
      </c>
      <c r="AA1072" s="60" t="s">
        <v>649</v>
      </c>
      <c r="AB1072" s="15">
        <f t="shared" si="88"/>
        <v>19</v>
      </c>
      <c r="AC1072" s="15" t="str">
        <f t="shared" si="89"/>
        <v>高级神器3配件3</v>
      </c>
      <c r="AD1072" s="15">
        <f>INDEX(芦花古楼!$BS$19:$BS$58,神器!AB1072)</f>
        <v>10</v>
      </c>
      <c r="AE1072" s="15" t="s">
        <v>91</v>
      </c>
      <c r="AF1072" s="15">
        <f t="shared" si="90"/>
        <v>5785</v>
      </c>
    </row>
    <row r="1073" spans="24:32" ht="16.5" x14ac:dyDescent="0.2">
      <c r="X1073" s="60">
        <v>1060</v>
      </c>
      <c r="Y1073" s="15">
        <f t="shared" si="86"/>
        <v>1606029</v>
      </c>
      <c r="Z1073" s="15" t="str">
        <f t="shared" si="87"/>
        <v>高级神器3配件3-翼骨Lvs20</v>
      </c>
      <c r="AA1073" s="60" t="s">
        <v>649</v>
      </c>
      <c r="AB1073" s="15">
        <f t="shared" si="88"/>
        <v>20</v>
      </c>
      <c r="AC1073" s="15" t="str">
        <f t="shared" si="89"/>
        <v>高级神器3配件3</v>
      </c>
      <c r="AD1073" s="15">
        <f>INDEX(芦花古楼!$BS$19:$BS$58,神器!AB1073)</f>
        <v>10</v>
      </c>
      <c r="AE1073" s="15" t="s">
        <v>91</v>
      </c>
      <c r="AF1073" s="15">
        <f t="shared" si="90"/>
        <v>6615</v>
      </c>
    </row>
    <row r="1074" spans="24:32" ht="16.5" x14ac:dyDescent="0.2">
      <c r="X1074" s="60">
        <v>1061</v>
      </c>
      <c r="Y1074" s="15">
        <f t="shared" si="86"/>
        <v>1606029</v>
      </c>
      <c r="Z1074" s="15" t="str">
        <f t="shared" si="87"/>
        <v>高级神器3配件3-翼骨Lvs21</v>
      </c>
      <c r="AA1074" s="60" t="s">
        <v>649</v>
      </c>
      <c r="AB1074" s="15">
        <f t="shared" si="88"/>
        <v>21</v>
      </c>
      <c r="AC1074" s="15" t="str">
        <f t="shared" si="89"/>
        <v>高级神器3配件3</v>
      </c>
      <c r="AD1074" s="15">
        <f>INDEX(芦花古楼!$BS$19:$BS$58,神器!AB1074)</f>
        <v>15</v>
      </c>
      <c r="AE1074" s="15" t="s">
        <v>91</v>
      </c>
      <c r="AF1074" s="15">
        <f t="shared" si="90"/>
        <v>7010</v>
      </c>
    </row>
    <row r="1075" spans="24:32" ht="16.5" x14ac:dyDescent="0.2">
      <c r="X1075" s="60">
        <v>1062</v>
      </c>
      <c r="Y1075" s="15">
        <f t="shared" si="86"/>
        <v>1606029</v>
      </c>
      <c r="Z1075" s="15" t="str">
        <f t="shared" si="87"/>
        <v>高级神器3配件3-翼骨Lvs22</v>
      </c>
      <c r="AA1075" s="60" t="s">
        <v>649</v>
      </c>
      <c r="AB1075" s="15">
        <f t="shared" si="88"/>
        <v>22</v>
      </c>
      <c r="AC1075" s="15" t="str">
        <f t="shared" si="89"/>
        <v>高级神器3配件3</v>
      </c>
      <c r="AD1075" s="15">
        <f>INDEX(芦花古楼!$BS$19:$BS$58,神器!AB1075)</f>
        <v>15</v>
      </c>
      <c r="AE1075" s="15" t="s">
        <v>91</v>
      </c>
      <c r="AF1075" s="15">
        <f t="shared" si="90"/>
        <v>7360</v>
      </c>
    </row>
    <row r="1076" spans="24:32" ht="16.5" x14ac:dyDescent="0.2">
      <c r="X1076" s="60">
        <v>1063</v>
      </c>
      <c r="Y1076" s="15">
        <f t="shared" si="86"/>
        <v>1606029</v>
      </c>
      <c r="Z1076" s="15" t="str">
        <f t="shared" si="87"/>
        <v>高级神器3配件3-翼骨Lvs23</v>
      </c>
      <c r="AA1076" s="60" t="s">
        <v>649</v>
      </c>
      <c r="AB1076" s="15">
        <f t="shared" si="88"/>
        <v>23</v>
      </c>
      <c r="AC1076" s="15" t="str">
        <f t="shared" si="89"/>
        <v>高级神器3配件3</v>
      </c>
      <c r="AD1076" s="15">
        <f>INDEX(芦花古楼!$BS$19:$BS$58,神器!AB1076)</f>
        <v>15</v>
      </c>
      <c r="AE1076" s="15" t="s">
        <v>91</v>
      </c>
      <c r="AF1076" s="15">
        <f t="shared" si="90"/>
        <v>7710</v>
      </c>
    </row>
    <row r="1077" spans="24:32" ht="16.5" x14ac:dyDescent="0.2">
      <c r="X1077" s="60">
        <v>1064</v>
      </c>
      <c r="Y1077" s="15">
        <f t="shared" si="86"/>
        <v>1606029</v>
      </c>
      <c r="Z1077" s="15" t="str">
        <f t="shared" si="87"/>
        <v>高级神器3配件3-翼骨Lvs24</v>
      </c>
      <c r="AA1077" s="60" t="s">
        <v>649</v>
      </c>
      <c r="AB1077" s="15">
        <f t="shared" si="88"/>
        <v>24</v>
      </c>
      <c r="AC1077" s="15" t="str">
        <f t="shared" si="89"/>
        <v>高级神器3配件3</v>
      </c>
      <c r="AD1077" s="15">
        <f>INDEX(芦花古楼!$BS$19:$BS$58,神器!AB1077)</f>
        <v>15</v>
      </c>
      <c r="AE1077" s="15" t="s">
        <v>91</v>
      </c>
      <c r="AF1077" s="15">
        <f t="shared" si="90"/>
        <v>8060</v>
      </c>
    </row>
    <row r="1078" spans="24:32" ht="16.5" x14ac:dyDescent="0.2">
      <c r="X1078" s="60">
        <v>1065</v>
      </c>
      <c r="Y1078" s="15">
        <f t="shared" si="86"/>
        <v>1606029</v>
      </c>
      <c r="Z1078" s="15" t="str">
        <f t="shared" si="87"/>
        <v>高级神器3配件3-翼骨Lvs25</v>
      </c>
      <c r="AA1078" s="60" t="s">
        <v>649</v>
      </c>
      <c r="AB1078" s="15">
        <f t="shared" si="88"/>
        <v>25</v>
      </c>
      <c r="AC1078" s="15" t="str">
        <f t="shared" si="89"/>
        <v>高级神器3配件3</v>
      </c>
      <c r="AD1078" s="15">
        <f>INDEX(芦花古楼!$BS$19:$BS$58,神器!AB1078)</f>
        <v>15</v>
      </c>
      <c r="AE1078" s="15" t="s">
        <v>91</v>
      </c>
      <c r="AF1078" s="15">
        <f t="shared" si="90"/>
        <v>8410</v>
      </c>
    </row>
    <row r="1079" spans="24:32" ht="16.5" x14ac:dyDescent="0.2">
      <c r="X1079" s="60">
        <v>1066</v>
      </c>
      <c r="Y1079" s="15">
        <f t="shared" si="86"/>
        <v>1606029</v>
      </c>
      <c r="Z1079" s="15" t="str">
        <f t="shared" si="87"/>
        <v>高级神器3配件3-翼骨Lvs26</v>
      </c>
      <c r="AA1079" s="60" t="s">
        <v>649</v>
      </c>
      <c r="AB1079" s="15">
        <f t="shared" si="88"/>
        <v>26</v>
      </c>
      <c r="AC1079" s="15" t="str">
        <f t="shared" si="89"/>
        <v>高级神器3配件3</v>
      </c>
      <c r="AD1079" s="15">
        <f>INDEX(芦花古楼!$BS$19:$BS$58,神器!AB1079)</f>
        <v>25</v>
      </c>
      <c r="AE1079" s="15" t="s">
        <v>91</v>
      </c>
      <c r="AF1079" s="15">
        <f t="shared" si="90"/>
        <v>8765</v>
      </c>
    </row>
    <row r="1080" spans="24:32" ht="16.5" x14ac:dyDescent="0.2">
      <c r="X1080" s="60">
        <v>1067</v>
      </c>
      <c r="Y1080" s="15">
        <f t="shared" si="86"/>
        <v>1606029</v>
      </c>
      <c r="Z1080" s="15" t="str">
        <f t="shared" si="87"/>
        <v>高级神器3配件3-翼骨Lvs27</v>
      </c>
      <c r="AA1080" s="60" t="s">
        <v>649</v>
      </c>
      <c r="AB1080" s="15">
        <f t="shared" si="88"/>
        <v>27</v>
      </c>
      <c r="AC1080" s="15" t="str">
        <f t="shared" si="89"/>
        <v>高级神器3配件3</v>
      </c>
      <c r="AD1080" s="15">
        <f>INDEX(芦花古楼!$BS$19:$BS$58,神器!AB1080)</f>
        <v>25</v>
      </c>
      <c r="AE1080" s="15" t="s">
        <v>91</v>
      </c>
      <c r="AF1080" s="15">
        <f t="shared" si="90"/>
        <v>9115</v>
      </c>
    </row>
    <row r="1081" spans="24:32" ht="16.5" x14ac:dyDescent="0.2">
      <c r="X1081" s="60">
        <v>1068</v>
      </c>
      <c r="Y1081" s="15">
        <f t="shared" si="86"/>
        <v>1606029</v>
      </c>
      <c r="Z1081" s="15" t="str">
        <f t="shared" si="87"/>
        <v>高级神器3配件3-翼骨Lvs28</v>
      </c>
      <c r="AA1081" s="60" t="s">
        <v>649</v>
      </c>
      <c r="AB1081" s="15">
        <f t="shared" si="88"/>
        <v>28</v>
      </c>
      <c r="AC1081" s="15" t="str">
        <f t="shared" si="89"/>
        <v>高级神器3配件3</v>
      </c>
      <c r="AD1081" s="15">
        <f>INDEX(芦花古楼!$BS$19:$BS$58,神器!AB1081)</f>
        <v>25</v>
      </c>
      <c r="AE1081" s="15" t="s">
        <v>91</v>
      </c>
      <c r="AF1081" s="15">
        <f t="shared" si="90"/>
        <v>9465</v>
      </c>
    </row>
    <row r="1082" spans="24:32" ht="16.5" x14ac:dyDescent="0.2">
      <c r="X1082" s="60">
        <v>1069</v>
      </c>
      <c r="Y1082" s="15">
        <f t="shared" si="86"/>
        <v>1606029</v>
      </c>
      <c r="Z1082" s="15" t="str">
        <f t="shared" si="87"/>
        <v>高级神器3配件3-翼骨Lvs29</v>
      </c>
      <c r="AA1082" s="60" t="s">
        <v>649</v>
      </c>
      <c r="AB1082" s="15">
        <f t="shared" si="88"/>
        <v>29</v>
      </c>
      <c r="AC1082" s="15" t="str">
        <f t="shared" si="89"/>
        <v>高级神器3配件3</v>
      </c>
      <c r="AD1082" s="15">
        <f>INDEX(芦花古楼!$BS$19:$BS$58,神器!AB1082)</f>
        <v>25</v>
      </c>
      <c r="AE1082" s="15" t="s">
        <v>91</v>
      </c>
      <c r="AF1082" s="15">
        <f t="shared" si="90"/>
        <v>9815</v>
      </c>
    </row>
    <row r="1083" spans="24:32" ht="16.5" x14ac:dyDescent="0.2">
      <c r="X1083" s="60">
        <v>1070</v>
      </c>
      <c r="Y1083" s="15">
        <f t="shared" si="86"/>
        <v>1606029</v>
      </c>
      <c r="Z1083" s="15" t="str">
        <f t="shared" si="87"/>
        <v>高级神器3配件3-翼骨Lvs30</v>
      </c>
      <c r="AA1083" s="60" t="s">
        <v>649</v>
      </c>
      <c r="AB1083" s="15">
        <f t="shared" si="88"/>
        <v>30</v>
      </c>
      <c r="AC1083" s="15" t="str">
        <f t="shared" si="89"/>
        <v>高级神器3配件3</v>
      </c>
      <c r="AD1083" s="15">
        <f>INDEX(芦花古楼!$BS$19:$BS$58,神器!AB1083)</f>
        <v>25</v>
      </c>
      <c r="AE1083" s="15" t="s">
        <v>91</v>
      </c>
      <c r="AF1083" s="15">
        <f t="shared" si="90"/>
        <v>10515</v>
      </c>
    </row>
    <row r="1084" spans="24:32" ht="16.5" x14ac:dyDescent="0.2">
      <c r="X1084" s="60">
        <v>1071</v>
      </c>
      <c r="Y1084" s="15">
        <f t="shared" si="86"/>
        <v>1606029</v>
      </c>
      <c r="Z1084" s="15" t="str">
        <f t="shared" si="87"/>
        <v>高级神器3配件3-翼骨Lvs31</v>
      </c>
      <c r="AA1084" s="60" t="s">
        <v>649</v>
      </c>
      <c r="AB1084" s="15">
        <f t="shared" si="88"/>
        <v>31</v>
      </c>
      <c r="AC1084" s="15" t="str">
        <f t="shared" si="89"/>
        <v>高级神器3配件3</v>
      </c>
      <c r="AD1084" s="15">
        <f>INDEX(芦花古楼!$BS$19:$BS$58,神器!AB1084)</f>
        <v>30</v>
      </c>
      <c r="AE1084" s="15" t="s">
        <v>91</v>
      </c>
      <c r="AF1084" s="15">
        <f t="shared" si="90"/>
        <v>11025</v>
      </c>
    </row>
    <row r="1085" spans="24:32" ht="16.5" x14ac:dyDescent="0.2">
      <c r="X1085" s="60">
        <v>1072</v>
      </c>
      <c r="Y1085" s="15">
        <f t="shared" si="86"/>
        <v>1606029</v>
      </c>
      <c r="Z1085" s="15" t="str">
        <f t="shared" si="87"/>
        <v>高级神器3配件3-翼骨Lvs32</v>
      </c>
      <c r="AA1085" s="60" t="s">
        <v>649</v>
      </c>
      <c r="AB1085" s="15">
        <f t="shared" si="88"/>
        <v>32</v>
      </c>
      <c r="AC1085" s="15" t="str">
        <f t="shared" si="89"/>
        <v>高级神器3配件3</v>
      </c>
      <c r="AD1085" s="15">
        <f>INDEX(芦花古楼!$BS$19:$BS$58,神器!AB1085)</f>
        <v>30</v>
      </c>
      <c r="AE1085" s="15" t="s">
        <v>91</v>
      </c>
      <c r="AF1085" s="15">
        <f t="shared" si="90"/>
        <v>16540</v>
      </c>
    </row>
    <row r="1086" spans="24:32" ht="16.5" x14ac:dyDescent="0.2">
      <c r="X1086" s="60">
        <v>1073</v>
      </c>
      <c r="Y1086" s="15">
        <f t="shared" si="86"/>
        <v>1606029</v>
      </c>
      <c r="Z1086" s="15" t="str">
        <f t="shared" si="87"/>
        <v>高级神器3配件3-翼骨Lvs33</v>
      </c>
      <c r="AA1086" s="60" t="s">
        <v>649</v>
      </c>
      <c r="AB1086" s="15">
        <f t="shared" si="88"/>
        <v>33</v>
      </c>
      <c r="AC1086" s="15" t="str">
        <f t="shared" si="89"/>
        <v>高级神器3配件3</v>
      </c>
      <c r="AD1086" s="15">
        <f>INDEX(芦花古楼!$BS$19:$BS$58,神器!AB1086)</f>
        <v>30</v>
      </c>
      <c r="AE1086" s="15" t="s">
        <v>91</v>
      </c>
      <c r="AF1086" s="15">
        <f t="shared" si="90"/>
        <v>22050</v>
      </c>
    </row>
    <row r="1087" spans="24:32" ht="16.5" x14ac:dyDescent="0.2">
      <c r="X1087" s="60">
        <v>1074</v>
      </c>
      <c r="Y1087" s="15">
        <f t="shared" si="86"/>
        <v>1606029</v>
      </c>
      <c r="Z1087" s="15" t="str">
        <f t="shared" si="87"/>
        <v>高级神器3配件3-翼骨Lvs34</v>
      </c>
      <c r="AA1087" s="60" t="s">
        <v>649</v>
      </c>
      <c r="AB1087" s="15">
        <f t="shared" si="88"/>
        <v>34</v>
      </c>
      <c r="AC1087" s="15" t="str">
        <f t="shared" si="89"/>
        <v>高级神器3配件3</v>
      </c>
      <c r="AD1087" s="15">
        <f>INDEX(芦花古楼!$BS$19:$BS$58,神器!AB1087)</f>
        <v>30</v>
      </c>
      <c r="AE1087" s="15" t="s">
        <v>91</v>
      </c>
      <c r="AF1087" s="15">
        <f t="shared" si="90"/>
        <v>27565</v>
      </c>
    </row>
    <row r="1088" spans="24:32" ht="16.5" x14ac:dyDescent="0.2">
      <c r="X1088" s="60">
        <v>1075</v>
      </c>
      <c r="Y1088" s="15">
        <f t="shared" si="86"/>
        <v>1606029</v>
      </c>
      <c r="Z1088" s="15" t="str">
        <f t="shared" si="87"/>
        <v>高级神器3配件3-翼骨Lvs35</v>
      </c>
      <c r="AA1088" s="60" t="s">
        <v>649</v>
      </c>
      <c r="AB1088" s="15">
        <f t="shared" si="88"/>
        <v>35</v>
      </c>
      <c r="AC1088" s="15" t="str">
        <f t="shared" si="89"/>
        <v>高级神器3配件3</v>
      </c>
      <c r="AD1088" s="15">
        <f>INDEX(芦花古楼!$BS$19:$BS$58,神器!AB1088)</f>
        <v>30</v>
      </c>
      <c r="AE1088" s="15" t="s">
        <v>91</v>
      </c>
      <c r="AF1088" s="15">
        <f t="shared" si="90"/>
        <v>33080</v>
      </c>
    </row>
    <row r="1089" spans="24:32" ht="16.5" x14ac:dyDescent="0.2">
      <c r="X1089" s="60">
        <v>1076</v>
      </c>
      <c r="Y1089" s="15">
        <f t="shared" si="86"/>
        <v>1606029</v>
      </c>
      <c r="Z1089" s="15" t="str">
        <f t="shared" si="87"/>
        <v>高级神器3配件3-翼骨Lvs36</v>
      </c>
      <c r="AA1089" s="60" t="s">
        <v>649</v>
      </c>
      <c r="AB1089" s="15">
        <f t="shared" si="88"/>
        <v>36</v>
      </c>
      <c r="AC1089" s="15" t="str">
        <f t="shared" si="89"/>
        <v>高级神器3配件3</v>
      </c>
      <c r="AD1089" s="15">
        <f>INDEX(芦花古楼!$BS$19:$BS$58,神器!AB1089)</f>
        <v>40</v>
      </c>
      <c r="AE1089" s="15" t="s">
        <v>91</v>
      </c>
      <c r="AF1089" s="15">
        <f t="shared" si="90"/>
        <v>38595</v>
      </c>
    </row>
    <row r="1090" spans="24:32" ht="16.5" x14ac:dyDescent="0.2">
      <c r="X1090" s="60">
        <v>1077</v>
      </c>
      <c r="Y1090" s="15">
        <f t="shared" si="86"/>
        <v>1606029</v>
      </c>
      <c r="Z1090" s="15" t="str">
        <f t="shared" si="87"/>
        <v>高级神器3配件3-翼骨Lvs37</v>
      </c>
      <c r="AA1090" s="60" t="s">
        <v>649</v>
      </c>
      <c r="AB1090" s="15">
        <f t="shared" si="88"/>
        <v>37</v>
      </c>
      <c r="AC1090" s="15" t="str">
        <f t="shared" si="89"/>
        <v>高级神器3配件3</v>
      </c>
      <c r="AD1090" s="15">
        <f>INDEX(芦花古楼!$BS$19:$BS$58,神器!AB1090)</f>
        <v>40</v>
      </c>
      <c r="AE1090" s="15" t="s">
        <v>91</v>
      </c>
      <c r="AF1090" s="15">
        <f t="shared" si="90"/>
        <v>44105</v>
      </c>
    </row>
    <row r="1091" spans="24:32" ht="16.5" x14ac:dyDescent="0.2">
      <c r="X1091" s="60">
        <v>1078</v>
      </c>
      <c r="Y1091" s="15">
        <f t="shared" si="86"/>
        <v>1606029</v>
      </c>
      <c r="Z1091" s="15" t="str">
        <f t="shared" si="87"/>
        <v>高级神器3配件3-翼骨Lvs38</v>
      </c>
      <c r="AA1091" s="60" t="s">
        <v>649</v>
      </c>
      <c r="AB1091" s="15">
        <f t="shared" si="88"/>
        <v>38</v>
      </c>
      <c r="AC1091" s="15" t="str">
        <f t="shared" si="89"/>
        <v>高级神器3配件3</v>
      </c>
      <c r="AD1091" s="15">
        <f>INDEX(芦花古楼!$BS$19:$BS$58,神器!AB1091)</f>
        <v>40</v>
      </c>
      <c r="AE1091" s="15" t="s">
        <v>91</v>
      </c>
      <c r="AF1091" s="15">
        <f t="shared" si="90"/>
        <v>49620</v>
      </c>
    </row>
    <row r="1092" spans="24:32" ht="16.5" x14ac:dyDescent="0.2">
      <c r="X1092" s="60">
        <v>1079</v>
      </c>
      <c r="Y1092" s="15">
        <f t="shared" si="86"/>
        <v>1606029</v>
      </c>
      <c r="Z1092" s="15" t="str">
        <f t="shared" si="87"/>
        <v>高级神器3配件3-翼骨Lvs39</v>
      </c>
      <c r="AA1092" s="60" t="s">
        <v>649</v>
      </c>
      <c r="AB1092" s="15">
        <f t="shared" si="88"/>
        <v>39</v>
      </c>
      <c r="AC1092" s="15" t="str">
        <f t="shared" si="89"/>
        <v>高级神器3配件3</v>
      </c>
      <c r="AD1092" s="15">
        <f>INDEX(芦花古楼!$BS$19:$BS$58,神器!AB1092)</f>
        <v>40</v>
      </c>
      <c r="AE1092" s="15" t="s">
        <v>91</v>
      </c>
      <c r="AF1092" s="15">
        <f t="shared" si="90"/>
        <v>55135</v>
      </c>
    </row>
    <row r="1093" spans="24:32" ht="16.5" x14ac:dyDescent="0.2">
      <c r="X1093" s="60">
        <v>1080</v>
      </c>
      <c r="Y1093" s="15">
        <f t="shared" si="86"/>
        <v>1606029</v>
      </c>
      <c r="Z1093" s="15" t="str">
        <f t="shared" si="87"/>
        <v>高级神器3配件3-翼骨Lvs40</v>
      </c>
      <c r="AA1093" s="60" t="s">
        <v>649</v>
      </c>
      <c r="AB1093" s="15">
        <f t="shared" si="88"/>
        <v>40</v>
      </c>
      <c r="AC1093" s="15" t="str">
        <f t="shared" si="89"/>
        <v>高级神器3配件3</v>
      </c>
      <c r="AD1093" s="15">
        <f>INDEX(芦花古楼!$BS$19:$BS$58,神器!AB1093)</f>
        <v>40</v>
      </c>
      <c r="AE1093" s="15" t="s">
        <v>91</v>
      </c>
      <c r="AF1093" s="15">
        <f t="shared" si="90"/>
        <v>66160</v>
      </c>
    </row>
    <row r="1094" spans="24:32" ht="16.5" x14ac:dyDescent="0.2">
      <c r="X1094" s="60">
        <v>1081</v>
      </c>
      <c r="Y1094" s="15">
        <f t="shared" si="86"/>
        <v>1606030</v>
      </c>
      <c r="Z1094" s="15" t="str">
        <f t="shared" si="87"/>
        <v>高级神器3配件4-冥神刻印Lvs1</v>
      </c>
      <c r="AA1094" s="60" t="s">
        <v>649</v>
      </c>
      <c r="AB1094" s="15">
        <f t="shared" si="88"/>
        <v>1</v>
      </c>
      <c r="AC1094" s="15" t="str">
        <f t="shared" si="89"/>
        <v>高级神器3配件4</v>
      </c>
      <c r="AD1094" s="15">
        <f>INDEX(芦花古楼!$BS$19:$BS$58,神器!AB1094)</f>
        <v>1</v>
      </c>
      <c r="AE1094" s="15" t="s">
        <v>91</v>
      </c>
      <c r="AF1094" s="15">
        <f t="shared" si="90"/>
        <v>500</v>
      </c>
    </row>
    <row r="1095" spans="24:32" ht="16.5" x14ac:dyDescent="0.2">
      <c r="X1095" s="60">
        <v>1082</v>
      </c>
      <c r="Y1095" s="15">
        <f t="shared" si="86"/>
        <v>1606030</v>
      </c>
      <c r="Z1095" s="15" t="str">
        <f t="shared" si="87"/>
        <v>高级神器3配件4-冥神刻印Lvs2</v>
      </c>
      <c r="AA1095" s="60" t="s">
        <v>649</v>
      </c>
      <c r="AB1095" s="15">
        <f t="shared" si="88"/>
        <v>2</v>
      </c>
      <c r="AC1095" s="15" t="str">
        <f t="shared" si="89"/>
        <v>高级神器3配件4</v>
      </c>
      <c r="AD1095" s="15">
        <f>INDEX(芦花古楼!$BS$19:$BS$58,神器!AB1095)</f>
        <v>1</v>
      </c>
      <c r="AE1095" s="15" t="s">
        <v>91</v>
      </c>
      <c r="AF1095" s="15">
        <f t="shared" si="90"/>
        <v>750</v>
      </c>
    </row>
    <row r="1096" spans="24:32" ht="16.5" x14ac:dyDescent="0.2">
      <c r="X1096" s="60">
        <v>1083</v>
      </c>
      <c r="Y1096" s="15">
        <f t="shared" si="86"/>
        <v>1606030</v>
      </c>
      <c r="Z1096" s="15" t="str">
        <f t="shared" si="87"/>
        <v>高级神器3配件4-冥神刻印Lvs3</v>
      </c>
      <c r="AA1096" s="60" t="s">
        <v>649</v>
      </c>
      <c r="AB1096" s="15">
        <f t="shared" si="88"/>
        <v>3</v>
      </c>
      <c r="AC1096" s="15" t="str">
        <f t="shared" si="89"/>
        <v>高级神器3配件4</v>
      </c>
      <c r="AD1096" s="15">
        <f>INDEX(芦花古楼!$BS$19:$BS$58,神器!AB1096)</f>
        <v>2</v>
      </c>
      <c r="AE1096" s="15" t="s">
        <v>91</v>
      </c>
      <c r="AF1096" s="15">
        <f t="shared" si="90"/>
        <v>1000</v>
      </c>
    </row>
    <row r="1097" spans="24:32" ht="16.5" x14ac:dyDescent="0.2">
      <c r="X1097" s="60">
        <v>1084</v>
      </c>
      <c r="Y1097" s="15">
        <f t="shared" si="86"/>
        <v>1606030</v>
      </c>
      <c r="Z1097" s="15" t="str">
        <f t="shared" si="87"/>
        <v>高级神器3配件4-冥神刻印Lvs4</v>
      </c>
      <c r="AA1097" s="60" t="s">
        <v>649</v>
      </c>
      <c r="AB1097" s="15">
        <f t="shared" si="88"/>
        <v>4</v>
      </c>
      <c r="AC1097" s="15" t="str">
        <f t="shared" si="89"/>
        <v>高级神器3配件4</v>
      </c>
      <c r="AD1097" s="15">
        <f>INDEX(芦花古楼!$BS$19:$BS$58,神器!AB1097)</f>
        <v>3</v>
      </c>
      <c r="AE1097" s="15" t="s">
        <v>91</v>
      </c>
      <c r="AF1097" s="15">
        <f t="shared" si="90"/>
        <v>1250</v>
      </c>
    </row>
    <row r="1098" spans="24:32" ht="16.5" x14ac:dyDescent="0.2">
      <c r="X1098" s="60">
        <v>1085</v>
      </c>
      <c r="Y1098" s="15">
        <f t="shared" si="86"/>
        <v>1606030</v>
      </c>
      <c r="Z1098" s="15" t="str">
        <f t="shared" si="87"/>
        <v>高级神器3配件4-冥神刻印Lvs5</v>
      </c>
      <c r="AA1098" s="60" t="s">
        <v>649</v>
      </c>
      <c r="AB1098" s="15">
        <f t="shared" si="88"/>
        <v>5</v>
      </c>
      <c r="AC1098" s="15" t="str">
        <f t="shared" si="89"/>
        <v>高级神器3配件4</v>
      </c>
      <c r="AD1098" s="15">
        <f>INDEX(芦花古楼!$BS$19:$BS$58,神器!AB1098)</f>
        <v>3</v>
      </c>
      <c r="AE1098" s="15" t="s">
        <v>91</v>
      </c>
      <c r="AF1098" s="15">
        <f t="shared" si="90"/>
        <v>1505</v>
      </c>
    </row>
    <row r="1099" spans="24:32" ht="16.5" x14ac:dyDescent="0.2">
      <c r="X1099" s="60">
        <v>1086</v>
      </c>
      <c r="Y1099" s="15">
        <f t="shared" si="86"/>
        <v>1606030</v>
      </c>
      <c r="Z1099" s="15" t="str">
        <f t="shared" si="87"/>
        <v>高级神器3配件4-冥神刻印Lvs6</v>
      </c>
      <c r="AA1099" s="60" t="s">
        <v>649</v>
      </c>
      <c r="AB1099" s="15">
        <f t="shared" si="88"/>
        <v>6</v>
      </c>
      <c r="AC1099" s="15" t="str">
        <f t="shared" si="89"/>
        <v>高级神器3配件4</v>
      </c>
      <c r="AD1099" s="15">
        <f>INDEX(芦花古楼!$BS$19:$BS$58,神器!AB1099)</f>
        <v>5</v>
      </c>
      <c r="AE1099" s="15" t="s">
        <v>91</v>
      </c>
      <c r="AF1099" s="15">
        <f t="shared" si="90"/>
        <v>1755</v>
      </c>
    </row>
    <row r="1100" spans="24:32" ht="16.5" x14ac:dyDescent="0.2">
      <c r="X1100" s="60">
        <v>1087</v>
      </c>
      <c r="Y1100" s="15">
        <f t="shared" si="86"/>
        <v>1606030</v>
      </c>
      <c r="Z1100" s="15" t="str">
        <f t="shared" si="87"/>
        <v>高级神器3配件4-冥神刻印Lvs7</v>
      </c>
      <c r="AA1100" s="60" t="s">
        <v>649</v>
      </c>
      <c r="AB1100" s="15">
        <f t="shared" si="88"/>
        <v>7</v>
      </c>
      <c r="AC1100" s="15" t="str">
        <f t="shared" si="89"/>
        <v>高级神器3配件4</v>
      </c>
      <c r="AD1100" s="15">
        <f>INDEX(芦花古楼!$BS$19:$BS$58,神器!AB1100)</f>
        <v>5</v>
      </c>
      <c r="AE1100" s="15" t="s">
        <v>91</v>
      </c>
      <c r="AF1100" s="15">
        <f t="shared" si="90"/>
        <v>2005</v>
      </c>
    </row>
    <row r="1101" spans="24:32" ht="16.5" x14ac:dyDescent="0.2">
      <c r="X1101" s="60">
        <v>1088</v>
      </c>
      <c r="Y1101" s="15">
        <f t="shared" si="86"/>
        <v>1606030</v>
      </c>
      <c r="Z1101" s="15" t="str">
        <f t="shared" si="87"/>
        <v>高级神器3配件4-冥神刻印Lvs8</v>
      </c>
      <c r="AA1101" s="60" t="s">
        <v>649</v>
      </c>
      <c r="AB1101" s="15">
        <f t="shared" si="88"/>
        <v>8</v>
      </c>
      <c r="AC1101" s="15" t="str">
        <f t="shared" si="89"/>
        <v>高级神器3配件4</v>
      </c>
      <c r="AD1101" s="15">
        <f>INDEX(芦花古楼!$BS$19:$BS$58,神器!AB1101)</f>
        <v>5</v>
      </c>
      <c r="AE1101" s="15" t="s">
        <v>91</v>
      </c>
      <c r="AF1101" s="15">
        <f t="shared" si="90"/>
        <v>2255</v>
      </c>
    </row>
    <row r="1102" spans="24:32" ht="16.5" x14ac:dyDescent="0.2">
      <c r="X1102" s="60">
        <v>1089</v>
      </c>
      <c r="Y1102" s="15">
        <f t="shared" si="86"/>
        <v>1606030</v>
      </c>
      <c r="Z1102" s="15" t="str">
        <f t="shared" si="87"/>
        <v>高级神器3配件4-冥神刻印Lvs9</v>
      </c>
      <c r="AA1102" s="60" t="s">
        <v>649</v>
      </c>
      <c r="AB1102" s="15">
        <f t="shared" si="88"/>
        <v>9</v>
      </c>
      <c r="AC1102" s="15" t="str">
        <f t="shared" si="89"/>
        <v>高级神器3配件4</v>
      </c>
      <c r="AD1102" s="15">
        <f>INDEX(芦花古楼!$BS$19:$BS$58,神器!AB1102)</f>
        <v>5</v>
      </c>
      <c r="AE1102" s="15" t="s">
        <v>91</v>
      </c>
      <c r="AF1102" s="15">
        <f t="shared" si="90"/>
        <v>2505</v>
      </c>
    </row>
    <row r="1103" spans="24:32" ht="16.5" x14ac:dyDescent="0.2">
      <c r="X1103" s="60">
        <v>1090</v>
      </c>
      <c r="Y1103" s="15">
        <f t="shared" ref="Y1103:Y1166" si="91">INDEX($R$4:$R$33,INT((X1103-1)/40)+1)</f>
        <v>1606030</v>
      </c>
      <c r="Z1103" s="15" t="str">
        <f t="shared" ref="Z1103:Z1166" si="92">INDEX($U$4:$U$33,INT((X1103-1)/40)+1)&amp;AA1103&amp;AB1103</f>
        <v>高级神器3配件4-冥神刻印Lvs10</v>
      </c>
      <c r="AA1103" s="60" t="s">
        <v>649</v>
      </c>
      <c r="AB1103" s="15">
        <f t="shared" ref="AB1103:AB1166" si="93">MOD(X1103-1,40)+1</f>
        <v>10</v>
      </c>
      <c r="AC1103" s="15" t="str">
        <f t="shared" ref="AC1103:AC1166" si="94">INDEX($S$4:$S$33,INT((X1103-1)/40)+1)</f>
        <v>高级神器3配件4</v>
      </c>
      <c r="AD1103" s="15">
        <f>INDEX(芦花古楼!$BS$19:$BS$58,神器!AB1103)</f>
        <v>7</v>
      </c>
      <c r="AE1103" s="15" t="s">
        <v>91</v>
      </c>
      <c r="AF1103" s="15">
        <f t="shared" ref="AF1103:AF1166" si="95">INDEX($F$14:$L$53,AB1103,INDEX($Q$4:$Q$33,INT((X1103-1)/40)+1))</f>
        <v>3010</v>
      </c>
    </row>
    <row r="1104" spans="24:32" ht="16.5" x14ac:dyDescent="0.2">
      <c r="X1104" s="60">
        <v>1091</v>
      </c>
      <c r="Y1104" s="15">
        <f t="shared" si="91"/>
        <v>1606030</v>
      </c>
      <c r="Z1104" s="15" t="str">
        <f t="shared" si="92"/>
        <v>高级神器3配件4-冥神刻印Lvs11</v>
      </c>
      <c r="AA1104" s="60" t="s">
        <v>649</v>
      </c>
      <c r="AB1104" s="15">
        <f t="shared" si="93"/>
        <v>11</v>
      </c>
      <c r="AC1104" s="15" t="str">
        <f t="shared" si="94"/>
        <v>高级神器3配件4</v>
      </c>
      <c r="AD1104" s="15">
        <f>INDEX(芦花古楼!$BS$19:$BS$58,神器!AB1104)</f>
        <v>7</v>
      </c>
      <c r="AE1104" s="15" t="s">
        <v>91</v>
      </c>
      <c r="AF1104" s="15">
        <f t="shared" si="95"/>
        <v>3470</v>
      </c>
    </row>
    <row r="1105" spans="24:32" ht="16.5" x14ac:dyDescent="0.2">
      <c r="X1105" s="60">
        <v>1092</v>
      </c>
      <c r="Y1105" s="15">
        <f t="shared" si="91"/>
        <v>1606030</v>
      </c>
      <c r="Z1105" s="15" t="str">
        <f t="shared" si="92"/>
        <v>高级神器3配件4-冥神刻印Lvs12</v>
      </c>
      <c r="AA1105" s="60" t="s">
        <v>649</v>
      </c>
      <c r="AB1105" s="15">
        <f t="shared" si="93"/>
        <v>12</v>
      </c>
      <c r="AC1105" s="15" t="str">
        <f t="shared" si="94"/>
        <v>高级神器3配件4</v>
      </c>
      <c r="AD1105" s="15">
        <f>INDEX(芦花古楼!$BS$19:$BS$58,神器!AB1105)</f>
        <v>7</v>
      </c>
      <c r="AE1105" s="15" t="s">
        <v>91</v>
      </c>
      <c r="AF1105" s="15">
        <f t="shared" si="95"/>
        <v>4050</v>
      </c>
    </row>
    <row r="1106" spans="24:32" ht="16.5" x14ac:dyDescent="0.2">
      <c r="X1106" s="60">
        <v>1093</v>
      </c>
      <c r="Y1106" s="15">
        <f t="shared" si="91"/>
        <v>1606030</v>
      </c>
      <c r="Z1106" s="15" t="str">
        <f t="shared" si="92"/>
        <v>高级神器3配件4-冥神刻印Lvs13</v>
      </c>
      <c r="AA1106" s="60" t="s">
        <v>649</v>
      </c>
      <c r="AB1106" s="15">
        <f t="shared" si="93"/>
        <v>13</v>
      </c>
      <c r="AC1106" s="15" t="str">
        <f t="shared" si="94"/>
        <v>高级神器3配件4</v>
      </c>
      <c r="AD1106" s="15">
        <f>INDEX(芦花古楼!$BS$19:$BS$58,神器!AB1106)</f>
        <v>7</v>
      </c>
      <c r="AE1106" s="15" t="s">
        <v>91</v>
      </c>
      <c r="AF1106" s="15">
        <f t="shared" si="95"/>
        <v>4630</v>
      </c>
    </row>
    <row r="1107" spans="24:32" ht="16.5" x14ac:dyDescent="0.2">
      <c r="X1107" s="60">
        <v>1094</v>
      </c>
      <c r="Y1107" s="15">
        <f t="shared" si="91"/>
        <v>1606030</v>
      </c>
      <c r="Z1107" s="15" t="str">
        <f t="shared" si="92"/>
        <v>高级神器3配件4-冥神刻印Lvs14</v>
      </c>
      <c r="AA1107" s="60" t="s">
        <v>649</v>
      </c>
      <c r="AB1107" s="15">
        <f t="shared" si="93"/>
        <v>14</v>
      </c>
      <c r="AC1107" s="15" t="str">
        <f t="shared" si="94"/>
        <v>高级神器3配件4</v>
      </c>
      <c r="AD1107" s="15">
        <f>INDEX(芦花古楼!$BS$19:$BS$58,神器!AB1107)</f>
        <v>7</v>
      </c>
      <c r="AE1107" s="15" t="s">
        <v>91</v>
      </c>
      <c r="AF1107" s="15">
        <f t="shared" si="95"/>
        <v>5205</v>
      </c>
    </row>
    <row r="1108" spans="24:32" ht="16.5" x14ac:dyDescent="0.2">
      <c r="X1108" s="60">
        <v>1095</v>
      </c>
      <c r="Y1108" s="15">
        <f t="shared" si="91"/>
        <v>1606030</v>
      </c>
      <c r="Z1108" s="15" t="str">
        <f t="shared" si="92"/>
        <v>高级神器3配件4-冥神刻印Lvs15</v>
      </c>
      <c r="AA1108" s="60" t="s">
        <v>649</v>
      </c>
      <c r="AB1108" s="15">
        <f t="shared" si="93"/>
        <v>15</v>
      </c>
      <c r="AC1108" s="15" t="str">
        <f t="shared" si="94"/>
        <v>高级神器3配件4</v>
      </c>
      <c r="AD1108" s="15">
        <f>INDEX(芦花古楼!$BS$19:$BS$58,神器!AB1108)</f>
        <v>10</v>
      </c>
      <c r="AE1108" s="15" t="s">
        <v>91</v>
      </c>
      <c r="AF1108" s="15">
        <f t="shared" si="95"/>
        <v>5785</v>
      </c>
    </row>
    <row r="1109" spans="24:32" ht="16.5" x14ac:dyDescent="0.2">
      <c r="X1109" s="60">
        <v>1096</v>
      </c>
      <c r="Y1109" s="15">
        <f t="shared" si="91"/>
        <v>1606030</v>
      </c>
      <c r="Z1109" s="15" t="str">
        <f t="shared" si="92"/>
        <v>高级神器3配件4-冥神刻印Lvs16</v>
      </c>
      <c r="AA1109" s="60" t="s">
        <v>649</v>
      </c>
      <c r="AB1109" s="15">
        <f t="shared" si="93"/>
        <v>16</v>
      </c>
      <c r="AC1109" s="15" t="str">
        <f t="shared" si="94"/>
        <v>高级神器3配件4</v>
      </c>
      <c r="AD1109" s="15">
        <f>INDEX(芦花古楼!$BS$19:$BS$58,神器!AB1109)</f>
        <v>10</v>
      </c>
      <c r="AE1109" s="15" t="s">
        <v>91</v>
      </c>
      <c r="AF1109" s="15">
        <f t="shared" si="95"/>
        <v>6365</v>
      </c>
    </row>
    <row r="1110" spans="24:32" ht="16.5" x14ac:dyDescent="0.2">
      <c r="X1110" s="60">
        <v>1097</v>
      </c>
      <c r="Y1110" s="15">
        <f t="shared" si="91"/>
        <v>1606030</v>
      </c>
      <c r="Z1110" s="15" t="str">
        <f t="shared" si="92"/>
        <v>高级神器3配件4-冥神刻印Lvs17</v>
      </c>
      <c r="AA1110" s="60" t="s">
        <v>649</v>
      </c>
      <c r="AB1110" s="15">
        <f t="shared" si="93"/>
        <v>17</v>
      </c>
      <c r="AC1110" s="15" t="str">
        <f t="shared" si="94"/>
        <v>高级神器3配件4</v>
      </c>
      <c r="AD1110" s="15">
        <f>INDEX(芦花古楼!$BS$19:$BS$58,神器!AB1110)</f>
        <v>10</v>
      </c>
      <c r="AE1110" s="15" t="s">
        <v>91</v>
      </c>
      <c r="AF1110" s="15">
        <f t="shared" si="95"/>
        <v>6945</v>
      </c>
    </row>
    <row r="1111" spans="24:32" ht="16.5" x14ac:dyDescent="0.2">
      <c r="X1111" s="60">
        <v>1098</v>
      </c>
      <c r="Y1111" s="15">
        <f t="shared" si="91"/>
        <v>1606030</v>
      </c>
      <c r="Z1111" s="15" t="str">
        <f t="shared" si="92"/>
        <v>高级神器3配件4-冥神刻印Lvs18</v>
      </c>
      <c r="AA1111" s="60" t="s">
        <v>649</v>
      </c>
      <c r="AB1111" s="15">
        <f t="shared" si="93"/>
        <v>18</v>
      </c>
      <c r="AC1111" s="15" t="str">
        <f t="shared" si="94"/>
        <v>高级神器3配件4</v>
      </c>
      <c r="AD1111" s="15">
        <f>INDEX(芦花古楼!$BS$19:$BS$58,神器!AB1111)</f>
        <v>10</v>
      </c>
      <c r="AE1111" s="15" t="s">
        <v>91</v>
      </c>
      <c r="AF1111" s="15">
        <f t="shared" si="95"/>
        <v>7525</v>
      </c>
    </row>
    <row r="1112" spans="24:32" ht="16.5" x14ac:dyDescent="0.2">
      <c r="X1112" s="60">
        <v>1099</v>
      </c>
      <c r="Y1112" s="15">
        <f t="shared" si="91"/>
        <v>1606030</v>
      </c>
      <c r="Z1112" s="15" t="str">
        <f t="shared" si="92"/>
        <v>高级神器3配件4-冥神刻印Lvs19</v>
      </c>
      <c r="AA1112" s="60" t="s">
        <v>649</v>
      </c>
      <c r="AB1112" s="15">
        <f t="shared" si="93"/>
        <v>19</v>
      </c>
      <c r="AC1112" s="15" t="str">
        <f t="shared" si="94"/>
        <v>高级神器3配件4</v>
      </c>
      <c r="AD1112" s="15">
        <f>INDEX(芦花古楼!$BS$19:$BS$58,神器!AB1112)</f>
        <v>10</v>
      </c>
      <c r="AE1112" s="15" t="s">
        <v>91</v>
      </c>
      <c r="AF1112" s="15">
        <f t="shared" si="95"/>
        <v>8100</v>
      </c>
    </row>
    <row r="1113" spans="24:32" ht="16.5" x14ac:dyDescent="0.2">
      <c r="X1113" s="60">
        <v>1100</v>
      </c>
      <c r="Y1113" s="15">
        <f t="shared" si="91"/>
        <v>1606030</v>
      </c>
      <c r="Z1113" s="15" t="str">
        <f t="shared" si="92"/>
        <v>高级神器3配件4-冥神刻印Lvs20</v>
      </c>
      <c r="AA1113" s="60" t="s">
        <v>649</v>
      </c>
      <c r="AB1113" s="15">
        <f t="shared" si="93"/>
        <v>20</v>
      </c>
      <c r="AC1113" s="15" t="str">
        <f t="shared" si="94"/>
        <v>高级神器3配件4</v>
      </c>
      <c r="AD1113" s="15">
        <f>INDEX(芦花古楼!$BS$19:$BS$58,神器!AB1113)</f>
        <v>10</v>
      </c>
      <c r="AE1113" s="15" t="s">
        <v>91</v>
      </c>
      <c r="AF1113" s="15">
        <f t="shared" si="95"/>
        <v>9260</v>
      </c>
    </row>
    <row r="1114" spans="24:32" ht="16.5" x14ac:dyDescent="0.2">
      <c r="X1114" s="60">
        <v>1101</v>
      </c>
      <c r="Y1114" s="15">
        <f t="shared" si="91"/>
        <v>1606030</v>
      </c>
      <c r="Z1114" s="15" t="str">
        <f t="shared" si="92"/>
        <v>高级神器3配件4-冥神刻印Lvs21</v>
      </c>
      <c r="AA1114" s="60" t="s">
        <v>649</v>
      </c>
      <c r="AB1114" s="15">
        <f t="shared" si="93"/>
        <v>21</v>
      </c>
      <c r="AC1114" s="15" t="str">
        <f t="shared" si="94"/>
        <v>高级神器3配件4</v>
      </c>
      <c r="AD1114" s="15">
        <f>INDEX(芦花古楼!$BS$19:$BS$58,神器!AB1114)</f>
        <v>15</v>
      </c>
      <c r="AE1114" s="15" t="s">
        <v>91</v>
      </c>
      <c r="AF1114" s="15">
        <f t="shared" si="95"/>
        <v>9815</v>
      </c>
    </row>
    <row r="1115" spans="24:32" ht="16.5" x14ac:dyDescent="0.2">
      <c r="X1115" s="60">
        <v>1102</v>
      </c>
      <c r="Y1115" s="15">
        <f t="shared" si="91"/>
        <v>1606030</v>
      </c>
      <c r="Z1115" s="15" t="str">
        <f t="shared" si="92"/>
        <v>高级神器3配件4-冥神刻印Lvs22</v>
      </c>
      <c r="AA1115" s="60" t="s">
        <v>649</v>
      </c>
      <c r="AB1115" s="15">
        <f t="shared" si="93"/>
        <v>22</v>
      </c>
      <c r="AC1115" s="15" t="str">
        <f t="shared" si="94"/>
        <v>高级神器3配件4</v>
      </c>
      <c r="AD1115" s="15">
        <f>INDEX(芦花古楼!$BS$19:$BS$58,神器!AB1115)</f>
        <v>15</v>
      </c>
      <c r="AE1115" s="15" t="s">
        <v>91</v>
      </c>
      <c r="AF1115" s="15">
        <f t="shared" si="95"/>
        <v>10305</v>
      </c>
    </row>
    <row r="1116" spans="24:32" ht="16.5" x14ac:dyDescent="0.2">
      <c r="X1116" s="60">
        <v>1103</v>
      </c>
      <c r="Y1116" s="15">
        <f t="shared" si="91"/>
        <v>1606030</v>
      </c>
      <c r="Z1116" s="15" t="str">
        <f t="shared" si="92"/>
        <v>高级神器3配件4-冥神刻印Lvs23</v>
      </c>
      <c r="AA1116" s="60" t="s">
        <v>649</v>
      </c>
      <c r="AB1116" s="15">
        <f t="shared" si="93"/>
        <v>23</v>
      </c>
      <c r="AC1116" s="15" t="str">
        <f t="shared" si="94"/>
        <v>高级神器3配件4</v>
      </c>
      <c r="AD1116" s="15">
        <f>INDEX(芦花古楼!$BS$19:$BS$58,神器!AB1116)</f>
        <v>15</v>
      </c>
      <c r="AE1116" s="15" t="s">
        <v>91</v>
      </c>
      <c r="AF1116" s="15">
        <f t="shared" si="95"/>
        <v>10795</v>
      </c>
    </row>
    <row r="1117" spans="24:32" ht="16.5" x14ac:dyDescent="0.2">
      <c r="X1117" s="60">
        <v>1104</v>
      </c>
      <c r="Y1117" s="15">
        <f t="shared" si="91"/>
        <v>1606030</v>
      </c>
      <c r="Z1117" s="15" t="str">
        <f t="shared" si="92"/>
        <v>高级神器3配件4-冥神刻印Lvs24</v>
      </c>
      <c r="AA1117" s="60" t="s">
        <v>649</v>
      </c>
      <c r="AB1117" s="15">
        <f t="shared" si="93"/>
        <v>24</v>
      </c>
      <c r="AC1117" s="15" t="str">
        <f t="shared" si="94"/>
        <v>高级神器3配件4</v>
      </c>
      <c r="AD1117" s="15">
        <f>INDEX(芦花古楼!$BS$19:$BS$58,神器!AB1117)</f>
        <v>15</v>
      </c>
      <c r="AE1117" s="15" t="s">
        <v>91</v>
      </c>
      <c r="AF1117" s="15">
        <f t="shared" si="95"/>
        <v>11285</v>
      </c>
    </row>
    <row r="1118" spans="24:32" ht="16.5" x14ac:dyDescent="0.2">
      <c r="X1118" s="60">
        <v>1105</v>
      </c>
      <c r="Y1118" s="15">
        <f t="shared" si="91"/>
        <v>1606030</v>
      </c>
      <c r="Z1118" s="15" t="str">
        <f t="shared" si="92"/>
        <v>高级神器3配件4-冥神刻印Lvs25</v>
      </c>
      <c r="AA1118" s="60" t="s">
        <v>649</v>
      </c>
      <c r="AB1118" s="15">
        <f t="shared" si="93"/>
        <v>25</v>
      </c>
      <c r="AC1118" s="15" t="str">
        <f t="shared" si="94"/>
        <v>高级神器3配件4</v>
      </c>
      <c r="AD1118" s="15">
        <f>INDEX(芦花古楼!$BS$19:$BS$58,神器!AB1118)</f>
        <v>15</v>
      </c>
      <c r="AE1118" s="15" t="s">
        <v>91</v>
      </c>
      <c r="AF1118" s="15">
        <f t="shared" si="95"/>
        <v>11780</v>
      </c>
    </row>
    <row r="1119" spans="24:32" ht="16.5" x14ac:dyDescent="0.2">
      <c r="X1119" s="60">
        <v>1106</v>
      </c>
      <c r="Y1119" s="15">
        <f t="shared" si="91"/>
        <v>1606030</v>
      </c>
      <c r="Z1119" s="15" t="str">
        <f t="shared" si="92"/>
        <v>高级神器3配件4-冥神刻印Lvs26</v>
      </c>
      <c r="AA1119" s="60" t="s">
        <v>649</v>
      </c>
      <c r="AB1119" s="15">
        <f t="shared" si="93"/>
        <v>26</v>
      </c>
      <c r="AC1119" s="15" t="str">
        <f t="shared" si="94"/>
        <v>高级神器3配件4</v>
      </c>
      <c r="AD1119" s="15">
        <f>INDEX(芦花古楼!$BS$19:$BS$58,神器!AB1119)</f>
        <v>25</v>
      </c>
      <c r="AE1119" s="15" t="s">
        <v>91</v>
      </c>
      <c r="AF1119" s="15">
        <f t="shared" si="95"/>
        <v>12270</v>
      </c>
    </row>
    <row r="1120" spans="24:32" ht="16.5" x14ac:dyDescent="0.2">
      <c r="X1120" s="60">
        <v>1107</v>
      </c>
      <c r="Y1120" s="15">
        <f t="shared" si="91"/>
        <v>1606030</v>
      </c>
      <c r="Z1120" s="15" t="str">
        <f t="shared" si="92"/>
        <v>高级神器3配件4-冥神刻印Lvs27</v>
      </c>
      <c r="AA1120" s="60" t="s">
        <v>649</v>
      </c>
      <c r="AB1120" s="15">
        <f t="shared" si="93"/>
        <v>27</v>
      </c>
      <c r="AC1120" s="15" t="str">
        <f t="shared" si="94"/>
        <v>高级神器3配件4</v>
      </c>
      <c r="AD1120" s="15">
        <f>INDEX(芦花古楼!$BS$19:$BS$58,神器!AB1120)</f>
        <v>25</v>
      </c>
      <c r="AE1120" s="15" t="s">
        <v>91</v>
      </c>
      <c r="AF1120" s="15">
        <f t="shared" si="95"/>
        <v>12760</v>
      </c>
    </row>
    <row r="1121" spans="24:32" ht="16.5" x14ac:dyDescent="0.2">
      <c r="X1121" s="60">
        <v>1108</v>
      </c>
      <c r="Y1121" s="15">
        <f t="shared" si="91"/>
        <v>1606030</v>
      </c>
      <c r="Z1121" s="15" t="str">
        <f t="shared" si="92"/>
        <v>高级神器3配件4-冥神刻印Lvs28</v>
      </c>
      <c r="AA1121" s="60" t="s">
        <v>649</v>
      </c>
      <c r="AB1121" s="15">
        <f t="shared" si="93"/>
        <v>28</v>
      </c>
      <c r="AC1121" s="15" t="str">
        <f t="shared" si="94"/>
        <v>高级神器3配件4</v>
      </c>
      <c r="AD1121" s="15">
        <f>INDEX(芦花古楼!$BS$19:$BS$58,神器!AB1121)</f>
        <v>25</v>
      </c>
      <c r="AE1121" s="15" t="s">
        <v>91</v>
      </c>
      <c r="AF1121" s="15">
        <f t="shared" si="95"/>
        <v>13250</v>
      </c>
    </row>
    <row r="1122" spans="24:32" ht="16.5" x14ac:dyDescent="0.2">
      <c r="X1122" s="60">
        <v>1109</v>
      </c>
      <c r="Y1122" s="15">
        <f t="shared" si="91"/>
        <v>1606030</v>
      </c>
      <c r="Z1122" s="15" t="str">
        <f t="shared" si="92"/>
        <v>高级神器3配件4-冥神刻印Lvs29</v>
      </c>
      <c r="AA1122" s="60" t="s">
        <v>649</v>
      </c>
      <c r="AB1122" s="15">
        <f t="shared" si="93"/>
        <v>29</v>
      </c>
      <c r="AC1122" s="15" t="str">
        <f t="shared" si="94"/>
        <v>高级神器3配件4</v>
      </c>
      <c r="AD1122" s="15">
        <f>INDEX(芦花古楼!$BS$19:$BS$58,神器!AB1122)</f>
        <v>25</v>
      </c>
      <c r="AE1122" s="15" t="s">
        <v>91</v>
      </c>
      <c r="AF1122" s="15">
        <f t="shared" si="95"/>
        <v>13740</v>
      </c>
    </row>
    <row r="1123" spans="24:32" ht="16.5" x14ac:dyDescent="0.2">
      <c r="X1123" s="60">
        <v>1110</v>
      </c>
      <c r="Y1123" s="15">
        <f t="shared" si="91"/>
        <v>1606030</v>
      </c>
      <c r="Z1123" s="15" t="str">
        <f t="shared" si="92"/>
        <v>高级神器3配件4-冥神刻印Lvs30</v>
      </c>
      <c r="AA1123" s="60" t="s">
        <v>649</v>
      </c>
      <c r="AB1123" s="15">
        <f t="shared" si="93"/>
        <v>30</v>
      </c>
      <c r="AC1123" s="15" t="str">
        <f t="shared" si="94"/>
        <v>高级神器3配件4</v>
      </c>
      <c r="AD1123" s="15">
        <f>INDEX(芦花古楼!$BS$19:$BS$58,神器!AB1123)</f>
        <v>25</v>
      </c>
      <c r="AE1123" s="15" t="s">
        <v>91</v>
      </c>
      <c r="AF1123" s="15">
        <f t="shared" si="95"/>
        <v>14725</v>
      </c>
    </row>
    <row r="1124" spans="24:32" ht="16.5" x14ac:dyDescent="0.2">
      <c r="X1124" s="60">
        <v>1111</v>
      </c>
      <c r="Y1124" s="15">
        <f t="shared" si="91"/>
        <v>1606030</v>
      </c>
      <c r="Z1124" s="15" t="str">
        <f t="shared" si="92"/>
        <v>高级神器3配件4-冥神刻印Lvs31</v>
      </c>
      <c r="AA1124" s="60" t="s">
        <v>649</v>
      </c>
      <c r="AB1124" s="15">
        <f t="shared" si="93"/>
        <v>31</v>
      </c>
      <c r="AC1124" s="15" t="str">
        <f t="shared" si="94"/>
        <v>高级神器3配件4</v>
      </c>
      <c r="AD1124" s="15">
        <f>INDEX(芦花古楼!$BS$19:$BS$58,神器!AB1124)</f>
        <v>30</v>
      </c>
      <c r="AE1124" s="15" t="s">
        <v>91</v>
      </c>
      <c r="AF1124" s="15">
        <f t="shared" si="95"/>
        <v>15435</v>
      </c>
    </row>
    <row r="1125" spans="24:32" ht="16.5" x14ac:dyDescent="0.2">
      <c r="X1125" s="60">
        <v>1112</v>
      </c>
      <c r="Y1125" s="15">
        <f t="shared" si="91"/>
        <v>1606030</v>
      </c>
      <c r="Z1125" s="15" t="str">
        <f t="shared" si="92"/>
        <v>高级神器3配件4-冥神刻印Lvs32</v>
      </c>
      <c r="AA1125" s="60" t="s">
        <v>649</v>
      </c>
      <c r="AB1125" s="15">
        <f t="shared" si="93"/>
        <v>32</v>
      </c>
      <c r="AC1125" s="15" t="str">
        <f t="shared" si="94"/>
        <v>高级神器3配件4</v>
      </c>
      <c r="AD1125" s="15">
        <f>INDEX(芦花古楼!$BS$19:$BS$58,神器!AB1125)</f>
        <v>30</v>
      </c>
      <c r="AE1125" s="15" t="s">
        <v>91</v>
      </c>
      <c r="AF1125" s="15">
        <f t="shared" si="95"/>
        <v>23155</v>
      </c>
    </row>
    <row r="1126" spans="24:32" ht="16.5" x14ac:dyDescent="0.2">
      <c r="X1126" s="60">
        <v>1113</v>
      </c>
      <c r="Y1126" s="15">
        <f t="shared" si="91"/>
        <v>1606030</v>
      </c>
      <c r="Z1126" s="15" t="str">
        <f t="shared" si="92"/>
        <v>高级神器3配件4-冥神刻印Lvs33</v>
      </c>
      <c r="AA1126" s="60" t="s">
        <v>649</v>
      </c>
      <c r="AB1126" s="15">
        <f t="shared" si="93"/>
        <v>33</v>
      </c>
      <c r="AC1126" s="15" t="str">
        <f t="shared" si="94"/>
        <v>高级神器3配件4</v>
      </c>
      <c r="AD1126" s="15">
        <f>INDEX(芦花古楼!$BS$19:$BS$58,神器!AB1126)</f>
        <v>30</v>
      </c>
      <c r="AE1126" s="15" t="s">
        <v>91</v>
      </c>
      <c r="AF1126" s="15">
        <f t="shared" si="95"/>
        <v>30875</v>
      </c>
    </row>
    <row r="1127" spans="24:32" ht="16.5" x14ac:dyDescent="0.2">
      <c r="X1127" s="60">
        <v>1114</v>
      </c>
      <c r="Y1127" s="15">
        <f t="shared" si="91"/>
        <v>1606030</v>
      </c>
      <c r="Z1127" s="15" t="str">
        <f t="shared" si="92"/>
        <v>高级神器3配件4-冥神刻印Lvs34</v>
      </c>
      <c r="AA1127" s="60" t="s">
        <v>649</v>
      </c>
      <c r="AB1127" s="15">
        <f t="shared" si="93"/>
        <v>34</v>
      </c>
      <c r="AC1127" s="15" t="str">
        <f t="shared" si="94"/>
        <v>高级神器3配件4</v>
      </c>
      <c r="AD1127" s="15">
        <f>INDEX(芦花古楼!$BS$19:$BS$58,神器!AB1127)</f>
        <v>30</v>
      </c>
      <c r="AE1127" s="15" t="s">
        <v>91</v>
      </c>
      <c r="AF1127" s="15">
        <f t="shared" si="95"/>
        <v>38595</v>
      </c>
    </row>
    <row r="1128" spans="24:32" ht="16.5" x14ac:dyDescent="0.2">
      <c r="X1128" s="60">
        <v>1115</v>
      </c>
      <c r="Y1128" s="15">
        <f t="shared" si="91"/>
        <v>1606030</v>
      </c>
      <c r="Z1128" s="15" t="str">
        <f t="shared" si="92"/>
        <v>高级神器3配件4-冥神刻印Lvs35</v>
      </c>
      <c r="AA1128" s="60" t="s">
        <v>649</v>
      </c>
      <c r="AB1128" s="15">
        <f t="shared" si="93"/>
        <v>35</v>
      </c>
      <c r="AC1128" s="15" t="str">
        <f t="shared" si="94"/>
        <v>高级神器3配件4</v>
      </c>
      <c r="AD1128" s="15">
        <f>INDEX(芦花古楼!$BS$19:$BS$58,神器!AB1128)</f>
        <v>30</v>
      </c>
      <c r="AE1128" s="15" t="s">
        <v>91</v>
      </c>
      <c r="AF1128" s="15">
        <f t="shared" si="95"/>
        <v>46310</v>
      </c>
    </row>
    <row r="1129" spans="24:32" ht="16.5" x14ac:dyDescent="0.2">
      <c r="X1129" s="60">
        <v>1116</v>
      </c>
      <c r="Y1129" s="15">
        <f t="shared" si="91"/>
        <v>1606030</v>
      </c>
      <c r="Z1129" s="15" t="str">
        <f t="shared" si="92"/>
        <v>高级神器3配件4-冥神刻印Lvs36</v>
      </c>
      <c r="AA1129" s="60" t="s">
        <v>649</v>
      </c>
      <c r="AB1129" s="15">
        <f t="shared" si="93"/>
        <v>36</v>
      </c>
      <c r="AC1129" s="15" t="str">
        <f t="shared" si="94"/>
        <v>高级神器3配件4</v>
      </c>
      <c r="AD1129" s="15">
        <f>INDEX(芦花古楼!$BS$19:$BS$58,神器!AB1129)</f>
        <v>40</v>
      </c>
      <c r="AE1129" s="15" t="s">
        <v>91</v>
      </c>
      <c r="AF1129" s="15">
        <f t="shared" si="95"/>
        <v>54030</v>
      </c>
    </row>
    <row r="1130" spans="24:32" ht="16.5" x14ac:dyDescent="0.2">
      <c r="X1130" s="60">
        <v>1117</v>
      </c>
      <c r="Y1130" s="15">
        <f t="shared" si="91"/>
        <v>1606030</v>
      </c>
      <c r="Z1130" s="15" t="str">
        <f t="shared" si="92"/>
        <v>高级神器3配件4-冥神刻印Lvs37</v>
      </c>
      <c r="AA1130" s="60" t="s">
        <v>649</v>
      </c>
      <c r="AB1130" s="15">
        <f t="shared" si="93"/>
        <v>37</v>
      </c>
      <c r="AC1130" s="15" t="str">
        <f t="shared" si="94"/>
        <v>高级神器3配件4</v>
      </c>
      <c r="AD1130" s="15">
        <f>INDEX(芦花古楼!$BS$19:$BS$58,神器!AB1130)</f>
        <v>40</v>
      </c>
      <c r="AE1130" s="15" t="s">
        <v>91</v>
      </c>
      <c r="AF1130" s="15">
        <f t="shared" si="95"/>
        <v>61750</v>
      </c>
    </row>
    <row r="1131" spans="24:32" ht="16.5" x14ac:dyDescent="0.2">
      <c r="X1131" s="60">
        <v>1118</v>
      </c>
      <c r="Y1131" s="15">
        <f t="shared" si="91"/>
        <v>1606030</v>
      </c>
      <c r="Z1131" s="15" t="str">
        <f t="shared" si="92"/>
        <v>高级神器3配件4-冥神刻印Lvs38</v>
      </c>
      <c r="AA1131" s="60" t="s">
        <v>649</v>
      </c>
      <c r="AB1131" s="15">
        <f t="shared" si="93"/>
        <v>38</v>
      </c>
      <c r="AC1131" s="15" t="str">
        <f t="shared" si="94"/>
        <v>高级神器3配件4</v>
      </c>
      <c r="AD1131" s="15">
        <f>INDEX(芦花古楼!$BS$19:$BS$58,神器!AB1131)</f>
        <v>40</v>
      </c>
      <c r="AE1131" s="15" t="s">
        <v>91</v>
      </c>
      <c r="AF1131" s="15">
        <f t="shared" si="95"/>
        <v>69470</v>
      </c>
    </row>
    <row r="1132" spans="24:32" ht="16.5" x14ac:dyDescent="0.2">
      <c r="X1132" s="60">
        <v>1119</v>
      </c>
      <c r="Y1132" s="15">
        <f t="shared" si="91"/>
        <v>1606030</v>
      </c>
      <c r="Z1132" s="15" t="str">
        <f t="shared" si="92"/>
        <v>高级神器3配件4-冥神刻印Lvs39</v>
      </c>
      <c r="AA1132" s="60" t="s">
        <v>649</v>
      </c>
      <c r="AB1132" s="15">
        <f t="shared" si="93"/>
        <v>39</v>
      </c>
      <c r="AC1132" s="15" t="str">
        <f t="shared" si="94"/>
        <v>高级神器3配件4</v>
      </c>
      <c r="AD1132" s="15">
        <f>INDEX(芦花古楼!$BS$19:$BS$58,神器!AB1132)</f>
        <v>40</v>
      </c>
      <c r="AE1132" s="15" t="s">
        <v>91</v>
      </c>
      <c r="AF1132" s="15">
        <f t="shared" si="95"/>
        <v>77190</v>
      </c>
    </row>
    <row r="1133" spans="24:32" ht="16.5" x14ac:dyDescent="0.2">
      <c r="X1133" s="60">
        <v>1120</v>
      </c>
      <c r="Y1133" s="15">
        <f t="shared" si="91"/>
        <v>1606030</v>
      </c>
      <c r="Z1133" s="15" t="str">
        <f t="shared" si="92"/>
        <v>高级神器3配件4-冥神刻印Lvs40</v>
      </c>
      <c r="AA1133" s="60" t="s">
        <v>649</v>
      </c>
      <c r="AB1133" s="15">
        <f t="shared" si="93"/>
        <v>40</v>
      </c>
      <c r="AC1133" s="15" t="str">
        <f t="shared" si="94"/>
        <v>高级神器3配件4</v>
      </c>
      <c r="AD1133" s="15">
        <f>INDEX(芦花古楼!$BS$19:$BS$58,神器!AB1133)</f>
        <v>40</v>
      </c>
      <c r="AE1133" s="15" t="s">
        <v>91</v>
      </c>
      <c r="AF1133" s="15">
        <f t="shared" si="95"/>
        <v>92625</v>
      </c>
    </row>
    <row r="1134" spans="24:32" ht="16.5" x14ac:dyDescent="0.2">
      <c r="X1134" s="60">
        <v>1121</v>
      </c>
      <c r="Y1134" s="15">
        <f t="shared" si="91"/>
        <v>1606031</v>
      </c>
      <c r="Z1134" s="15" t="str">
        <f t="shared" si="92"/>
        <v>高级神器3配件5-灼热磨沙Lvs1</v>
      </c>
      <c r="AA1134" s="60" t="s">
        <v>649</v>
      </c>
      <c r="AB1134" s="15">
        <f t="shared" si="93"/>
        <v>1</v>
      </c>
      <c r="AC1134" s="15" t="str">
        <f t="shared" si="94"/>
        <v>高级神器3配件5</v>
      </c>
      <c r="AD1134" s="15">
        <f>INDEX(芦花古楼!$BS$19:$BS$58,神器!AB1134)</f>
        <v>1</v>
      </c>
      <c r="AE1134" s="15" t="s">
        <v>91</v>
      </c>
      <c r="AF1134" s="15">
        <f t="shared" si="95"/>
        <v>715</v>
      </c>
    </row>
    <row r="1135" spans="24:32" ht="16.5" x14ac:dyDescent="0.2">
      <c r="X1135" s="60">
        <v>1122</v>
      </c>
      <c r="Y1135" s="15">
        <f t="shared" si="91"/>
        <v>1606031</v>
      </c>
      <c r="Z1135" s="15" t="str">
        <f t="shared" si="92"/>
        <v>高级神器3配件5-灼热磨沙Lvs2</v>
      </c>
      <c r="AA1135" s="60" t="s">
        <v>649</v>
      </c>
      <c r="AB1135" s="15">
        <f t="shared" si="93"/>
        <v>2</v>
      </c>
      <c r="AC1135" s="15" t="str">
        <f t="shared" si="94"/>
        <v>高级神器3配件5</v>
      </c>
      <c r="AD1135" s="15">
        <f>INDEX(芦花古楼!$BS$19:$BS$58,神器!AB1135)</f>
        <v>1</v>
      </c>
      <c r="AE1135" s="15" t="s">
        <v>91</v>
      </c>
      <c r="AF1135" s="15">
        <f t="shared" si="95"/>
        <v>1075</v>
      </c>
    </row>
    <row r="1136" spans="24:32" ht="16.5" x14ac:dyDescent="0.2">
      <c r="X1136" s="60">
        <v>1123</v>
      </c>
      <c r="Y1136" s="15">
        <f t="shared" si="91"/>
        <v>1606031</v>
      </c>
      <c r="Z1136" s="15" t="str">
        <f t="shared" si="92"/>
        <v>高级神器3配件5-灼热磨沙Lvs3</v>
      </c>
      <c r="AA1136" s="60" t="s">
        <v>649</v>
      </c>
      <c r="AB1136" s="15">
        <f t="shared" si="93"/>
        <v>3</v>
      </c>
      <c r="AC1136" s="15" t="str">
        <f t="shared" si="94"/>
        <v>高级神器3配件5</v>
      </c>
      <c r="AD1136" s="15">
        <f>INDEX(芦花古楼!$BS$19:$BS$58,神器!AB1136)</f>
        <v>2</v>
      </c>
      <c r="AE1136" s="15" t="s">
        <v>91</v>
      </c>
      <c r="AF1136" s="15">
        <f t="shared" si="95"/>
        <v>1430</v>
      </c>
    </row>
    <row r="1137" spans="24:32" ht="16.5" x14ac:dyDescent="0.2">
      <c r="X1137" s="60">
        <v>1124</v>
      </c>
      <c r="Y1137" s="15">
        <f t="shared" si="91"/>
        <v>1606031</v>
      </c>
      <c r="Z1137" s="15" t="str">
        <f t="shared" si="92"/>
        <v>高级神器3配件5-灼热磨沙Lvs4</v>
      </c>
      <c r="AA1137" s="60" t="s">
        <v>649</v>
      </c>
      <c r="AB1137" s="15">
        <f t="shared" si="93"/>
        <v>4</v>
      </c>
      <c r="AC1137" s="15" t="str">
        <f t="shared" si="94"/>
        <v>高级神器3配件5</v>
      </c>
      <c r="AD1137" s="15">
        <f>INDEX(芦花古楼!$BS$19:$BS$58,神器!AB1137)</f>
        <v>3</v>
      </c>
      <c r="AE1137" s="15" t="s">
        <v>91</v>
      </c>
      <c r="AF1137" s="15">
        <f t="shared" si="95"/>
        <v>1790</v>
      </c>
    </row>
    <row r="1138" spans="24:32" ht="16.5" x14ac:dyDescent="0.2">
      <c r="X1138" s="60">
        <v>1125</v>
      </c>
      <c r="Y1138" s="15">
        <f t="shared" si="91"/>
        <v>1606031</v>
      </c>
      <c r="Z1138" s="15" t="str">
        <f t="shared" si="92"/>
        <v>高级神器3配件5-灼热磨沙Lvs5</v>
      </c>
      <c r="AA1138" s="60" t="s">
        <v>649</v>
      </c>
      <c r="AB1138" s="15">
        <f t="shared" si="93"/>
        <v>5</v>
      </c>
      <c r="AC1138" s="15" t="str">
        <f t="shared" si="94"/>
        <v>高级神器3配件5</v>
      </c>
      <c r="AD1138" s="15">
        <f>INDEX(芦花古楼!$BS$19:$BS$58,神器!AB1138)</f>
        <v>3</v>
      </c>
      <c r="AE1138" s="15" t="s">
        <v>91</v>
      </c>
      <c r="AF1138" s="15">
        <f t="shared" si="95"/>
        <v>2150</v>
      </c>
    </row>
    <row r="1139" spans="24:32" ht="16.5" x14ac:dyDescent="0.2">
      <c r="X1139" s="60">
        <v>1126</v>
      </c>
      <c r="Y1139" s="15">
        <f t="shared" si="91"/>
        <v>1606031</v>
      </c>
      <c r="Z1139" s="15" t="str">
        <f t="shared" si="92"/>
        <v>高级神器3配件5-灼热磨沙Lvs6</v>
      </c>
      <c r="AA1139" s="60" t="s">
        <v>649</v>
      </c>
      <c r="AB1139" s="15">
        <f t="shared" si="93"/>
        <v>6</v>
      </c>
      <c r="AC1139" s="15" t="str">
        <f t="shared" si="94"/>
        <v>高级神器3配件5</v>
      </c>
      <c r="AD1139" s="15">
        <f>INDEX(芦花古楼!$BS$19:$BS$58,神器!AB1139)</f>
        <v>5</v>
      </c>
      <c r="AE1139" s="15" t="s">
        <v>91</v>
      </c>
      <c r="AF1139" s="15">
        <f t="shared" si="95"/>
        <v>2505</v>
      </c>
    </row>
    <row r="1140" spans="24:32" ht="16.5" x14ac:dyDescent="0.2">
      <c r="X1140" s="60">
        <v>1127</v>
      </c>
      <c r="Y1140" s="15">
        <f t="shared" si="91"/>
        <v>1606031</v>
      </c>
      <c r="Z1140" s="15" t="str">
        <f t="shared" si="92"/>
        <v>高级神器3配件5-灼热磨沙Lvs7</v>
      </c>
      <c r="AA1140" s="60" t="s">
        <v>649</v>
      </c>
      <c r="AB1140" s="15">
        <f t="shared" si="93"/>
        <v>7</v>
      </c>
      <c r="AC1140" s="15" t="str">
        <f t="shared" si="94"/>
        <v>高级神器3配件5</v>
      </c>
      <c r="AD1140" s="15">
        <f>INDEX(芦花古楼!$BS$19:$BS$58,神器!AB1140)</f>
        <v>5</v>
      </c>
      <c r="AE1140" s="15" t="s">
        <v>91</v>
      </c>
      <c r="AF1140" s="15">
        <f t="shared" si="95"/>
        <v>2865</v>
      </c>
    </row>
    <row r="1141" spans="24:32" ht="16.5" x14ac:dyDescent="0.2">
      <c r="X1141" s="60">
        <v>1128</v>
      </c>
      <c r="Y1141" s="15">
        <f t="shared" si="91"/>
        <v>1606031</v>
      </c>
      <c r="Z1141" s="15" t="str">
        <f t="shared" si="92"/>
        <v>高级神器3配件5-灼热磨沙Lvs8</v>
      </c>
      <c r="AA1141" s="60" t="s">
        <v>649</v>
      </c>
      <c r="AB1141" s="15">
        <f t="shared" si="93"/>
        <v>8</v>
      </c>
      <c r="AC1141" s="15" t="str">
        <f t="shared" si="94"/>
        <v>高级神器3配件5</v>
      </c>
      <c r="AD1141" s="15">
        <f>INDEX(芦花古楼!$BS$19:$BS$58,神器!AB1141)</f>
        <v>5</v>
      </c>
      <c r="AE1141" s="15" t="s">
        <v>91</v>
      </c>
      <c r="AF1141" s="15">
        <f t="shared" si="95"/>
        <v>3225</v>
      </c>
    </row>
    <row r="1142" spans="24:32" ht="16.5" x14ac:dyDescent="0.2">
      <c r="X1142" s="60">
        <v>1129</v>
      </c>
      <c r="Y1142" s="15">
        <f t="shared" si="91"/>
        <v>1606031</v>
      </c>
      <c r="Z1142" s="15" t="str">
        <f t="shared" si="92"/>
        <v>高级神器3配件5-灼热磨沙Lvs9</v>
      </c>
      <c r="AA1142" s="60" t="s">
        <v>649</v>
      </c>
      <c r="AB1142" s="15">
        <f t="shared" si="93"/>
        <v>9</v>
      </c>
      <c r="AC1142" s="15" t="str">
        <f t="shared" si="94"/>
        <v>高级神器3配件5</v>
      </c>
      <c r="AD1142" s="15">
        <f>INDEX(芦花古楼!$BS$19:$BS$58,神器!AB1142)</f>
        <v>5</v>
      </c>
      <c r="AE1142" s="15" t="s">
        <v>91</v>
      </c>
      <c r="AF1142" s="15">
        <f t="shared" si="95"/>
        <v>3585</v>
      </c>
    </row>
    <row r="1143" spans="24:32" ht="16.5" x14ac:dyDescent="0.2">
      <c r="X1143" s="60">
        <v>1130</v>
      </c>
      <c r="Y1143" s="15">
        <f t="shared" si="91"/>
        <v>1606031</v>
      </c>
      <c r="Z1143" s="15" t="str">
        <f t="shared" si="92"/>
        <v>高级神器3配件5-灼热磨沙Lvs10</v>
      </c>
      <c r="AA1143" s="60" t="s">
        <v>649</v>
      </c>
      <c r="AB1143" s="15">
        <f t="shared" si="93"/>
        <v>10</v>
      </c>
      <c r="AC1143" s="15" t="str">
        <f t="shared" si="94"/>
        <v>高级神器3配件5</v>
      </c>
      <c r="AD1143" s="15">
        <f>INDEX(芦花古楼!$BS$19:$BS$58,神器!AB1143)</f>
        <v>7</v>
      </c>
      <c r="AE1143" s="15" t="s">
        <v>91</v>
      </c>
      <c r="AF1143" s="15">
        <f t="shared" si="95"/>
        <v>4300</v>
      </c>
    </row>
    <row r="1144" spans="24:32" ht="16.5" x14ac:dyDescent="0.2">
      <c r="X1144" s="60">
        <v>1131</v>
      </c>
      <c r="Y1144" s="15">
        <f t="shared" si="91"/>
        <v>1606031</v>
      </c>
      <c r="Z1144" s="15" t="str">
        <f t="shared" si="92"/>
        <v>高级神器3配件5-灼热磨沙Lvs11</v>
      </c>
      <c r="AA1144" s="60" t="s">
        <v>649</v>
      </c>
      <c r="AB1144" s="15">
        <f t="shared" si="93"/>
        <v>11</v>
      </c>
      <c r="AC1144" s="15" t="str">
        <f t="shared" si="94"/>
        <v>高级神器3配件5</v>
      </c>
      <c r="AD1144" s="15">
        <f>INDEX(芦花古楼!$BS$19:$BS$58,神器!AB1144)</f>
        <v>7</v>
      </c>
      <c r="AE1144" s="15" t="s">
        <v>91</v>
      </c>
      <c r="AF1144" s="15">
        <f t="shared" si="95"/>
        <v>4960</v>
      </c>
    </row>
    <row r="1145" spans="24:32" ht="16.5" x14ac:dyDescent="0.2">
      <c r="X1145" s="60">
        <v>1132</v>
      </c>
      <c r="Y1145" s="15">
        <f t="shared" si="91"/>
        <v>1606031</v>
      </c>
      <c r="Z1145" s="15" t="str">
        <f t="shared" si="92"/>
        <v>高级神器3配件5-灼热磨沙Lvs12</v>
      </c>
      <c r="AA1145" s="60" t="s">
        <v>649</v>
      </c>
      <c r="AB1145" s="15">
        <f t="shared" si="93"/>
        <v>12</v>
      </c>
      <c r="AC1145" s="15" t="str">
        <f t="shared" si="94"/>
        <v>高级神器3配件5</v>
      </c>
      <c r="AD1145" s="15">
        <f>INDEX(芦花古楼!$BS$19:$BS$58,神器!AB1145)</f>
        <v>7</v>
      </c>
      <c r="AE1145" s="15" t="s">
        <v>91</v>
      </c>
      <c r="AF1145" s="15">
        <f t="shared" si="95"/>
        <v>5785</v>
      </c>
    </row>
    <row r="1146" spans="24:32" ht="16.5" x14ac:dyDescent="0.2">
      <c r="X1146" s="60">
        <v>1133</v>
      </c>
      <c r="Y1146" s="15">
        <f t="shared" si="91"/>
        <v>1606031</v>
      </c>
      <c r="Z1146" s="15" t="str">
        <f t="shared" si="92"/>
        <v>高级神器3配件5-灼热磨沙Lvs13</v>
      </c>
      <c r="AA1146" s="60" t="s">
        <v>649</v>
      </c>
      <c r="AB1146" s="15">
        <f t="shared" si="93"/>
        <v>13</v>
      </c>
      <c r="AC1146" s="15" t="str">
        <f t="shared" si="94"/>
        <v>高级神器3配件5</v>
      </c>
      <c r="AD1146" s="15">
        <f>INDEX(芦花古楼!$BS$19:$BS$58,神器!AB1146)</f>
        <v>7</v>
      </c>
      <c r="AE1146" s="15" t="s">
        <v>91</v>
      </c>
      <c r="AF1146" s="15">
        <f t="shared" si="95"/>
        <v>6615</v>
      </c>
    </row>
    <row r="1147" spans="24:32" ht="16.5" x14ac:dyDescent="0.2">
      <c r="X1147" s="60">
        <v>1134</v>
      </c>
      <c r="Y1147" s="15">
        <f t="shared" si="91"/>
        <v>1606031</v>
      </c>
      <c r="Z1147" s="15" t="str">
        <f t="shared" si="92"/>
        <v>高级神器3配件5-灼热磨沙Lvs14</v>
      </c>
      <c r="AA1147" s="60" t="s">
        <v>649</v>
      </c>
      <c r="AB1147" s="15">
        <f t="shared" si="93"/>
        <v>14</v>
      </c>
      <c r="AC1147" s="15" t="str">
        <f t="shared" si="94"/>
        <v>高级神器3配件5</v>
      </c>
      <c r="AD1147" s="15">
        <f>INDEX(芦花古楼!$BS$19:$BS$58,神器!AB1147)</f>
        <v>7</v>
      </c>
      <c r="AE1147" s="15" t="s">
        <v>91</v>
      </c>
      <c r="AF1147" s="15">
        <f t="shared" si="95"/>
        <v>7440</v>
      </c>
    </row>
    <row r="1148" spans="24:32" ht="16.5" x14ac:dyDescent="0.2">
      <c r="X1148" s="60">
        <v>1135</v>
      </c>
      <c r="Y1148" s="15">
        <f t="shared" si="91"/>
        <v>1606031</v>
      </c>
      <c r="Z1148" s="15" t="str">
        <f t="shared" si="92"/>
        <v>高级神器3配件5-灼热磨沙Lvs15</v>
      </c>
      <c r="AA1148" s="60" t="s">
        <v>649</v>
      </c>
      <c r="AB1148" s="15">
        <f t="shared" si="93"/>
        <v>15</v>
      </c>
      <c r="AC1148" s="15" t="str">
        <f t="shared" si="94"/>
        <v>高级神器3配件5</v>
      </c>
      <c r="AD1148" s="15">
        <f>INDEX(芦花古楼!$BS$19:$BS$58,神器!AB1148)</f>
        <v>10</v>
      </c>
      <c r="AE1148" s="15" t="s">
        <v>91</v>
      </c>
      <c r="AF1148" s="15">
        <f t="shared" si="95"/>
        <v>8265</v>
      </c>
    </row>
    <row r="1149" spans="24:32" ht="16.5" x14ac:dyDescent="0.2">
      <c r="X1149" s="60">
        <v>1136</v>
      </c>
      <c r="Y1149" s="15">
        <f t="shared" si="91"/>
        <v>1606031</v>
      </c>
      <c r="Z1149" s="15" t="str">
        <f t="shared" si="92"/>
        <v>高级神器3配件5-灼热磨沙Lvs16</v>
      </c>
      <c r="AA1149" s="60" t="s">
        <v>649</v>
      </c>
      <c r="AB1149" s="15">
        <f t="shared" si="93"/>
        <v>16</v>
      </c>
      <c r="AC1149" s="15" t="str">
        <f t="shared" si="94"/>
        <v>高级神器3配件5</v>
      </c>
      <c r="AD1149" s="15">
        <f>INDEX(芦花古楼!$BS$19:$BS$58,神器!AB1149)</f>
        <v>10</v>
      </c>
      <c r="AE1149" s="15" t="s">
        <v>91</v>
      </c>
      <c r="AF1149" s="15">
        <f t="shared" si="95"/>
        <v>9095</v>
      </c>
    </row>
    <row r="1150" spans="24:32" ht="16.5" x14ac:dyDescent="0.2">
      <c r="X1150" s="60">
        <v>1137</v>
      </c>
      <c r="Y1150" s="15">
        <f t="shared" si="91"/>
        <v>1606031</v>
      </c>
      <c r="Z1150" s="15" t="str">
        <f t="shared" si="92"/>
        <v>高级神器3配件5-灼热磨沙Lvs17</v>
      </c>
      <c r="AA1150" s="60" t="s">
        <v>649</v>
      </c>
      <c r="AB1150" s="15">
        <f t="shared" si="93"/>
        <v>17</v>
      </c>
      <c r="AC1150" s="15" t="str">
        <f t="shared" si="94"/>
        <v>高级神器3配件5</v>
      </c>
      <c r="AD1150" s="15">
        <f>INDEX(芦花古楼!$BS$19:$BS$58,神器!AB1150)</f>
        <v>10</v>
      </c>
      <c r="AE1150" s="15" t="s">
        <v>91</v>
      </c>
      <c r="AF1150" s="15">
        <f t="shared" si="95"/>
        <v>9920</v>
      </c>
    </row>
    <row r="1151" spans="24:32" ht="16.5" x14ac:dyDescent="0.2">
      <c r="X1151" s="60">
        <v>1138</v>
      </c>
      <c r="Y1151" s="15">
        <f t="shared" si="91"/>
        <v>1606031</v>
      </c>
      <c r="Z1151" s="15" t="str">
        <f t="shared" si="92"/>
        <v>高级神器3配件5-灼热磨沙Lvs18</v>
      </c>
      <c r="AA1151" s="60" t="s">
        <v>649</v>
      </c>
      <c r="AB1151" s="15">
        <f t="shared" si="93"/>
        <v>18</v>
      </c>
      <c r="AC1151" s="15" t="str">
        <f t="shared" si="94"/>
        <v>高级神器3配件5</v>
      </c>
      <c r="AD1151" s="15">
        <f>INDEX(芦花古楼!$BS$19:$BS$58,神器!AB1151)</f>
        <v>10</v>
      </c>
      <c r="AE1151" s="15" t="s">
        <v>91</v>
      </c>
      <c r="AF1151" s="15">
        <f t="shared" si="95"/>
        <v>10750</v>
      </c>
    </row>
    <row r="1152" spans="24:32" ht="16.5" x14ac:dyDescent="0.2">
      <c r="X1152" s="60">
        <v>1139</v>
      </c>
      <c r="Y1152" s="15">
        <f t="shared" si="91"/>
        <v>1606031</v>
      </c>
      <c r="Z1152" s="15" t="str">
        <f t="shared" si="92"/>
        <v>高级神器3配件5-灼热磨沙Lvs19</v>
      </c>
      <c r="AA1152" s="60" t="s">
        <v>649</v>
      </c>
      <c r="AB1152" s="15">
        <f t="shared" si="93"/>
        <v>19</v>
      </c>
      <c r="AC1152" s="15" t="str">
        <f t="shared" si="94"/>
        <v>高级神器3配件5</v>
      </c>
      <c r="AD1152" s="15">
        <f>INDEX(芦花古楼!$BS$19:$BS$58,神器!AB1152)</f>
        <v>10</v>
      </c>
      <c r="AE1152" s="15" t="s">
        <v>91</v>
      </c>
      <c r="AF1152" s="15">
        <f t="shared" si="95"/>
        <v>11575</v>
      </c>
    </row>
    <row r="1153" spans="24:32" ht="16.5" x14ac:dyDescent="0.2">
      <c r="X1153" s="60">
        <v>1140</v>
      </c>
      <c r="Y1153" s="15">
        <f t="shared" si="91"/>
        <v>1606031</v>
      </c>
      <c r="Z1153" s="15" t="str">
        <f t="shared" si="92"/>
        <v>高级神器3配件5-灼热磨沙Lvs20</v>
      </c>
      <c r="AA1153" s="60" t="s">
        <v>649</v>
      </c>
      <c r="AB1153" s="15">
        <f t="shared" si="93"/>
        <v>20</v>
      </c>
      <c r="AC1153" s="15" t="str">
        <f t="shared" si="94"/>
        <v>高级神器3配件5</v>
      </c>
      <c r="AD1153" s="15">
        <f>INDEX(芦花古楼!$BS$19:$BS$58,神器!AB1153)</f>
        <v>10</v>
      </c>
      <c r="AE1153" s="15" t="s">
        <v>91</v>
      </c>
      <c r="AF1153" s="15">
        <f t="shared" si="95"/>
        <v>13230</v>
      </c>
    </row>
    <row r="1154" spans="24:32" ht="16.5" x14ac:dyDescent="0.2">
      <c r="X1154" s="60">
        <v>1141</v>
      </c>
      <c r="Y1154" s="15">
        <f t="shared" si="91"/>
        <v>1606031</v>
      </c>
      <c r="Z1154" s="15" t="str">
        <f t="shared" si="92"/>
        <v>高级神器3配件5-灼热磨沙Lvs21</v>
      </c>
      <c r="AA1154" s="60" t="s">
        <v>649</v>
      </c>
      <c r="AB1154" s="15">
        <f t="shared" si="93"/>
        <v>21</v>
      </c>
      <c r="AC1154" s="15" t="str">
        <f t="shared" si="94"/>
        <v>高级神器3配件5</v>
      </c>
      <c r="AD1154" s="15">
        <f>INDEX(芦花古楼!$BS$19:$BS$58,神器!AB1154)</f>
        <v>15</v>
      </c>
      <c r="AE1154" s="15" t="s">
        <v>91</v>
      </c>
      <c r="AF1154" s="15">
        <f t="shared" si="95"/>
        <v>14020</v>
      </c>
    </row>
    <row r="1155" spans="24:32" ht="16.5" x14ac:dyDescent="0.2">
      <c r="X1155" s="60">
        <v>1142</v>
      </c>
      <c r="Y1155" s="15">
        <f t="shared" si="91"/>
        <v>1606031</v>
      </c>
      <c r="Z1155" s="15" t="str">
        <f t="shared" si="92"/>
        <v>高级神器3配件5-灼热磨沙Lvs22</v>
      </c>
      <c r="AA1155" s="60" t="s">
        <v>649</v>
      </c>
      <c r="AB1155" s="15">
        <f t="shared" si="93"/>
        <v>22</v>
      </c>
      <c r="AC1155" s="15" t="str">
        <f t="shared" si="94"/>
        <v>高级神器3配件5</v>
      </c>
      <c r="AD1155" s="15">
        <f>INDEX(芦花古楼!$BS$19:$BS$58,神器!AB1155)</f>
        <v>15</v>
      </c>
      <c r="AE1155" s="15" t="s">
        <v>91</v>
      </c>
      <c r="AF1155" s="15">
        <f t="shared" si="95"/>
        <v>14725</v>
      </c>
    </row>
    <row r="1156" spans="24:32" ht="16.5" x14ac:dyDescent="0.2">
      <c r="X1156" s="60">
        <v>1143</v>
      </c>
      <c r="Y1156" s="15">
        <f t="shared" si="91"/>
        <v>1606031</v>
      </c>
      <c r="Z1156" s="15" t="str">
        <f t="shared" si="92"/>
        <v>高级神器3配件5-灼热磨沙Lvs23</v>
      </c>
      <c r="AA1156" s="60" t="s">
        <v>649</v>
      </c>
      <c r="AB1156" s="15">
        <f t="shared" si="93"/>
        <v>23</v>
      </c>
      <c r="AC1156" s="15" t="str">
        <f t="shared" si="94"/>
        <v>高级神器3配件5</v>
      </c>
      <c r="AD1156" s="15">
        <f>INDEX(芦花古楼!$BS$19:$BS$58,神器!AB1156)</f>
        <v>15</v>
      </c>
      <c r="AE1156" s="15" t="s">
        <v>91</v>
      </c>
      <c r="AF1156" s="15">
        <f t="shared" si="95"/>
        <v>15425</v>
      </c>
    </row>
    <row r="1157" spans="24:32" ht="16.5" x14ac:dyDescent="0.2">
      <c r="X1157" s="60">
        <v>1144</v>
      </c>
      <c r="Y1157" s="15">
        <f t="shared" si="91"/>
        <v>1606031</v>
      </c>
      <c r="Z1157" s="15" t="str">
        <f t="shared" si="92"/>
        <v>高级神器3配件5-灼热磨沙Lvs24</v>
      </c>
      <c r="AA1157" s="60" t="s">
        <v>649</v>
      </c>
      <c r="AB1157" s="15">
        <f t="shared" si="93"/>
        <v>24</v>
      </c>
      <c r="AC1157" s="15" t="str">
        <f t="shared" si="94"/>
        <v>高级神器3配件5</v>
      </c>
      <c r="AD1157" s="15">
        <f>INDEX(芦花古楼!$BS$19:$BS$58,神器!AB1157)</f>
        <v>15</v>
      </c>
      <c r="AE1157" s="15" t="s">
        <v>91</v>
      </c>
      <c r="AF1157" s="15">
        <f t="shared" si="95"/>
        <v>16125</v>
      </c>
    </row>
    <row r="1158" spans="24:32" ht="16.5" x14ac:dyDescent="0.2">
      <c r="X1158" s="60">
        <v>1145</v>
      </c>
      <c r="Y1158" s="15">
        <f t="shared" si="91"/>
        <v>1606031</v>
      </c>
      <c r="Z1158" s="15" t="str">
        <f t="shared" si="92"/>
        <v>高级神器3配件5-灼热磨沙Lvs25</v>
      </c>
      <c r="AA1158" s="60" t="s">
        <v>649</v>
      </c>
      <c r="AB1158" s="15">
        <f t="shared" si="93"/>
        <v>25</v>
      </c>
      <c r="AC1158" s="15" t="str">
        <f t="shared" si="94"/>
        <v>高级神器3配件5</v>
      </c>
      <c r="AD1158" s="15">
        <f>INDEX(芦花古楼!$BS$19:$BS$58,神器!AB1158)</f>
        <v>15</v>
      </c>
      <c r="AE1158" s="15" t="s">
        <v>91</v>
      </c>
      <c r="AF1158" s="15">
        <f t="shared" si="95"/>
        <v>16825</v>
      </c>
    </row>
    <row r="1159" spans="24:32" ht="16.5" x14ac:dyDescent="0.2">
      <c r="X1159" s="60">
        <v>1146</v>
      </c>
      <c r="Y1159" s="15">
        <f t="shared" si="91"/>
        <v>1606031</v>
      </c>
      <c r="Z1159" s="15" t="str">
        <f t="shared" si="92"/>
        <v>高级神器3配件5-灼热磨沙Lvs26</v>
      </c>
      <c r="AA1159" s="60" t="s">
        <v>649</v>
      </c>
      <c r="AB1159" s="15">
        <f t="shared" si="93"/>
        <v>26</v>
      </c>
      <c r="AC1159" s="15" t="str">
        <f t="shared" si="94"/>
        <v>高级神器3配件5</v>
      </c>
      <c r="AD1159" s="15">
        <f>INDEX(芦花古楼!$BS$19:$BS$58,神器!AB1159)</f>
        <v>25</v>
      </c>
      <c r="AE1159" s="15" t="s">
        <v>91</v>
      </c>
      <c r="AF1159" s="15">
        <f t="shared" si="95"/>
        <v>17530</v>
      </c>
    </row>
    <row r="1160" spans="24:32" ht="16.5" x14ac:dyDescent="0.2">
      <c r="X1160" s="60">
        <v>1147</v>
      </c>
      <c r="Y1160" s="15">
        <f t="shared" si="91"/>
        <v>1606031</v>
      </c>
      <c r="Z1160" s="15" t="str">
        <f t="shared" si="92"/>
        <v>高级神器3配件5-灼热磨沙Lvs27</v>
      </c>
      <c r="AA1160" s="60" t="s">
        <v>649</v>
      </c>
      <c r="AB1160" s="15">
        <f t="shared" si="93"/>
        <v>27</v>
      </c>
      <c r="AC1160" s="15" t="str">
        <f t="shared" si="94"/>
        <v>高级神器3配件5</v>
      </c>
      <c r="AD1160" s="15">
        <f>INDEX(芦花古楼!$BS$19:$BS$58,神器!AB1160)</f>
        <v>25</v>
      </c>
      <c r="AE1160" s="15" t="s">
        <v>91</v>
      </c>
      <c r="AF1160" s="15">
        <f t="shared" si="95"/>
        <v>18230</v>
      </c>
    </row>
    <row r="1161" spans="24:32" ht="16.5" x14ac:dyDescent="0.2">
      <c r="X1161" s="60">
        <v>1148</v>
      </c>
      <c r="Y1161" s="15">
        <f t="shared" si="91"/>
        <v>1606031</v>
      </c>
      <c r="Z1161" s="15" t="str">
        <f t="shared" si="92"/>
        <v>高级神器3配件5-灼热磨沙Lvs28</v>
      </c>
      <c r="AA1161" s="60" t="s">
        <v>649</v>
      </c>
      <c r="AB1161" s="15">
        <f t="shared" si="93"/>
        <v>28</v>
      </c>
      <c r="AC1161" s="15" t="str">
        <f t="shared" si="94"/>
        <v>高级神器3配件5</v>
      </c>
      <c r="AD1161" s="15">
        <f>INDEX(芦花古楼!$BS$19:$BS$58,神器!AB1161)</f>
        <v>25</v>
      </c>
      <c r="AE1161" s="15" t="s">
        <v>91</v>
      </c>
      <c r="AF1161" s="15">
        <f t="shared" si="95"/>
        <v>18930</v>
      </c>
    </row>
    <row r="1162" spans="24:32" ht="16.5" x14ac:dyDescent="0.2">
      <c r="X1162" s="60">
        <v>1149</v>
      </c>
      <c r="Y1162" s="15">
        <f t="shared" si="91"/>
        <v>1606031</v>
      </c>
      <c r="Z1162" s="15" t="str">
        <f t="shared" si="92"/>
        <v>高级神器3配件5-灼热磨沙Lvs29</v>
      </c>
      <c r="AA1162" s="60" t="s">
        <v>649</v>
      </c>
      <c r="AB1162" s="15">
        <f t="shared" si="93"/>
        <v>29</v>
      </c>
      <c r="AC1162" s="15" t="str">
        <f t="shared" si="94"/>
        <v>高级神器3配件5</v>
      </c>
      <c r="AD1162" s="15">
        <f>INDEX(芦花古楼!$BS$19:$BS$58,神器!AB1162)</f>
        <v>25</v>
      </c>
      <c r="AE1162" s="15" t="s">
        <v>91</v>
      </c>
      <c r="AF1162" s="15">
        <f t="shared" si="95"/>
        <v>19630</v>
      </c>
    </row>
    <row r="1163" spans="24:32" ht="16.5" x14ac:dyDescent="0.2">
      <c r="X1163" s="60">
        <v>1150</v>
      </c>
      <c r="Y1163" s="15">
        <f t="shared" si="91"/>
        <v>1606031</v>
      </c>
      <c r="Z1163" s="15" t="str">
        <f t="shared" si="92"/>
        <v>高级神器3配件5-灼热磨沙Lvs30</v>
      </c>
      <c r="AA1163" s="60" t="s">
        <v>649</v>
      </c>
      <c r="AB1163" s="15">
        <f t="shared" si="93"/>
        <v>30</v>
      </c>
      <c r="AC1163" s="15" t="str">
        <f t="shared" si="94"/>
        <v>高级神器3配件5</v>
      </c>
      <c r="AD1163" s="15">
        <f>INDEX(芦花古楼!$BS$19:$BS$58,神器!AB1163)</f>
        <v>25</v>
      </c>
      <c r="AE1163" s="15" t="s">
        <v>91</v>
      </c>
      <c r="AF1163" s="15">
        <f t="shared" si="95"/>
        <v>21035</v>
      </c>
    </row>
    <row r="1164" spans="24:32" ht="16.5" x14ac:dyDescent="0.2">
      <c r="X1164" s="60">
        <v>1151</v>
      </c>
      <c r="Y1164" s="15">
        <f t="shared" si="91"/>
        <v>1606031</v>
      </c>
      <c r="Z1164" s="15" t="str">
        <f t="shared" si="92"/>
        <v>高级神器3配件5-灼热磨沙Lvs31</v>
      </c>
      <c r="AA1164" s="60" t="s">
        <v>649</v>
      </c>
      <c r="AB1164" s="15">
        <f t="shared" si="93"/>
        <v>31</v>
      </c>
      <c r="AC1164" s="15" t="str">
        <f t="shared" si="94"/>
        <v>高级神器3配件5</v>
      </c>
      <c r="AD1164" s="15">
        <f>INDEX(芦花古楼!$BS$19:$BS$58,神器!AB1164)</f>
        <v>30</v>
      </c>
      <c r="AE1164" s="15" t="s">
        <v>91</v>
      </c>
      <c r="AF1164" s="15">
        <f t="shared" si="95"/>
        <v>22050</v>
      </c>
    </row>
    <row r="1165" spans="24:32" ht="16.5" x14ac:dyDescent="0.2">
      <c r="X1165" s="60">
        <v>1152</v>
      </c>
      <c r="Y1165" s="15">
        <f t="shared" si="91"/>
        <v>1606031</v>
      </c>
      <c r="Z1165" s="15" t="str">
        <f t="shared" si="92"/>
        <v>高级神器3配件5-灼热磨沙Lvs32</v>
      </c>
      <c r="AA1165" s="60" t="s">
        <v>649</v>
      </c>
      <c r="AB1165" s="15">
        <f t="shared" si="93"/>
        <v>32</v>
      </c>
      <c r="AC1165" s="15" t="str">
        <f t="shared" si="94"/>
        <v>高级神器3配件5</v>
      </c>
      <c r="AD1165" s="15">
        <f>INDEX(芦花古楼!$BS$19:$BS$58,神器!AB1165)</f>
        <v>30</v>
      </c>
      <c r="AE1165" s="15" t="s">
        <v>91</v>
      </c>
      <c r="AF1165" s="15">
        <f t="shared" si="95"/>
        <v>33080</v>
      </c>
    </row>
    <row r="1166" spans="24:32" ht="16.5" x14ac:dyDescent="0.2">
      <c r="X1166" s="60">
        <v>1153</v>
      </c>
      <c r="Y1166" s="15">
        <f t="shared" si="91"/>
        <v>1606031</v>
      </c>
      <c r="Z1166" s="15" t="str">
        <f t="shared" si="92"/>
        <v>高级神器3配件5-灼热磨沙Lvs33</v>
      </c>
      <c r="AA1166" s="60" t="s">
        <v>649</v>
      </c>
      <c r="AB1166" s="15">
        <f t="shared" si="93"/>
        <v>33</v>
      </c>
      <c r="AC1166" s="15" t="str">
        <f t="shared" si="94"/>
        <v>高级神器3配件5</v>
      </c>
      <c r="AD1166" s="15">
        <f>INDEX(芦花古楼!$BS$19:$BS$58,神器!AB1166)</f>
        <v>30</v>
      </c>
      <c r="AE1166" s="15" t="s">
        <v>91</v>
      </c>
      <c r="AF1166" s="15">
        <f t="shared" si="95"/>
        <v>44105</v>
      </c>
    </row>
    <row r="1167" spans="24:32" ht="16.5" x14ac:dyDescent="0.2">
      <c r="X1167" s="60">
        <v>1154</v>
      </c>
      <c r="Y1167" s="15">
        <f t="shared" ref="Y1167:Y1213" si="96">INDEX($R$4:$R$33,INT((X1167-1)/40)+1)</f>
        <v>1606031</v>
      </c>
      <c r="Z1167" s="15" t="str">
        <f t="shared" ref="Z1167:Z1213" si="97">INDEX($U$4:$U$33,INT((X1167-1)/40)+1)&amp;AA1167&amp;AB1167</f>
        <v>高级神器3配件5-灼热磨沙Lvs34</v>
      </c>
      <c r="AA1167" s="60" t="s">
        <v>649</v>
      </c>
      <c r="AB1167" s="15">
        <f t="shared" ref="AB1167:AB1213" si="98">MOD(X1167-1,40)+1</f>
        <v>34</v>
      </c>
      <c r="AC1167" s="15" t="str">
        <f t="shared" ref="AC1167:AC1213" si="99">INDEX($S$4:$S$33,INT((X1167-1)/40)+1)</f>
        <v>高级神器3配件5</v>
      </c>
      <c r="AD1167" s="15">
        <f>INDEX(芦花古楼!$BS$19:$BS$58,神器!AB1167)</f>
        <v>30</v>
      </c>
      <c r="AE1167" s="15" t="s">
        <v>91</v>
      </c>
      <c r="AF1167" s="15">
        <f t="shared" ref="AF1167:AF1213" si="100">INDEX($F$14:$L$53,AB1167,INDEX($Q$4:$Q$33,INT((X1167-1)/40)+1))</f>
        <v>55135</v>
      </c>
    </row>
    <row r="1168" spans="24:32" ht="16.5" x14ac:dyDescent="0.2">
      <c r="X1168" s="60">
        <v>1155</v>
      </c>
      <c r="Y1168" s="15">
        <f t="shared" si="96"/>
        <v>1606031</v>
      </c>
      <c r="Z1168" s="15" t="str">
        <f t="shared" si="97"/>
        <v>高级神器3配件5-灼热磨沙Lvs35</v>
      </c>
      <c r="AA1168" s="60" t="s">
        <v>649</v>
      </c>
      <c r="AB1168" s="15">
        <f t="shared" si="98"/>
        <v>35</v>
      </c>
      <c r="AC1168" s="15" t="str">
        <f t="shared" si="99"/>
        <v>高级神器3配件5</v>
      </c>
      <c r="AD1168" s="15">
        <f>INDEX(芦花古楼!$BS$19:$BS$58,神器!AB1168)</f>
        <v>30</v>
      </c>
      <c r="AE1168" s="15" t="s">
        <v>91</v>
      </c>
      <c r="AF1168" s="15">
        <f t="shared" si="100"/>
        <v>66160</v>
      </c>
    </row>
    <row r="1169" spans="24:32" ht="16.5" x14ac:dyDescent="0.2">
      <c r="X1169" s="60">
        <v>1156</v>
      </c>
      <c r="Y1169" s="15">
        <f t="shared" si="96"/>
        <v>1606031</v>
      </c>
      <c r="Z1169" s="15" t="str">
        <f t="shared" si="97"/>
        <v>高级神器3配件5-灼热磨沙Lvs36</v>
      </c>
      <c r="AA1169" s="60" t="s">
        <v>649</v>
      </c>
      <c r="AB1169" s="15">
        <f t="shared" si="98"/>
        <v>36</v>
      </c>
      <c r="AC1169" s="15" t="str">
        <f t="shared" si="99"/>
        <v>高级神器3配件5</v>
      </c>
      <c r="AD1169" s="15">
        <f>INDEX(芦花古楼!$BS$19:$BS$58,神器!AB1169)</f>
        <v>40</v>
      </c>
      <c r="AE1169" s="15" t="s">
        <v>91</v>
      </c>
      <c r="AF1169" s="15">
        <f t="shared" si="100"/>
        <v>77190</v>
      </c>
    </row>
    <row r="1170" spans="24:32" ht="16.5" x14ac:dyDescent="0.2">
      <c r="X1170" s="60">
        <v>1157</v>
      </c>
      <c r="Y1170" s="15">
        <f t="shared" si="96"/>
        <v>1606031</v>
      </c>
      <c r="Z1170" s="15" t="str">
        <f t="shared" si="97"/>
        <v>高级神器3配件5-灼热磨沙Lvs37</v>
      </c>
      <c r="AA1170" s="60" t="s">
        <v>649</v>
      </c>
      <c r="AB1170" s="15">
        <f t="shared" si="98"/>
        <v>37</v>
      </c>
      <c r="AC1170" s="15" t="str">
        <f t="shared" si="99"/>
        <v>高级神器3配件5</v>
      </c>
      <c r="AD1170" s="15">
        <f>INDEX(芦花古楼!$BS$19:$BS$58,神器!AB1170)</f>
        <v>40</v>
      </c>
      <c r="AE1170" s="15" t="s">
        <v>91</v>
      </c>
      <c r="AF1170" s="15">
        <f t="shared" si="100"/>
        <v>88215</v>
      </c>
    </row>
    <row r="1171" spans="24:32" ht="16.5" x14ac:dyDescent="0.2">
      <c r="X1171" s="60">
        <v>1158</v>
      </c>
      <c r="Y1171" s="15">
        <f t="shared" si="96"/>
        <v>1606031</v>
      </c>
      <c r="Z1171" s="15" t="str">
        <f t="shared" si="97"/>
        <v>高级神器3配件5-灼热磨沙Lvs38</v>
      </c>
      <c r="AA1171" s="60" t="s">
        <v>649</v>
      </c>
      <c r="AB1171" s="15">
        <f t="shared" si="98"/>
        <v>38</v>
      </c>
      <c r="AC1171" s="15" t="str">
        <f t="shared" si="99"/>
        <v>高级神器3配件5</v>
      </c>
      <c r="AD1171" s="15">
        <f>INDEX(芦花古楼!$BS$19:$BS$58,神器!AB1171)</f>
        <v>40</v>
      </c>
      <c r="AE1171" s="15" t="s">
        <v>91</v>
      </c>
      <c r="AF1171" s="15">
        <f t="shared" si="100"/>
        <v>99240</v>
      </c>
    </row>
    <row r="1172" spans="24:32" ht="16.5" x14ac:dyDescent="0.2">
      <c r="X1172" s="60">
        <v>1159</v>
      </c>
      <c r="Y1172" s="15">
        <f t="shared" si="96"/>
        <v>1606031</v>
      </c>
      <c r="Z1172" s="15" t="str">
        <f t="shared" si="97"/>
        <v>高级神器3配件5-灼热磨沙Lvs39</v>
      </c>
      <c r="AA1172" s="60" t="s">
        <v>649</v>
      </c>
      <c r="AB1172" s="15">
        <f t="shared" si="98"/>
        <v>39</v>
      </c>
      <c r="AC1172" s="15" t="str">
        <f t="shared" si="99"/>
        <v>高级神器3配件5</v>
      </c>
      <c r="AD1172" s="15">
        <f>INDEX(芦花古楼!$BS$19:$BS$58,神器!AB1172)</f>
        <v>40</v>
      </c>
      <c r="AE1172" s="15" t="s">
        <v>91</v>
      </c>
      <c r="AF1172" s="15">
        <f t="shared" si="100"/>
        <v>110270</v>
      </c>
    </row>
    <row r="1173" spans="24:32" ht="16.5" x14ac:dyDescent="0.2">
      <c r="X1173" s="60">
        <v>1160</v>
      </c>
      <c r="Y1173" s="15">
        <f t="shared" si="96"/>
        <v>1606031</v>
      </c>
      <c r="Z1173" s="15" t="str">
        <f t="shared" si="97"/>
        <v>高级神器3配件5-灼热磨沙Lvs40</v>
      </c>
      <c r="AA1173" s="60" t="s">
        <v>649</v>
      </c>
      <c r="AB1173" s="15">
        <f t="shared" si="98"/>
        <v>40</v>
      </c>
      <c r="AC1173" s="15" t="str">
        <f t="shared" si="99"/>
        <v>高级神器3配件5</v>
      </c>
      <c r="AD1173" s="15">
        <f>INDEX(芦花古楼!$BS$19:$BS$58,神器!AB1173)</f>
        <v>40</v>
      </c>
      <c r="AE1173" s="15" t="s">
        <v>91</v>
      </c>
      <c r="AF1173" s="15">
        <f t="shared" si="100"/>
        <v>132325</v>
      </c>
    </row>
    <row r="1174" spans="24:32" ht="16.5" x14ac:dyDescent="0.2">
      <c r="X1174" s="60">
        <v>1161</v>
      </c>
      <c r="Y1174" s="15">
        <f t="shared" si="96"/>
        <v>1606032</v>
      </c>
      <c r="Z1174" s="15" t="str">
        <f t="shared" si="97"/>
        <v>高级神器3配件6-禁纹Lvs1</v>
      </c>
      <c r="AA1174" s="60" t="s">
        <v>649</v>
      </c>
      <c r="AB1174" s="15">
        <f t="shared" si="98"/>
        <v>1</v>
      </c>
      <c r="AC1174" s="15" t="str">
        <f t="shared" si="99"/>
        <v>高级神器3配件6</v>
      </c>
      <c r="AD1174" s="15">
        <f>INDEX(芦花古楼!$BS$19:$BS$58,神器!AB1174)</f>
        <v>1</v>
      </c>
      <c r="AE1174" s="15" t="s">
        <v>91</v>
      </c>
      <c r="AF1174" s="15">
        <f t="shared" si="100"/>
        <v>715</v>
      </c>
    </row>
    <row r="1175" spans="24:32" ht="16.5" x14ac:dyDescent="0.2">
      <c r="X1175" s="60">
        <v>1162</v>
      </c>
      <c r="Y1175" s="15">
        <f t="shared" si="96"/>
        <v>1606032</v>
      </c>
      <c r="Z1175" s="15" t="str">
        <f t="shared" si="97"/>
        <v>高级神器3配件6-禁纹Lvs2</v>
      </c>
      <c r="AA1175" s="60" t="s">
        <v>649</v>
      </c>
      <c r="AB1175" s="15">
        <f t="shared" si="98"/>
        <v>2</v>
      </c>
      <c r="AC1175" s="15" t="str">
        <f t="shared" si="99"/>
        <v>高级神器3配件6</v>
      </c>
      <c r="AD1175" s="15">
        <f>INDEX(芦花古楼!$BS$19:$BS$58,神器!AB1175)</f>
        <v>1</v>
      </c>
      <c r="AE1175" s="15" t="s">
        <v>91</v>
      </c>
      <c r="AF1175" s="15">
        <f t="shared" si="100"/>
        <v>1075</v>
      </c>
    </row>
    <row r="1176" spans="24:32" ht="16.5" x14ac:dyDescent="0.2">
      <c r="X1176" s="60">
        <v>1163</v>
      </c>
      <c r="Y1176" s="15">
        <f t="shared" si="96"/>
        <v>1606032</v>
      </c>
      <c r="Z1176" s="15" t="str">
        <f t="shared" si="97"/>
        <v>高级神器3配件6-禁纹Lvs3</v>
      </c>
      <c r="AA1176" s="60" t="s">
        <v>649</v>
      </c>
      <c r="AB1176" s="15">
        <f t="shared" si="98"/>
        <v>3</v>
      </c>
      <c r="AC1176" s="15" t="str">
        <f t="shared" si="99"/>
        <v>高级神器3配件6</v>
      </c>
      <c r="AD1176" s="15">
        <f>INDEX(芦花古楼!$BS$19:$BS$58,神器!AB1176)</f>
        <v>2</v>
      </c>
      <c r="AE1176" s="15" t="s">
        <v>91</v>
      </c>
      <c r="AF1176" s="15">
        <f t="shared" si="100"/>
        <v>1430</v>
      </c>
    </row>
    <row r="1177" spans="24:32" ht="16.5" x14ac:dyDescent="0.2">
      <c r="X1177" s="60">
        <v>1164</v>
      </c>
      <c r="Y1177" s="15">
        <f t="shared" si="96"/>
        <v>1606032</v>
      </c>
      <c r="Z1177" s="15" t="str">
        <f t="shared" si="97"/>
        <v>高级神器3配件6-禁纹Lvs4</v>
      </c>
      <c r="AA1177" s="60" t="s">
        <v>649</v>
      </c>
      <c r="AB1177" s="15">
        <f t="shared" si="98"/>
        <v>4</v>
      </c>
      <c r="AC1177" s="15" t="str">
        <f t="shared" si="99"/>
        <v>高级神器3配件6</v>
      </c>
      <c r="AD1177" s="15">
        <f>INDEX(芦花古楼!$BS$19:$BS$58,神器!AB1177)</f>
        <v>3</v>
      </c>
      <c r="AE1177" s="15" t="s">
        <v>91</v>
      </c>
      <c r="AF1177" s="15">
        <f t="shared" si="100"/>
        <v>1790</v>
      </c>
    </row>
    <row r="1178" spans="24:32" ht="16.5" x14ac:dyDescent="0.2">
      <c r="X1178" s="60">
        <v>1165</v>
      </c>
      <c r="Y1178" s="15">
        <f t="shared" si="96"/>
        <v>1606032</v>
      </c>
      <c r="Z1178" s="15" t="str">
        <f t="shared" si="97"/>
        <v>高级神器3配件6-禁纹Lvs5</v>
      </c>
      <c r="AA1178" s="60" t="s">
        <v>649</v>
      </c>
      <c r="AB1178" s="15">
        <f t="shared" si="98"/>
        <v>5</v>
      </c>
      <c r="AC1178" s="15" t="str">
        <f t="shared" si="99"/>
        <v>高级神器3配件6</v>
      </c>
      <c r="AD1178" s="15">
        <f>INDEX(芦花古楼!$BS$19:$BS$58,神器!AB1178)</f>
        <v>3</v>
      </c>
      <c r="AE1178" s="15" t="s">
        <v>91</v>
      </c>
      <c r="AF1178" s="15">
        <f t="shared" si="100"/>
        <v>2150</v>
      </c>
    </row>
    <row r="1179" spans="24:32" ht="16.5" x14ac:dyDescent="0.2">
      <c r="X1179" s="60">
        <v>1166</v>
      </c>
      <c r="Y1179" s="15">
        <f t="shared" si="96"/>
        <v>1606032</v>
      </c>
      <c r="Z1179" s="15" t="str">
        <f t="shared" si="97"/>
        <v>高级神器3配件6-禁纹Lvs6</v>
      </c>
      <c r="AA1179" s="60" t="s">
        <v>649</v>
      </c>
      <c r="AB1179" s="15">
        <f t="shared" si="98"/>
        <v>6</v>
      </c>
      <c r="AC1179" s="15" t="str">
        <f t="shared" si="99"/>
        <v>高级神器3配件6</v>
      </c>
      <c r="AD1179" s="15">
        <f>INDEX(芦花古楼!$BS$19:$BS$58,神器!AB1179)</f>
        <v>5</v>
      </c>
      <c r="AE1179" s="15" t="s">
        <v>91</v>
      </c>
      <c r="AF1179" s="15">
        <f t="shared" si="100"/>
        <v>2505</v>
      </c>
    </row>
    <row r="1180" spans="24:32" ht="16.5" x14ac:dyDescent="0.2">
      <c r="X1180" s="60">
        <v>1167</v>
      </c>
      <c r="Y1180" s="15">
        <f t="shared" si="96"/>
        <v>1606032</v>
      </c>
      <c r="Z1180" s="15" t="str">
        <f t="shared" si="97"/>
        <v>高级神器3配件6-禁纹Lvs7</v>
      </c>
      <c r="AA1180" s="60" t="s">
        <v>649</v>
      </c>
      <c r="AB1180" s="15">
        <f t="shared" si="98"/>
        <v>7</v>
      </c>
      <c r="AC1180" s="15" t="str">
        <f t="shared" si="99"/>
        <v>高级神器3配件6</v>
      </c>
      <c r="AD1180" s="15">
        <f>INDEX(芦花古楼!$BS$19:$BS$58,神器!AB1180)</f>
        <v>5</v>
      </c>
      <c r="AE1180" s="15" t="s">
        <v>91</v>
      </c>
      <c r="AF1180" s="15">
        <f t="shared" si="100"/>
        <v>2865</v>
      </c>
    </row>
    <row r="1181" spans="24:32" ht="16.5" x14ac:dyDescent="0.2">
      <c r="X1181" s="60">
        <v>1168</v>
      </c>
      <c r="Y1181" s="15">
        <f t="shared" si="96"/>
        <v>1606032</v>
      </c>
      <c r="Z1181" s="15" t="str">
        <f t="shared" si="97"/>
        <v>高级神器3配件6-禁纹Lvs8</v>
      </c>
      <c r="AA1181" s="60" t="s">
        <v>649</v>
      </c>
      <c r="AB1181" s="15">
        <f t="shared" si="98"/>
        <v>8</v>
      </c>
      <c r="AC1181" s="15" t="str">
        <f t="shared" si="99"/>
        <v>高级神器3配件6</v>
      </c>
      <c r="AD1181" s="15">
        <f>INDEX(芦花古楼!$BS$19:$BS$58,神器!AB1181)</f>
        <v>5</v>
      </c>
      <c r="AE1181" s="15" t="s">
        <v>91</v>
      </c>
      <c r="AF1181" s="15">
        <f t="shared" si="100"/>
        <v>3225</v>
      </c>
    </row>
    <row r="1182" spans="24:32" ht="16.5" x14ac:dyDescent="0.2">
      <c r="X1182" s="60">
        <v>1169</v>
      </c>
      <c r="Y1182" s="15">
        <f t="shared" si="96"/>
        <v>1606032</v>
      </c>
      <c r="Z1182" s="15" t="str">
        <f t="shared" si="97"/>
        <v>高级神器3配件6-禁纹Lvs9</v>
      </c>
      <c r="AA1182" s="60" t="s">
        <v>649</v>
      </c>
      <c r="AB1182" s="15">
        <f t="shared" si="98"/>
        <v>9</v>
      </c>
      <c r="AC1182" s="15" t="str">
        <f t="shared" si="99"/>
        <v>高级神器3配件6</v>
      </c>
      <c r="AD1182" s="15">
        <f>INDEX(芦花古楼!$BS$19:$BS$58,神器!AB1182)</f>
        <v>5</v>
      </c>
      <c r="AE1182" s="15" t="s">
        <v>91</v>
      </c>
      <c r="AF1182" s="15">
        <f t="shared" si="100"/>
        <v>3585</v>
      </c>
    </row>
    <row r="1183" spans="24:32" ht="16.5" x14ac:dyDescent="0.2">
      <c r="X1183" s="60">
        <v>1170</v>
      </c>
      <c r="Y1183" s="15">
        <f t="shared" si="96"/>
        <v>1606032</v>
      </c>
      <c r="Z1183" s="15" t="str">
        <f t="shared" si="97"/>
        <v>高级神器3配件6-禁纹Lvs10</v>
      </c>
      <c r="AA1183" s="60" t="s">
        <v>649</v>
      </c>
      <c r="AB1183" s="15">
        <f t="shared" si="98"/>
        <v>10</v>
      </c>
      <c r="AC1183" s="15" t="str">
        <f t="shared" si="99"/>
        <v>高级神器3配件6</v>
      </c>
      <c r="AD1183" s="15">
        <f>INDEX(芦花古楼!$BS$19:$BS$58,神器!AB1183)</f>
        <v>7</v>
      </c>
      <c r="AE1183" s="15" t="s">
        <v>91</v>
      </c>
      <c r="AF1183" s="15">
        <f t="shared" si="100"/>
        <v>4300</v>
      </c>
    </row>
    <row r="1184" spans="24:32" ht="16.5" x14ac:dyDescent="0.2">
      <c r="X1184" s="60">
        <v>1171</v>
      </c>
      <c r="Y1184" s="15">
        <f t="shared" si="96"/>
        <v>1606032</v>
      </c>
      <c r="Z1184" s="15" t="str">
        <f t="shared" si="97"/>
        <v>高级神器3配件6-禁纹Lvs11</v>
      </c>
      <c r="AA1184" s="60" t="s">
        <v>649</v>
      </c>
      <c r="AB1184" s="15">
        <f t="shared" si="98"/>
        <v>11</v>
      </c>
      <c r="AC1184" s="15" t="str">
        <f t="shared" si="99"/>
        <v>高级神器3配件6</v>
      </c>
      <c r="AD1184" s="15">
        <f>INDEX(芦花古楼!$BS$19:$BS$58,神器!AB1184)</f>
        <v>7</v>
      </c>
      <c r="AE1184" s="15" t="s">
        <v>91</v>
      </c>
      <c r="AF1184" s="15">
        <f t="shared" si="100"/>
        <v>4960</v>
      </c>
    </row>
    <row r="1185" spans="24:32" ht="16.5" x14ac:dyDescent="0.2">
      <c r="X1185" s="60">
        <v>1172</v>
      </c>
      <c r="Y1185" s="15">
        <f t="shared" si="96"/>
        <v>1606032</v>
      </c>
      <c r="Z1185" s="15" t="str">
        <f t="shared" si="97"/>
        <v>高级神器3配件6-禁纹Lvs12</v>
      </c>
      <c r="AA1185" s="60" t="s">
        <v>649</v>
      </c>
      <c r="AB1185" s="15">
        <f t="shared" si="98"/>
        <v>12</v>
      </c>
      <c r="AC1185" s="15" t="str">
        <f t="shared" si="99"/>
        <v>高级神器3配件6</v>
      </c>
      <c r="AD1185" s="15">
        <f>INDEX(芦花古楼!$BS$19:$BS$58,神器!AB1185)</f>
        <v>7</v>
      </c>
      <c r="AE1185" s="15" t="s">
        <v>91</v>
      </c>
      <c r="AF1185" s="15">
        <f t="shared" si="100"/>
        <v>5785</v>
      </c>
    </row>
    <row r="1186" spans="24:32" ht="16.5" x14ac:dyDescent="0.2">
      <c r="X1186" s="60">
        <v>1173</v>
      </c>
      <c r="Y1186" s="15">
        <f t="shared" si="96"/>
        <v>1606032</v>
      </c>
      <c r="Z1186" s="15" t="str">
        <f t="shared" si="97"/>
        <v>高级神器3配件6-禁纹Lvs13</v>
      </c>
      <c r="AA1186" s="60" t="s">
        <v>649</v>
      </c>
      <c r="AB1186" s="15">
        <f t="shared" si="98"/>
        <v>13</v>
      </c>
      <c r="AC1186" s="15" t="str">
        <f t="shared" si="99"/>
        <v>高级神器3配件6</v>
      </c>
      <c r="AD1186" s="15">
        <f>INDEX(芦花古楼!$BS$19:$BS$58,神器!AB1186)</f>
        <v>7</v>
      </c>
      <c r="AE1186" s="15" t="s">
        <v>91</v>
      </c>
      <c r="AF1186" s="15">
        <f t="shared" si="100"/>
        <v>6615</v>
      </c>
    </row>
    <row r="1187" spans="24:32" ht="16.5" x14ac:dyDescent="0.2">
      <c r="X1187" s="60">
        <v>1174</v>
      </c>
      <c r="Y1187" s="15">
        <f t="shared" si="96"/>
        <v>1606032</v>
      </c>
      <c r="Z1187" s="15" t="str">
        <f t="shared" si="97"/>
        <v>高级神器3配件6-禁纹Lvs14</v>
      </c>
      <c r="AA1187" s="60" t="s">
        <v>649</v>
      </c>
      <c r="AB1187" s="15">
        <f t="shared" si="98"/>
        <v>14</v>
      </c>
      <c r="AC1187" s="15" t="str">
        <f t="shared" si="99"/>
        <v>高级神器3配件6</v>
      </c>
      <c r="AD1187" s="15">
        <f>INDEX(芦花古楼!$BS$19:$BS$58,神器!AB1187)</f>
        <v>7</v>
      </c>
      <c r="AE1187" s="15" t="s">
        <v>91</v>
      </c>
      <c r="AF1187" s="15">
        <f t="shared" si="100"/>
        <v>7440</v>
      </c>
    </row>
    <row r="1188" spans="24:32" ht="16.5" x14ac:dyDescent="0.2">
      <c r="X1188" s="60">
        <v>1175</v>
      </c>
      <c r="Y1188" s="15">
        <f t="shared" si="96"/>
        <v>1606032</v>
      </c>
      <c r="Z1188" s="15" t="str">
        <f t="shared" si="97"/>
        <v>高级神器3配件6-禁纹Lvs15</v>
      </c>
      <c r="AA1188" s="60" t="s">
        <v>649</v>
      </c>
      <c r="AB1188" s="15">
        <f t="shared" si="98"/>
        <v>15</v>
      </c>
      <c r="AC1188" s="15" t="str">
        <f t="shared" si="99"/>
        <v>高级神器3配件6</v>
      </c>
      <c r="AD1188" s="15">
        <f>INDEX(芦花古楼!$BS$19:$BS$58,神器!AB1188)</f>
        <v>10</v>
      </c>
      <c r="AE1188" s="15" t="s">
        <v>91</v>
      </c>
      <c r="AF1188" s="15">
        <f t="shared" si="100"/>
        <v>8265</v>
      </c>
    </row>
    <row r="1189" spans="24:32" ht="16.5" x14ac:dyDescent="0.2">
      <c r="X1189" s="60">
        <v>1176</v>
      </c>
      <c r="Y1189" s="15">
        <f t="shared" si="96"/>
        <v>1606032</v>
      </c>
      <c r="Z1189" s="15" t="str">
        <f t="shared" si="97"/>
        <v>高级神器3配件6-禁纹Lvs16</v>
      </c>
      <c r="AA1189" s="60" t="s">
        <v>649</v>
      </c>
      <c r="AB1189" s="15">
        <f t="shared" si="98"/>
        <v>16</v>
      </c>
      <c r="AC1189" s="15" t="str">
        <f t="shared" si="99"/>
        <v>高级神器3配件6</v>
      </c>
      <c r="AD1189" s="15">
        <f>INDEX(芦花古楼!$BS$19:$BS$58,神器!AB1189)</f>
        <v>10</v>
      </c>
      <c r="AE1189" s="15" t="s">
        <v>91</v>
      </c>
      <c r="AF1189" s="15">
        <f t="shared" si="100"/>
        <v>9095</v>
      </c>
    </row>
    <row r="1190" spans="24:32" ht="16.5" x14ac:dyDescent="0.2">
      <c r="X1190" s="60">
        <v>1177</v>
      </c>
      <c r="Y1190" s="15">
        <f t="shared" si="96"/>
        <v>1606032</v>
      </c>
      <c r="Z1190" s="15" t="str">
        <f t="shared" si="97"/>
        <v>高级神器3配件6-禁纹Lvs17</v>
      </c>
      <c r="AA1190" s="60" t="s">
        <v>649</v>
      </c>
      <c r="AB1190" s="15">
        <f t="shared" si="98"/>
        <v>17</v>
      </c>
      <c r="AC1190" s="15" t="str">
        <f t="shared" si="99"/>
        <v>高级神器3配件6</v>
      </c>
      <c r="AD1190" s="15">
        <f>INDEX(芦花古楼!$BS$19:$BS$58,神器!AB1190)</f>
        <v>10</v>
      </c>
      <c r="AE1190" s="15" t="s">
        <v>91</v>
      </c>
      <c r="AF1190" s="15">
        <f t="shared" si="100"/>
        <v>9920</v>
      </c>
    </row>
    <row r="1191" spans="24:32" ht="16.5" x14ac:dyDescent="0.2">
      <c r="X1191" s="60">
        <v>1178</v>
      </c>
      <c r="Y1191" s="15">
        <f t="shared" si="96"/>
        <v>1606032</v>
      </c>
      <c r="Z1191" s="15" t="str">
        <f t="shared" si="97"/>
        <v>高级神器3配件6-禁纹Lvs18</v>
      </c>
      <c r="AA1191" s="60" t="s">
        <v>649</v>
      </c>
      <c r="AB1191" s="15">
        <f t="shared" si="98"/>
        <v>18</v>
      </c>
      <c r="AC1191" s="15" t="str">
        <f t="shared" si="99"/>
        <v>高级神器3配件6</v>
      </c>
      <c r="AD1191" s="15">
        <f>INDEX(芦花古楼!$BS$19:$BS$58,神器!AB1191)</f>
        <v>10</v>
      </c>
      <c r="AE1191" s="15" t="s">
        <v>91</v>
      </c>
      <c r="AF1191" s="15">
        <f t="shared" si="100"/>
        <v>10750</v>
      </c>
    </row>
    <row r="1192" spans="24:32" ht="16.5" x14ac:dyDescent="0.2">
      <c r="X1192" s="60">
        <v>1179</v>
      </c>
      <c r="Y1192" s="15">
        <f t="shared" si="96"/>
        <v>1606032</v>
      </c>
      <c r="Z1192" s="15" t="str">
        <f t="shared" si="97"/>
        <v>高级神器3配件6-禁纹Lvs19</v>
      </c>
      <c r="AA1192" s="60" t="s">
        <v>649</v>
      </c>
      <c r="AB1192" s="15">
        <f t="shared" si="98"/>
        <v>19</v>
      </c>
      <c r="AC1192" s="15" t="str">
        <f t="shared" si="99"/>
        <v>高级神器3配件6</v>
      </c>
      <c r="AD1192" s="15">
        <f>INDEX(芦花古楼!$BS$19:$BS$58,神器!AB1192)</f>
        <v>10</v>
      </c>
      <c r="AE1192" s="15" t="s">
        <v>91</v>
      </c>
      <c r="AF1192" s="15">
        <f t="shared" si="100"/>
        <v>11575</v>
      </c>
    </row>
    <row r="1193" spans="24:32" ht="16.5" x14ac:dyDescent="0.2">
      <c r="X1193" s="60">
        <v>1180</v>
      </c>
      <c r="Y1193" s="15">
        <f t="shared" si="96"/>
        <v>1606032</v>
      </c>
      <c r="Z1193" s="15" t="str">
        <f t="shared" si="97"/>
        <v>高级神器3配件6-禁纹Lvs20</v>
      </c>
      <c r="AA1193" s="60" t="s">
        <v>649</v>
      </c>
      <c r="AB1193" s="15">
        <f t="shared" si="98"/>
        <v>20</v>
      </c>
      <c r="AC1193" s="15" t="str">
        <f t="shared" si="99"/>
        <v>高级神器3配件6</v>
      </c>
      <c r="AD1193" s="15">
        <f>INDEX(芦花古楼!$BS$19:$BS$58,神器!AB1193)</f>
        <v>10</v>
      </c>
      <c r="AE1193" s="15" t="s">
        <v>91</v>
      </c>
      <c r="AF1193" s="15">
        <f t="shared" si="100"/>
        <v>13230</v>
      </c>
    </row>
    <row r="1194" spans="24:32" ht="16.5" x14ac:dyDescent="0.2">
      <c r="X1194" s="60">
        <v>1181</v>
      </c>
      <c r="Y1194" s="15">
        <f t="shared" si="96"/>
        <v>1606032</v>
      </c>
      <c r="Z1194" s="15" t="str">
        <f t="shared" si="97"/>
        <v>高级神器3配件6-禁纹Lvs21</v>
      </c>
      <c r="AA1194" s="60" t="s">
        <v>649</v>
      </c>
      <c r="AB1194" s="15">
        <f t="shared" si="98"/>
        <v>21</v>
      </c>
      <c r="AC1194" s="15" t="str">
        <f t="shared" si="99"/>
        <v>高级神器3配件6</v>
      </c>
      <c r="AD1194" s="15">
        <f>INDEX(芦花古楼!$BS$19:$BS$58,神器!AB1194)</f>
        <v>15</v>
      </c>
      <c r="AE1194" s="15" t="s">
        <v>91</v>
      </c>
      <c r="AF1194" s="15">
        <f t="shared" si="100"/>
        <v>14020</v>
      </c>
    </row>
    <row r="1195" spans="24:32" ht="16.5" x14ac:dyDescent="0.2">
      <c r="X1195" s="60">
        <v>1182</v>
      </c>
      <c r="Y1195" s="15">
        <f t="shared" si="96"/>
        <v>1606032</v>
      </c>
      <c r="Z1195" s="15" t="str">
        <f t="shared" si="97"/>
        <v>高级神器3配件6-禁纹Lvs22</v>
      </c>
      <c r="AA1195" s="60" t="s">
        <v>649</v>
      </c>
      <c r="AB1195" s="15">
        <f t="shared" si="98"/>
        <v>22</v>
      </c>
      <c r="AC1195" s="15" t="str">
        <f t="shared" si="99"/>
        <v>高级神器3配件6</v>
      </c>
      <c r="AD1195" s="15">
        <f>INDEX(芦花古楼!$BS$19:$BS$58,神器!AB1195)</f>
        <v>15</v>
      </c>
      <c r="AE1195" s="15" t="s">
        <v>91</v>
      </c>
      <c r="AF1195" s="15">
        <f t="shared" si="100"/>
        <v>14725</v>
      </c>
    </row>
    <row r="1196" spans="24:32" ht="16.5" x14ac:dyDescent="0.2">
      <c r="X1196" s="60">
        <v>1183</v>
      </c>
      <c r="Y1196" s="15">
        <f t="shared" si="96"/>
        <v>1606032</v>
      </c>
      <c r="Z1196" s="15" t="str">
        <f t="shared" si="97"/>
        <v>高级神器3配件6-禁纹Lvs23</v>
      </c>
      <c r="AA1196" s="60" t="s">
        <v>649</v>
      </c>
      <c r="AB1196" s="15">
        <f t="shared" si="98"/>
        <v>23</v>
      </c>
      <c r="AC1196" s="15" t="str">
        <f t="shared" si="99"/>
        <v>高级神器3配件6</v>
      </c>
      <c r="AD1196" s="15">
        <f>INDEX(芦花古楼!$BS$19:$BS$58,神器!AB1196)</f>
        <v>15</v>
      </c>
      <c r="AE1196" s="15" t="s">
        <v>91</v>
      </c>
      <c r="AF1196" s="15">
        <f t="shared" si="100"/>
        <v>15425</v>
      </c>
    </row>
    <row r="1197" spans="24:32" ht="16.5" x14ac:dyDescent="0.2">
      <c r="X1197" s="60">
        <v>1184</v>
      </c>
      <c r="Y1197" s="15">
        <f t="shared" si="96"/>
        <v>1606032</v>
      </c>
      <c r="Z1197" s="15" t="str">
        <f t="shared" si="97"/>
        <v>高级神器3配件6-禁纹Lvs24</v>
      </c>
      <c r="AA1197" s="60" t="s">
        <v>649</v>
      </c>
      <c r="AB1197" s="15">
        <f t="shared" si="98"/>
        <v>24</v>
      </c>
      <c r="AC1197" s="15" t="str">
        <f t="shared" si="99"/>
        <v>高级神器3配件6</v>
      </c>
      <c r="AD1197" s="15">
        <f>INDEX(芦花古楼!$BS$19:$BS$58,神器!AB1197)</f>
        <v>15</v>
      </c>
      <c r="AE1197" s="15" t="s">
        <v>91</v>
      </c>
      <c r="AF1197" s="15">
        <f t="shared" si="100"/>
        <v>16125</v>
      </c>
    </row>
    <row r="1198" spans="24:32" ht="16.5" x14ac:dyDescent="0.2">
      <c r="X1198" s="60">
        <v>1185</v>
      </c>
      <c r="Y1198" s="15">
        <f t="shared" si="96"/>
        <v>1606032</v>
      </c>
      <c r="Z1198" s="15" t="str">
        <f t="shared" si="97"/>
        <v>高级神器3配件6-禁纹Lvs25</v>
      </c>
      <c r="AA1198" s="60" t="s">
        <v>649</v>
      </c>
      <c r="AB1198" s="15">
        <f t="shared" si="98"/>
        <v>25</v>
      </c>
      <c r="AC1198" s="15" t="str">
        <f t="shared" si="99"/>
        <v>高级神器3配件6</v>
      </c>
      <c r="AD1198" s="15">
        <f>INDEX(芦花古楼!$BS$19:$BS$58,神器!AB1198)</f>
        <v>15</v>
      </c>
      <c r="AE1198" s="15" t="s">
        <v>91</v>
      </c>
      <c r="AF1198" s="15">
        <f t="shared" si="100"/>
        <v>16825</v>
      </c>
    </row>
    <row r="1199" spans="24:32" ht="16.5" x14ac:dyDescent="0.2">
      <c r="X1199" s="60">
        <v>1186</v>
      </c>
      <c r="Y1199" s="15">
        <f t="shared" si="96"/>
        <v>1606032</v>
      </c>
      <c r="Z1199" s="15" t="str">
        <f t="shared" si="97"/>
        <v>高级神器3配件6-禁纹Lvs26</v>
      </c>
      <c r="AA1199" s="60" t="s">
        <v>649</v>
      </c>
      <c r="AB1199" s="15">
        <f t="shared" si="98"/>
        <v>26</v>
      </c>
      <c r="AC1199" s="15" t="str">
        <f t="shared" si="99"/>
        <v>高级神器3配件6</v>
      </c>
      <c r="AD1199" s="15">
        <f>INDEX(芦花古楼!$BS$19:$BS$58,神器!AB1199)</f>
        <v>25</v>
      </c>
      <c r="AE1199" s="15" t="s">
        <v>91</v>
      </c>
      <c r="AF1199" s="15">
        <f t="shared" si="100"/>
        <v>17530</v>
      </c>
    </row>
    <row r="1200" spans="24:32" ht="16.5" x14ac:dyDescent="0.2">
      <c r="X1200" s="60">
        <v>1187</v>
      </c>
      <c r="Y1200" s="15">
        <f t="shared" si="96"/>
        <v>1606032</v>
      </c>
      <c r="Z1200" s="15" t="str">
        <f t="shared" si="97"/>
        <v>高级神器3配件6-禁纹Lvs27</v>
      </c>
      <c r="AA1200" s="60" t="s">
        <v>649</v>
      </c>
      <c r="AB1200" s="15">
        <f t="shared" si="98"/>
        <v>27</v>
      </c>
      <c r="AC1200" s="15" t="str">
        <f t="shared" si="99"/>
        <v>高级神器3配件6</v>
      </c>
      <c r="AD1200" s="15">
        <f>INDEX(芦花古楼!$BS$19:$BS$58,神器!AB1200)</f>
        <v>25</v>
      </c>
      <c r="AE1200" s="15" t="s">
        <v>91</v>
      </c>
      <c r="AF1200" s="15">
        <f t="shared" si="100"/>
        <v>18230</v>
      </c>
    </row>
    <row r="1201" spans="24:32" ht="16.5" x14ac:dyDescent="0.2">
      <c r="X1201" s="60">
        <v>1188</v>
      </c>
      <c r="Y1201" s="15">
        <f t="shared" si="96"/>
        <v>1606032</v>
      </c>
      <c r="Z1201" s="15" t="str">
        <f t="shared" si="97"/>
        <v>高级神器3配件6-禁纹Lvs28</v>
      </c>
      <c r="AA1201" s="60" t="s">
        <v>649</v>
      </c>
      <c r="AB1201" s="15">
        <f t="shared" si="98"/>
        <v>28</v>
      </c>
      <c r="AC1201" s="15" t="str">
        <f t="shared" si="99"/>
        <v>高级神器3配件6</v>
      </c>
      <c r="AD1201" s="15">
        <f>INDEX(芦花古楼!$BS$19:$BS$58,神器!AB1201)</f>
        <v>25</v>
      </c>
      <c r="AE1201" s="15" t="s">
        <v>91</v>
      </c>
      <c r="AF1201" s="15">
        <f t="shared" si="100"/>
        <v>18930</v>
      </c>
    </row>
    <row r="1202" spans="24:32" ht="16.5" x14ac:dyDescent="0.2">
      <c r="X1202" s="60">
        <v>1189</v>
      </c>
      <c r="Y1202" s="15">
        <f t="shared" si="96"/>
        <v>1606032</v>
      </c>
      <c r="Z1202" s="15" t="str">
        <f t="shared" si="97"/>
        <v>高级神器3配件6-禁纹Lvs29</v>
      </c>
      <c r="AA1202" s="60" t="s">
        <v>649</v>
      </c>
      <c r="AB1202" s="15">
        <f t="shared" si="98"/>
        <v>29</v>
      </c>
      <c r="AC1202" s="15" t="str">
        <f t="shared" si="99"/>
        <v>高级神器3配件6</v>
      </c>
      <c r="AD1202" s="15">
        <f>INDEX(芦花古楼!$BS$19:$BS$58,神器!AB1202)</f>
        <v>25</v>
      </c>
      <c r="AE1202" s="15" t="s">
        <v>91</v>
      </c>
      <c r="AF1202" s="15">
        <f t="shared" si="100"/>
        <v>19630</v>
      </c>
    </row>
    <row r="1203" spans="24:32" ht="16.5" x14ac:dyDescent="0.2">
      <c r="X1203" s="60">
        <v>1190</v>
      </c>
      <c r="Y1203" s="15">
        <f t="shared" si="96"/>
        <v>1606032</v>
      </c>
      <c r="Z1203" s="15" t="str">
        <f t="shared" si="97"/>
        <v>高级神器3配件6-禁纹Lvs30</v>
      </c>
      <c r="AA1203" s="60" t="s">
        <v>649</v>
      </c>
      <c r="AB1203" s="15">
        <f t="shared" si="98"/>
        <v>30</v>
      </c>
      <c r="AC1203" s="15" t="str">
        <f t="shared" si="99"/>
        <v>高级神器3配件6</v>
      </c>
      <c r="AD1203" s="15">
        <f>INDEX(芦花古楼!$BS$19:$BS$58,神器!AB1203)</f>
        <v>25</v>
      </c>
      <c r="AE1203" s="15" t="s">
        <v>91</v>
      </c>
      <c r="AF1203" s="15">
        <f t="shared" si="100"/>
        <v>21035</v>
      </c>
    </row>
    <row r="1204" spans="24:32" ht="16.5" x14ac:dyDescent="0.2">
      <c r="X1204" s="60">
        <v>1191</v>
      </c>
      <c r="Y1204" s="15">
        <f t="shared" si="96"/>
        <v>1606032</v>
      </c>
      <c r="Z1204" s="15" t="str">
        <f t="shared" si="97"/>
        <v>高级神器3配件6-禁纹Lvs31</v>
      </c>
      <c r="AA1204" s="60" t="s">
        <v>649</v>
      </c>
      <c r="AB1204" s="15">
        <f t="shared" si="98"/>
        <v>31</v>
      </c>
      <c r="AC1204" s="15" t="str">
        <f t="shared" si="99"/>
        <v>高级神器3配件6</v>
      </c>
      <c r="AD1204" s="15">
        <f>INDEX(芦花古楼!$BS$19:$BS$58,神器!AB1204)</f>
        <v>30</v>
      </c>
      <c r="AE1204" s="15" t="s">
        <v>91</v>
      </c>
      <c r="AF1204" s="15">
        <f t="shared" si="100"/>
        <v>22050</v>
      </c>
    </row>
    <row r="1205" spans="24:32" ht="16.5" x14ac:dyDescent="0.2">
      <c r="X1205" s="60">
        <v>1192</v>
      </c>
      <c r="Y1205" s="15">
        <f t="shared" si="96"/>
        <v>1606032</v>
      </c>
      <c r="Z1205" s="15" t="str">
        <f t="shared" si="97"/>
        <v>高级神器3配件6-禁纹Lvs32</v>
      </c>
      <c r="AA1205" s="60" t="s">
        <v>649</v>
      </c>
      <c r="AB1205" s="15">
        <f t="shared" si="98"/>
        <v>32</v>
      </c>
      <c r="AC1205" s="15" t="str">
        <f t="shared" si="99"/>
        <v>高级神器3配件6</v>
      </c>
      <c r="AD1205" s="15">
        <f>INDEX(芦花古楼!$BS$19:$BS$58,神器!AB1205)</f>
        <v>30</v>
      </c>
      <c r="AE1205" s="15" t="s">
        <v>91</v>
      </c>
      <c r="AF1205" s="15">
        <f t="shared" si="100"/>
        <v>33080</v>
      </c>
    </row>
    <row r="1206" spans="24:32" ht="16.5" x14ac:dyDescent="0.2">
      <c r="X1206" s="60">
        <v>1193</v>
      </c>
      <c r="Y1206" s="15">
        <f t="shared" si="96"/>
        <v>1606032</v>
      </c>
      <c r="Z1206" s="15" t="str">
        <f t="shared" si="97"/>
        <v>高级神器3配件6-禁纹Lvs33</v>
      </c>
      <c r="AA1206" s="60" t="s">
        <v>649</v>
      </c>
      <c r="AB1206" s="15">
        <f t="shared" si="98"/>
        <v>33</v>
      </c>
      <c r="AC1206" s="15" t="str">
        <f t="shared" si="99"/>
        <v>高级神器3配件6</v>
      </c>
      <c r="AD1206" s="15">
        <f>INDEX(芦花古楼!$BS$19:$BS$58,神器!AB1206)</f>
        <v>30</v>
      </c>
      <c r="AE1206" s="15" t="s">
        <v>91</v>
      </c>
      <c r="AF1206" s="15">
        <f t="shared" si="100"/>
        <v>44105</v>
      </c>
    </row>
    <row r="1207" spans="24:32" ht="16.5" x14ac:dyDescent="0.2">
      <c r="X1207" s="60">
        <v>1194</v>
      </c>
      <c r="Y1207" s="15">
        <f t="shared" si="96"/>
        <v>1606032</v>
      </c>
      <c r="Z1207" s="15" t="str">
        <f t="shared" si="97"/>
        <v>高级神器3配件6-禁纹Lvs34</v>
      </c>
      <c r="AA1207" s="60" t="s">
        <v>649</v>
      </c>
      <c r="AB1207" s="15">
        <f t="shared" si="98"/>
        <v>34</v>
      </c>
      <c r="AC1207" s="15" t="str">
        <f t="shared" si="99"/>
        <v>高级神器3配件6</v>
      </c>
      <c r="AD1207" s="15">
        <f>INDEX(芦花古楼!$BS$19:$BS$58,神器!AB1207)</f>
        <v>30</v>
      </c>
      <c r="AE1207" s="15" t="s">
        <v>91</v>
      </c>
      <c r="AF1207" s="15">
        <f t="shared" si="100"/>
        <v>55135</v>
      </c>
    </row>
    <row r="1208" spans="24:32" ht="16.5" x14ac:dyDescent="0.2">
      <c r="X1208" s="60">
        <v>1195</v>
      </c>
      <c r="Y1208" s="15">
        <f t="shared" si="96"/>
        <v>1606032</v>
      </c>
      <c r="Z1208" s="15" t="str">
        <f t="shared" si="97"/>
        <v>高级神器3配件6-禁纹Lvs35</v>
      </c>
      <c r="AA1208" s="60" t="s">
        <v>649</v>
      </c>
      <c r="AB1208" s="15">
        <f t="shared" si="98"/>
        <v>35</v>
      </c>
      <c r="AC1208" s="15" t="str">
        <f t="shared" si="99"/>
        <v>高级神器3配件6</v>
      </c>
      <c r="AD1208" s="15">
        <f>INDEX(芦花古楼!$BS$19:$BS$58,神器!AB1208)</f>
        <v>30</v>
      </c>
      <c r="AE1208" s="15" t="s">
        <v>91</v>
      </c>
      <c r="AF1208" s="15">
        <f t="shared" si="100"/>
        <v>66160</v>
      </c>
    </row>
    <row r="1209" spans="24:32" ht="16.5" x14ac:dyDescent="0.2">
      <c r="X1209" s="60">
        <v>1196</v>
      </c>
      <c r="Y1209" s="15">
        <f t="shared" si="96"/>
        <v>1606032</v>
      </c>
      <c r="Z1209" s="15" t="str">
        <f t="shared" si="97"/>
        <v>高级神器3配件6-禁纹Lvs36</v>
      </c>
      <c r="AA1209" s="60" t="s">
        <v>649</v>
      </c>
      <c r="AB1209" s="15">
        <f t="shared" si="98"/>
        <v>36</v>
      </c>
      <c r="AC1209" s="15" t="str">
        <f t="shared" si="99"/>
        <v>高级神器3配件6</v>
      </c>
      <c r="AD1209" s="15">
        <f>INDEX(芦花古楼!$BS$19:$BS$58,神器!AB1209)</f>
        <v>40</v>
      </c>
      <c r="AE1209" s="15" t="s">
        <v>91</v>
      </c>
      <c r="AF1209" s="15">
        <f t="shared" si="100"/>
        <v>77190</v>
      </c>
    </row>
    <row r="1210" spans="24:32" ht="16.5" x14ac:dyDescent="0.2">
      <c r="X1210" s="60">
        <v>1197</v>
      </c>
      <c r="Y1210" s="15">
        <f t="shared" si="96"/>
        <v>1606032</v>
      </c>
      <c r="Z1210" s="15" t="str">
        <f t="shared" si="97"/>
        <v>高级神器3配件6-禁纹Lvs37</v>
      </c>
      <c r="AA1210" s="60" t="s">
        <v>649</v>
      </c>
      <c r="AB1210" s="15">
        <f t="shared" si="98"/>
        <v>37</v>
      </c>
      <c r="AC1210" s="15" t="str">
        <f t="shared" si="99"/>
        <v>高级神器3配件6</v>
      </c>
      <c r="AD1210" s="15">
        <f>INDEX(芦花古楼!$BS$19:$BS$58,神器!AB1210)</f>
        <v>40</v>
      </c>
      <c r="AE1210" s="15" t="s">
        <v>91</v>
      </c>
      <c r="AF1210" s="15">
        <f t="shared" si="100"/>
        <v>88215</v>
      </c>
    </row>
    <row r="1211" spans="24:32" ht="16.5" x14ac:dyDescent="0.2">
      <c r="X1211" s="60">
        <v>1198</v>
      </c>
      <c r="Y1211" s="15">
        <f t="shared" si="96"/>
        <v>1606032</v>
      </c>
      <c r="Z1211" s="15" t="str">
        <f t="shared" si="97"/>
        <v>高级神器3配件6-禁纹Lvs38</v>
      </c>
      <c r="AA1211" s="60" t="s">
        <v>649</v>
      </c>
      <c r="AB1211" s="15">
        <f t="shared" si="98"/>
        <v>38</v>
      </c>
      <c r="AC1211" s="15" t="str">
        <f t="shared" si="99"/>
        <v>高级神器3配件6</v>
      </c>
      <c r="AD1211" s="15">
        <f>INDEX(芦花古楼!$BS$19:$BS$58,神器!AB1211)</f>
        <v>40</v>
      </c>
      <c r="AE1211" s="15" t="s">
        <v>91</v>
      </c>
      <c r="AF1211" s="15">
        <f t="shared" si="100"/>
        <v>99240</v>
      </c>
    </row>
    <row r="1212" spans="24:32" ht="16.5" x14ac:dyDescent="0.2">
      <c r="X1212" s="60">
        <v>1199</v>
      </c>
      <c r="Y1212" s="15">
        <f t="shared" si="96"/>
        <v>1606032</v>
      </c>
      <c r="Z1212" s="15" t="str">
        <f t="shared" si="97"/>
        <v>高级神器3配件6-禁纹Lvs39</v>
      </c>
      <c r="AA1212" s="60" t="s">
        <v>649</v>
      </c>
      <c r="AB1212" s="15">
        <f t="shared" si="98"/>
        <v>39</v>
      </c>
      <c r="AC1212" s="15" t="str">
        <f t="shared" si="99"/>
        <v>高级神器3配件6</v>
      </c>
      <c r="AD1212" s="15">
        <f>INDEX(芦花古楼!$BS$19:$BS$58,神器!AB1212)</f>
        <v>40</v>
      </c>
      <c r="AE1212" s="15" t="s">
        <v>91</v>
      </c>
      <c r="AF1212" s="15">
        <f t="shared" si="100"/>
        <v>110270</v>
      </c>
    </row>
    <row r="1213" spans="24:32" ht="16.5" x14ac:dyDescent="0.2">
      <c r="X1213" s="60">
        <v>1200</v>
      </c>
      <c r="Y1213" s="15">
        <f t="shared" si="96"/>
        <v>1606032</v>
      </c>
      <c r="Z1213" s="15" t="str">
        <f t="shared" si="97"/>
        <v>高级神器3配件6-禁纹Lvs40</v>
      </c>
      <c r="AA1213" s="60" t="s">
        <v>649</v>
      </c>
      <c r="AB1213" s="15">
        <f t="shared" si="98"/>
        <v>40</v>
      </c>
      <c r="AC1213" s="15" t="str">
        <f t="shared" si="99"/>
        <v>高级神器3配件6</v>
      </c>
      <c r="AD1213" s="15">
        <f>INDEX(芦花古楼!$BS$19:$BS$58,神器!AB1213)</f>
        <v>40</v>
      </c>
      <c r="AE1213" s="15" t="s">
        <v>91</v>
      </c>
      <c r="AF1213" s="15">
        <f t="shared" si="100"/>
        <v>132325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topLeftCell="A31" workbookViewId="0">
      <selection activeCell="D59" sqref="D59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347</v>
      </c>
      <c r="B4" s="35"/>
      <c r="C4" s="35"/>
      <c r="D4" s="45"/>
    </row>
    <row r="5" spans="1:4" ht="16.5" x14ac:dyDescent="0.2">
      <c r="A5" s="35" t="s">
        <v>348</v>
      </c>
      <c r="B5" s="35"/>
      <c r="C5" s="35"/>
      <c r="D5" s="45"/>
    </row>
    <row r="6" spans="1:4" ht="16.5" x14ac:dyDescent="0.2">
      <c r="A6" s="35" t="s">
        <v>349</v>
      </c>
      <c r="B6" s="35"/>
      <c r="C6" s="35"/>
      <c r="D6" s="45"/>
    </row>
    <row r="7" spans="1:4" ht="16.5" x14ac:dyDescent="0.2">
      <c r="A7" s="35" t="s">
        <v>350</v>
      </c>
      <c r="B7" s="35"/>
      <c r="C7" s="35"/>
      <c r="D7" s="45"/>
    </row>
    <row r="8" spans="1:4" ht="16.5" x14ac:dyDescent="0.2">
      <c r="A8" s="35" t="s">
        <v>346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369</v>
      </c>
      <c r="B14" s="13"/>
      <c r="C14" s="13">
        <v>15</v>
      </c>
      <c r="D14" s="45"/>
    </row>
    <row r="15" spans="1:4" ht="16.5" x14ac:dyDescent="0.2">
      <c r="A15" s="39" t="s">
        <v>370</v>
      </c>
      <c r="B15" s="13"/>
      <c r="C15" s="39">
        <v>15</v>
      </c>
      <c r="D15" s="45"/>
    </row>
    <row r="16" spans="1:4" ht="16.5" x14ac:dyDescent="0.2">
      <c r="A16" s="39" t="s">
        <v>371</v>
      </c>
      <c r="B16" s="13"/>
      <c r="C16" s="13">
        <v>20</v>
      </c>
      <c r="D16" s="45"/>
    </row>
    <row r="17" spans="1:4" ht="16.5" x14ac:dyDescent="0.2">
      <c r="A17" s="39" t="s">
        <v>372</v>
      </c>
      <c r="B17" s="39"/>
      <c r="C17" s="39">
        <v>20</v>
      </c>
      <c r="D17" s="45"/>
    </row>
    <row r="18" spans="1:4" ht="16.5" x14ac:dyDescent="0.2">
      <c r="A18" s="39" t="s">
        <v>373</v>
      </c>
      <c r="B18" s="39"/>
      <c r="C18" s="39">
        <v>35</v>
      </c>
      <c r="D18" s="45"/>
    </row>
    <row r="19" spans="1:4" ht="16.5" x14ac:dyDescent="0.2">
      <c r="A19" s="39" t="s">
        <v>374</v>
      </c>
      <c r="B19" s="39"/>
      <c r="C19" s="39">
        <v>35</v>
      </c>
      <c r="D19" s="45"/>
    </row>
    <row r="20" spans="1:4" ht="16.5" x14ac:dyDescent="0.2">
      <c r="A20" s="39" t="s">
        <v>375</v>
      </c>
      <c r="B20" s="39"/>
      <c r="C20" s="39">
        <v>35</v>
      </c>
      <c r="D20" s="45"/>
    </row>
    <row r="21" spans="1:4" ht="16.5" x14ac:dyDescent="0.2">
      <c r="A21" s="39" t="s">
        <v>376</v>
      </c>
      <c r="B21" s="39"/>
      <c r="C21" s="39">
        <v>35</v>
      </c>
      <c r="D21" s="45"/>
    </row>
    <row r="22" spans="1:4" ht="16.5" x14ac:dyDescent="0.2">
      <c r="A22" s="39" t="s">
        <v>377</v>
      </c>
      <c r="B22" s="39"/>
      <c r="C22" s="39">
        <v>50</v>
      </c>
      <c r="D22" s="45"/>
    </row>
    <row r="23" spans="1:4" ht="16.5" x14ac:dyDescent="0.2">
      <c r="A23" s="39" t="s">
        <v>378</v>
      </c>
      <c r="B23" s="39"/>
      <c r="C23" s="39">
        <v>50</v>
      </c>
      <c r="D23" s="45"/>
    </row>
    <row r="24" spans="1:4" ht="16.5" x14ac:dyDescent="0.2">
      <c r="A24" s="39" t="s">
        <v>379</v>
      </c>
      <c r="B24" s="39"/>
      <c r="C24" s="39">
        <v>50</v>
      </c>
      <c r="D24" s="45"/>
    </row>
    <row r="25" spans="1:4" ht="16.5" x14ac:dyDescent="0.2">
      <c r="A25" s="39" t="s">
        <v>380</v>
      </c>
      <c r="B25" s="39"/>
      <c r="C25" s="39">
        <v>50</v>
      </c>
      <c r="D25" s="45"/>
    </row>
    <row r="26" spans="1:4" ht="16.5" x14ac:dyDescent="0.2">
      <c r="A26" s="39" t="s">
        <v>381</v>
      </c>
      <c r="B26" s="39"/>
      <c r="C26" s="39">
        <v>75</v>
      </c>
      <c r="D26" s="45"/>
    </row>
    <row r="27" spans="1:4" ht="16.5" x14ac:dyDescent="0.2">
      <c r="A27" s="39" t="s">
        <v>382</v>
      </c>
      <c r="B27" s="39"/>
      <c r="C27" s="39">
        <v>75</v>
      </c>
      <c r="D27" s="45"/>
    </row>
    <row r="28" spans="1:4" ht="16.5" x14ac:dyDescent="0.2">
      <c r="A28" s="39" t="s">
        <v>383</v>
      </c>
      <c r="B28" s="39"/>
      <c r="C28" s="39">
        <v>75</v>
      </c>
      <c r="D28" s="45"/>
    </row>
    <row r="29" spans="1:4" ht="16.5" x14ac:dyDescent="0.2">
      <c r="A29" s="39" t="s">
        <v>384</v>
      </c>
      <c r="B29" s="39"/>
      <c r="C29" s="39">
        <v>75</v>
      </c>
      <c r="D29" s="45"/>
    </row>
    <row r="30" spans="1:4" ht="16.5" x14ac:dyDescent="0.2">
      <c r="A30" s="39" t="s">
        <v>385</v>
      </c>
      <c r="B30" s="39"/>
      <c r="C30" s="39">
        <v>200</v>
      </c>
      <c r="D30" s="45"/>
    </row>
    <row r="31" spans="1:4" ht="16.5" x14ac:dyDescent="0.2">
      <c r="A31" s="39" t="s">
        <v>386</v>
      </c>
      <c r="B31" s="39"/>
      <c r="C31" s="39">
        <v>200</v>
      </c>
      <c r="D31" s="45"/>
    </row>
    <row r="32" spans="1:4" ht="16.5" x14ac:dyDescent="0.2">
      <c r="A32" s="39" t="s">
        <v>387</v>
      </c>
      <c r="B32" s="39"/>
      <c r="C32" s="39">
        <v>75</v>
      </c>
      <c r="D32" s="45"/>
    </row>
    <row r="33" spans="1:4" ht="16.5" x14ac:dyDescent="0.2">
      <c r="A33" s="39" t="s">
        <v>388</v>
      </c>
      <c r="B33" s="39"/>
      <c r="C33" s="39">
        <v>75</v>
      </c>
      <c r="D33" s="45"/>
    </row>
    <row r="34" spans="1:4" ht="16.5" x14ac:dyDescent="0.2">
      <c r="A34" s="39" t="s">
        <v>389</v>
      </c>
      <c r="B34" s="39"/>
      <c r="C34" s="39">
        <v>75</v>
      </c>
      <c r="D34" s="45"/>
    </row>
    <row r="35" spans="1:4" ht="16.5" x14ac:dyDescent="0.2">
      <c r="A35" s="39" t="s">
        <v>390</v>
      </c>
      <c r="B35" s="39"/>
      <c r="C35" s="39">
        <v>75</v>
      </c>
      <c r="D35" s="45"/>
    </row>
    <row r="36" spans="1:4" ht="16.5" x14ac:dyDescent="0.2">
      <c r="A36" s="39" t="s">
        <v>391</v>
      </c>
      <c r="B36" s="39"/>
      <c r="C36" s="39">
        <v>200</v>
      </c>
      <c r="D36" s="45"/>
    </row>
    <row r="37" spans="1:4" ht="16.5" x14ac:dyDescent="0.2">
      <c r="A37" s="39" t="s">
        <v>392</v>
      </c>
      <c r="B37" s="39"/>
      <c r="C37" s="39">
        <v>200</v>
      </c>
      <c r="D37" s="45"/>
    </row>
    <row r="38" spans="1:4" ht="16.5" x14ac:dyDescent="0.2">
      <c r="A38" s="39" t="s">
        <v>393</v>
      </c>
      <c r="B38" s="39"/>
      <c r="C38" s="39">
        <v>75</v>
      </c>
      <c r="D38" s="45"/>
    </row>
    <row r="39" spans="1:4" ht="16.5" x14ac:dyDescent="0.2">
      <c r="A39" s="39" t="s">
        <v>394</v>
      </c>
      <c r="B39" s="39"/>
      <c r="C39" s="39">
        <v>75</v>
      </c>
      <c r="D39" s="45"/>
    </row>
    <row r="40" spans="1:4" ht="16.5" x14ac:dyDescent="0.2">
      <c r="A40" s="39" t="s">
        <v>395</v>
      </c>
      <c r="B40" s="39"/>
      <c r="C40" s="39">
        <v>75</v>
      </c>
      <c r="D40" s="45"/>
    </row>
    <row r="41" spans="1:4" ht="16.5" x14ac:dyDescent="0.2">
      <c r="A41" s="39" t="s">
        <v>396</v>
      </c>
      <c r="B41" s="39"/>
      <c r="C41" s="39">
        <v>75</v>
      </c>
      <c r="D41" s="45"/>
    </row>
    <row r="42" spans="1:4" ht="16.5" x14ac:dyDescent="0.2">
      <c r="A42" s="39" t="s">
        <v>397</v>
      </c>
      <c r="B42" s="39"/>
      <c r="C42" s="39">
        <v>200</v>
      </c>
      <c r="D42" s="45"/>
    </row>
    <row r="43" spans="1:4" ht="16.5" x14ac:dyDescent="0.2">
      <c r="A43" s="39" t="s">
        <v>398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399</v>
      </c>
      <c r="B52" s="13">
        <v>2500</v>
      </c>
      <c r="C52" s="13">
        <v>2.5</v>
      </c>
      <c r="D52" s="45"/>
    </row>
    <row r="53" spans="1:4" ht="16.5" x14ac:dyDescent="0.2">
      <c r="A53" s="13" t="s">
        <v>400</v>
      </c>
      <c r="B53" s="13">
        <v>5000</v>
      </c>
      <c r="C53" s="13">
        <v>5</v>
      </c>
      <c r="D53" s="45"/>
    </row>
    <row r="54" spans="1:4" ht="16.5" x14ac:dyDescent="0.2">
      <c r="A54" s="13" t="s">
        <v>401</v>
      </c>
      <c r="B54" s="13">
        <v>20000</v>
      </c>
      <c r="C54" s="13">
        <v>20</v>
      </c>
      <c r="D54" s="45"/>
    </row>
    <row r="55" spans="1:4" ht="16.5" x14ac:dyDescent="0.2">
      <c r="A55" s="26" t="s">
        <v>209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R21"/>
  <sheetViews>
    <sheetView workbookViewId="0">
      <selection activeCell="F27" sqref="F27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5.625" customWidth="1"/>
  </cols>
  <sheetData>
    <row r="3" spans="1:18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</row>
    <row r="4" spans="1:18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</row>
    <row r="5" spans="1:18" ht="16.5" x14ac:dyDescent="0.2">
      <c r="I5" s="26">
        <v>2</v>
      </c>
      <c r="J5" s="26" t="s">
        <v>134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</row>
    <row r="6" spans="1:18" ht="17.25" x14ac:dyDescent="0.2">
      <c r="A6" s="12" t="s">
        <v>144</v>
      </c>
      <c r="I6" s="26">
        <v>3</v>
      </c>
      <c r="J6" s="26" t="s">
        <v>135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</row>
    <row r="7" spans="1:18" ht="18" customHeight="1" x14ac:dyDescent="0.2">
      <c r="A7" s="26">
        <v>20</v>
      </c>
      <c r="I7" s="26">
        <v>4</v>
      </c>
      <c r="J7" s="26" t="s">
        <v>136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</row>
    <row r="8" spans="1:18" ht="16.5" x14ac:dyDescent="0.2">
      <c r="A8" s="26">
        <v>30</v>
      </c>
      <c r="I8" s="26">
        <v>5</v>
      </c>
      <c r="J8" s="26" t="s">
        <v>137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</row>
    <row r="9" spans="1:18" ht="16.5" x14ac:dyDescent="0.2">
      <c r="A9" s="26">
        <v>30</v>
      </c>
      <c r="I9" s="26">
        <v>6</v>
      </c>
      <c r="J9" s="26" t="s">
        <v>154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</row>
    <row r="10" spans="1:18" ht="16.5" x14ac:dyDescent="0.2">
      <c r="A10" s="26">
        <v>40</v>
      </c>
      <c r="I10" s="26">
        <v>7</v>
      </c>
      <c r="J10" s="26" t="s">
        <v>155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</row>
    <row r="11" spans="1:18" ht="16.5" x14ac:dyDescent="0.2">
      <c r="A11" s="26">
        <v>40</v>
      </c>
      <c r="I11" s="26">
        <v>8</v>
      </c>
      <c r="J11" s="26" t="s">
        <v>156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</row>
    <row r="12" spans="1:18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</row>
    <row r="13" spans="1:18" ht="16.5" x14ac:dyDescent="0.2">
      <c r="A13" s="26">
        <v>60</v>
      </c>
      <c r="I13" s="26">
        <v>10</v>
      </c>
      <c r="J13" s="26" t="s">
        <v>158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</row>
    <row r="14" spans="1:18" ht="16.5" x14ac:dyDescent="0.2">
      <c r="A14" s="26">
        <v>80</v>
      </c>
      <c r="I14" s="26">
        <v>11</v>
      </c>
      <c r="J14" s="26" t="s">
        <v>159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</row>
    <row r="15" spans="1:18" ht="16.5" x14ac:dyDescent="0.2">
      <c r="A15" s="26">
        <v>90</v>
      </c>
      <c r="I15" s="26">
        <v>12</v>
      </c>
      <c r="J15" s="26" t="s">
        <v>160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</row>
    <row r="16" spans="1:18" ht="16.5" x14ac:dyDescent="0.2">
      <c r="A16" s="26">
        <v>100</v>
      </c>
      <c r="I16" s="26">
        <v>13</v>
      </c>
      <c r="J16" s="26" t="s">
        <v>161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</row>
    <row r="17" spans="1:18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</row>
    <row r="18" spans="1:18" ht="16.5" x14ac:dyDescent="0.2">
      <c r="A18" s="16"/>
      <c r="I18" s="26">
        <v>15</v>
      </c>
      <c r="J18" s="26" t="s">
        <v>163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</row>
    <row r="19" spans="1:18" x14ac:dyDescent="0.2">
      <c r="A19" s="16"/>
    </row>
    <row r="20" spans="1:18" x14ac:dyDescent="0.2">
      <c r="A20" s="16"/>
    </row>
    <row r="21" spans="1:18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J7" sqref="J7:J22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82" t="s">
        <v>168</v>
      </c>
      <c r="B3" s="82"/>
      <c r="C3" s="82"/>
      <c r="D3" s="82"/>
      <c r="E3" s="82"/>
      <c r="F3" s="82"/>
      <c r="G3" s="82"/>
      <c r="H3" s="82"/>
      <c r="I3" s="82"/>
      <c r="K3" s="81" t="s">
        <v>177</v>
      </c>
      <c r="L3" s="81"/>
      <c r="M3" s="81"/>
      <c r="N3" s="81"/>
      <c r="O3" s="81"/>
      <c r="P3" s="81"/>
      <c r="Q3" s="81"/>
      <c r="R3" s="81"/>
      <c r="S3" s="81"/>
      <c r="T3" s="81"/>
      <c r="V3" s="81" t="s">
        <v>183</v>
      </c>
      <c r="W3" s="81"/>
      <c r="X3" s="81"/>
      <c r="Y3" s="81"/>
      <c r="Z3" s="81"/>
      <c r="AA3" s="81"/>
      <c r="AB3" s="81"/>
      <c r="AC3" s="81"/>
      <c r="AD3" s="81"/>
      <c r="AE3" s="81"/>
      <c r="AH3" s="82" t="s">
        <v>165</v>
      </c>
      <c r="AI3" s="82"/>
      <c r="AJ3" s="82"/>
      <c r="AK3" s="82"/>
      <c r="AL3" s="82"/>
      <c r="AM3" s="82"/>
      <c r="AP3" s="82" t="s">
        <v>40</v>
      </c>
      <c r="AQ3" s="82"/>
      <c r="AR3" s="82"/>
      <c r="AS3" s="82"/>
      <c r="AT3" s="82"/>
      <c r="AU3" s="82"/>
      <c r="AX3" s="81" t="s">
        <v>41</v>
      </c>
      <c r="AY3" s="81"/>
      <c r="AZ3" s="81"/>
      <c r="BA3" s="81"/>
      <c r="BB3" s="81"/>
      <c r="BC3" s="81"/>
    </row>
    <row r="4" spans="1:55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180</v>
      </c>
      <c r="AM4" s="12" t="s">
        <v>175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166</v>
      </c>
      <c r="AU4" s="12" t="s">
        <v>167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166</v>
      </c>
      <c r="BC4" s="12" t="s">
        <v>167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1500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69" si="5">INDEX($N$6:$N$20,AQ6)</f>
        <v>100</v>
      </c>
      <c r="AT6" s="15">
        <f t="shared" ref="AT6:AT69" si="6">INDEX($P$6:$P$20,AQ6)</f>
        <v>300</v>
      </c>
      <c r="AU6" s="15">
        <f t="shared" ref="AU6:AU69" si="7">INDEX($R$6:$R$20,AQ6)</f>
        <v>1500</v>
      </c>
      <c r="AX6" s="18">
        <v>2</v>
      </c>
      <c r="AY6" s="18">
        <v>1</v>
      </c>
      <c r="AZ6" s="18">
        <v>2</v>
      </c>
      <c r="BA6" s="15">
        <f t="shared" ref="BA6:BA69" si="8">INDEX($Y$6:$Y$20,AY6)</f>
        <v>200</v>
      </c>
      <c r="BB6" s="15">
        <f t="shared" ref="BB6:BB69" si="9">INDEX($AA$6:$AA$20,AY6)</f>
        <v>600</v>
      </c>
      <c r="BC6" s="15">
        <f t="shared" ref="BC6:BC69" si="10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1500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1500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1500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1500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1500</v>
      </c>
      <c r="AX11" s="18">
        <v>7</v>
      </c>
      <c r="AY11" s="18">
        <v>2</v>
      </c>
      <c r="AZ11" s="18">
        <v>1</v>
      </c>
      <c r="BA11" s="15">
        <f t="shared" si="8"/>
        <v>280</v>
      </c>
      <c r="BB11" s="15">
        <f t="shared" si="9"/>
        <v>900</v>
      </c>
      <c r="BC11" s="15">
        <f t="shared" si="10"/>
        <v>3780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18">
        <v>8</v>
      </c>
      <c r="AQ12" s="18">
        <v>2</v>
      </c>
      <c r="AR12" s="18">
        <v>1</v>
      </c>
      <c r="AS12" s="15">
        <f t="shared" si="5"/>
        <v>140</v>
      </c>
      <c r="AT12" s="15">
        <f t="shared" si="6"/>
        <v>450</v>
      </c>
      <c r="AU12" s="15">
        <f t="shared" si="7"/>
        <v>2520</v>
      </c>
      <c r="AX12" s="18">
        <v>8</v>
      </c>
      <c r="AY12" s="18">
        <v>2</v>
      </c>
      <c r="AZ12" s="18">
        <v>2</v>
      </c>
      <c r="BA12" s="15">
        <f t="shared" si="8"/>
        <v>280</v>
      </c>
      <c r="BB12" s="15">
        <f t="shared" si="9"/>
        <v>900</v>
      </c>
      <c r="BC12" s="15">
        <f t="shared" si="10"/>
        <v>3780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18">
        <v>9</v>
      </c>
      <c r="AQ13" s="18">
        <v>2</v>
      </c>
      <c r="AR13" s="18">
        <v>2</v>
      </c>
      <c r="AS13" s="15">
        <f t="shared" si="5"/>
        <v>140</v>
      </c>
      <c r="AT13" s="15">
        <f t="shared" si="6"/>
        <v>450</v>
      </c>
      <c r="AU13" s="15">
        <f t="shared" si="7"/>
        <v>2520</v>
      </c>
      <c r="AX13" s="18">
        <v>9</v>
      </c>
      <c r="AY13" s="18">
        <v>2</v>
      </c>
      <c r="AZ13" s="18">
        <v>3</v>
      </c>
      <c r="BA13" s="15">
        <f t="shared" si="8"/>
        <v>280</v>
      </c>
      <c r="BB13" s="15">
        <f t="shared" si="9"/>
        <v>900</v>
      </c>
      <c r="BC13" s="15">
        <f t="shared" si="10"/>
        <v>3780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18">
        <v>10</v>
      </c>
      <c r="AQ14" s="18">
        <v>2</v>
      </c>
      <c r="AR14" s="18">
        <v>3</v>
      </c>
      <c r="AS14" s="15">
        <f t="shared" si="5"/>
        <v>140</v>
      </c>
      <c r="AT14" s="15">
        <f t="shared" si="6"/>
        <v>450</v>
      </c>
      <c r="AU14" s="15">
        <f t="shared" si="7"/>
        <v>2520</v>
      </c>
      <c r="AX14" s="18">
        <v>10</v>
      </c>
      <c r="AY14" s="18">
        <v>2</v>
      </c>
      <c r="AZ14" s="18">
        <v>4</v>
      </c>
      <c r="BA14" s="15">
        <f t="shared" si="8"/>
        <v>280</v>
      </c>
      <c r="BB14" s="15">
        <f t="shared" si="9"/>
        <v>900</v>
      </c>
      <c r="BC14" s="15">
        <f t="shared" si="10"/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18">
        <v>11</v>
      </c>
      <c r="AQ15" s="18">
        <v>2</v>
      </c>
      <c r="AR15" s="18">
        <v>4</v>
      </c>
      <c r="AS15" s="15">
        <f t="shared" si="5"/>
        <v>140</v>
      </c>
      <c r="AT15" s="15">
        <f t="shared" si="6"/>
        <v>450</v>
      </c>
      <c r="AU15" s="15">
        <f t="shared" si="7"/>
        <v>2520</v>
      </c>
      <c r="AX15" s="18">
        <v>11</v>
      </c>
      <c r="AY15" s="18">
        <v>2</v>
      </c>
      <c r="AZ15" s="18">
        <v>5</v>
      </c>
      <c r="BA15" s="15">
        <f t="shared" si="8"/>
        <v>280</v>
      </c>
      <c r="BB15" s="15">
        <f t="shared" si="9"/>
        <v>900</v>
      </c>
      <c r="BC15" s="15">
        <f t="shared" si="10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18">
        <v>12</v>
      </c>
      <c r="AQ16" s="18">
        <v>2</v>
      </c>
      <c r="AR16" s="18">
        <v>5</v>
      </c>
      <c r="AS16" s="15">
        <f t="shared" si="5"/>
        <v>140</v>
      </c>
      <c r="AT16" s="15">
        <f t="shared" si="6"/>
        <v>450</v>
      </c>
      <c r="AU16" s="15">
        <f t="shared" si="7"/>
        <v>2520</v>
      </c>
      <c r="AX16" s="18">
        <v>12</v>
      </c>
      <c r="AY16" s="18">
        <v>2</v>
      </c>
      <c r="AZ16" s="18">
        <v>6</v>
      </c>
      <c r="BA16" s="15">
        <f t="shared" si="8"/>
        <v>280</v>
      </c>
      <c r="BB16" s="15">
        <f t="shared" si="9"/>
        <v>900</v>
      </c>
      <c r="BC16" s="15">
        <f t="shared" si="10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18">
        <v>13</v>
      </c>
      <c r="AQ17" s="18">
        <v>2</v>
      </c>
      <c r="AR17" s="18">
        <v>6</v>
      </c>
      <c r="AS17" s="15">
        <f t="shared" si="5"/>
        <v>140</v>
      </c>
      <c r="AT17" s="15">
        <f t="shared" si="6"/>
        <v>450</v>
      </c>
      <c r="AU17" s="15">
        <f t="shared" si="7"/>
        <v>2520</v>
      </c>
      <c r="AX17" s="18">
        <v>13</v>
      </c>
      <c r="AY17" s="18">
        <v>2</v>
      </c>
      <c r="AZ17" s="18">
        <v>7</v>
      </c>
      <c r="BA17" s="15">
        <f t="shared" si="8"/>
        <v>280</v>
      </c>
      <c r="BB17" s="15">
        <f t="shared" si="9"/>
        <v>900</v>
      </c>
      <c r="BC17" s="15">
        <f t="shared" si="10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18">
        <v>14</v>
      </c>
      <c r="AQ18" s="18">
        <v>2</v>
      </c>
      <c r="AR18" s="18">
        <v>7</v>
      </c>
      <c r="AS18" s="15">
        <f t="shared" si="5"/>
        <v>140</v>
      </c>
      <c r="AT18" s="15">
        <f t="shared" si="6"/>
        <v>450</v>
      </c>
      <c r="AU18" s="15">
        <f t="shared" si="7"/>
        <v>2520</v>
      </c>
      <c r="AX18" s="18">
        <v>14</v>
      </c>
      <c r="AY18" s="18">
        <v>2</v>
      </c>
      <c r="AZ18" s="18">
        <v>8</v>
      </c>
      <c r="BA18" s="15">
        <f t="shared" si="8"/>
        <v>280</v>
      </c>
      <c r="BB18" s="15">
        <f t="shared" si="9"/>
        <v>900</v>
      </c>
      <c r="BC18" s="15">
        <f t="shared" si="10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18">
        <v>15</v>
      </c>
      <c r="AQ19" s="18">
        <v>2</v>
      </c>
      <c r="AR19" s="18">
        <v>8</v>
      </c>
      <c r="AS19" s="15">
        <f t="shared" si="5"/>
        <v>140</v>
      </c>
      <c r="AT19" s="15">
        <f t="shared" si="6"/>
        <v>450</v>
      </c>
      <c r="AU19" s="15">
        <f t="shared" si="7"/>
        <v>2520</v>
      </c>
      <c r="AX19" s="18">
        <v>15</v>
      </c>
      <c r="AY19" s="18">
        <v>2</v>
      </c>
      <c r="AZ19" s="18">
        <v>9</v>
      </c>
      <c r="BA19" s="15">
        <f t="shared" si="8"/>
        <v>280</v>
      </c>
      <c r="BB19" s="15">
        <f t="shared" si="9"/>
        <v>900</v>
      </c>
      <c r="BC19" s="15">
        <f t="shared" si="10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18">
        <v>16</v>
      </c>
      <c r="AQ20" s="18">
        <v>2</v>
      </c>
      <c r="AR20" s="18">
        <v>9</v>
      </c>
      <c r="AS20" s="15">
        <f t="shared" si="5"/>
        <v>140</v>
      </c>
      <c r="AT20" s="15">
        <f t="shared" si="6"/>
        <v>450</v>
      </c>
      <c r="AU20" s="15">
        <f t="shared" si="7"/>
        <v>2520</v>
      </c>
      <c r="AX20" s="18">
        <v>16</v>
      </c>
      <c r="AY20" s="18">
        <v>3</v>
      </c>
      <c r="AZ20" s="18">
        <v>1</v>
      </c>
      <c r="BA20" s="15">
        <f t="shared" si="8"/>
        <v>400</v>
      </c>
      <c r="BB20" s="15">
        <f t="shared" si="9"/>
        <v>1200</v>
      </c>
      <c r="BC20" s="15">
        <f t="shared" si="10"/>
        <v>6300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18">
        <v>17</v>
      </c>
      <c r="AQ21" s="18">
        <v>3</v>
      </c>
      <c r="AR21" s="18">
        <v>1</v>
      </c>
      <c r="AS21" s="15">
        <f t="shared" si="5"/>
        <v>200</v>
      </c>
      <c r="AT21" s="15">
        <f t="shared" si="6"/>
        <v>600</v>
      </c>
      <c r="AU21" s="15">
        <f t="shared" si="7"/>
        <v>4200</v>
      </c>
      <c r="AX21" s="18">
        <v>17</v>
      </c>
      <c r="AY21" s="18">
        <v>3</v>
      </c>
      <c r="AZ21" s="18">
        <v>2</v>
      </c>
      <c r="BA21" s="15">
        <f t="shared" si="8"/>
        <v>400</v>
      </c>
      <c r="BB21" s="15">
        <f t="shared" si="9"/>
        <v>1200</v>
      </c>
      <c r="BC21" s="15">
        <f t="shared" si="10"/>
        <v>6300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18">
        <v>18</v>
      </c>
      <c r="AQ22" s="18">
        <v>3</v>
      </c>
      <c r="AR22" s="18">
        <v>2</v>
      </c>
      <c r="AS22" s="15">
        <f t="shared" si="5"/>
        <v>200</v>
      </c>
      <c r="AT22" s="15">
        <f t="shared" si="6"/>
        <v>600</v>
      </c>
      <c r="AU22" s="15">
        <f t="shared" si="7"/>
        <v>4200</v>
      </c>
      <c r="AX22" s="18">
        <v>18</v>
      </c>
      <c r="AY22" s="18">
        <v>3</v>
      </c>
      <c r="AZ22" s="18">
        <v>3</v>
      </c>
      <c r="BA22" s="15">
        <f t="shared" si="8"/>
        <v>400</v>
      </c>
      <c r="BB22" s="15">
        <f t="shared" si="9"/>
        <v>1200</v>
      </c>
      <c r="BC22" s="15">
        <f t="shared" si="10"/>
        <v>6300</v>
      </c>
    </row>
    <row r="23" spans="1:55" ht="20.25" x14ac:dyDescent="0.2">
      <c r="A23" s="81" t="s">
        <v>563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57"/>
      <c r="M23" s="81" t="s">
        <v>564</v>
      </c>
      <c r="N23" s="81"/>
      <c r="O23" s="81"/>
      <c r="P23" s="81"/>
      <c r="Q23" s="81"/>
      <c r="R23" s="81"/>
      <c r="S23" s="81"/>
      <c r="T23" s="81"/>
      <c r="U23" s="81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18">
        <v>19</v>
      </c>
      <c r="AQ23" s="18">
        <v>3</v>
      </c>
      <c r="AR23" s="18">
        <v>3</v>
      </c>
      <c r="AS23" s="15">
        <f t="shared" si="5"/>
        <v>200</v>
      </c>
      <c r="AT23" s="15">
        <f t="shared" si="6"/>
        <v>600</v>
      </c>
      <c r="AU23" s="15">
        <f t="shared" si="7"/>
        <v>4200</v>
      </c>
      <c r="AX23" s="18">
        <v>19</v>
      </c>
      <c r="AY23" s="18">
        <v>3</v>
      </c>
      <c r="AZ23" s="18">
        <v>4</v>
      </c>
      <c r="BA23" s="15">
        <f t="shared" si="8"/>
        <v>400</v>
      </c>
      <c r="BB23" s="15">
        <f t="shared" si="9"/>
        <v>1200</v>
      </c>
      <c r="BC23" s="15">
        <f t="shared" si="10"/>
        <v>6300</v>
      </c>
    </row>
    <row r="24" spans="1:55" ht="17.25" x14ac:dyDescent="0.2">
      <c r="A24" s="12" t="s">
        <v>545</v>
      </c>
      <c r="B24" s="12" t="s">
        <v>546</v>
      </c>
      <c r="C24" s="12" t="s">
        <v>547</v>
      </c>
      <c r="D24" s="36" t="s">
        <v>554</v>
      </c>
      <c r="E24" s="36" t="s">
        <v>555</v>
      </c>
      <c r="F24" s="12" t="s">
        <v>548</v>
      </c>
      <c r="G24" s="12" t="s">
        <v>549</v>
      </c>
      <c r="H24" s="12" t="s">
        <v>550</v>
      </c>
      <c r="I24" s="12" t="s">
        <v>551</v>
      </c>
      <c r="J24" s="12" t="s">
        <v>552</v>
      </c>
      <c r="K24" s="12" t="s">
        <v>553</v>
      </c>
      <c r="L24" s="57"/>
      <c r="M24" s="59" t="s">
        <v>565</v>
      </c>
      <c r="N24" s="12" t="s">
        <v>554</v>
      </c>
      <c r="O24" s="12" t="s">
        <v>555</v>
      </c>
      <c r="P24" s="12" t="s">
        <v>548</v>
      </c>
      <c r="Q24" s="12" t="s">
        <v>549</v>
      </c>
      <c r="R24" s="12" t="s">
        <v>550</v>
      </c>
      <c r="S24" s="12" t="s">
        <v>551</v>
      </c>
      <c r="T24" s="12" t="s">
        <v>552</v>
      </c>
      <c r="U24" s="12" t="s">
        <v>553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18">
        <v>20</v>
      </c>
      <c r="AQ24" s="18">
        <v>3</v>
      </c>
      <c r="AR24" s="18">
        <v>4</v>
      </c>
      <c r="AS24" s="15">
        <f t="shared" si="5"/>
        <v>200</v>
      </c>
      <c r="AT24" s="15">
        <f t="shared" si="6"/>
        <v>600</v>
      </c>
      <c r="AU24" s="15">
        <f t="shared" si="7"/>
        <v>4200</v>
      </c>
      <c r="AX24" s="18">
        <v>20</v>
      </c>
      <c r="AY24" s="18">
        <v>3</v>
      </c>
      <c r="AZ24" s="18">
        <v>5</v>
      </c>
      <c r="BA24" s="15">
        <f t="shared" si="8"/>
        <v>400</v>
      </c>
      <c r="BB24" s="15">
        <f t="shared" si="9"/>
        <v>1200</v>
      </c>
      <c r="BC24" s="15">
        <f t="shared" si="10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556</v>
      </c>
      <c r="G25" s="56">
        <f t="shared" ref="G25:G69" si="20">INDEX($E$5:$E$20,B25)*D25</f>
        <v>240</v>
      </c>
      <c r="H25" s="56" t="s">
        <v>557</v>
      </c>
      <c r="I25" s="56">
        <f>INT(INDEX(挂机升级突破!$F$8:$F$22,章节关卡!$B25)*章节关卡!E25/6)</f>
        <v>3</v>
      </c>
      <c r="J25" s="56" t="s">
        <v>562</v>
      </c>
      <c r="K25" s="56">
        <v>20</v>
      </c>
      <c r="L25" s="16"/>
      <c r="M25" s="56">
        <f t="shared" ref="M25:M66" si="21">B25+1</f>
        <v>2</v>
      </c>
      <c r="N25" s="56">
        <f t="shared" ref="N25:N66" si="22">D25*M$22</f>
        <v>90</v>
      </c>
      <c r="O25" s="56">
        <f t="shared" ref="O25:O66" si="23">E25*N$22</f>
        <v>135</v>
      </c>
      <c r="P25" s="56" t="s">
        <v>556</v>
      </c>
      <c r="Q25" s="56">
        <f t="shared" ref="Q25:Q69" si="24">INDEX($E$5:$E$20,B25)*N25</f>
        <v>360</v>
      </c>
      <c r="R25" s="56" t="s">
        <v>557</v>
      </c>
      <c r="S25" s="56">
        <f>INT(INDEX(挂机升级突破!$F$8:$F$22,章节关卡!$B25)*章节关卡!O25/6)</f>
        <v>5</v>
      </c>
      <c r="T25" s="56" t="s">
        <v>566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18">
        <v>21</v>
      </c>
      <c r="AQ25" s="18">
        <v>3</v>
      </c>
      <c r="AR25" s="18">
        <v>5</v>
      </c>
      <c r="AS25" s="15">
        <f t="shared" si="5"/>
        <v>200</v>
      </c>
      <c r="AT25" s="15">
        <f t="shared" si="6"/>
        <v>600</v>
      </c>
      <c r="AU25" s="15">
        <f t="shared" si="7"/>
        <v>4200</v>
      </c>
      <c r="AX25" s="18">
        <v>21</v>
      </c>
      <c r="AY25" s="18">
        <v>3</v>
      </c>
      <c r="AZ25" s="18">
        <v>6</v>
      </c>
      <c r="BA25" s="15">
        <f t="shared" si="8"/>
        <v>400</v>
      </c>
      <c r="BB25" s="15">
        <f t="shared" si="9"/>
        <v>1200</v>
      </c>
      <c r="BC25" s="15">
        <f t="shared" si="10"/>
        <v>6300</v>
      </c>
    </row>
    <row r="26" spans="1:55" ht="16.5" x14ac:dyDescent="0.2">
      <c r="A26" s="56">
        <v>2</v>
      </c>
      <c r="B26" s="56">
        <f t="shared" ref="B26:B69" si="25">INDEX($A$6:$A$20,INT((A26-1)/3)+1)</f>
        <v>1</v>
      </c>
      <c r="C26" s="56">
        <f t="shared" ref="C26:C69" si="26">MOD(A26-1,3)+1</f>
        <v>2</v>
      </c>
      <c r="D26" s="56">
        <v>120</v>
      </c>
      <c r="E26" s="56">
        <v>180</v>
      </c>
      <c r="F26" s="56" t="s">
        <v>556</v>
      </c>
      <c r="G26" s="56">
        <f t="shared" si="20"/>
        <v>480</v>
      </c>
      <c r="H26" s="56" t="s">
        <v>557</v>
      </c>
      <c r="I26" s="56">
        <f>INT(INDEX(挂机升级突破!$F$8:$F$22,章节关卡!$B26)*章节关卡!E26/6)</f>
        <v>7</v>
      </c>
      <c r="J26" s="56" t="s">
        <v>562</v>
      </c>
      <c r="K26" s="56">
        <v>30</v>
      </c>
      <c r="L26" s="16"/>
      <c r="M26" s="56">
        <f t="shared" si="21"/>
        <v>2</v>
      </c>
      <c r="N26" s="56">
        <f t="shared" si="22"/>
        <v>180</v>
      </c>
      <c r="O26" s="56">
        <f t="shared" si="23"/>
        <v>270</v>
      </c>
      <c r="P26" s="56" t="s">
        <v>556</v>
      </c>
      <c r="Q26" s="56">
        <f t="shared" si="24"/>
        <v>720</v>
      </c>
      <c r="R26" s="56" t="s">
        <v>557</v>
      </c>
      <c r="S26" s="56">
        <f>INT(INDEX(挂机升级突破!$F$8:$F$22,章节关卡!$B26)*章节关卡!O26/6)</f>
        <v>11</v>
      </c>
      <c r="T26" s="56" t="s">
        <v>567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18">
        <v>22</v>
      </c>
      <c r="AQ26" s="18">
        <v>3</v>
      </c>
      <c r="AR26" s="18">
        <v>6</v>
      </c>
      <c r="AS26" s="15">
        <f t="shared" si="5"/>
        <v>200</v>
      </c>
      <c r="AT26" s="15">
        <f t="shared" si="6"/>
        <v>600</v>
      </c>
      <c r="AU26" s="15">
        <f t="shared" si="7"/>
        <v>4200</v>
      </c>
      <c r="AX26" s="18">
        <v>22</v>
      </c>
      <c r="AY26" s="18">
        <v>3</v>
      </c>
      <c r="AZ26" s="18">
        <v>7</v>
      </c>
      <c r="BA26" s="15">
        <f t="shared" si="8"/>
        <v>400</v>
      </c>
      <c r="BB26" s="15">
        <f t="shared" si="9"/>
        <v>1200</v>
      </c>
      <c r="BC26" s="15">
        <f t="shared" si="10"/>
        <v>6300</v>
      </c>
    </row>
    <row r="27" spans="1:55" ht="16.5" x14ac:dyDescent="0.2">
      <c r="A27" s="56">
        <v>3</v>
      </c>
      <c r="B27" s="56">
        <f t="shared" si="25"/>
        <v>1</v>
      </c>
      <c r="C27" s="56">
        <f t="shared" si="26"/>
        <v>3</v>
      </c>
      <c r="D27" s="56">
        <v>180</v>
      </c>
      <c r="E27" s="56">
        <v>270</v>
      </c>
      <c r="F27" s="56" t="s">
        <v>556</v>
      </c>
      <c r="G27" s="56">
        <f t="shared" si="20"/>
        <v>720</v>
      </c>
      <c r="H27" s="56" t="s">
        <v>557</v>
      </c>
      <c r="I27" s="56">
        <f>INT(INDEX(挂机升级突破!$F$8:$F$22,章节关卡!$B27)*章节关卡!E27/6)</f>
        <v>11</v>
      </c>
      <c r="J27" s="56" t="s">
        <v>567</v>
      </c>
      <c r="K27" s="56">
        <v>1</v>
      </c>
      <c r="L27" s="16"/>
      <c r="M27" s="56">
        <f t="shared" si="21"/>
        <v>2</v>
      </c>
      <c r="N27" s="56">
        <f t="shared" si="22"/>
        <v>270</v>
      </c>
      <c r="O27" s="56">
        <f t="shared" si="23"/>
        <v>405</v>
      </c>
      <c r="P27" s="56" t="s">
        <v>556</v>
      </c>
      <c r="Q27" s="56">
        <f t="shared" si="24"/>
        <v>1080</v>
      </c>
      <c r="R27" s="56" t="s">
        <v>557</v>
      </c>
      <c r="S27" s="56">
        <f>INT(INDEX(挂机升级突破!$F$8:$F$22,章节关卡!$B27)*章节关卡!O27/6)</f>
        <v>16</v>
      </c>
      <c r="T27" s="56" t="s">
        <v>567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18">
        <v>23</v>
      </c>
      <c r="AQ27" s="18">
        <v>3</v>
      </c>
      <c r="AR27" s="18">
        <v>7</v>
      </c>
      <c r="AS27" s="15">
        <f t="shared" si="5"/>
        <v>200</v>
      </c>
      <c r="AT27" s="15">
        <f t="shared" si="6"/>
        <v>600</v>
      </c>
      <c r="AU27" s="15">
        <f t="shared" si="7"/>
        <v>4200</v>
      </c>
      <c r="AX27" s="18">
        <v>23</v>
      </c>
      <c r="AY27" s="18">
        <v>4</v>
      </c>
      <c r="AZ27" s="18">
        <v>1</v>
      </c>
      <c r="BA27" s="15">
        <f t="shared" si="8"/>
        <v>520</v>
      </c>
      <c r="BB27" s="15">
        <f t="shared" si="9"/>
        <v>1500</v>
      </c>
      <c r="BC27" s="15">
        <f t="shared" si="10"/>
        <v>9360</v>
      </c>
    </row>
    <row r="28" spans="1:55" ht="16.5" x14ac:dyDescent="0.2">
      <c r="A28" s="56">
        <v>4</v>
      </c>
      <c r="B28" s="56">
        <f t="shared" si="25"/>
        <v>2</v>
      </c>
      <c r="C28" s="56">
        <f t="shared" si="26"/>
        <v>1</v>
      </c>
      <c r="D28" s="56">
        <v>60</v>
      </c>
      <c r="E28" s="56">
        <v>90</v>
      </c>
      <c r="F28" s="56" t="s">
        <v>556</v>
      </c>
      <c r="G28" s="56">
        <f t="shared" si="20"/>
        <v>600</v>
      </c>
      <c r="H28" s="56" t="s">
        <v>557</v>
      </c>
      <c r="I28" s="56">
        <f>INT(INDEX(挂机升级突破!$F$8:$F$22,章节关卡!$B28)*章节关卡!E28/6)</f>
        <v>7</v>
      </c>
      <c r="J28" s="56" t="s">
        <v>562</v>
      </c>
      <c r="K28" s="56">
        <v>20</v>
      </c>
      <c r="L28" s="16"/>
      <c r="M28" s="56">
        <f t="shared" si="21"/>
        <v>3</v>
      </c>
      <c r="N28" s="56">
        <f t="shared" si="22"/>
        <v>90</v>
      </c>
      <c r="O28" s="56">
        <f t="shared" si="23"/>
        <v>135</v>
      </c>
      <c r="P28" s="56" t="s">
        <v>556</v>
      </c>
      <c r="Q28" s="56">
        <f t="shared" si="24"/>
        <v>900</v>
      </c>
      <c r="R28" s="56" t="s">
        <v>557</v>
      </c>
      <c r="S28" s="56">
        <f>INT(INDEX(挂机升级突破!$F$8:$F$22,章节关卡!$B28)*章节关卡!O28/6)</f>
        <v>11</v>
      </c>
      <c r="T28" s="56" t="s">
        <v>566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18">
        <v>24</v>
      </c>
      <c r="AQ28" s="18">
        <v>4</v>
      </c>
      <c r="AR28" s="18">
        <v>1</v>
      </c>
      <c r="AS28" s="15">
        <f t="shared" si="5"/>
        <v>260</v>
      </c>
      <c r="AT28" s="15">
        <f t="shared" si="6"/>
        <v>750</v>
      </c>
      <c r="AU28" s="15">
        <f t="shared" si="7"/>
        <v>6240</v>
      </c>
      <c r="AX28" s="18">
        <v>24</v>
      </c>
      <c r="AY28" s="26">
        <v>4</v>
      </c>
      <c r="AZ28" s="18">
        <v>2</v>
      </c>
      <c r="BA28" s="15">
        <f t="shared" si="8"/>
        <v>520</v>
      </c>
      <c r="BB28" s="15">
        <f t="shared" si="9"/>
        <v>1500</v>
      </c>
      <c r="BC28" s="15">
        <f t="shared" si="10"/>
        <v>9360</v>
      </c>
    </row>
    <row r="29" spans="1:55" ht="16.5" x14ac:dyDescent="0.2">
      <c r="A29" s="56">
        <v>5</v>
      </c>
      <c r="B29" s="56">
        <f t="shared" si="25"/>
        <v>2</v>
      </c>
      <c r="C29" s="56">
        <f t="shared" si="26"/>
        <v>2</v>
      </c>
      <c r="D29" s="56">
        <v>120</v>
      </c>
      <c r="E29" s="56">
        <v>180</v>
      </c>
      <c r="F29" s="56" t="s">
        <v>556</v>
      </c>
      <c r="G29" s="56">
        <f t="shared" si="20"/>
        <v>1200</v>
      </c>
      <c r="H29" s="56" t="s">
        <v>557</v>
      </c>
      <c r="I29" s="56">
        <f>INT(INDEX(挂机升级突破!$F$8:$F$22,章节关卡!$B29)*章节关卡!E29/6)</f>
        <v>15</v>
      </c>
      <c r="J29" s="56" t="s">
        <v>562</v>
      </c>
      <c r="K29" s="56">
        <v>30</v>
      </c>
      <c r="L29" s="16"/>
      <c r="M29" s="56">
        <f t="shared" si="21"/>
        <v>3</v>
      </c>
      <c r="N29" s="56">
        <f t="shared" si="22"/>
        <v>180</v>
      </c>
      <c r="O29" s="56">
        <f t="shared" si="23"/>
        <v>270</v>
      </c>
      <c r="P29" s="56" t="s">
        <v>556</v>
      </c>
      <c r="Q29" s="56">
        <f t="shared" si="24"/>
        <v>1800</v>
      </c>
      <c r="R29" s="56" t="s">
        <v>557</v>
      </c>
      <c r="S29" s="56">
        <f>INT(INDEX(挂机升级突破!$F$8:$F$22,章节关卡!$B29)*章节关卡!O29/6)</f>
        <v>22</v>
      </c>
      <c r="T29" s="56" t="s">
        <v>567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18">
        <v>25</v>
      </c>
      <c r="AQ29" s="26">
        <v>4</v>
      </c>
      <c r="AR29" s="18">
        <v>2</v>
      </c>
      <c r="AS29" s="15">
        <f t="shared" si="5"/>
        <v>260</v>
      </c>
      <c r="AT29" s="15">
        <f t="shared" si="6"/>
        <v>750</v>
      </c>
      <c r="AU29" s="15">
        <f t="shared" si="7"/>
        <v>6240</v>
      </c>
      <c r="AX29" s="18">
        <v>25</v>
      </c>
      <c r="AY29" s="26">
        <v>4</v>
      </c>
      <c r="AZ29" s="26">
        <v>3</v>
      </c>
      <c r="BA29" s="15">
        <f t="shared" si="8"/>
        <v>520</v>
      </c>
      <c r="BB29" s="15">
        <f t="shared" si="9"/>
        <v>1500</v>
      </c>
      <c r="BC29" s="15">
        <f t="shared" si="10"/>
        <v>9360</v>
      </c>
    </row>
    <row r="30" spans="1:55" ht="16.5" x14ac:dyDescent="0.2">
      <c r="A30" s="56">
        <v>6</v>
      </c>
      <c r="B30" s="56">
        <f t="shared" si="25"/>
        <v>2</v>
      </c>
      <c r="C30" s="56">
        <f t="shared" si="26"/>
        <v>3</v>
      </c>
      <c r="D30" s="56">
        <v>180</v>
      </c>
      <c r="E30" s="56">
        <v>270</v>
      </c>
      <c r="F30" s="56" t="s">
        <v>556</v>
      </c>
      <c r="G30" s="56">
        <f t="shared" si="20"/>
        <v>1800</v>
      </c>
      <c r="H30" s="56" t="s">
        <v>557</v>
      </c>
      <c r="I30" s="56">
        <f>INT(INDEX(挂机升级突破!$F$8:$F$22,章节关卡!$B30)*章节关卡!E30/6)</f>
        <v>22</v>
      </c>
      <c r="J30" s="56" t="s">
        <v>567</v>
      </c>
      <c r="K30" s="56">
        <v>1</v>
      </c>
      <c r="L30" s="16"/>
      <c r="M30" s="56">
        <f t="shared" si="21"/>
        <v>3</v>
      </c>
      <c r="N30" s="56">
        <f t="shared" si="22"/>
        <v>270</v>
      </c>
      <c r="O30" s="56">
        <f t="shared" si="23"/>
        <v>405</v>
      </c>
      <c r="P30" s="56" t="s">
        <v>556</v>
      </c>
      <c r="Q30" s="56">
        <f t="shared" si="24"/>
        <v>2700</v>
      </c>
      <c r="R30" s="56" t="s">
        <v>557</v>
      </c>
      <c r="S30" s="56">
        <f>INT(INDEX(挂机升级突破!$F$8:$F$22,章节关卡!$B30)*章节关卡!O30/6)</f>
        <v>33</v>
      </c>
      <c r="T30" s="56" t="s">
        <v>567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18">
        <v>26</v>
      </c>
      <c r="AQ30" s="26">
        <v>4</v>
      </c>
      <c r="AR30" s="26">
        <v>3</v>
      </c>
      <c r="AS30" s="15">
        <f t="shared" si="5"/>
        <v>260</v>
      </c>
      <c r="AT30" s="15">
        <f t="shared" si="6"/>
        <v>750</v>
      </c>
      <c r="AU30" s="15">
        <f t="shared" si="7"/>
        <v>6240</v>
      </c>
      <c r="AX30" s="18">
        <v>26</v>
      </c>
      <c r="AY30" s="26">
        <v>4</v>
      </c>
      <c r="AZ30" s="26">
        <v>4</v>
      </c>
      <c r="BA30" s="15">
        <f t="shared" si="8"/>
        <v>520</v>
      </c>
      <c r="BB30" s="15">
        <f t="shared" si="9"/>
        <v>1500</v>
      </c>
      <c r="BC30" s="15">
        <f t="shared" si="10"/>
        <v>9360</v>
      </c>
    </row>
    <row r="31" spans="1:55" ht="16.5" x14ac:dyDescent="0.2">
      <c r="A31" s="56">
        <v>7</v>
      </c>
      <c r="B31" s="56">
        <f t="shared" si="25"/>
        <v>3</v>
      </c>
      <c r="C31" s="56">
        <f t="shared" si="26"/>
        <v>1</v>
      </c>
      <c r="D31" s="56">
        <v>90</v>
      </c>
      <c r="E31" s="56">
        <v>135</v>
      </c>
      <c r="F31" s="56" t="s">
        <v>556</v>
      </c>
      <c r="G31" s="56">
        <f t="shared" si="20"/>
        <v>1350</v>
      </c>
      <c r="H31" s="56" t="s">
        <v>557</v>
      </c>
      <c r="I31" s="56">
        <f>INT(INDEX(挂机升级突破!$F$8:$F$22,章节关卡!$B31)*章节关卡!E31/6)</f>
        <v>16</v>
      </c>
      <c r="J31" s="56" t="s">
        <v>562</v>
      </c>
      <c r="K31" s="56">
        <v>30</v>
      </c>
      <c r="L31" s="16"/>
      <c r="M31" s="56">
        <f t="shared" si="21"/>
        <v>4</v>
      </c>
      <c r="N31" s="56">
        <f t="shared" si="22"/>
        <v>135</v>
      </c>
      <c r="O31" s="56">
        <f t="shared" si="23"/>
        <v>202.5</v>
      </c>
      <c r="P31" s="56" t="s">
        <v>556</v>
      </c>
      <c r="Q31" s="56">
        <f t="shared" si="24"/>
        <v>2025</v>
      </c>
      <c r="R31" s="56" t="s">
        <v>557</v>
      </c>
      <c r="S31" s="56">
        <f>INT(INDEX(挂机升级突破!$F$8:$F$22,章节关卡!$B31)*章节关卡!O31/6)</f>
        <v>25</v>
      </c>
      <c r="T31" s="56" t="s">
        <v>566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18">
        <v>27</v>
      </c>
      <c r="AQ31" s="26">
        <v>4</v>
      </c>
      <c r="AR31" s="26">
        <v>4</v>
      </c>
      <c r="AS31" s="15">
        <f t="shared" si="5"/>
        <v>260</v>
      </c>
      <c r="AT31" s="15">
        <f t="shared" si="6"/>
        <v>750</v>
      </c>
      <c r="AU31" s="15">
        <f t="shared" si="7"/>
        <v>6240</v>
      </c>
      <c r="AX31" s="18">
        <v>27</v>
      </c>
      <c r="AY31" s="26">
        <v>4</v>
      </c>
      <c r="AZ31" s="26">
        <v>5</v>
      </c>
      <c r="BA31" s="15">
        <f t="shared" si="8"/>
        <v>520</v>
      </c>
      <c r="BB31" s="15">
        <f t="shared" si="9"/>
        <v>1500</v>
      </c>
      <c r="BC31" s="15">
        <f t="shared" si="10"/>
        <v>9360</v>
      </c>
    </row>
    <row r="32" spans="1:55" ht="16.5" x14ac:dyDescent="0.2">
      <c r="A32" s="56">
        <v>8</v>
      </c>
      <c r="B32" s="56">
        <f t="shared" si="25"/>
        <v>3</v>
      </c>
      <c r="C32" s="56">
        <f t="shared" si="26"/>
        <v>2</v>
      </c>
      <c r="D32" s="56">
        <v>150</v>
      </c>
      <c r="E32" s="56">
        <v>225</v>
      </c>
      <c r="F32" s="56" t="s">
        <v>556</v>
      </c>
      <c r="G32" s="56">
        <f t="shared" si="20"/>
        <v>2250</v>
      </c>
      <c r="H32" s="56" t="s">
        <v>557</v>
      </c>
      <c r="I32" s="56">
        <f>INT(INDEX(挂机升级突破!$F$8:$F$22,章节关卡!$B32)*章节关卡!E32/6)</f>
        <v>28</v>
      </c>
      <c r="J32" s="56" t="s">
        <v>562</v>
      </c>
      <c r="K32" s="56">
        <v>40</v>
      </c>
      <c r="L32" s="16"/>
      <c r="M32" s="56">
        <f t="shared" si="21"/>
        <v>4</v>
      </c>
      <c r="N32" s="56">
        <f t="shared" si="22"/>
        <v>225</v>
      </c>
      <c r="O32" s="56">
        <f t="shared" si="23"/>
        <v>337.5</v>
      </c>
      <c r="P32" s="56" t="s">
        <v>556</v>
      </c>
      <c r="Q32" s="56">
        <f t="shared" si="24"/>
        <v>3375</v>
      </c>
      <c r="R32" s="56" t="s">
        <v>557</v>
      </c>
      <c r="S32" s="56">
        <f>INT(INDEX(挂机升级突破!$F$8:$F$22,章节关卡!$B32)*章节关卡!O32/6)</f>
        <v>42</v>
      </c>
      <c r="T32" s="56" t="s">
        <v>567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18">
        <v>28</v>
      </c>
      <c r="AQ32" s="26">
        <v>4</v>
      </c>
      <c r="AR32" s="26">
        <v>5</v>
      </c>
      <c r="AS32" s="15">
        <f t="shared" si="5"/>
        <v>260</v>
      </c>
      <c r="AT32" s="15">
        <f t="shared" si="6"/>
        <v>750</v>
      </c>
      <c r="AU32" s="15">
        <f t="shared" si="7"/>
        <v>6240</v>
      </c>
      <c r="AX32" s="18">
        <v>28</v>
      </c>
      <c r="AY32" s="26">
        <v>4</v>
      </c>
      <c r="AZ32" s="26">
        <v>6</v>
      </c>
      <c r="BA32" s="15">
        <f t="shared" si="8"/>
        <v>520</v>
      </c>
      <c r="BB32" s="15">
        <f t="shared" si="9"/>
        <v>1500</v>
      </c>
      <c r="BC32" s="15">
        <f t="shared" si="10"/>
        <v>9360</v>
      </c>
    </row>
    <row r="33" spans="1:55" ht="16.5" x14ac:dyDescent="0.2">
      <c r="A33" s="56">
        <v>9</v>
      </c>
      <c r="B33" s="56">
        <f t="shared" si="25"/>
        <v>3</v>
      </c>
      <c r="C33" s="56">
        <f t="shared" si="26"/>
        <v>3</v>
      </c>
      <c r="D33" s="56">
        <v>210</v>
      </c>
      <c r="E33" s="56">
        <v>315</v>
      </c>
      <c r="F33" s="56" t="s">
        <v>556</v>
      </c>
      <c r="G33" s="56">
        <f t="shared" si="20"/>
        <v>3150</v>
      </c>
      <c r="H33" s="56" t="s">
        <v>557</v>
      </c>
      <c r="I33" s="56">
        <f>INT(INDEX(挂机升级突破!$F$8:$F$22,章节关卡!$B33)*章节关卡!E33/6)</f>
        <v>39</v>
      </c>
      <c r="J33" s="56" t="s">
        <v>567</v>
      </c>
      <c r="K33" s="56">
        <v>1</v>
      </c>
      <c r="L33" s="16"/>
      <c r="M33" s="56">
        <f t="shared" si="21"/>
        <v>4</v>
      </c>
      <c r="N33" s="56">
        <f t="shared" si="22"/>
        <v>315</v>
      </c>
      <c r="O33" s="56">
        <f t="shared" si="23"/>
        <v>472.5</v>
      </c>
      <c r="P33" s="56" t="s">
        <v>556</v>
      </c>
      <c r="Q33" s="56">
        <f t="shared" si="24"/>
        <v>4725</v>
      </c>
      <c r="R33" s="56" t="s">
        <v>557</v>
      </c>
      <c r="S33" s="56">
        <f>INT(INDEX(挂机升级突破!$F$8:$F$22,章节关卡!$B33)*章节关卡!O33/6)</f>
        <v>59</v>
      </c>
      <c r="T33" s="56" t="s">
        <v>567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18">
        <v>29</v>
      </c>
      <c r="AQ33" s="26">
        <v>4</v>
      </c>
      <c r="AR33" s="26">
        <v>6</v>
      </c>
      <c r="AS33" s="15">
        <f t="shared" si="5"/>
        <v>260</v>
      </c>
      <c r="AT33" s="15">
        <f t="shared" si="6"/>
        <v>750</v>
      </c>
      <c r="AU33" s="15">
        <f t="shared" si="7"/>
        <v>6240</v>
      </c>
      <c r="AX33" s="18">
        <v>29</v>
      </c>
      <c r="AY33" s="26">
        <v>4</v>
      </c>
      <c r="AZ33" s="26">
        <v>7</v>
      </c>
      <c r="BA33" s="15">
        <f t="shared" si="8"/>
        <v>520</v>
      </c>
      <c r="BB33" s="15">
        <f t="shared" si="9"/>
        <v>1500</v>
      </c>
      <c r="BC33" s="15">
        <f t="shared" si="10"/>
        <v>9360</v>
      </c>
    </row>
    <row r="34" spans="1:55" ht="16.5" x14ac:dyDescent="0.2">
      <c r="A34" s="56">
        <v>10</v>
      </c>
      <c r="B34" s="56">
        <f t="shared" si="25"/>
        <v>4</v>
      </c>
      <c r="C34" s="56">
        <f t="shared" si="26"/>
        <v>1</v>
      </c>
      <c r="D34" s="56">
        <v>90</v>
      </c>
      <c r="E34" s="56">
        <v>135</v>
      </c>
      <c r="F34" s="56" t="s">
        <v>556</v>
      </c>
      <c r="G34" s="56">
        <f t="shared" si="20"/>
        <v>1800</v>
      </c>
      <c r="H34" s="56" t="s">
        <v>558</v>
      </c>
      <c r="I34" s="56">
        <f>INT(INDEX(挂机升级突破!$G$8:$G$22,章节关卡!$B34)*章节关卡!E34/6)</f>
        <v>5</v>
      </c>
      <c r="J34" s="56" t="s">
        <v>562</v>
      </c>
      <c r="K34" s="56">
        <v>30</v>
      </c>
      <c r="L34" s="16"/>
      <c r="M34" s="56">
        <f t="shared" si="21"/>
        <v>5</v>
      </c>
      <c r="N34" s="56">
        <f t="shared" si="22"/>
        <v>135</v>
      </c>
      <c r="O34" s="56">
        <f t="shared" si="23"/>
        <v>202.5</v>
      </c>
      <c r="P34" s="56" t="s">
        <v>556</v>
      </c>
      <c r="Q34" s="56">
        <f t="shared" si="24"/>
        <v>2700</v>
      </c>
      <c r="R34" s="56" t="s">
        <v>558</v>
      </c>
      <c r="S34" s="56">
        <f>INT(INDEX(挂机升级突破!$G$8:$G$22,章节关卡!$B34)*章节关卡!O34/6)</f>
        <v>8</v>
      </c>
      <c r="T34" s="56" t="s">
        <v>566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18">
        <v>30</v>
      </c>
      <c r="AQ34" s="26">
        <v>4</v>
      </c>
      <c r="AR34" s="26">
        <v>7</v>
      </c>
      <c r="AS34" s="15">
        <f t="shared" si="5"/>
        <v>260</v>
      </c>
      <c r="AT34" s="15">
        <f t="shared" si="6"/>
        <v>750</v>
      </c>
      <c r="AU34" s="15">
        <f t="shared" si="7"/>
        <v>6240</v>
      </c>
      <c r="AX34" s="18">
        <v>30</v>
      </c>
      <c r="AY34" s="26">
        <v>4</v>
      </c>
      <c r="AZ34" s="26">
        <v>8</v>
      </c>
      <c r="BA34" s="15">
        <f t="shared" si="8"/>
        <v>520</v>
      </c>
      <c r="BB34" s="15">
        <f t="shared" si="9"/>
        <v>1500</v>
      </c>
      <c r="BC34" s="15">
        <f t="shared" si="10"/>
        <v>9360</v>
      </c>
    </row>
    <row r="35" spans="1:55" ht="16.5" x14ac:dyDescent="0.2">
      <c r="A35" s="56">
        <v>11</v>
      </c>
      <c r="B35" s="56">
        <f t="shared" si="25"/>
        <v>4</v>
      </c>
      <c r="C35" s="56">
        <f t="shared" si="26"/>
        <v>2</v>
      </c>
      <c r="D35" s="56">
        <v>150</v>
      </c>
      <c r="E35" s="56">
        <v>225</v>
      </c>
      <c r="F35" s="56" t="s">
        <v>556</v>
      </c>
      <c r="G35" s="56">
        <f t="shared" si="20"/>
        <v>3000</v>
      </c>
      <c r="H35" s="56" t="s">
        <v>558</v>
      </c>
      <c r="I35" s="56">
        <f>INT(INDEX(挂机升级突破!$G$8:$G$22,章节关卡!$B35)*章节关卡!E35/6)</f>
        <v>9</v>
      </c>
      <c r="J35" s="56" t="s">
        <v>562</v>
      </c>
      <c r="K35" s="56">
        <v>40</v>
      </c>
      <c r="L35" s="16"/>
      <c r="M35" s="56">
        <f t="shared" si="21"/>
        <v>5</v>
      </c>
      <c r="N35" s="56">
        <f t="shared" si="22"/>
        <v>225</v>
      </c>
      <c r="O35" s="56">
        <f t="shared" si="23"/>
        <v>337.5</v>
      </c>
      <c r="P35" s="56" t="s">
        <v>556</v>
      </c>
      <c r="Q35" s="56">
        <f t="shared" si="24"/>
        <v>4500</v>
      </c>
      <c r="R35" s="56" t="s">
        <v>558</v>
      </c>
      <c r="S35" s="56">
        <f>INT(INDEX(挂机升级突破!$G$8:$G$22,章节关卡!$B35)*章节关卡!O35/6)</f>
        <v>14</v>
      </c>
      <c r="T35" s="56" t="s">
        <v>567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18">
        <v>31</v>
      </c>
      <c r="AQ35" s="26">
        <v>4</v>
      </c>
      <c r="AR35" s="26">
        <v>8</v>
      </c>
      <c r="AS35" s="15">
        <f t="shared" si="5"/>
        <v>260</v>
      </c>
      <c r="AT35" s="15">
        <f t="shared" si="6"/>
        <v>750</v>
      </c>
      <c r="AU35" s="15">
        <f t="shared" si="7"/>
        <v>6240</v>
      </c>
      <c r="AX35" s="18">
        <v>31</v>
      </c>
      <c r="AY35" s="26">
        <v>5</v>
      </c>
      <c r="AZ35" s="18">
        <v>1</v>
      </c>
      <c r="BA35" s="15">
        <f t="shared" si="8"/>
        <v>640</v>
      </c>
      <c r="BB35" s="15">
        <f t="shared" si="9"/>
        <v>1920</v>
      </c>
      <c r="BC35" s="15">
        <f t="shared" si="10"/>
        <v>12960</v>
      </c>
    </row>
    <row r="36" spans="1:55" ht="16.5" x14ac:dyDescent="0.2">
      <c r="A36" s="56">
        <v>12</v>
      </c>
      <c r="B36" s="56">
        <f t="shared" si="25"/>
        <v>4</v>
      </c>
      <c r="C36" s="56">
        <f t="shared" si="26"/>
        <v>3</v>
      </c>
      <c r="D36" s="56">
        <v>210</v>
      </c>
      <c r="E36" s="56">
        <v>315</v>
      </c>
      <c r="F36" s="56" t="s">
        <v>556</v>
      </c>
      <c r="G36" s="56">
        <f t="shared" si="20"/>
        <v>4200</v>
      </c>
      <c r="H36" s="56" t="s">
        <v>558</v>
      </c>
      <c r="I36" s="56">
        <f>INT(INDEX(挂机升级突破!$G$8:$G$22,章节关卡!$B36)*章节关卡!E36/6)</f>
        <v>13</v>
      </c>
      <c r="J36" s="56" t="s">
        <v>567</v>
      </c>
      <c r="K36" s="56">
        <v>1</v>
      </c>
      <c r="L36" s="16"/>
      <c r="M36" s="56">
        <f t="shared" si="21"/>
        <v>5</v>
      </c>
      <c r="N36" s="56">
        <f t="shared" si="22"/>
        <v>315</v>
      </c>
      <c r="O36" s="56">
        <f t="shared" si="23"/>
        <v>472.5</v>
      </c>
      <c r="P36" s="56" t="s">
        <v>556</v>
      </c>
      <c r="Q36" s="56">
        <f t="shared" si="24"/>
        <v>6300</v>
      </c>
      <c r="R36" s="56" t="s">
        <v>558</v>
      </c>
      <c r="S36" s="56">
        <f>INT(INDEX(挂机升级突破!$G$8:$G$22,章节关卡!$B36)*章节关卡!O36/6)</f>
        <v>19</v>
      </c>
      <c r="T36" s="56" t="s">
        <v>567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18">
        <v>32</v>
      </c>
      <c r="AQ36" s="18">
        <v>5</v>
      </c>
      <c r="AR36" s="18">
        <v>1</v>
      </c>
      <c r="AS36" s="15">
        <f t="shared" si="5"/>
        <v>320</v>
      </c>
      <c r="AT36" s="15">
        <f t="shared" si="6"/>
        <v>960</v>
      </c>
      <c r="AU36" s="15">
        <f t="shared" si="7"/>
        <v>8640</v>
      </c>
      <c r="AX36" s="18">
        <v>32</v>
      </c>
      <c r="AY36" s="26">
        <v>5</v>
      </c>
      <c r="AZ36" s="18">
        <v>2</v>
      </c>
      <c r="BA36" s="15">
        <f t="shared" si="8"/>
        <v>640</v>
      </c>
      <c r="BB36" s="15">
        <f t="shared" si="9"/>
        <v>1920</v>
      </c>
      <c r="BC36" s="15">
        <f t="shared" si="10"/>
        <v>12960</v>
      </c>
    </row>
    <row r="37" spans="1:55" ht="16.5" x14ac:dyDescent="0.2">
      <c r="A37" s="56">
        <v>13</v>
      </c>
      <c r="B37" s="56">
        <f t="shared" si="25"/>
        <v>5</v>
      </c>
      <c r="C37" s="56">
        <f t="shared" si="26"/>
        <v>1</v>
      </c>
      <c r="D37" s="56">
        <v>120</v>
      </c>
      <c r="E37" s="56">
        <v>180</v>
      </c>
      <c r="F37" s="56" t="s">
        <v>556</v>
      </c>
      <c r="G37" s="56">
        <f t="shared" si="20"/>
        <v>3000</v>
      </c>
      <c r="H37" s="56" t="s">
        <v>558</v>
      </c>
      <c r="I37" s="56">
        <f>INT(INDEX(挂机升级突破!$G$8:$G$22,章节关卡!$B37)*章节关卡!E37/6)</f>
        <v>15</v>
      </c>
      <c r="J37" s="56" t="s">
        <v>562</v>
      </c>
      <c r="K37" s="56">
        <v>40</v>
      </c>
      <c r="L37" s="16"/>
      <c r="M37" s="56">
        <f t="shared" si="21"/>
        <v>6</v>
      </c>
      <c r="N37" s="56">
        <f t="shared" si="22"/>
        <v>180</v>
      </c>
      <c r="O37" s="56">
        <f t="shared" si="23"/>
        <v>270</v>
      </c>
      <c r="P37" s="56" t="s">
        <v>556</v>
      </c>
      <c r="Q37" s="56">
        <f t="shared" si="24"/>
        <v>4500</v>
      </c>
      <c r="R37" s="56" t="s">
        <v>558</v>
      </c>
      <c r="S37" s="56">
        <f>INT(INDEX(挂机升级突破!$G$8:$G$22,章节关卡!$B37)*章节关卡!O37/6)</f>
        <v>22</v>
      </c>
      <c r="T37" s="56" t="s">
        <v>566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18">
        <v>33</v>
      </c>
      <c r="AQ37" s="26">
        <v>5</v>
      </c>
      <c r="AR37" s="18">
        <v>2</v>
      </c>
      <c r="AS37" s="15">
        <f t="shared" si="5"/>
        <v>320</v>
      </c>
      <c r="AT37" s="15">
        <f t="shared" si="6"/>
        <v>960</v>
      </c>
      <c r="AU37" s="15">
        <f t="shared" si="7"/>
        <v>8640</v>
      </c>
      <c r="AX37" s="18">
        <v>33</v>
      </c>
      <c r="AY37" s="26">
        <v>5</v>
      </c>
      <c r="AZ37" s="18">
        <v>3</v>
      </c>
      <c r="BA37" s="15">
        <f t="shared" si="8"/>
        <v>640</v>
      </c>
      <c r="BB37" s="15">
        <f t="shared" si="9"/>
        <v>1920</v>
      </c>
      <c r="BC37" s="15">
        <f t="shared" si="10"/>
        <v>12960</v>
      </c>
    </row>
    <row r="38" spans="1:55" ht="16.5" x14ac:dyDescent="0.2">
      <c r="A38" s="56">
        <v>14</v>
      </c>
      <c r="B38" s="56">
        <f t="shared" si="25"/>
        <v>5</v>
      </c>
      <c r="C38" s="56">
        <f t="shared" si="26"/>
        <v>2</v>
      </c>
      <c r="D38" s="56">
        <v>240</v>
      </c>
      <c r="E38" s="56">
        <v>360</v>
      </c>
      <c r="F38" s="56" t="s">
        <v>556</v>
      </c>
      <c r="G38" s="56">
        <f t="shared" si="20"/>
        <v>6000</v>
      </c>
      <c r="H38" s="56" t="s">
        <v>558</v>
      </c>
      <c r="I38" s="56">
        <f>INT(INDEX(挂机升级突破!$G$8:$G$22,章节关卡!$B38)*章节关卡!E38/6)</f>
        <v>30</v>
      </c>
      <c r="J38" s="56" t="s">
        <v>562</v>
      </c>
      <c r="K38" s="56">
        <v>60</v>
      </c>
      <c r="L38" s="16"/>
      <c r="M38" s="56">
        <f t="shared" si="21"/>
        <v>6</v>
      </c>
      <c r="N38" s="56">
        <f t="shared" si="22"/>
        <v>360</v>
      </c>
      <c r="O38" s="56">
        <f t="shared" si="23"/>
        <v>540</v>
      </c>
      <c r="P38" s="56" t="s">
        <v>556</v>
      </c>
      <c r="Q38" s="56">
        <f t="shared" si="24"/>
        <v>9000</v>
      </c>
      <c r="R38" s="56" t="s">
        <v>558</v>
      </c>
      <c r="S38" s="56">
        <f>INT(INDEX(挂机升级突破!$G$8:$G$22,章节关卡!$B38)*章节关卡!O38/6)</f>
        <v>45</v>
      </c>
      <c r="T38" s="56" t="s">
        <v>567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18">
        <v>34</v>
      </c>
      <c r="AQ38" s="26">
        <v>5</v>
      </c>
      <c r="AR38" s="18">
        <v>3</v>
      </c>
      <c r="AS38" s="15">
        <f t="shared" si="5"/>
        <v>320</v>
      </c>
      <c r="AT38" s="15">
        <f t="shared" si="6"/>
        <v>960</v>
      </c>
      <c r="AU38" s="15">
        <f t="shared" si="7"/>
        <v>8640</v>
      </c>
      <c r="AX38" s="18">
        <v>34</v>
      </c>
      <c r="AY38" s="26">
        <v>5</v>
      </c>
      <c r="AZ38" s="18">
        <v>4</v>
      </c>
      <c r="BA38" s="15">
        <f t="shared" si="8"/>
        <v>640</v>
      </c>
      <c r="BB38" s="15">
        <f t="shared" si="9"/>
        <v>1920</v>
      </c>
      <c r="BC38" s="15">
        <f t="shared" si="10"/>
        <v>12960</v>
      </c>
    </row>
    <row r="39" spans="1:55" ht="16.5" x14ac:dyDescent="0.2">
      <c r="A39" s="56">
        <v>15</v>
      </c>
      <c r="B39" s="56">
        <f t="shared" si="25"/>
        <v>5</v>
      </c>
      <c r="C39" s="56">
        <f t="shared" si="26"/>
        <v>3</v>
      </c>
      <c r="D39" s="56">
        <v>360</v>
      </c>
      <c r="E39" s="56">
        <v>540</v>
      </c>
      <c r="F39" s="56" t="s">
        <v>556</v>
      </c>
      <c r="G39" s="56">
        <f t="shared" si="20"/>
        <v>9000</v>
      </c>
      <c r="H39" s="56" t="s">
        <v>558</v>
      </c>
      <c r="I39" s="56">
        <f>INT(INDEX(挂机升级突破!$G$8:$G$22,章节关卡!$B39)*章节关卡!E39/6)</f>
        <v>45</v>
      </c>
      <c r="J39" s="56" t="s">
        <v>567</v>
      </c>
      <c r="K39" s="56">
        <v>1</v>
      </c>
      <c r="L39" s="16"/>
      <c r="M39" s="56">
        <f t="shared" si="21"/>
        <v>6</v>
      </c>
      <c r="N39" s="56">
        <f t="shared" si="22"/>
        <v>540</v>
      </c>
      <c r="O39" s="56">
        <f t="shared" si="23"/>
        <v>810</v>
      </c>
      <c r="P39" s="56" t="s">
        <v>556</v>
      </c>
      <c r="Q39" s="56">
        <f t="shared" si="24"/>
        <v>13500</v>
      </c>
      <c r="R39" s="56" t="s">
        <v>558</v>
      </c>
      <c r="S39" s="56">
        <f>INT(INDEX(挂机升级突破!$G$8:$G$22,章节关卡!$B39)*章节关卡!O39/6)</f>
        <v>67</v>
      </c>
      <c r="T39" s="56" t="s">
        <v>567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18">
        <v>35</v>
      </c>
      <c r="AQ39" s="26">
        <v>5</v>
      </c>
      <c r="AR39" s="18">
        <v>4</v>
      </c>
      <c r="AS39" s="15">
        <f t="shared" si="5"/>
        <v>320</v>
      </c>
      <c r="AT39" s="15">
        <f t="shared" si="6"/>
        <v>960</v>
      </c>
      <c r="AU39" s="15">
        <f t="shared" si="7"/>
        <v>8640</v>
      </c>
      <c r="AX39" s="18">
        <v>35</v>
      </c>
      <c r="AY39" s="26">
        <v>5</v>
      </c>
      <c r="AZ39" s="18">
        <v>5</v>
      </c>
      <c r="BA39" s="15">
        <f t="shared" si="8"/>
        <v>640</v>
      </c>
      <c r="BB39" s="15">
        <f t="shared" si="9"/>
        <v>1920</v>
      </c>
      <c r="BC39" s="15">
        <f t="shared" si="10"/>
        <v>12960</v>
      </c>
    </row>
    <row r="40" spans="1:55" ht="16.5" x14ac:dyDescent="0.2">
      <c r="A40" s="56">
        <v>16</v>
      </c>
      <c r="B40" s="56">
        <f t="shared" si="25"/>
        <v>6</v>
      </c>
      <c r="C40" s="56">
        <f t="shared" si="26"/>
        <v>1</v>
      </c>
      <c r="D40" s="56">
        <v>120</v>
      </c>
      <c r="E40" s="56">
        <v>180</v>
      </c>
      <c r="F40" s="56" t="s">
        <v>556</v>
      </c>
      <c r="G40" s="56">
        <f t="shared" si="20"/>
        <v>3840</v>
      </c>
      <c r="H40" s="56" t="s">
        <v>558</v>
      </c>
      <c r="I40" s="56">
        <f>INT(INDEX(挂机升级突破!$G$8:$G$22,章节关卡!$B40)*章节关卡!E40/6)</f>
        <v>22</v>
      </c>
      <c r="J40" s="56" t="s">
        <v>562</v>
      </c>
      <c r="K40" s="56">
        <v>40</v>
      </c>
      <c r="L40" s="16"/>
      <c r="M40" s="56">
        <f t="shared" si="21"/>
        <v>7</v>
      </c>
      <c r="N40" s="56">
        <f t="shared" si="22"/>
        <v>180</v>
      </c>
      <c r="O40" s="56">
        <f t="shared" si="23"/>
        <v>270</v>
      </c>
      <c r="P40" s="56" t="s">
        <v>556</v>
      </c>
      <c r="Q40" s="56">
        <f t="shared" si="24"/>
        <v>5760</v>
      </c>
      <c r="R40" s="56" t="s">
        <v>558</v>
      </c>
      <c r="S40" s="56">
        <f>INT(INDEX(挂机升级突破!$G$8:$G$22,章节关卡!$B40)*章节关卡!O40/6)</f>
        <v>33</v>
      </c>
      <c r="T40" s="56" t="s">
        <v>566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18">
        <v>36</v>
      </c>
      <c r="AQ40" s="26">
        <v>5</v>
      </c>
      <c r="AR40" s="18">
        <v>5</v>
      </c>
      <c r="AS40" s="15">
        <f t="shared" si="5"/>
        <v>320</v>
      </c>
      <c r="AT40" s="15">
        <f t="shared" si="6"/>
        <v>960</v>
      </c>
      <c r="AU40" s="15">
        <f t="shared" si="7"/>
        <v>8640</v>
      </c>
      <c r="AX40" s="18">
        <v>36</v>
      </c>
      <c r="AY40" s="26">
        <v>5</v>
      </c>
      <c r="AZ40" s="18">
        <v>6</v>
      </c>
      <c r="BA40" s="15">
        <f t="shared" si="8"/>
        <v>640</v>
      </c>
      <c r="BB40" s="15">
        <f t="shared" si="9"/>
        <v>1920</v>
      </c>
      <c r="BC40" s="15">
        <f t="shared" si="10"/>
        <v>12960</v>
      </c>
    </row>
    <row r="41" spans="1:55" ht="16.5" x14ac:dyDescent="0.2">
      <c r="A41" s="56">
        <v>17</v>
      </c>
      <c r="B41" s="56">
        <f t="shared" si="25"/>
        <v>6</v>
      </c>
      <c r="C41" s="56">
        <f t="shared" si="26"/>
        <v>2</v>
      </c>
      <c r="D41" s="56">
        <v>240</v>
      </c>
      <c r="E41" s="56">
        <v>360</v>
      </c>
      <c r="F41" s="56" t="s">
        <v>556</v>
      </c>
      <c r="G41" s="56">
        <f t="shared" si="20"/>
        <v>7680</v>
      </c>
      <c r="H41" s="56" t="s">
        <v>558</v>
      </c>
      <c r="I41" s="56">
        <f>INT(INDEX(挂机升级突破!$G$8:$G$22,章节关卡!$B41)*章节关卡!E41/6)</f>
        <v>45</v>
      </c>
      <c r="J41" s="56" t="s">
        <v>562</v>
      </c>
      <c r="K41" s="56">
        <v>60</v>
      </c>
      <c r="M41" s="56">
        <f t="shared" si="21"/>
        <v>7</v>
      </c>
      <c r="N41" s="56">
        <f t="shared" si="22"/>
        <v>360</v>
      </c>
      <c r="O41" s="56">
        <f t="shared" si="23"/>
        <v>540</v>
      </c>
      <c r="P41" s="56" t="s">
        <v>556</v>
      </c>
      <c r="Q41" s="56">
        <f t="shared" si="24"/>
        <v>11520</v>
      </c>
      <c r="R41" s="56" t="s">
        <v>558</v>
      </c>
      <c r="S41" s="56">
        <f>INT(INDEX(挂机升级突破!$G$8:$G$22,章节关卡!$B41)*章节关卡!O41/6)</f>
        <v>67</v>
      </c>
      <c r="T41" s="56" t="s">
        <v>567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18">
        <v>37</v>
      </c>
      <c r="AQ41" s="26">
        <v>5</v>
      </c>
      <c r="AR41" s="18">
        <v>6</v>
      </c>
      <c r="AS41" s="15">
        <f t="shared" si="5"/>
        <v>320</v>
      </c>
      <c r="AT41" s="15">
        <f t="shared" si="6"/>
        <v>960</v>
      </c>
      <c r="AU41" s="15">
        <f t="shared" si="7"/>
        <v>8640</v>
      </c>
      <c r="AX41" s="18">
        <v>37</v>
      </c>
      <c r="AY41" s="26">
        <v>5</v>
      </c>
      <c r="AZ41" s="18">
        <v>7</v>
      </c>
      <c r="BA41" s="15">
        <f t="shared" si="8"/>
        <v>640</v>
      </c>
      <c r="BB41" s="15">
        <f t="shared" si="9"/>
        <v>1920</v>
      </c>
      <c r="BC41" s="15">
        <f t="shared" si="10"/>
        <v>12960</v>
      </c>
    </row>
    <row r="42" spans="1:55" ht="16.5" x14ac:dyDescent="0.2">
      <c r="A42" s="56">
        <v>18</v>
      </c>
      <c r="B42" s="56">
        <f t="shared" si="25"/>
        <v>6</v>
      </c>
      <c r="C42" s="56">
        <f t="shared" si="26"/>
        <v>3</v>
      </c>
      <c r="D42" s="56">
        <v>360</v>
      </c>
      <c r="E42" s="56">
        <v>540</v>
      </c>
      <c r="F42" s="56" t="s">
        <v>556</v>
      </c>
      <c r="G42" s="56">
        <f t="shared" si="20"/>
        <v>11520</v>
      </c>
      <c r="H42" s="56" t="s">
        <v>558</v>
      </c>
      <c r="I42" s="56">
        <f>INT(INDEX(挂机升级突破!$G$8:$G$22,章节关卡!$B42)*章节关卡!E42/6)</f>
        <v>67</v>
      </c>
      <c r="J42" s="56" t="s">
        <v>567</v>
      </c>
      <c r="K42" s="56">
        <v>1</v>
      </c>
      <c r="M42" s="56">
        <f t="shared" si="21"/>
        <v>7</v>
      </c>
      <c r="N42" s="56">
        <f t="shared" si="22"/>
        <v>540</v>
      </c>
      <c r="O42" s="56">
        <f t="shared" si="23"/>
        <v>810</v>
      </c>
      <c r="P42" s="56" t="s">
        <v>556</v>
      </c>
      <c r="Q42" s="56">
        <f t="shared" si="24"/>
        <v>17280</v>
      </c>
      <c r="R42" s="56" t="s">
        <v>558</v>
      </c>
      <c r="S42" s="56">
        <f>INT(INDEX(挂机升级突破!$G$8:$G$22,章节关卡!$B42)*章节关卡!O42/6)</f>
        <v>101</v>
      </c>
      <c r="T42" s="56" t="s">
        <v>567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18">
        <v>38</v>
      </c>
      <c r="AQ42" s="26">
        <v>5</v>
      </c>
      <c r="AR42" s="18">
        <v>7</v>
      </c>
      <c r="AS42" s="15">
        <f t="shared" si="5"/>
        <v>320</v>
      </c>
      <c r="AT42" s="15">
        <f t="shared" si="6"/>
        <v>960</v>
      </c>
      <c r="AU42" s="15">
        <f t="shared" si="7"/>
        <v>8640</v>
      </c>
      <c r="AX42" s="18">
        <v>38</v>
      </c>
      <c r="AY42" s="26">
        <v>5</v>
      </c>
      <c r="AZ42" s="18">
        <v>8</v>
      </c>
      <c r="BA42" s="15">
        <f t="shared" si="8"/>
        <v>640</v>
      </c>
      <c r="BB42" s="15">
        <f t="shared" si="9"/>
        <v>1920</v>
      </c>
      <c r="BC42" s="15">
        <f t="shared" si="10"/>
        <v>12960</v>
      </c>
    </row>
    <row r="43" spans="1:55" ht="16.5" x14ac:dyDescent="0.2">
      <c r="A43" s="56">
        <v>19</v>
      </c>
      <c r="B43" s="56">
        <f t="shared" si="25"/>
        <v>7</v>
      </c>
      <c r="C43" s="56">
        <f t="shared" si="26"/>
        <v>1</v>
      </c>
      <c r="D43" s="56">
        <v>120</v>
      </c>
      <c r="E43" s="56">
        <v>180</v>
      </c>
      <c r="F43" s="56" t="s">
        <v>556</v>
      </c>
      <c r="G43" s="56">
        <f t="shared" si="20"/>
        <v>4800</v>
      </c>
      <c r="H43" s="56" t="s">
        <v>559</v>
      </c>
      <c r="I43" s="56">
        <f>INT(INDEX(挂机升级突破!$H$8:$H$22,章节关卡!$B43)*章节关卡!E43/6)</f>
        <v>7</v>
      </c>
      <c r="J43" s="56" t="s">
        <v>562</v>
      </c>
      <c r="K43" s="56">
        <v>40</v>
      </c>
      <c r="M43" s="56">
        <f t="shared" si="21"/>
        <v>8</v>
      </c>
      <c r="N43" s="56">
        <f t="shared" si="22"/>
        <v>180</v>
      </c>
      <c r="O43" s="56">
        <f t="shared" si="23"/>
        <v>270</v>
      </c>
      <c r="P43" s="56" t="s">
        <v>556</v>
      </c>
      <c r="Q43" s="56">
        <f t="shared" si="24"/>
        <v>7200</v>
      </c>
      <c r="R43" s="56" t="s">
        <v>559</v>
      </c>
      <c r="S43" s="56">
        <f>INT(INDEX(挂机升级突破!$H$8:$H$22,章节关卡!$B43)*章节关卡!O43/6)</f>
        <v>11</v>
      </c>
      <c r="T43" s="56" t="s">
        <v>566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18">
        <v>39</v>
      </c>
      <c r="AQ43" s="26">
        <v>5</v>
      </c>
      <c r="AR43" s="18">
        <v>8</v>
      </c>
      <c r="AS43" s="15">
        <f t="shared" si="5"/>
        <v>320</v>
      </c>
      <c r="AT43" s="15">
        <f t="shared" si="6"/>
        <v>960</v>
      </c>
      <c r="AU43" s="15">
        <f t="shared" si="7"/>
        <v>8640</v>
      </c>
      <c r="AX43" s="18">
        <v>39</v>
      </c>
      <c r="AY43" s="26">
        <v>5</v>
      </c>
      <c r="AZ43" s="18">
        <v>9</v>
      </c>
      <c r="BA43" s="15">
        <f t="shared" si="8"/>
        <v>640</v>
      </c>
      <c r="BB43" s="15">
        <f t="shared" si="9"/>
        <v>1920</v>
      </c>
      <c r="BC43" s="15">
        <f t="shared" si="10"/>
        <v>12960</v>
      </c>
    </row>
    <row r="44" spans="1:55" ht="16.5" x14ac:dyDescent="0.2">
      <c r="A44" s="56">
        <v>20</v>
      </c>
      <c r="B44" s="56">
        <f t="shared" si="25"/>
        <v>7</v>
      </c>
      <c r="C44" s="56">
        <f t="shared" si="26"/>
        <v>2</v>
      </c>
      <c r="D44" s="56">
        <v>240</v>
      </c>
      <c r="E44" s="56">
        <v>360</v>
      </c>
      <c r="F44" s="56" t="s">
        <v>556</v>
      </c>
      <c r="G44" s="56">
        <f t="shared" si="20"/>
        <v>9600</v>
      </c>
      <c r="H44" s="56" t="s">
        <v>559</v>
      </c>
      <c r="I44" s="56">
        <f>INT(INDEX(挂机升级突破!$H$8:$H$22,章节关卡!$B44)*章节关卡!E44/6)</f>
        <v>15</v>
      </c>
      <c r="J44" s="56" t="s">
        <v>562</v>
      </c>
      <c r="K44" s="56">
        <v>60</v>
      </c>
      <c r="M44" s="56">
        <f t="shared" si="21"/>
        <v>8</v>
      </c>
      <c r="N44" s="56">
        <f t="shared" si="22"/>
        <v>360</v>
      </c>
      <c r="O44" s="56">
        <f t="shared" si="23"/>
        <v>540</v>
      </c>
      <c r="P44" s="56" t="s">
        <v>556</v>
      </c>
      <c r="Q44" s="56">
        <f t="shared" si="24"/>
        <v>14400</v>
      </c>
      <c r="R44" s="56" t="s">
        <v>559</v>
      </c>
      <c r="S44" s="56">
        <f>INT(INDEX(挂机升级突破!$H$8:$H$22,章节关卡!$B44)*章节关卡!O44/6)</f>
        <v>22</v>
      </c>
      <c r="T44" s="56" t="s">
        <v>567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18">
        <v>40</v>
      </c>
      <c r="AQ44" s="26">
        <v>5</v>
      </c>
      <c r="AR44" s="18">
        <v>9</v>
      </c>
      <c r="AS44" s="15">
        <f t="shared" si="5"/>
        <v>320</v>
      </c>
      <c r="AT44" s="15">
        <f t="shared" si="6"/>
        <v>960</v>
      </c>
      <c r="AU44" s="15">
        <f t="shared" si="7"/>
        <v>8640</v>
      </c>
      <c r="AX44" s="18">
        <v>40</v>
      </c>
      <c r="AY44" s="26">
        <v>5</v>
      </c>
      <c r="AZ44" s="18">
        <v>10</v>
      </c>
      <c r="BA44" s="15">
        <f t="shared" si="8"/>
        <v>640</v>
      </c>
      <c r="BB44" s="15">
        <f t="shared" si="9"/>
        <v>1920</v>
      </c>
      <c r="BC44" s="15">
        <f t="shared" si="10"/>
        <v>12960</v>
      </c>
    </row>
    <row r="45" spans="1:55" ht="16.5" x14ac:dyDescent="0.2">
      <c r="A45" s="56">
        <v>21</v>
      </c>
      <c r="B45" s="56">
        <f t="shared" si="25"/>
        <v>7</v>
      </c>
      <c r="C45" s="56">
        <f t="shared" si="26"/>
        <v>3</v>
      </c>
      <c r="D45" s="56">
        <v>360</v>
      </c>
      <c r="E45" s="56">
        <v>540</v>
      </c>
      <c r="F45" s="56" t="s">
        <v>556</v>
      </c>
      <c r="G45" s="56">
        <f t="shared" si="20"/>
        <v>14400</v>
      </c>
      <c r="H45" s="56" t="s">
        <v>559</v>
      </c>
      <c r="I45" s="56">
        <f>INT(INDEX(挂机升级突破!$H$8:$H$22,章节关卡!$B45)*章节关卡!E45/6)</f>
        <v>22</v>
      </c>
      <c r="J45" s="56" t="s">
        <v>567</v>
      </c>
      <c r="K45" s="56">
        <v>1</v>
      </c>
      <c r="M45" s="56">
        <f t="shared" si="21"/>
        <v>8</v>
      </c>
      <c r="N45" s="56">
        <f t="shared" si="22"/>
        <v>540</v>
      </c>
      <c r="O45" s="56">
        <f t="shared" si="23"/>
        <v>810</v>
      </c>
      <c r="P45" s="56" t="s">
        <v>556</v>
      </c>
      <c r="Q45" s="56">
        <f t="shared" si="24"/>
        <v>21600</v>
      </c>
      <c r="R45" s="56" t="s">
        <v>559</v>
      </c>
      <c r="S45" s="56">
        <f>INT(INDEX(挂机升级突破!$H$8:$H$22,章节关卡!$B45)*章节关卡!O45/6)</f>
        <v>33</v>
      </c>
      <c r="T45" s="56" t="s">
        <v>567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18">
        <v>41</v>
      </c>
      <c r="AQ45" s="26">
        <v>5</v>
      </c>
      <c r="AR45" s="18">
        <v>10</v>
      </c>
      <c r="AS45" s="15">
        <f t="shared" si="5"/>
        <v>320</v>
      </c>
      <c r="AT45" s="15">
        <f t="shared" si="6"/>
        <v>960</v>
      </c>
      <c r="AU45" s="15">
        <f t="shared" si="7"/>
        <v>8640</v>
      </c>
      <c r="AX45" s="18">
        <v>41</v>
      </c>
      <c r="AY45" s="26">
        <v>5</v>
      </c>
      <c r="AZ45" s="18">
        <v>11</v>
      </c>
      <c r="BA45" s="15">
        <f t="shared" si="8"/>
        <v>640</v>
      </c>
      <c r="BB45" s="15">
        <f t="shared" si="9"/>
        <v>1920</v>
      </c>
      <c r="BC45" s="15">
        <f t="shared" si="10"/>
        <v>12960</v>
      </c>
    </row>
    <row r="46" spans="1:55" ht="16.5" x14ac:dyDescent="0.2">
      <c r="A46" s="56">
        <v>22</v>
      </c>
      <c r="B46" s="56">
        <f t="shared" si="25"/>
        <v>8</v>
      </c>
      <c r="C46" s="56">
        <f t="shared" si="26"/>
        <v>1</v>
      </c>
      <c r="D46" s="56">
        <v>120</v>
      </c>
      <c r="E46" s="56">
        <v>180</v>
      </c>
      <c r="F46" s="56" t="s">
        <v>556</v>
      </c>
      <c r="G46" s="56">
        <f t="shared" si="20"/>
        <v>6000</v>
      </c>
      <c r="H46" s="56" t="s">
        <v>559</v>
      </c>
      <c r="I46" s="56">
        <f>INT(INDEX(挂机升级突破!$H$8:$H$22,章节关卡!$B46)*章节关卡!E46/6)</f>
        <v>15</v>
      </c>
      <c r="J46" s="56" t="s">
        <v>562</v>
      </c>
      <c r="K46" s="56">
        <v>40</v>
      </c>
      <c r="M46" s="56">
        <f t="shared" si="21"/>
        <v>9</v>
      </c>
      <c r="N46" s="56">
        <f t="shared" si="22"/>
        <v>180</v>
      </c>
      <c r="O46" s="56">
        <f t="shared" si="23"/>
        <v>270</v>
      </c>
      <c r="P46" s="56" t="s">
        <v>556</v>
      </c>
      <c r="Q46" s="56">
        <f t="shared" si="24"/>
        <v>9000</v>
      </c>
      <c r="R46" s="56" t="s">
        <v>559</v>
      </c>
      <c r="S46" s="56">
        <f>INT(INDEX(挂机升级突破!$H$8:$H$22,章节关卡!$B46)*章节关卡!O46/6)</f>
        <v>22</v>
      </c>
      <c r="T46" s="56" t="s">
        <v>566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18">
        <v>42</v>
      </c>
      <c r="AQ46" s="26">
        <v>5</v>
      </c>
      <c r="AR46" s="18">
        <v>11</v>
      </c>
      <c r="AS46" s="15">
        <f t="shared" si="5"/>
        <v>320</v>
      </c>
      <c r="AT46" s="15">
        <f t="shared" si="6"/>
        <v>960</v>
      </c>
      <c r="AU46" s="15">
        <f t="shared" si="7"/>
        <v>8640</v>
      </c>
      <c r="AX46" s="18">
        <v>42</v>
      </c>
      <c r="AY46" s="26">
        <v>5</v>
      </c>
      <c r="AZ46" s="18">
        <v>12</v>
      </c>
      <c r="BA46" s="15">
        <f t="shared" si="8"/>
        <v>640</v>
      </c>
      <c r="BB46" s="15">
        <f t="shared" si="9"/>
        <v>1920</v>
      </c>
      <c r="BC46" s="15">
        <f t="shared" si="10"/>
        <v>12960</v>
      </c>
    </row>
    <row r="47" spans="1:55" ht="16.5" x14ac:dyDescent="0.2">
      <c r="A47" s="56">
        <v>23</v>
      </c>
      <c r="B47" s="56">
        <f t="shared" si="25"/>
        <v>8</v>
      </c>
      <c r="C47" s="56">
        <f t="shared" si="26"/>
        <v>2</v>
      </c>
      <c r="D47" s="56">
        <v>240</v>
      </c>
      <c r="E47" s="56">
        <v>360</v>
      </c>
      <c r="F47" s="56" t="s">
        <v>556</v>
      </c>
      <c r="G47" s="56">
        <f t="shared" si="20"/>
        <v>12000</v>
      </c>
      <c r="H47" s="56" t="s">
        <v>559</v>
      </c>
      <c r="I47" s="56">
        <f>INT(INDEX(挂机升级突破!$H$8:$H$22,章节关卡!$B47)*章节关卡!E47/6)</f>
        <v>30</v>
      </c>
      <c r="J47" s="56" t="s">
        <v>562</v>
      </c>
      <c r="K47" s="56">
        <v>60</v>
      </c>
      <c r="M47" s="56">
        <f t="shared" si="21"/>
        <v>9</v>
      </c>
      <c r="N47" s="56">
        <f t="shared" si="22"/>
        <v>360</v>
      </c>
      <c r="O47" s="56">
        <f t="shared" si="23"/>
        <v>540</v>
      </c>
      <c r="P47" s="56" t="s">
        <v>556</v>
      </c>
      <c r="Q47" s="56">
        <f t="shared" si="24"/>
        <v>18000</v>
      </c>
      <c r="R47" s="56" t="s">
        <v>559</v>
      </c>
      <c r="S47" s="56">
        <f>INT(INDEX(挂机升级突破!$H$8:$H$22,章节关卡!$B47)*章节关卡!O47/6)</f>
        <v>45</v>
      </c>
      <c r="T47" s="56" t="s">
        <v>567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18">
        <v>43</v>
      </c>
      <c r="AQ47" s="26">
        <v>5</v>
      </c>
      <c r="AR47" s="18">
        <v>12</v>
      </c>
      <c r="AS47" s="15">
        <f t="shared" si="5"/>
        <v>320</v>
      </c>
      <c r="AT47" s="15">
        <f t="shared" si="6"/>
        <v>960</v>
      </c>
      <c r="AU47" s="15">
        <f t="shared" si="7"/>
        <v>8640</v>
      </c>
      <c r="AX47" s="18">
        <v>43</v>
      </c>
      <c r="AY47" s="26">
        <v>5</v>
      </c>
      <c r="AZ47" s="18">
        <v>13</v>
      </c>
      <c r="BA47" s="15">
        <f t="shared" si="8"/>
        <v>640</v>
      </c>
      <c r="BB47" s="15">
        <f t="shared" si="9"/>
        <v>1920</v>
      </c>
      <c r="BC47" s="15">
        <f t="shared" si="10"/>
        <v>12960</v>
      </c>
    </row>
    <row r="48" spans="1:55" ht="16.5" x14ac:dyDescent="0.2">
      <c r="A48" s="56">
        <v>24</v>
      </c>
      <c r="B48" s="56">
        <f t="shared" si="25"/>
        <v>8</v>
      </c>
      <c r="C48" s="56">
        <f t="shared" si="26"/>
        <v>3</v>
      </c>
      <c r="D48" s="56">
        <v>360</v>
      </c>
      <c r="E48" s="56">
        <v>540</v>
      </c>
      <c r="F48" s="56" t="s">
        <v>556</v>
      </c>
      <c r="G48" s="56">
        <f t="shared" si="20"/>
        <v>18000</v>
      </c>
      <c r="H48" s="56" t="s">
        <v>559</v>
      </c>
      <c r="I48" s="56">
        <f>INT(INDEX(挂机升级突破!$H$8:$H$22,章节关卡!$B48)*章节关卡!E48/6)</f>
        <v>45</v>
      </c>
      <c r="J48" s="56" t="s">
        <v>567</v>
      </c>
      <c r="K48" s="56">
        <v>1</v>
      </c>
      <c r="M48" s="56">
        <f t="shared" si="21"/>
        <v>9</v>
      </c>
      <c r="N48" s="56">
        <f t="shared" si="22"/>
        <v>540</v>
      </c>
      <c r="O48" s="56">
        <f t="shared" si="23"/>
        <v>810</v>
      </c>
      <c r="P48" s="56" t="s">
        <v>556</v>
      </c>
      <c r="Q48" s="56">
        <f t="shared" si="24"/>
        <v>27000</v>
      </c>
      <c r="R48" s="56" t="s">
        <v>559</v>
      </c>
      <c r="S48" s="56">
        <f>INT(INDEX(挂机升级突破!$H$8:$H$22,章节关卡!$B48)*章节关卡!O48/6)</f>
        <v>67</v>
      </c>
      <c r="T48" s="56" t="s">
        <v>567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18">
        <v>44</v>
      </c>
      <c r="AQ48" s="26">
        <v>5</v>
      </c>
      <c r="AR48" s="18">
        <v>13</v>
      </c>
      <c r="AS48" s="15">
        <f t="shared" si="5"/>
        <v>320</v>
      </c>
      <c r="AT48" s="15">
        <f t="shared" si="6"/>
        <v>960</v>
      </c>
      <c r="AU48" s="15">
        <f t="shared" si="7"/>
        <v>8640</v>
      </c>
      <c r="AX48" s="18">
        <v>44</v>
      </c>
      <c r="AY48" s="26">
        <v>5</v>
      </c>
      <c r="AZ48" s="18">
        <v>14</v>
      </c>
      <c r="BA48" s="15">
        <f t="shared" si="8"/>
        <v>640</v>
      </c>
      <c r="BB48" s="15">
        <f t="shared" si="9"/>
        <v>1920</v>
      </c>
      <c r="BC48" s="15">
        <f t="shared" si="10"/>
        <v>12960</v>
      </c>
    </row>
    <row r="49" spans="1:55" ht="16.5" x14ac:dyDescent="0.2">
      <c r="A49" s="56">
        <v>25</v>
      </c>
      <c r="B49" s="56">
        <f t="shared" si="25"/>
        <v>9</v>
      </c>
      <c r="C49" s="56">
        <f t="shared" si="26"/>
        <v>1</v>
      </c>
      <c r="D49" s="56">
        <v>120</v>
      </c>
      <c r="E49" s="56">
        <v>180</v>
      </c>
      <c r="F49" s="56" t="s">
        <v>556</v>
      </c>
      <c r="G49" s="56">
        <f t="shared" si="20"/>
        <v>7200</v>
      </c>
      <c r="H49" s="56" t="s">
        <v>559</v>
      </c>
      <c r="I49" s="56">
        <f>INT(INDEX(挂机升级突破!$H$8:$H$22,章节关卡!$B49)*章节关卡!E49/6)</f>
        <v>22</v>
      </c>
      <c r="J49" s="56" t="s">
        <v>562</v>
      </c>
      <c r="K49" s="56">
        <v>40</v>
      </c>
      <c r="M49" s="56">
        <f t="shared" si="21"/>
        <v>10</v>
      </c>
      <c r="N49" s="56">
        <f t="shared" si="22"/>
        <v>180</v>
      </c>
      <c r="O49" s="56">
        <f t="shared" si="23"/>
        <v>270</v>
      </c>
      <c r="P49" s="56" t="s">
        <v>556</v>
      </c>
      <c r="Q49" s="56">
        <f t="shared" si="24"/>
        <v>10800</v>
      </c>
      <c r="R49" s="56" t="s">
        <v>559</v>
      </c>
      <c r="S49" s="56">
        <f>INT(INDEX(挂机升级突破!$H$8:$H$22,章节关卡!$B49)*章节关卡!O49/6)</f>
        <v>33</v>
      </c>
      <c r="T49" s="56" t="s">
        <v>566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18">
        <v>45</v>
      </c>
      <c r="AQ49" s="26">
        <v>5</v>
      </c>
      <c r="AR49" s="18">
        <v>14</v>
      </c>
      <c r="AS49" s="15">
        <f t="shared" si="5"/>
        <v>320</v>
      </c>
      <c r="AT49" s="15">
        <f t="shared" si="6"/>
        <v>960</v>
      </c>
      <c r="AU49" s="15">
        <f t="shared" si="7"/>
        <v>8640</v>
      </c>
      <c r="AX49" s="18">
        <v>45</v>
      </c>
      <c r="AY49" s="26">
        <v>5</v>
      </c>
      <c r="AZ49" s="18">
        <v>15</v>
      </c>
      <c r="BA49" s="15">
        <f t="shared" si="8"/>
        <v>640</v>
      </c>
      <c r="BB49" s="15">
        <f t="shared" si="9"/>
        <v>1920</v>
      </c>
      <c r="BC49" s="15">
        <f t="shared" si="10"/>
        <v>12960</v>
      </c>
    </row>
    <row r="50" spans="1:55" ht="16.5" x14ac:dyDescent="0.2">
      <c r="A50" s="56">
        <v>26</v>
      </c>
      <c r="B50" s="56">
        <f t="shared" si="25"/>
        <v>9</v>
      </c>
      <c r="C50" s="56">
        <f t="shared" si="26"/>
        <v>2</v>
      </c>
      <c r="D50" s="56">
        <v>240</v>
      </c>
      <c r="E50" s="56">
        <v>360</v>
      </c>
      <c r="F50" s="56" t="s">
        <v>556</v>
      </c>
      <c r="G50" s="56">
        <f t="shared" si="20"/>
        <v>14400</v>
      </c>
      <c r="H50" s="56" t="s">
        <v>559</v>
      </c>
      <c r="I50" s="56">
        <f>INT(INDEX(挂机升级突破!$H$8:$H$22,章节关卡!$B50)*章节关卡!E50/6)</f>
        <v>45</v>
      </c>
      <c r="J50" s="56" t="s">
        <v>562</v>
      </c>
      <c r="K50" s="56">
        <v>60</v>
      </c>
      <c r="M50" s="56">
        <f t="shared" si="21"/>
        <v>10</v>
      </c>
      <c r="N50" s="56">
        <f t="shared" si="22"/>
        <v>360</v>
      </c>
      <c r="O50" s="56">
        <f t="shared" si="23"/>
        <v>540</v>
      </c>
      <c r="P50" s="56" t="s">
        <v>556</v>
      </c>
      <c r="Q50" s="56">
        <f t="shared" si="24"/>
        <v>21600</v>
      </c>
      <c r="R50" s="56" t="s">
        <v>559</v>
      </c>
      <c r="S50" s="56">
        <f>INT(INDEX(挂机升级突破!$H$8:$H$22,章节关卡!$B50)*章节关卡!O50/6)</f>
        <v>67</v>
      </c>
      <c r="T50" s="56" t="s">
        <v>567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18">
        <v>46</v>
      </c>
      <c r="AQ50" s="26">
        <v>5</v>
      </c>
      <c r="AR50" s="18">
        <v>15</v>
      </c>
      <c r="AS50" s="15">
        <f t="shared" si="5"/>
        <v>320</v>
      </c>
      <c r="AT50" s="15">
        <f t="shared" si="6"/>
        <v>960</v>
      </c>
      <c r="AU50" s="15">
        <f t="shared" si="7"/>
        <v>8640</v>
      </c>
      <c r="AX50" s="18">
        <v>46</v>
      </c>
      <c r="AY50" s="26">
        <v>6</v>
      </c>
      <c r="AZ50" s="18">
        <v>1</v>
      </c>
      <c r="BA50" s="15">
        <f t="shared" si="8"/>
        <v>800</v>
      </c>
      <c r="BB50" s="15">
        <f t="shared" si="9"/>
        <v>2400</v>
      </c>
      <c r="BC50" s="15">
        <f t="shared" si="10"/>
        <v>18000</v>
      </c>
    </row>
    <row r="51" spans="1:55" ht="16.5" x14ac:dyDescent="0.2">
      <c r="A51" s="56">
        <v>27</v>
      </c>
      <c r="B51" s="56">
        <f t="shared" si="25"/>
        <v>9</v>
      </c>
      <c r="C51" s="56">
        <f t="shared" si="26"/>
        <v>3</v>
      </c>
      <c r="D51" s="56">
        <v>360</v>
      </c>
      <c r="E51" s="56">
        <v>540</v>
      </c>
      <c r="F51" s="56" t="s">
        <v>556</v>
      </c>
      <c r="G51" s="56">
        <f t="shared" si="20"/>
        <v>21600</v>
      </c>
      <c r="H51" s="56" t="s">
        <v>559</v>
      </c>
      <c r="I51" s="56">
        <f>INT(INDEX(挂机升级突破!$H$8:$H$22,章节关卡!$B51)*章节关卡!E51/6)</f>
        <v>67</v>
      </c>
      <c r="J51" s="56" t="s">
        <v>567</v>
      </c>
      <c r="K51" s="56">
        <v>1</v>
      </c>
      <c r="M51" s="56">
        <f t="shared" si="21"/>
        <v>10</v>
      </c>
      <c r="N51" s="56">
        <f t="shared" si="22"/>
        <v>540</v>
      </c>
      <c r="O51" s="56">
        <f t="shared" si="23"/>
        <v>810</v>
      </c>
      <c r="P51" s="56" t="s">
        <v>556</v>
      </c>
      <c r="Q51" s="56">
        <f t="shared" si="24"/>
        <v>32400</v>
      </c>
      <c r="R51" s="56" t="s">
        <v>559</v>
      </c>
      <c r="S51" s="56">
        <f>INT(INDEX(挂机升级突破!$H$8:$H$22,章节关卡!$B51)*章节关卡!O51/6)</f>
        <v>101</v>
      </c>
      <c r="T51" s="56" t="s">
        <v>567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18">
        <v>47</v>
      </c>
      <c r="AQ51" s="26">
        <v>6</v>
      </c>
      <c r="AR51" s="18">
        <v>1</v>
      </c>
      <c r="AS51" s="15">
        <f t="shared" si="5"/>
        <v>400</v>
      </c>
      <c r="AT51" s="15">
        <f t="shared" si="6"/>
        <v>1200</v>
      </c>
      <c r="AU51" s="15">
        <f t="shared" si="7"/>
        <v>12000</v>
      </c>
      <c r="AX51" s="18">
        <v>47</v>
      </c>
      <c r="AY51" s="26">
        <v>6</v>
      </c>
      <c r="AZ51" s="18">
        <v>2</v>
      </c>
      <c r="BA51" s="15">
        <f t="shared" si="8"/>
        <v>800</v>
      </c>
      <c r="BB51" s="15">
        <f t="shared" si="9"/>
        <v>2400</v>
      </c>
      <c r="BC51" s="15">
        <f t="shared" si="10"/>
        <v>18000</v>
      </c>
    </row>
    <row r="52" spans="1:55" ht="16.5" x14ac:dyDescent="0.2">
      <c r="A52" s="56">
        <v>28</v>
      </c>
      <c r="B52" s="56">
        <f t="shared" si="25"/>
        <v>10</v>
      </c>
      <c r="C52" s="56">
        <f t="shared" si="26"/>
        <v>1</v>
      </c>
      <c r="D52" s="56">
        <v>120</v>
      </c>
      <c r="E52" s="56">
        <v>180</v>
      </c>
      <c r="F52" s="56" t="s">
        <v>556</v>
      </c>
      <c r="G52" s="56">
        <f t="shared" si="20"/>
        <v>8640</v>
      </c>
      <c r="H52" s="56" t="s">
        <v>560</v>
      </c>
      <c r="I52" s="56">
        <f>INT(INDEX(挂机升级突破!$I$8:$I$22,章节关卡!$B52)*章节关卡!E52/6)</f>
        <v>7</v>
      </c>
      <c r="J52" s="56" t="s">
        <v>562</v>
      </c>
      <c r="K52" s="56">
        <v>40</v>
      </c>
      <c r="M52" s="56">
        <f t="shared" si="21"/>
        <v>11</v>
      </c>
      <c r="N52" s="56">
        <f t="shared" si="22"/>
        <v>180</v>
      </c>
      <c r="O52" s="56">
        <f t="shared" si="23"/>
        <v>270</v>
      </c>
      <c r="P52" s="56" t="s">
        <v>556</v>
      </c>
      <c r="Q52" s="56">
        <f t="shared" si="24"/>
        <v>12960</v>
      </c>
      <c r="R52" s="56" t="s">
        <v>560</v>
      </c>
      <c r="S52" s="56">
        <f>INT(INDEX(挂机升级突破!$I$8:$I$22,章节关卡!$B52)*章节关卡!O52/6)</f>
        <v>11</v>
      </c>
      <c r="T52" s="56" t="s">
        <v>566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18">
        <v>48</v>
      </c>
      <c r="AQ52" s="26">
        <v>6</v>
      </c>
      <c r="AR52" s="18">
        <v>2</v>
      </c>
      <c r="AS52" s="15">
        <f t="shared" si="5"/>
        <v>400</v>
      </c>
      <c r="AT52" s="15">
        <f t="shared" si="6"/>
        <v>1200</v>
      </c>
      <c r="AU52" s="15">
        <f t="shared" si="7"/>
        <v>12000</v>
      </c>
      <c r="AX52" s="18">
        <v>48</v>
      </c>
      <c r="AY52" s="26">
        <v>6</v>
      </c>
      <c r="AZ52" s="18">
        <v>3</v>
      </c>
      <c r="BA52" s="15">
        <f t="shared" si="8"/>
        <v>800</v>
      </c>
      <c r="BB52" s="15">
        <f t="shared" si="9"/>
        <v>2400</v>
      </c>
      <c r="BC52" s="15">
        <f t="shared" si="10"/>
        <v>18000</v>
      </c>
    </row>
    <row r="53" spans="1:55" ht="16.5" x14ac:dyDescent="0.2">
      <c r="A53" s="56">
        <v>29</v>
      </c>
      <c r="B53" s="56">
        <f t="shared" si="25"/>
        <v>10</v>
      </c>
      <c r="C53" s="56">
        <f t="shared" si="26"/>
        <v>2</v>
      </c>
      <c r="D53" s="56">
        <v>240</v>
      </c>
      <c r="E53" s="56">
        <v>360</v>
      </c>
      <c r="F53" s="56" t="s">
        <v>556</v>
      </c>
      <c r="G53" s="56">
        <f t="shared" si="20"/>
        <v>17280</v>
      </c>
      <c r="H53" s="56" t="s">
        <v>560</v>
      </c>
      <c r="I53" s="56">
        <f>INT(INDEX(挂机升级突破!$I$8:$I$22,章节关卡!$B53)*章节关卡!E53/6)</f>
        <v>15</v>
      </c>
      <c r="J53" s="56" t="s">
        <v>562</v>
      </c>
      <c r="K53" s="56">
        <v>60</v>
      </c>
      <c r="M53" s="56">
        <f t="shared" si="21"/>
        <v>11</v>
      </c>
      <c r="N53" s="56">
        <f t="shared" si="22"/>
        <v>360</v>
      </c>
      <c r="O53" s="56">
        <f t="shared" si="23"/>
        <v>540</v>
      </c>
      <c r="P53" s="56" t="s">
        <v>556</v>
      </c>
      <c r="Q53" s="56">
        <f t="shared" si="24"/>
        <v>25920</v>
      </c>
      <c r="R53" s="56" t="s">
        <v>560</v>
      </c>
      <c r="S53" s="56">
        <f>INT(INDEX(挂机升级突破!$I$8:$I$22,章节关卡!$B53)*章节关卡!O53/6)</f>
        <v>22</v>
      </c>
      <c r="T53" s="56" t="s">
        <v>567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18">
        <v>49</v>
      </c>
      <c r="AQ53" s="26">
        <v>6</v>
      </c>
      <c r="AR53" s="18">
        <v>3</v>
      </c>
      <c r="AS53" s="15">
        <f t="shared" si="5"/>
        <v>400</v>
      </c>
      <c r="AT53" s="15">
        <f t="shared" si="6"/>
        <v>1200</v>
      </c>
      <c r="AU53" s="15">
        <f t="shared" si="7"/>
        <v>12000</v>
      </c>
      <c r="AX53" s="18">
        <v>49</v>
      </c>
      <c r="AY53" s="26">
        <v>6</v>
      </c>
      <c r="AZ53" s="18">
        <v>4</v>
      </c>
      <c r="BA53" s="15">
        <f t="shared" si="8"/>
        <v>800</v>
      </c>
      <c r="BB53" s="15">
        <f t="shared" si="9"/>
        <v>2400</v>
      </c>
      <c r="BC53" s="15">
        <f t="shared" si="10"/>
        <v>18000</v>
      </c>
    </row>
    <row r="54" spans="1:55" ht="16.5" x14ac:dyDescent="0.2">
      <c r="A54" s="56">
        <v>30</v>
      </c>
      <c r="B54" s="56">
        <f t="shared" si="25"/>
        <v>10</v>
      </c>
      <c r="C54" s="56">
        <f t="shared" si="26"/>
        <v>3</v>
      </c>
      <c r="D54" s="56">
        <v>360</v>
      </c>
      <c r="E54" s="56">
        <v>540</v>
      </c>
      <c r="F54" s="56" t="s">
        <v>556</v>
      </c>
      <c r="G54" s="56">
        <f t="shared" si="20"/>
        <v>25920</v>
      </c>
      <c r="H54" s="56" t="s">
        <v>560</v>
      </c>
      <c r="I54" s="56">
        <f>INT(INDEX(挂机升级突破!$I$8:$I$22,章节关卡!$B54)*章节关卡!E54/6)</f>
        <v>22</v>
      </c>
      <c r="J54" s="56" t="s">
        <v>567</v>
      </c>
      <c r="K54" s="56">
        <v>1</v>
      </c>
      <c r="M54" s="56">
        <f t="shared" si="21"/>
        <v>11</v>
      </c>
      <c r="N54" s="56">
        <f t="shared" si="22"/>
        <v>540</v>
      </c>
      <c r="O54" s="56">
        <f t="shared" si="23"/>
        <v>810</v>
      </c>
      <c r="P54" s="56" t="s">
        <v>556</v>
      </c>
      <c r="Q54" s="56">
        <f t="shared" si="24"/>
        <v>38880</v>
      </c>
      <c r="R54" s="56" t="s">
        <v>560</v>
      </c>
      <c r="S54" s="56">
        <f>INT(INDEX(挂机升级突破!$I$8:$I$22,章节关卡!$B54)*章节关卡!O54/6)</f>
        <v>33</v>
      </c>
      <c r="T54" s="56" t="s">
        <v>567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18">
        <v>50</v>
      </c>
      <c r="AQ54" s="26">
        <v>6</v>
      </c>
      <c r="AR54" s="18">
        <v>4</v>
      </c>
      <c r="AS54" s="15">
        <f t="shared" si="5"/>
        <v>400</v>
      </c>
      <c r="AT54" s="15">
        <f t="shared" si="6"/>
        <v>1200</v>
      </c>
      <c r="AU54" s="15">
        <f t="shared" si="7"/>
        <v>12000</v>
      </c>
      <c r="AX54" s="18">
        <v>50</v>
      </c>
      <c r="AY54" s="26">
        <v>6</v>
      </c>
      <c r="AZ54" s="18">
        <v>5</v>
      </c>
      <c r="BA54" s="15">
        <f t="shared" si="8"/>
        <v>800</v>
      </c>
      <c r="BB54" s="15">
        <f t="shared" si="9"/>
        <v>2400</v>
      </c>
      <c r="BC54" s="15">
        <f t="shared" si="10"/>
        <v>18000</v>
      </c>
    </row>
    <row r="55" spans="1:55" ht="16.5" x14ac:dyDescent="0.2">
      <c r="A55" s="56">
        <v>31</v>
      </c>
      <c r="B55" s="56">
        <f t="shared" si="25"/>
        <v>11</v>
      </c>
      <c r="C55" s="56">
        <f t="shared" si="26"/>
        <v>1</v>
      </c>
      <c r="D55" s="56">
        <v>120</v>
      </c>
      <c r="E55" s="56">
        <v>180</v>
      </c>
      <c r="F55" s="56" t="s">
        <v>556</v>
      </c>
      <c r="G55" s="56">
        <f t="shared" si="20"/>
        <v>10800</v>
      </c>
      <c r="H55" s="56" t="s">
        <v>560</v>
      </c>
      <c r="I55" s="56">
        <f>INT(INDEX(挂机升级突破!$I$8:$I$22,章节关卡!$B55)*章节关卡!E55/6)</f>
        <v>15</v>
      </c>
      <c r="J55" s="56" t="s">
        <v>562</v>
      </c>
      <c r="K55" s="56">
        <v>40</v>
      </c>
      <c r="M55" s="56">
        <f t="shared" si="21"/>
        <v>12</v>
      </c>
      <c r="N55" s="56">
        <f t="shared" si="22"/>
        <v>180</v>
      </c>
      <c r="O55" s="56">
        <f t="shared" si="23"/>
        <v>270</v>
      </c>
      <c r="P55" s="56" t="s">
        <v>556</v>
      </c>
      <c r="Q55" s="56">
        <f t="shared" si="24"/>
        <v>16200</v>
      </c>
      <c r="R55" s="56" t="s">
        <v>560</v>
      </c>
      <c r="S55" s="56">
        <f>INT(INDEX(挂机升级突破!$I$8:$I$22,章节关卡!$B55)*章节关卡!O55/6)</f>
        <v>22</v>
      </c>
      <c r="T55" s="56" t="s">
        <v>566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18">
        <v>51</v>
      </c>
      <c r="AQ55" s="26">
        <v>6</v>
      </c>
      <c r="AR55" s="18">
        <v>5</v>
      </c>
      <c r="AS55" s="15">
        <f t="shared" si="5"/>
        <v>400</v>
      </c>
      <c r="AT55" s="15">
        <f t="shared" si="6"/>
        <v>1200</v>
      </c>
      <c r="AU55" s="15">
        <f t="shared" si="7"/>
        <v>12000</v>
      </c>
      <c r="AX55" s="18">
        <v>51</v>
      </c>
      <c r="AY55" s="26">
        <v>6</v>
      </c>
      <c r="AZ55" s="18">
        <v>6</v>
      </c>
      <c r="BA55" s="15">
        <f t="shared" si="8"/>
        <v>800</v>
      </c>
      <c r="BB55" s="15">
        <f t="shared" si="9"/>
        <v>2400</v>
      </c>
      <c r="BC55" s="15">
        <f t="shared" si="10"/>
        <v>18000</v>
      </c>
    </row>
    <row r="56" spans="1:55" ht="16.5" x14ac:dyDescent="0.2">
      <c r="A56" s="56">
        <v>32</v>
      </c>
      <c r="B56" s="56">
        <f t="shared" si="25"/>
        <v>11</v>
      </c>
      <c r="C56" s="56">
        <f t="shared" si="26"/>
        <v>2</v>
      </c>
      <c r="D56" s="56">
        <v>240</v>
      </c>
      <c r="E56" s="56">
        <v>360</v>
      </c>
      <c r="F56" s="56" t="s">
        <v>556</v>
      </c>
      <c r="G56" s="56">
        <f t="shared" si="20"/>
        <v>21600</v>
      </c>
      <c r="H56" s="56" t="s">
        <v>560</v>
      </c>
      <c r="I56" s="56">
        <f>INT(INDEX(挂机升级突破!$I$8:$I$22,章节关卡!$B56)*章节关卡!E56/6)</f>
        <v>30</v>
      </c>
      <c r="J56" s="56" t="s">
        <v>562</v>
      </c>
      <c r="K56" s="56">
        <v>60</v>
      </c>
      <c r="M56" s="56">
        <f t="shared" si="21"/>
        <v>12</v>
      </c>
      <c r="N56" s="56">
        <f t="shared" si="22"/>
        <v>360</v>
      </c>
      <c r="O56" s="56">
        <f t="shared" si="23"/>
        <v>540</v>
      </c>
      <c r="P56" s="56" t="s">
        <v>556</v>
      </c>
      <c r="Q56" s="56">
        <f t="shared" si="24"/>
        <v>32400</v>
      </c>
      <c r="R56" s="56" t="s">
        <v>560</v>
      </c>
      <c r="S56" s="56">
        <f>INT(INDEX(挂机升级突破!$I$8:$I$22,章节关卡!$B56)*章节关卡!O56/6)</f>
        <v>45</v>
      </c>
      <c r="T56" s="56" t="s">
        <v>567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18">
        <v>52</v>
      </c>
      <c r="AQ56" s="26">
        <v>6</v>
      </c>
      <c r="AR56" s="18">
        <v>6</v>
      </c>
      <c r="AS56" s="15">
        <f t="shared" si="5"/>
        <v>400</v>
      </c>
      <c r="AT56" s="15">
        <f t="shared" si="6"/>
        <v>1200</v>
      </c>
      <c r="AU56" s="15">
        <f t="shared" si="7"/>
        <v>12000</v>
      </c>
      <c r="AX56" s="18">
        <v>52</v>
      </c>
      <c r="AY56" s="26">
        <v>6</v>
      </c>
      <c r="AZ56" s="18">
        <v>7</v>
      </c>
      <c r="BA56" s="15">
        <f t="shared" si="8"/>
        <v>800</v>
      </c>
      <c r="BB56" s="15">
        <f t="shared" si="9"/>
        <v>2400</v>
      </c>
      <c r="BC56" s="15">
        <f t="shared" si="10"/>
        <v>18000</v>
      </c>
    </row>
    <row r="57" spans="1:55" ht="16.5" x14ac:dyDescent="0.2">
      <c r="A57" s="56">
        <v>33</v>
      </c>
      <c r="B57" s="56">
        <f t="shared" si="25"/>
        <v>11</v>
      </c>
      <c r="C57" s="56">
        <f t="shared" si="26"/>
        <v>3</v>
      </c>
      <c r="D57" s="56">
        <v>360</v>
      </c>
      <c r="E57" s="56">
        <v>540</v>
      </c>
      <c r="F57" s="56" t="s">
        <v>556</v>
      </c>
      <c r="G57" s="56">
        <f t="shared" si="20"/>
        <v>32400</v>
      </c>
      <c r="H57" s="56" t="s">
        <v>560</v>
      </c>
      <c r="I57" s="56">
        <f>INT(INDEX(挂机升级突破!$I$8:$I$22,章节关卡!$B57)*章节关卡!E57/6)</f>
        <v>45</v>
      </c>
      <c r="J57" s="56" t="s">
        <v>567</v>
      </c>
      <c r="K57" s="56">
        <v>1</v>
      </c>
      <c r="M57" s="56">
        <f t="shared" si="21"/>
        <v>12</v>
      </c>
      <c r="N57" s="56">
        <f t="shared" si="22"/>
        <v>540</v>
      </c>
      <c r="O57" s="56">
        <f t="shared" si="23"/>
        <v>810</v>
      </c>
      <c r="P57" s="56" t="s">
        <v>556</v>
      </c>
      <c r="Q57" s="56">
        <f t="shared" si="24"/>
        <v>48600</v>
      </c>
      <c r="R57" s="56" t="s">
        <v>560</v>
      </c>
      <c r="S57" s="56">
        <f>INT(INDEX(挂机升级突破!$I$8:$I$22,章节关卡!$B57)*章节关卡!O57/6)</f>
        <v>67</v>
      </c>
      <c r="T57" s="56" t="s">
        <v>567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18">
        <v>53</v>
      </c>
      <c r="AQ57" s="26">
        <v>6</v>
      </c>
      <c r="AR57" s="18">
        <v>7</v>
      </c>
      <c r="AS57" s="15">
        <f t="shared" si="5"/>
        <v>400</v>
      </c>
      <c r="AT57" s="15">
        <f t="shared" si="6"/>
        <v>1200</v>
      </c>
      <c r="AU57" s="15">
        <f t="shared" si="7"/>
        <v>12000</v>
      </c>
      <c r="AX57" s="18">
        <v>53</v>
      </c>
      <c r="AY57" s="26">
        <v>6</v>
      </c>
      <c r="AZ57" s="18">
        <v>8</v>
      </c>
      <c r="BA57" s="15">
        <f t="shared" si="8"/>
        <v>800</v>
      </c>
      <c r="BB57" s="15">
        <f t="shared" si="9"/>
        <v>2400</v>
      </c>
      <c r="BC57" s="15">
        <f t="shared" si="10"/>
        <v>18000</v>
      </c>
    </row>
    <row r="58" spans="1:55" ht="16.5" x14ac:dyDescent="0.2">
      <c r="A58" s="56">
        <v>34</v>
      </c>
      <c r="B58" s="56">
        <f t="shared" si="25"/>
        <v>12</v>
      </c>
      <c r="C58" s="56">
        <f t="shared" si="26"/>
        <v>1</v>
      </c>
      <c r="D58" s="56">
        <v>120</v>
      </c>
      <c r="E58" s="56">
        <v>180</v>
      </c>
      <c r="F58" s="56" t="s">
        <v>556</v>
      </c>
      <c r="G58" s="56">
        <f t="shared" si="20"/>
        <v>13200</v>
      </c>
      <c r="H58" s="56" t="s">
        <v>560</v>
      </c>
      <c r="I58" s="56">
        <f>INT(INDEX(挂机升级突破!$I$8:$I$22,章节关卡!$B58)*章节关卡!E58/6)</f>
        <v>22</v>
      </c>
      <c r="J58" s="56" t="s">
        <v>562</v>
      </c>
      <c r="K58" s="56">
        <v>40</v>
      </c>
      <c r="M58" s="56">
        <f t="shared" si="21"/>
        <v>13</v>
      </c>
      <c r="N58" s="56">
        <f t="shared" si="22"/>
        <v>180</v>
      </c>
      <c r="O58" s="56">
        <f t="shared" si="23"/>
        <v>270</v>
      </c>
      <c r="P58" s="56" t="s">
        <v>556</v>
      </c>
      <c r="Q58" s="56">
        <f t="shared" si="24"/>
        <v>19800</v>
      </c>
      <c r="R58" s="56" t="s">
        <v>560</v>
      </c>
      <c r="S58" s="56">
        <f>INT(INDEX(挂机升级突破!$I$8:$I$22,章节关卡!$B58)*章节关卡!O58/6)</f>
        <v>33</v>
      </c>
      <c r="T58" s="56" t="s">
        <v>566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18">
        <v>54</v>
      </c>
      <c r="AQ58" s="26">
        <v>6</v>
      </c>
      <c r="AR58" s="18">
        <v>8</v>
      </c>
      <c r="AS58" s="15">
        <f t="shared" si="5"/>
        <v>400</v>
      </c>
      <c r="AT58" s="15">
        <f t="shared" si="6"/>
        <v>1200</v>
      </c>
      <c r="AU58" s="15">
        <f t="shared" si="7"/>
        <v>12000</v>
      </c>
      <c r="AX58" s="18">
        <v>54</v>
      </c>
      <c r="AY58" s="26">
        <v>6</v>
      </c>
      <c r="AZ58" s="18">
        <v>9</v>
      </c>
      <c r="BA58" s="15">
        <f t="shared" si="8"/>
        <v>800</v>
      </c>
      <c r="BB58" s="15">
        <f t="shared" si="9"/>
        <v>2400</v>
      </c>
      <c r="BC58" s="15">
        <f t="shared" si="10"/>
        <v>18000</v>
      </c>
    </row>
    <row r="59" spans="1:55" ht="16.5" x14ac:dyDescent="0.2">
      <c r="A59" s="56">
        <v>35</v>
      </c>
      <c r="B59" s="56">
        <f t="shared" si="25"/>
        <v>12</v>
      </c>
      <c r="C59" s="56">
        <f t="shared" si="26"/>
        <v>2</v>
      </c>
      <c r="D59" s="56">
        <v>240</v>
      </c>
      <c r="E59" s="56">
        <v>360</v>
      </c>
      <c r="F59" s="56" t="s">
        <v>556</v>
      </c>
      <c r="G59" s="56">
        <f t="shared" si="20"/>
        <v>26400</v>
      </c>
      <c r="H59" s="56" t="s">
        <v>560</v>
      </c>
      <c r="I59" s="56">
        <f>INT(INDEX(挂机升级突破!$I$8:$I$22,章节关卡!$B59)*章节关卡!E59/6)</f>
        <v>45</v>
      </c>
      <c r="J59" s="56" t="s">
        <v>562</v>
      </c>
      <c r="K59" s="56">
        <v>60</v>
      </c>
      <c r="M59" s="56">
        <f t="shared" si="21"/>
        <v>13</v>
      </c>
      <c r="N59" s="56">
        <f t="shared" si="22"/>
        <v>360</v>
      </c>
      <c r="O59" s="56">
        <f t="shared" si="23"/>
        <v>540</v>
      </c>
      <c r="P59" s="56" t="s">
        <v>556</v>
      </c>
      <c r="Q59" s="56">
        <f t="shared" si="24"/>
        <v>39600</v>
      </c>
      <c r="R59" s="56" t="s">
        <v>560</v>
      </c>
      <c r="S59" s="56">
        <f>INT(INDEX(挂机升级突破!$I$8:$I$22,章节关卡!$B59)*章节关卡!O59/6)</f>
        <v>67</v>
      </c>
      <c r="T59" s="56" t="s">
        <v>567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18">
        <v>55</v>
      </c>
      <c r="AQ59" s="26">
        <v>6</v>
      </c>
      <c r="AR59" s="18">
        <v>9</v>
      </c>
      <c r="AS59" s="15">
        <f t="shared" si="5"/>
        <v>400</v>
      </c>
      <c r="AT59" s="15">
        <f t="shared" si="6"/>
        <v>1200</v>
      </c>
      <c r="AU59" s="15">
        <f t="shared" si="7"/>
        <v>12000</v>
      </c>
      <c r="AX59" s="18">
        <v>55</v>
      </c>
      <c r="AY59" s="26">
        <v>6</v>
      </c>
      <c r="AZ59" s="18">
        <v>10</v>
      </c>
      <c r="BA59" s="15">
        <f t="shared" si="8"/>
        <v>800</v>
      </c>
      <c r="BB59" s="15">
        <f t="shared" si="9"/>
        <v>2400</v>
      </c>
      <c r="BC59" s="15">
        <f t="shared" si="10"/>
        <v>18000</v>
      </c>
    </row>
    <row r="60" spans="1:55" ht="16.5" x14ac:dyDescent="0.2">
      <c r="A60" s="56">
        <v>36</v>
      </c>
      <c r="B60" s="56">
        <f t="shared" si="25"/>
        <v>12</v>
      </c>
      <c r="C60" s="56">
        <f t="shared" si="26"/>
        <v>3</v>
      </c>
      <c r="D60" s="56">
        <v>360</v>
      </c>
      <c r="E60" s="56">
        <v>540</v>
      </c>
      <c r="F60" s="56" t="s">
        <v>556</v>
      </c>
      <c r="G60" s="56">
        <f t="shared" si="20"/>
        <v>39600</v>
      </c>
      <c r="H60" s="56" t="s">
        <v>560</v>
      </c>
      <c r="I60" s="56">
        <f>INT(INDEX(挂机升级突破!$I$8:$I$22,章节关卡!$B60)*章节关卡!E60/6)</f>
        <v>67</v>
      </c>
      <c r="J60" s="56" t="s">
        <v>567</v>
      </c>
      <c r="K60" s="56">
        <v>1</v>
      </c>
      <c r="M60" s="56">
        <f t="shared" si="21"/>
        <v>13</v>
      </c>
      <c r="N60" s="56">
        <f t="shared" si="22"/>
        <v>540</v>
      </c>
      <c r="O60" s="56">
        <f t="shared" si="23"/>
        <v>810</v>
      </c>
      <c r="P60" s="56" t="s">
        <v>556</v>
      </c>
      <c r="Q60" s="56">
        <f t="shared" si="24"/>
        <v>59400</v>
      </c>
      <c r="R60" s="56" t="s">
        <v>560</v>
      </c>
      <c r="S60" s="56">
        <f>INT(INDEX(挂机升级突破!$I$8:$I$22,章节关卡!$B60)*章节关卡!O60/6)</f>
        <v>101</v>
      </c>
      <c r="T60" s="56" t="s">
        <v>567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18">
        <v>56</v>
      </c>
      <c r="AQ60" s="26">
        <v>6</v>
      </c>
      <c r="AR60" s="18">
        <v>10</v>
      </c>
      <c r="AS60" s="15">
        <f t="shared" si="5"/>
        <v>400</v>
      </c>
      <c r="AT60" s="15">
        <f t="shared" si="6"/>
        <v>1200</v>
      </c>
      <c r="AU60" s="15">
        <f t="shared" si="7"/>
        <v>12000</v>
      </c>
      <c r="AX60" s="18">
        <v>56</v>
      </c>
      <c r="AY60" s="26">
        <v>6</v>
      </c>
      <c r="AZ60" s="18">
        <v>11</v>
      </c>
      <c r="BA60" s="15">
        <f t="shared" si="8"/>
        <v>800</v>
      </c>
      <c r="BB60" s="15">
        <f t="shared" si="9"/>
        <v>2400</v>
      </c>
      <c r="BC60" s="15">
        <f t="shared" si="10"/>
        <v>18000</v>
      </c>
    </row>
    <row r="61" spans="1:55" ht="16.5" x14ac:dyDescent="0.2">
      <c r="A61" s="56">
        <v>37</v>
      </c>
      <c r="B61" s="56">
        <f t="shared" si="25"/>
        <v>13</v>
      </c>
      <c r="C61" s="56">
        <f t="shared" si="26"/>
        <v>1</v>
      </c>
      <c r="D61" s="56">
        <v>120</v>
      </c>
      <c r="E61" s="56">
        <v>180</v>
      </c>
      <c r="F61" s="56" t="s">
        <v>556</v>
      </c>
      <c r="G61" s="56">
        <f t="shared" si="20"/>
        <v>15600</v>
      </c>
      <c r="H61" s="56" t="s">
        <v>561</v>
      </c>
      <c r="I61" s="56">
        <f>INT(INDEX(挂机升级突破!$J$8:$J$22,章节关卡!$B61)*章节关卡!E61/6)</f>
        <v>7</v>
      </c>
      <c r="J61" s="56" t="s">
        <v>562</v>
      </c>
      <c r="K61" s="56">
        <v>40</v>
      </c>
      <c r="M61" s="56">
        <f t="shared" si="21"/>
        <v>14</v>
      </c>
      <c r="N61" s="56">
        <f t="shared" si="22"/>
        <v>180</v>
      </c>
      <c r="O61" s="56">
        <f t="shared" si="23"/>
        <v>270</v>
      </c>
      <c r="P61" s="56" t="s">
        <v>556</v>
      </c>
      <c r="Q61" s="56">
        <f t="shared" si="24"/>
        <v>23400</v>
      </c>
      <c r="R61" s="56" t="s">
        <v>561</v>
      </c>
      <c r="S61" s="56">
        <f>INT(INDEX(挂机升级突破!$J$8:$J$22,章节关卡!$B61)*章节关卡!O61/6)</f>
        <v>11</v>
      </c>
      <c r="T61" s="56" t="s">
        <v>566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18">
        <v>57</v>
      </c>
      <c r="AQ61" s="26">
        <v>6</v>
      </c>
      <c r="AR61" s="18">
        <v>11</v>
      </c>
      <c r="AS61" s="15">
        <f t="shared" si="5"/>
        <v>400</v>
      </c>
      <c r="AT61" s="15">
        <f t="shared" si="6"/>
        <v>1200</v>
      </c>
      <c r="AU61" s="15">
        <f t="shared" si="7"/>
        <v>12000</v>
      </c>
      <c r="AX61" s="18">
        <v>57</v>
      </c>
      <c r="AY61" s="26">
        <v>6</v>
      </c>
      <c r="AZ61" s="18">
        <v>12</v>
      </c>
      <c r="BA61" s="15">
        <f t="shared" si="8"/>
        <v>800</v>
      </c>
      <c r="BB61" s="15">
        <f t="shared" si="9"/>
        <v>2400</v>
      </c>
      <c r="BC61" s="15">
        <f t="shared" si="10"/>
        <v>18000</v>
      </c>
    </row>
    <row r="62" spans="1:55" ht="16.5" x14ac:dyDescent="0.2">
      <c r="A62" s="56">
        <v>38</v>
      </c>
      <c r="B62" s="56">
        <f t="shared" si="25"/>
        <v>13</v>
      </c>
      <c r="C62" s="56">
        <f t="shared" si="26"/>
        <v>2</v>
      </c>
      <c r="D62" s="56">
        <v>240</v>
      </c>
      <c r="E62" s="56">
        <v>360</v>
      </c>
      <c r="F62" s="56" t="s">
        <v>556</v>
      </c>
      <c r="G62" s="56">
        <f t="shared" si="20"/>
        <v>31200</v>
      </c>
      <c r="H62" s="56" t="s">
        <v>561</v>
      </c>
      <c r="I62" s="56">
        <f>INT(INDEX(挂机升级突破!$J$8:$J$22,章节关卡!$B62)*章节关卡!E62/6)</f>
        <v>15</v>
      </c>
      <c r="J62" s="56" t="s">
        <v>562</v>
      </c>
      <c r="K62" s="56">
        <v>60</v>
      </c>
      <c r="M62" s="56">
        <f t="shared" si="21"/>
        <v>14</v>
      </c>
      <c r="N62" s="56">
        <f t="shared" si="22"/>
        <v>360</v>
      </c>
      <c r="O62" s="56">
        <f t="shared" si="23"/>
        <v>540</v>
      </c>
      <c r="P62" s="56" t="s">
        <v>556</v>
      </c>
      <c r="Q62" s="56">
        <f t="shared" si="24"/>
        <v>46800</v>
      </c>
      <c r="R62" s="56" t="s">
        <v>561</v>
      </c>
      <c r="S62" s="56">
        <f>INT(INDEX(挂机升级突破!$J$8:$J$22,章节关卡!$B62)*章节关卡!O62/6)</f>
        <v>22</v>
      </c>
      <c r="T62" s="56" t="s">
        <v>567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18">
        <v>58</v>
      </c>
      <c r="AQ62" s="26">
        <v>6</v>
      </c>
      <c r="AR62" s="18">
        <v>12</v>
      </c>
      <c r="AS62" s="15">
        <f t="shared" si="5"/>
        <v>400</v>
      </c>
      <c r="AT62" s="15">
        <f t="shared" si="6"/>
        <v>1200</v>
      </c>
      <c r="AU62" s="15">
        <f t="shared" si="7"/>
        <v>12000</v>
      </c>
      <c r="AX62" s="18">
        <v>58</v>
      </c>
      <c r="AY62" s="26">
        <v>6</v>
      </c>
      <c r="AZ62" s="18">
        <v>13</v>
      </c>
      <c r="BA62" s="15">
        <f t="shared" si="8"/>
        <v>800</v>
      </c>
      <c r="BB62" s="15">
        <f t="shared" si="9"/>
        <v>2400</v>
      </c>
      <c r="BC62" s="15">
        <f t="shared" si="10"/>
        <v>18000</v>
      </c>
    </row>
    <row r="63" spans="1:55" ht="16.5" x14ac:dyDescent="0.2">
      <c r="A63" s="56">
        <v>39</v>
      </c>
      <c r="B63" s="56">
        <f t="shared" si="25"/>
        <v>13</v>
      </c>
      <c r="C63" s="56">
        <f t="shared" si="26"/>
        <v>3</v>
      </c>
      <c r="D63" s="56">
        <v>360</v>
      </c>
      <c r="E63" s="56">
        <v>540</v>
      </c>
      <c r="F63" s="56" t="s">
        <v>556</v>
      </c>
      <c r="G63" s="56">
        <f t="shared" si="20"/>
        <v>46800</v>
      </c>
      <c r="H63" s="56" t="s">
        <v>561</v>
      </c>
      <c r="I63" s="56">
        <f>INT(INDEX(挂机升级突破!$J$8:$J$22,章节关卡!$B63)*章节关卡!E63/6)</f>
        <v>22</v>
      </c>
      <c r="J63" s="56" t="s">
        <v>567</v>
      </c>
      <c r="K63" s="56">
        <v>1</v>
      </c>
      <c r="M63" s="56">
        <f t="shared" si="21"/>
        <v>14</v>
      </c>
      <c r="N63" s="56">
        <f t="shared" si="22"/>
        <v>540</v>
      </c>
      <c r="O63" s="56">
        <f t="shared" si="23"/>
        <v>810</v>
      </c>
      <c r="P63" s="56" t="s">
        <v>556</v>
      </c>
      <c r="Q63" s="56">
        <f t="shared" si="24"/>
        <v>70200</v>
      </c>
      <c r="R63" s="56" t="s">
        <v>561</v>
      </c>
      <c r="S63" s="56">
        <f>INT(INDEX(挂机升级突破!$J$8:$J$22,章节关卡!$B63)*章节关卡!O63/6)</f>
        <v>33</v>
      </c>
      <c r="T63" s="56" t="s">
        <v>567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18">
        <v>59</v>
      </c>
      <c r="AQ63" s="26">
        <v>6</v>
      </c>
      <c r="AR63" s="18">
        <v>13</v>
      </c>
      <c r="AS63" s="15">
        <f t="shared" si="5"/>
        <v>400</v>
      </c>
      <c r="AT63" s="15">
        <f t="shared" si="6"/>
        <v>1200</v>
      </c>
      <c r="AU63" s="15">
        <f t="shared" si="7"/>
        <v>12000</v>
      </c>
      <c r="AX63" s="18">
        <v>59</v>
      </c>
      <c r="AY63" s="26">
        <v>6</v>
      </c>
      <c r="AZ63" s="18">
        <v>14</v>
      </c>
      <c r="BA63" s="15">
        <f t="shared" si="8"/>
        <v>800</v>
      </c>
      <c r="BB63" s="15">
        <f t="shared" si="9"/>
        <v>2400</v>
      </c>
      <c r="BC63" s="15">
        <f t="shared" si="10"/>
        <v>18000</v>
      </c>
    </row>
    <row r="64" spans="1:55" ht="16.5" x14ac:dyDescent="0.2">
      <c r="A64" s="56">
        <v>40</v>
      </c>
      <c r="B64" s="56">
        <f t="shared" si="25"/>
        <v>14</v>
      </c>
      <c r="C64" s="56">
        <f t="shared" si="26"/>
        <v>1</v>
      </c>
      <c r="D64" s="56">
        <v>120</v>
      </c>
      <c r="E64" s="56">
        <v>180</v>
      </c>
      <c r="F64" s="56" t="s">
        <v>556</v>
      </c>
      <c r="G64" s="56">
        <f t="shared" si="20"/>
        <v>18000</v>
      </c>
      <c r="H64" s="56" t="s">
        <v>561</v>
      </c>
      <c r="I64" s="56">
        <f>INT(INDEX(挂机升级突破!$J$8:$J$22,章节关卡!$B64)*章节关卡!E64/6)</f>
        <v>15</v>
      </c>
      <c r="J64" s="56" t="s">
        <v>562</v>
      </c>
      <c r="K64" s="56">
        <v>40</v>
      </c>
      <c r="M64" s="56">
        <f t="shared" si="21"/>
        <v>15</v>
      </c>
      <c r="N64" s="56">
        <f t="shared" si="22"/>
        <v>180</v>
      </c>
      <c r="O64" s="56">
        <f t="shared" si="23"/>
        <v>270</v>
      </c>
      <c r="P64" s="56" t="s">
        <v>556</v>
      </c>
      <c r="Q64" s="56">
        <f t="shared" si="24"/>
        <v>27000</v>
      </c>
      <c r="R64" s="56" t="s">
        <v>561</v>
      </c>
      <c r="S64" s="56">
        <f>INT(INDEX(挂机升级突破!$J$8:$J$22,章节关卡!$B64)*章节关卡!O64/6)</f>
        <v>22</v>
      </c>
      <c r="T64" s="56" t="s">
        <v>566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18">
        <v>60</v>
      </c>
      <c r="AQ64" s="26">
        <v>6</v>
      </c>
      <c r="AR64" s="18">
        <v>14</v>
      </c>
      <c r="AS64" s="15">
        <f t="shared" si="5"/>
        <v>400</v>
      </c>
      <c r="AT64" s="15">
        <f t="shared" si="6"/>
        <v>1200</v>
      </c>
      <c r="AU64" s="15">
        <f t="shared" si="7"/>
        <v>12000</v>
      </c>
      <c r="AX64" s="18">
        <v>60</v>
      </c>
      <c r="AY64" s="26">
        <v>6</v>
      </c>
      <c r="AZ64" s="18">
        <v>15</v>
      </c>
      <c r="BA64" s="15">
        <f t="shared" si="8"/>
        <v>800</v>
      </c>
      <c r="BB64" s="15">
        <f t="shared" si="9"/>
        <v>2400</v>
      </c>
      <c r="BC64" s="15">
        <f t="shared" si="10"/>
        <v>18000</v>
      </c>
    </row>
    <row r="65" spans="1:55" ht="16.5" x14ac:dyDescent="0.2">
      <c r="A65" s="56">
        <v>41</v>
      </c>
      <c r="B65" s="56">
        <f t="shared" si="25"/>
        <v>14</v>
      </c>
      <c r="C65" s="56">
        <f t="shared" si="26"/>
        <v>2</v>
      </c>
      <c r="D65" s="56">
        <v>240</v>
      </c>
      <c r="E65" s="56">
        <v>360</v>
      </c>
      <c r="F65" s="56" t="s">
        <v>556</v>
      </c>
      <c r="G65" s="56">
        <f t="shared" si="20"/>
        <v>36000</v>
      </c>
      <c r="H65" s="56" t="s">
        <v>561</v>
      </c>
      <c r="I65" s="56">
        <f>INT(INDEX(挂机升级突破!$J$8:$J$22,章节关卡!$B65)*章节关卡!E65/6)</f>
        <v>30</v>
      </c>
      <c r="J65" s="56" t="s">
        <v>562</v>
      </c>
      <c r="K65" s="56">
        <v>60</v>
      </c>
      <c r="M65" s="56">
        <f t="shared" si="21"/>
        <v>15</v>
      </c>
      <c r="N65" s="56">
        <f t="shared" si="22"/>
        <v>360</v>
      </c>
      <c r="O65" s="56">
        <f t="shared" si="23"/>
        <v>540</v>
      </c>
      <c r="P65" s="56" t="s">
        <v>556</v>
      </c>
      <c r="Q65" s="56">
        <f t="shared" si="24"/>
        <v>54000</v>
      </c>
      <c r="R65" s="56" t="s">
        <v>561</v>
      </c>
      <c r="S65" s="56">
        <f>INT(INDEX(挂机升级突破!$J$8:$J$22,章节关卡!$B65)*章节关卡!O65/6)</f>
        <v>45</v>
      </c>
      <c r="T65" s="56" t="s">
        <v>567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18">
        <v>61</v>
      </c>
      <c r="AQ65" s="26">
        <v>6</v>
      </c>
      <c r="AR65" s="18">
        <v>15</v>
      </c>
      <c r="AS65" s="15">
        <f t="shared" si="5"/>
        <v>400</v>
      </c>
      <c r="AT65" s="15">
        <f t="shared" si="6"/>
        <v>1200</v>
      </c>
      <c r="AU65" s="15">
        <f t="shared" si="7"/>
        <v>12000</v>
      </c>
      <c r="AX65" s="18">
        <v>61</v>
      </c>
      <c r="AY65" s="26">
        <v>7</v>
      </c>
      <c r="AZ65" s="18">
        <v>1</v>
      </c>
      <c r="BA65" s="15">
        <f t="shared" si="8"/>
        <v>1000</v>
      </c>
      <c r="BB65" s="15">
        <f t="shared" si="9"/>
        <v>3000</v>
      </c>
      <c r="BC65" s="15">
        <f t="shared" si="10"/>
        <v>24750</v>
      </c>
    </row>
    <row r="66" spans="1:55" ht="16.5" x14ac:dyDescent="0.2">
      <c r="A66" s="56">
        <v>42</v>
      </c>
      <c r="B66" s="56">
        <f t="shared" si="25"/>
        <v>14</v>
      </c>
      <c r="C66" s="56">
        <f t="shared" si="26"/>
        <v>3</v>
      </c>
      <c r="D66" s="56">
        <v>360</v>
      </c>
      <c r="E66" s="56">
        <v>540</v>
      </c>
      <c r="F66" s="56" t="s">
        <v>556</v>
      </c>
      <c r="G66" s="56">
        <f t="shared" si="20"/>
        <v>54000</v>
      </c>
      <c r="H66" s="56" t="s">
        <v>561</v>
      </c>
      <c r="I66" s="56">
        <f>INT(INDEX(挂机升级突破!$J$8:$J$22,章节关卡!$B66)*章节关卡!E66/6)</f>
        <v>45</v>
      </c>
      <c r="J66" s="56" t="s">
        <v>567</v>
      </c>
      <c r="K66" s="56">
        <v>1</v>
      </c>
      <c r="M66" s="56">
        <f t="shared" si="21"/>
        <v>15</v>
      </c>
      <c r="N66" s="56">
        <f t="shared" si="22"/>
        <v>540</v>
      </c>
      <c r="O66" s="56">
        <f t="shared" si="23"/>
        <v>810</v>
      </c>
      <c r="P66" s="56" t="s">
        <v>556</v>
      </c>
      <c r="Q66" s="56">
        <f t="shared" si="24"/>
        <v>81000</v>
      </c>
      <c r="R66" s="56" t="s">
        <v>561</v>
      </c>
      <c r="S66" s="56">
        <f>INT(INDEX(挂机升级突破!$J$8:$J$22,章节关卡!$B66)*章节关卡!O66/6)</f>
        <v>67</v>
      </c>
      <c r="T66" s="56" t="s">
        <v>567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18">
        <v>62</v>
      </c>
      <c r="AQ66" s="26">
        <v>7</v>
      </c>
      <c r="AR66" s="18">
        <v>1</v>
      </c>
      <c r="AS66" s="15">
        <f t="shared" si="5"/>
        <v>500</v>
      </c>
      <c r="AT66" s="15">
        <f t="shared" si="6"/>
        <v>1500</v>
      </c>
      <c r="AU66" s="15">
        <f t="shared" si="7"/>
        <v>16500</v>
      </c>
      <c r="AX66" s="18">
        <v>62</v>
      </c>
      <c r="AY66" s="26">
        <v>7</v>
      </c>
      <c r="AZ66" s="18">
        <v>2</v>
      </c>
      <c r="BA66" s="15">
        <f t="shared" si="8"/>
        <v>1000</v>
      </c>
      <c r="BB66" s="15">
        <f t="shared" si="9"/>
        <v>3000</v>
      </c>
      <c r="BC66" s="15">
        <f t="shared" si="10"/>
        <v>24750</v>
      </c>
    </row>
    <row r="67" spans="1:55" ht="16.5" x14ac:dyDescent="0.2">
      <c r="A67" s="56">
        <v>43</v>
      </c>
      <c r="B67" s="56">
        <f t="shared" si="25"/>
        <v>15</v>
      </c>
      <c r="C67" s="56">
        <f t="shared" si="26"/>
        <v>1</v>
      </c>
      <c r="D67" s="56">
        <v>120</v>
      </c>
      <c r="E67" s="56">
        <v>180</v>
      </c>
      <c r="F67" s="56" t="s">
        <v>556</v>
      </c>
      <c r="G67" s="56">
        <f t="shared" si="20"/>
        <v>21000</v>
      </c>
      <c r="H67" s="56" t="s">
        <v>561</v>
      </c>
      <c r="I67" s="56">
        <f>INT(INDEX(挂机升级突破!$J$8:$J$22,章节关卡!$B67)*章节关卡!E67/6)</f>
        <v>30</v>
      </c>
      <c r="J67" s="56" t="s">
        <v>562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556</v>
      </c>
      <c r="Q67" s="56">
        <f t="shared" si="24"/>
        <v>47250</v>
      </c>
      <c r="R67" s="56" t="s">
        <v>561</v>
      </c>
      <c r="S67" s="56">
        <f>INT(INDEX(挂机升级突破!$J$8:$J$22,章节关卡!$B67)*章节关卡!O67/6)</f>
        <v>45</v>
      </c>
      <c r="T67" s="56" t="s">
        <v>566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18">
        <v>63</v>
      </c>
      <c r="AQ67" s="26">
        <v>7</v>
      </c>
      <c r="AR67" s="18">
        <v>2</v>
      </c>
      <c r="AS67" s="15">
        <f t="shared" si="5"/>
        <v>500</v>
      </c>
      <c r="AT67" s="15">
        <f t="shared" si="6"/>
        <v>1500</v>
      </c>
      <c r="AU67" s="15">
        <f t="shared" si="7"/>
        <v>16500</v>
      </c>
      <c r="AX67" s="18">
        <v>63</v>
      </c>
      <c r="AY67" s="26">
        <v>7</v>
      </c>
      <c r="AZ67" s="18">
        <v>3</v>
      </c>
      <c r="BA67" s="15">
        <f t="shared" si="8"/>
        <v>1000</v>
      </c>
      <c r="BB67" s="15">
        <f t="shared" si="9"/>
        <v>3000</v>
      </c>
      <c r="BC67" s="15">
        <f t="shared" si="10"/>
        <v>24750</v>
      </c>
    </row>
    <row r="68" spans="1:55" ht="16.5" x14ac:dyDescent="0.2">
      <c r="A68" s="56">
        <v>44</v>
      </c>
      <c r="B68" s="56">
        <f t="shared" si="25"/>
        <v>15</v>
      </c>
      <c r="C68" s="56">
        <f t="shared" si="26"/>
        <v>2</v>
      </c>
      <c r="D68" s="56">
        <v>240</v>
      </c>
      <c r="E68" s="56">
        <v>360</v>
      </c>
      <c r="F68" s="56" t="s">
        <v>556</v>
      </c>
      <c r="G68" s="56">
        <f t="shared" si="20"/>
        <v>42000</v>
      </c>
      <c r="H68" s="56" t="s">
        <v>561</v>
      </c>
      <c r="I68" s="56">
        <f>INT(INDEX(挂机升级突破!$J$8:$J$22,章节关卡!$B68)*章节关卡!E68/6)</f>
        <v>60</v>
      </c>
      <c r="J68" s="56" t="s">
        <v>562</v>
      </c>
      <c r="K68" s="56">
        <v>60</v>
      </c>
      <c r="M68" s="56">
        <v>15</v>
      </c>
      <c r="N68" s="56">
        <f t="shared" ref="N68:N69" si="27">N65*1.5</f>
        <v>540</v>
      </c>
      <c r="O68" s="56">
        <f>E68*N$22</f>
        <v>540</v>
      </c>
      <c r="P68" s="56" t="s">
        <v>556</v>
      </c>
      <c r="Q68" s="56">
        <f t="shared" si="24"/>
        <v>94500</v>
      </c>
      <c r="R68" s="56" t="s">
        <v>561</v>
      </c>
      <c r="S68" s="56">
        <f>INT(INDEX(挂机升级突破!$J$8:$J$22,章节关卡!$B68)*章节关卡!O68/6)</f>
        <v>90</v>
      </c>
      <c r="T68" s="56" t="s">
        <v>567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18">
        <v>64</v>
      </c>
      <c r="AQ68" s="26">
        <v>7</v>
      </c>
      <c r="AR68" s="18">
        <v>3</v>
      </c>
      <c r="AS68" s="15">
        <f t="shared" si="5"/>
        <v>500</v>
      </c>
      <c r="AT68" s="15">
        <f t="shared" si="6"/>
        <v>1500</v>
      </c>
      <c r="AU68" s="15">
        <f t="shared" si="7"/>
        <v>16500</v>
      </c>
      <c r="AX68" s="18">
        <v>64</v>
      </c>
      <c r="AY68" s="26">
        <v>7</v>
      </c>
      <c r="AZ68" s="18">
        <v>4</v>
      </c>
      <c r="BA68" s="15">
        <f t="shared" si="8"/>
        <v>1000</v>
      </c>
      <c r="BB68" s="15">
        <f t="shared" si="9"/>
        <v>3000</v>
      </c>
      <c r="BC68" s="15">
        <f t="shared" si="10"/>
        <v>24750</v>
      </c>
    </row>
    <row r="69" spans="1:55" ht="16.5" x14ac:dyDescent="0.2">
      <c r="A69" s="56">
        <v>45</v>
      </c>
      <c r="B69" s="56">
        <f t="shared" si="25"/>
        <v>15</v>
      </c>
      <c r="C69" s="56">
        <f t="shared" si="26"/>
        <v>3</v>
      </c>
      <c r="D69" s="56">
        <v>360</v>
      </c>
      <c r="E69" s="56">
        <v>540</v>
      </c>
      <c r="F69" s="56" t="s">
        <v>556</v>
      </c>
      <c r="G69" s="56">
        <f t="shared" si="20"/>
        <v>63000</v>
      </c>
      <c r="H69" s="56" t="s">
        <v>561</v>
      </c>
      <c r="I69" s="56">
        <f>INT(INDEX(挂机升级突破!$J$8:$J$22,章节关卡!$B69)*章节关卡!E69/6)</f>
        <v>90</v>
      </c>
      <c r="J69" s="56" t="s">
        <v>567</v>
      </c>
      <c r="K69" s="56">
        <v>1</v>
      </c>
      <c r="M69" s="56">
        <v>15</v>
      </c>
      <c r="N69" s="56">
        <f t="shared" si="27"/>
        <v>810</v>
      </c>
      <c r="O69" s="56">
        <f>E69*N$22</f>
        <v>810</v>
      </c>
      <c r="P69" s="56" t="s">
        <v>556</v>
      </c>
      <c r="Q69" s="56">
        <f t="shared" si="24"/>
        <v>141750</v>
      </c>
      <c r="R69" s="56" t="s">
        <v>561</v>
      </c>
      <c r="S69" s="56">
        <f>INT(INDEX(挂机升级突破!$J$8:$J$22,章节关卡!$B69)*章节关卡!O69/6)</f>
        <v>135</v>
      </c>
      <c r="T69" s="56" t="s">
        <v>567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28">INDEX($C$6:$C$20,AI69)</f>
        <v>20</v>
      </c>
      <c r="AL69" s="26">
        <f t="shared" ref="AL69:AL132" si="29">INT(INDEX($E$5:$E$20,AI69)+AJ69*INDEX($F$6:$F$20,AI69))</f>
        <v>36</v>
      </c>
      <c r="AM69" s="26">
        <f t="shared" si="4"/>
        <v>173</v>
      </c>
      <c r="AP69" s="18">
        <v>65</v>
      </c>
      <c r="AQ69" s="26">
        <v>7</v>
      </c>
      <c r="AR69" s="18">
        <v>4</v>
      </c>
      <c r="AS69" s="15">
        <f t="shared" si="5"/>
        <v>500</v>
      </c>
      <c r="AT69" s="15">
        <f t="shared" si="6"/>
        <v>1500</v>
      </c>
      <c r="AU69" s="15">
        <f t="shared" si="7"/>
        <v>16500</v>
      </c>
      <c r="AX69" s="18">
        <v>65</v>
      </c>
      <c r="AY69" s="26">
        <v>7</v>
      </c>
      <c r="AZ69" s="18">
        <v>5</v>
      </c>
      <c r="BA69" s="15">
        <f t="shared" si="8"/>
        <v>1000</v>
      </c>
      <c r="BB69" s="15">
        <f t="shared" si="9"/>
        <v>3000</v>
      </c>
      <c r="BC69" s="15">
        <f t="shared" si="10"/>
        <v>24750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28"/>
        <v>20</v>
      </c>
      <c r="AL70" s="26">
        <f t="shared" si="29"/>
        <v>36</v>
      </c>
      <c r="AM70" s="26">
        <f t="shared" ref="AM70:AM133" si="30">INT(INDEX($H$5:$H$20,AI70)+AJ70*INDEX($I$6:$I$20,AI70))</f>
        <v>177</v>
      </c>
      <c r="AP70" s="18">
        <v>66</v>
      </c>
      <c r="AQ70" s="26">
        <v>7</v>
      </c>
      <c r="AR70" s="18">
        <v>5</v>
      </c>
      <c r="AS70" s="15">
        <f t="shared" ref="AS70:AS133" si="31">INDEX($N$6:$N$20,AQ70)</f>
        <v>500</v>
      </c>
      <c r="AT70" s="15">
        <f t="shared" ref="AT70:AT133" si="32">INDEX($P$6:$P$20,AQ70)</f>
        <v>1500</v>
      </c>
      <c r="AU70" s="15">
        <f t="shared" ref="AU70:AU133" si="33">INDEX($R$6:$R$20,AQ70)</f>
        <v>16500</v>
      </c>
      <c r="AX70" s="18">
        <v>66</v>
      </c>
      <c r="AY70" s="26">
        <v>7</v>
      </c>
      <c r="AZ70" s="18">
        <v>6</v>
      </c>
      <c r="BA70" s="15">
        <f t="shared" ref="BA70:BA133" si="34">INDEX($Y$6:$Y$20,AY70)</f>
        <v>1000</v>
      </c>
      <c r="BB70" s="15">
        <f t="shared" ref="BB70:BB133" si="35">INDEX($AA$6:$AA$20,AY70)</f>
        <v>3000</v>
      </c>
      <c r="BC70" s="15">
        <f t="shared" ref="BC70:BC133" si="36">INDEX($AC$6:$AC$20,AY70)</f>
        <v>24750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28"/>
        <v>20</v>
      </c>
      <c r="AL71" s="26">
        <f t="shared" si="29"/>
        <v>37</v>
      </c>
      <c r="AM71" s="26">
        <f t="shared" si="30"/>
        <v>181</v>
      </c>
      <c r="AP71" s="18">
        <v>67</v>
      </c>
      <c r="AQ71" s="26">
        <v>7</v>
      </c>
      <c r="AR71" s="18">
        <v>6</v>
      </c>
      <c r="AS71" s="15">
        <f t="shared" si="31"/>
        <v>500</v>
      </c>
      <c r="AT71" s="15">
        <f t="shared" si="32"/>
        <v>1500</v>
      </c>
      <c r="AU71" s="15">
        <f t="shared" si="33"/>
        <v>16500</v>
      </c>
      <c r="AX71" s="18">
        <v>67</v>
      </c>
      <c r="AY71" s="26">
        <v>7</v>
      </c>
      <c r="AZ71" s="18">
        <v>7</v>
      </c>
      <c r="BA71" s="15">
        <f t="shared" si="34"/>
        <v>1000</v>
      </c>
      <c r="BB71" s="15">
        <f t="shared" si="35"/>
        <v>3000</v>
      </c>
      <c r="BC71" s="15">
        <f t="shared" si="3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28"/>
        <v>20</v>
      </c>
      <c r="AL72" s="26">
        <f t="shared" si="29"/>
        <v>37</v>
      </c>
      <c r="AM72" s="26">
        <f t="shared" si="30"/>
        <v>185</v>
      </c>
      <c r="AP72" s="18">
        <v>68</v>
      </c>
      <c r="AQ72" s="26">
        <v>7</v>
      </c>
      <c r="AR72" s="18">
        <v>7</v>
      </c>
      <c r="AS72" s="15">
        <f t="shared" si="31"/>
        <v>500</v>
      </c>
      <c r="AT72" s="15">
        <f t="shared" si="32"/>
        <v>1500</v>
      </c>
      <c r="AU72" s="15">
        <f t="shared" si="33"/>
        <v>16500</v>
      </c>
      <c r="AX72" s="18">
        <v>68</v>
      </c>
      <c r="AY72" s="26">
        <v>7</v>
      </c>
      <c r="AZ72" s="18">
        <v>8</v>
      </c>
      <c r="BA72" s="15">
        <f t="shared" si="34"/>
        <v>1000</v>
      </c>
      <c r="BB72" s="15">
        <f t="shared" si="35"/>
        <v>3000</v>
      </c>
      <c r="BC72" s="15">
        <f t="shared" si="3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28"/>
        <v>20</v>
      </c>
      <c r="AL73" s="26">
        <f t="shared" si="29"/>
        <v>38</v>
      </c>
      <c r="AM73" s="26">
        <f t="shared" si="30"/>
        <v>188</v>
      </c>
      <c r="AP73" s="18">
        <v>69</v>
      </c>
      <c r="AQ73" s="26">
        <v>7</v>
      </c>
      <c r="AR73" s="18">
        <v>8</v>
      </c>
      <c r="AS73" s="15">
        <f t="shared" si="31"/>
        <v>500</v>
      </c>
      <c r="AT73" s="15">
        <f t="shared" si="32"/>
        <v>1500</v>
      </c>
      <c r="AU73" s="15">
        <f t="shared" si="33"/>
        <v>16500</v>
      </c>
      <c r="AX73" s="18">
        <v>69</v>
      </c>
      <c r="AY73" s="26">
        <v>7</v>
      </c>
      <c r="AZ73" s="18">
        <v>9</v>
      </c>
      <c r="BA73" s="15">
        <f t="shared" si="34"/>
        <v>1000</v>
      </c>
      <c r="BB73" s="15">
        <f t="shared" si="35"/>
        <v>3000</v>
      </c>
      <c r="BC73" s="15">
        <f t="shared" si="3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28"/>
        <v>20</v>
      </c>
      <c r="AL74" s="26">
        <f t="shared" si="29"/>
        <v>38</v>
      </c>
      <c r="AM74" s="26">
        <f t="shared" si="30"/>
        <v>192</v>
      </c>
      <c r="AP74" s="18">
        <v>70</v>
      </c>
      <c r="AQ74" s="26">
        <v>7</v>
      </c>
      <c r="AR74" s="18">
        <v>9</v>
      </c>
      <c r="AS74" s="15">
        <f t="shared" si="31"/>
        <v>500</v>
      </c>
      <c r="AT74" s="15">
        <f t="shared" si="32"/>
        <v>1500</v>
      </c>
      <c r="AU74" s="15">
        <f t="shared" si="33"/>
        <v>16500</v>
      </c>
      <c r="AX74" s="18">
        <v>70</v>
      </c>
      <c r="AY74" s="26">
        <v>7</v>
      </c>
      <c r="AZ74" s="18">
        <v>10</v>
      </c>
      <c r="BA74" s="15">
        <f t="shared" si="34"/>
        <v>1000</v>
      </c>
      <c r="BB74" s="15">
        <f t="shared" si="35"/>
        <v>3000</v>
      </c>
      <c r="BC74" s="15">
        <f t="shared" si="3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28"/>
        <v>20</v>
      </c>
      <c r="AL75" s="26">
        <f t="shared" si="29"/>
        <v>39</v>
      </c>
      <c r="AM75" s="26">
        <f t="shared" si="30"/>
        <v>196</v>
      </c>
      <c r="AP75" s="18">
        <v>71</v>
      </c>
      <c r="AQ75" s="26">
        <v>7</v>
      </c>
      <c r="AR75" s="18">
        <v>10</v>
      </c>
      <c r="AS75" s="15">
        <f t="shared" si="31"/>
        <v>500</v>
      </c>
      <c r="AT75" s="15">
        <f t="shared" si="32"/>
        <v>1500</v>
      </c>
      <c r="AU75" s="15">
        <f t="shared" si="33"/>
        <v>16500</v>
      </c>
      <c r="AX75" s="18">
        <v>71</v>
      </c>
      <c r="AY75" s="26">
        <v>7</v>
      </c>
      <c r="AZ75" s="18">
        <v>11</v>
      </c>
      <c r="BA75" s="15">
        <f t="shared" si="34"/>
        <v>1000</v>
      </c>
      <c r="BB75" s="15">
        <f t="shared" si="35"/>
        <v>3000</v>
      </c>
      <c r="BC75" s="15">
        <f t="shared" si="3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28"/>
        <v>20</v>
      </c>
      <c r="AL76" s="26">
        <f t="shared" si="29"/>
        <v>40</v>
      </c>
      <c r="AM76" s="26">
        <f t="shared" si="30"/>
        <v>200</v>
      </c>
      <c r="AP76" s="18">
        <v>72</v>
      </c>
      <c r="AQ76" s="26">
        <v>7</v>
      </c>
      <c r="AR76" s="18">
        <v>11</v>
      </c>
      <c r="AS76" s="15">
        <f t="shared" si="31"/>
        <v>500</v>
      </c>
      <c r="AT76" s="15">
        <f t="shared" si="32"/>
        <v>1500</v>
      </c>
      <c r="AU76" s="15">
        <f t="shared" si="33"/>
        <v>16500</v>
      </c>
      <c r="AX76" s="18">
        <v>72</v>
      </c>
      <c r="AY76" s="26">
        <v>7</v>
      </c>
      <c r="AZ76" s="18">
        <v>12</v>
      </c>
      <c r="BA76" s="15">
        <f t="shared" si="34"/>
        <v>1000</v>
      </c>
      <c r="BB76" s="15">
        <f t="shared" si="35"/>
        <v>3000</v>
      </c>
      <c r="BC76" s="15">
        <f t="shared" si="36"/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28"/>
        <v>25</v>
      </c>
      <c r="AL77" s="26">
        <f t="shared" si="29"/>
        <v>40</v>
      </c>
      <c r="AM77" s="26">
        <f t="shared" si="30"/>
        <v>205</v>
      </c>
      <c r="AP77" s="18">
        <v>73</v>
      </c>
      <c r="AQ77" s="26">
        <v>7</v>
      </c>
      <c r="AR77" s="18">
        <v>12</v>
      </c>
      <c r="AS77" s="15">
        <f t="shared" si="31"/>
        <v>500</v>
      </c>
      <c r="AT77" s="15">
        <f t="shared" si="32"/>
        <v>1500</v>
      </c>
      <c r="AU77" s="15">
        <f t="shared" si="33"/>
        <v>16500</v>
      </c>
      <c r="AX77" s="18">
        <v>73</v>
      </c>
      <c r="AY77" s="26">
        <v>7</v>
      </c>
      <c r="AZ77" s="18">
        <v>13</v>
      </c>
      <c r="BA77" s="15">
        <f t="shared" si="34"/>
        <v>1000</v>
      </c>
      <c r="BB77" s="15">
        <f t="shared" si="35"/>
        <v>3000</v>
      </c>
      <c r="BC77" s="15">
        <f t="shared" si="3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28"/>
        <v>25</v>
      </c>
      <c r="AL78" s="26">
        <f t="shared" si="29"/>
        <v>41</v>
      </c>
      <c r="AM78" s="26">
        <f t="shared" si="30"/>
        <v>210</v>
      </c>
      <c r="AP78" s="18">
        <v>74</v>
      </c>
      <c r="AQ78" s="26">
        <v>7</v>
      </c>
      <c r="AR78" s="18">
        <v>13</v>
      </c>
      <c r="AS78" s="15">
        <f t="shared" si="31"/>
        <v>500</v>
      </c>
      <c r="AT78" s="15">
        <f t="shared" si="32"/>
        <v>1500</v>
      </c>
      <c r="AU78" s="15">
        <f t="shared" si="33"/>
        <v>16500</v>
      </c>
      <c r="AX78" s="18">
        <v>74</v>
      </c>
      <c r="AY78" s="26">
        <v>7</v>
      </c>
      <c r="AZ78" s="18">
        <v>14</v>
      </c>
      <c r="BA78" s="15">
        <f t="shared" si="34"/>
        <v>1000</v>
      </c>
      <c r="BB78" s="15">
        <f t="shared" si="35"/>
        <v>3000</v>
      </c>
      <c r="BC78" s="15">
        <f t="shared" si="3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28"/>
        <v>25</v>
      </c>
      <c r="AL79" s="26">
        <f t="shared" si="29"/>
        <v>42</v>
      </c>
      <c r="AM79" s="26">
        <f t="shared" si="30"/>
        <v>215</v>
      </c>
      <c r="AP79" s="18">
        <v>75</v>
      </c>
      <c r="AQ79" s="26">
        <v>7</v>
      </c>
      <c r="AR79" s="18">
        <v>14</v>
      </c>
      <c r="AS79" s="15">
        <f t="shared" si="31"/>
        <v>500</v>
      </c>
      <c r="AT79" s="15">
        <f t="shared" si="32"/>
        <v>1500</v>
      </c>
      <c r="AU79" s="15">
        <f t="shared" si="33"/>
        <v>16500</v>
      </c>
      <c r="AX79" s="18">
        <v>75</v>
      </c>
      <c r="AY79" s="26">
        <v>7</v>
      </c>
      <c r="AZ79" s="18">
        <v>15</v>
      </c>
      <c r="BA79" s="15">
        <f t="shared" si="34"/>
        <v>1000</v>
      </c>
      <c r="BB79" s="15">
        <f t="shared" si="35"/>
        <v>3000</v>
      </c>
      <c r="BC79" s="15">
        <f t="shared" si="3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28"/>
        <v>25</v>
      </c>
      <c r="AL80" s="26">
        <f t="shared" si="29"/>
        <v>42</v>
      </c>
      <c r="AM80" s="26">
        <f t="shared" si="30"/>
        <v>220</v>
      </c>
      <c r="AP80" s="18">
        <v>76</v>
      </c>
      <c r="AQ80" s="26">
        <v>7</v>
      </c>
      <c r="AR80" s="18">
        <v>15</v>
      </c>
      <c r="AS80" s="15">
        <f t="shared" si="31"/>
        <v>500</v>
      </c>
      <c r="AT80" s="15">
        <f t="shared" si="32"/>
        <v>1500</v>
      </c>
      <c r="AU80" s="15">
        <f t="shared" si="33"/>
        <v>16500</v>
      </c>
      <c r="AX80" s="18">
        <v>76</v>
      </c>
      <c r="AY80" s="26">
        <v>8</v>
      </c>
      <c r="AZ80" s="18">
        <v>1</v>
      </c>
      <c r="BA80" s="15">
        <f t="shared" si="34"/>
        <v>1200</v>
      </c>
      <c r="BB80" s="15">
        <f t="shared" si="35"/>
        <v>3600</v>
      </c>
      <c r="BC80" s="15">
        <f t="shared" si="36"/>
        <v>32400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28"/>
        <v>25</v>
      </c>
      <c r="AL81" s="26">
        <f t="shared" si="29"/>
        <v>43</v>
      </c>
      <c r="AM81" s="26">
        <f t="shared" si="30"/>
        <v>225</v>
      </c>
      <c r="AP81" s="18">
        <v>77</v>
      </c>
      <c r="AQ81" s="26">
        <v>8</v>
      </c>
      <c r="AR81" s="18">
        <v>1</v>
      </c>
      <c r="AS81" s="15">
        <f t="shared" si="31"/>
        <v>600</v>
      </c>
      <c r="AT81" s="15">
        <f t="shared" si="32"/>
        <v>1800</v>
      </c>
      <c r="AU81" s="15">
        <f t="shared" si="33"/>
        <v>21600</v>
      </c>
      <c r="AX81" s="18">
        <v>77</v>
      </c>
      <c r="AY81" s="26">
        <v>8</v>
      </c>
      <c r="AZ81" s="18">
        <v>2</v>
      </c>
      <c r="BA81" s="15">
        <f t="shared" si="34"/>
        <v>1200</v>
      </c>
      <c r="BB81" s="15">
        <f t="shared" si="35"/>
        <v>3600</v>
      </c>
      <c r="BC81" s="15">
        <f t="shared" si="36"/>
        <v>32400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28"/>
        <v>25</v>
      </c>
      <c r="AL82" s="26">
        <f t="shared" si="29"/>
        <v>44</v>
      </c>
      <c r="AM82" s="26">
        <f t="shared" si="30"/>
        <v>230</v>
      </c>
      <c r="AP82" s="18">
        <v>78</v>
      </c>
      <c r="AQ82" s="26">
        <v>8</v>
      </c>
      <c r="AR82" s="18">
        <v>2</v>
      </c>
      <c r="AS82" s="15">
        <f t="shared" si="31"/>
        <v>600</v>
      </c>
      <c r="AT82" s="15">
        <f t="shared" si="32"/>
        <v>1800</v>
      </c>
      <c r="AU82" s="15">
        <f t="shared" si="33"/>
        <v>21600</v>
      </c>
      <c r="AX82" s="18">
        <v>78</v>
      </c>
      <c r="AY82" s="26">
        <v>8</v>
      </c>
      <c r="AZ82" s="18">
        <v>3</v>
      </c>
      <c r="BA82" s="15">
        <f t="shared" si="34"/>
        <v>1200</v>
      </c>
      <c r="BB82" s="15">
        <f t="shared" si="35"/>
        <v>3600</v>
      </c>
      <c r="BC82" s="15">
        <f t="shared" si="36"/>
        <v>32400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28"/>
        <v>25</v>
      </c>
      <c r="AL83" s="26">
        <f t="shared" si="29"/>
        <v>44</v>
      </c>
      <c r="AM83" s="26">
        <f t="shared" si="30"/>
        <v>235</v>
      </c>
      <c r="AP83" s="18">
        <v>79</v>
      </c>
      <c r="AQ83" s="26">
        <v>8</v>
      </c>
      <c r="AR83" s="18">
        <v>3</v>
      </c>
      <c r="AS83" s="15">
        <f t="shared" si="31"/>
        <v>600</v>
      </c>
      <c r="AT83" s="15">
        <f t="shared" si="32"/>
        <v>1800</v>
      </c>
      <c r="AU83" s="15">
        <f t="shared" si="33"/>
        <v>21600</v>
      </c>
      <c r="AX83" s="18">
        <v>79</v>
      </c>
      <c r="AY83" s="26">
        <v>8</v>
      </c>
      <c r="AZ83" s="18">
        <v>4</v>
      </c>
      <c r="BA83" s="15">
        <f t="shared" si="34"/>
        <v>1200</v>
      </c>
      <c r="BB83" s="15">
        <f t="shared" si="35"/>
        <v>3600</v>
      </c>
      <c r="BC83" s="15">
        <f t="shared" si="36"/>
        <v>32400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28"/>
        <v>25</v>
      </c>
      <c r="AL84" s="26">
        <f t="shared" si="29"/>
        <v>45</v>
      </c>
      <c r="AM84" s="26">
        <f t="shared" si="30"/>
        <v>240</v>
      </c>
      <c r="AP84" s="18">
        <v>80</v>
      </c>
      <c r="AQ84" s="26">
        <v>8</v>
      </c>
      <c r="AR84" s="18">
        <v>4</v>
      </c>
      <c r="AS84" s="15">
        <f t="shared" si="31"/>
        <v>600</v>
      </c>
      <c r="AT84" s="15">
        <f t="shared" si="32"/>
        <v>1800</v>
      </c>
      <c r="AU84" s="15">
        <f t="shared" si="33"/>
        <v>21600</v>
      </c>
      <c r="AX84" s="18">
        <v>80</v>
      </c>
      <c r="AY84" s="26">
        <v>8</v>
      </c>
      <c r="AZ84" s="18">
        <v>5</v>
      </c>
      <c r="BA84" s="15">
        <f t="shared" si="34"/>
        <v>1200</v>
      </c>
      <c r="BB84" s="15">
        <f t="shared" si="35"/>
        <v>3600</v>
      </c>
      <c r="BC84" s="15">
        <f t="shared" si="36"/>
        <v>32400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28"/>
        <v>25</v>
      </c>
      <c r="AL85" s="26">
        <f t="shared" si="29"/>
        <v>46</v>
      </c>
      <c r="AM85" s="26">
        <f t="shared" si="30"/>
        <v>245</v>
      </c>
      <c r="AP85" s="18">
        <v>81</v>
      </c>
      <c r="AQ85" s="26">
        <v>8</v>
      </c>
      <c r="AR85" s="18">
        <v>5</v>
      </c>
      <c r="AS85" s="15">
        <f t="shared" si="31"/>
        <v>600</v>
      </c>
      <c r="AT85" s="15">
        <f t="shared" si="32"/>
        <v>1800</v>
      </c>
      <c r="AU85" s="15">
        <f t="shared" si="33"/>
        <v>21600</v>
      </c>
      <c r="AX85" s="18">
        <v>81</v>
      </c>
      <c r="AY85" s="26">
        <v>8</v>
      </c>
      <c r="AZ85" s="18">
        <v>6</v>
      </c>
      <c r="BA85" s="15">
        <f t="shared" si="34"/>
        <v>1200</v>
      </c>
      <c r="BB85" s="15">
        <f t="shared" si="35"/>
        <v>3600</v>
      </c>
      <c r="BC85" s="15">
        <f t="shared" si="36"/>
        <v>32400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28"/>
        <v>25</v>
      </c>
      <c r="AL86" s="26">
        <f t="shared" si="29"/>
        <v>46</v>
      </c>
      <c r="AM86" s="26">
        <f t="shared" si="30"/>
        <v>250</v>
      </c>
      <c r="AP86" s="18">
        <v>82</v>
      </c>
      <c r="AQ86" s="26">
        <v>8</v>
      </c>
      <c r="AR86" s="18">
        <v>6</v>
      </c>
      <c r="AS86" s="15">
        <f t="shared" si="31"/>
        <v>600</v>
      </c>
      <c r="AT86" s="15">
        <f t="shared" si="32"/>
        <v>1800</v>
      </c>
      <c r="AU86" s="15">
        <f t="shared" si="33"/>
        <v>21600</v>
      </c>
      <c r="AX86" s="18">
        <v>82</v>
      </c>
      <c r="AY86" s="26">
        <v>8</v>
      </c>
      <c r="AZ86" s="18">
        <v>7</v>
      </c>
      <c r="BA86" s="15">
        <f t="shared" si="34"/>
        <v>1200</v>
      </c>
      <c r="BB86" s="15">
        <f t="shared" si="35"/>
        <v>3600</v>
      </c>
      <c r="BC86" s="15">
        <f t="shared" si="3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28"/>
        <v>25</v>
      </c>
      <c r="AL87" s="26">
        <f t="shared" si="29"/>
        <v>47</v>
      </c>
      <c r="AM87" s="26">
        <f t="shared" si="30"/>
        <v>255</v>
      </c>
      <c r="AP87" s="18">
        <v>83</v>
      </c>
      <c r="AQ87" s="26">
        <v>8</v>
      </c>
      <c r="AR87" s="18">
        <v>7</v>
      </c>
      <c r="AS87" s="15">
        <f t="shared" si="31"/>
        <v>600</v>
      </c>
      <c r="AT87" s="15">
        <f t="shared" si="32"/>
        <v>1800</v>
      </c>
      <c r="AU87" s="15">
        <f t="shared" si="33"/>
        <v>21600</v>
      </c>
      <c r="AX87" s="18">
        <v>83</v>
      </c>
      <c r="AY87" s="26">
        <v>8</v>
      </c>
      <c r="AZ87" s="18">
        <v>8</v>
      </c>
      <c r="BA87" s="15">
        <f t="shared" si="34"/>
        <v>1200</v>
      </c>
      <c r="BB87" s="15">
        <f t="shared" si="35"/>
        <v>3600</v>
      </c>
      <c r="BC87" s="15">
        <f t="shared" si="3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28"/>
        <v>25</v>
      </c>
      <c r="AL88" s="26">
        <f t="shared" si="29"/>
        <v>48</v>
      </c>
      <c r="AM88" s="26">
        <f t="shared" si="30"/>
        <v>260</v>
      </c>
      <c r="AP88" s="18">
        <v>84</v>
      </c>
      <c r="AQ88" s="26">
        <v>8</v>
      </c>
      <c r="AR88" s="18">
        <v>8</v>
      </c>
      <c r="AS88" s="15">
        <f t="shared" si="31"/>
        <v>600</v>
      </c>
      <c r="AT88" s="15">
        <f t="shared" si="32"/>
        <v>1800</v>
      </c>
      <c r="AU88" s="15">
        <f t="shared" si="33"/>
        <v>21600</v>
      </c>
      <c r="AX88" s="18">
        <v>84</v>
      </c>
      <c r="AY88" s="26">
        <v>8</v>
      </c>
      <c r="AZ88" s="18">
        <v>9</v>
      </c>
      <c r="BA88" s="15">
        <f t="shared" si="34"/>
        <v>1200</v>
      </c>
      <c r="BB88" s="15">
        <f t="shared" si="35"/>
        <v>3600</v>
      </c>
      <c r="BC88" s="15">
        <f t="shared" si="3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28"/>
        <v>25</v>
      </c>
      <c r="AL89" s="26">
        <f t="shared" si="29"/>
        <v>48</v>
      </c>
      <c r="AM89" s="26">
        <f t="shared" si="30"/>
        <v>265</v>
      </c>
      <c r="AP89" s="18">
        <v>85</v>
      </c>
      <c r="AQ89" s="26">
        <v>8</v>
      </c>
      <c r="AR89" s="18">
        <v>9</v>
      </c>
      <c r="AS89" s="15">
        <f t="shared" si="31"/>
        <v>600</v>
      </c>
      <c r="AT89" s="15">
        <f t="shared" si="32"/>
        <v>1800</v>
      </c>
      <c r="AU89" s="15">
        <f t="shared" si="33"/>
        <v>21600</v>
      </c>
      <c r="AX89" s="18">
        <v>85</v>
      </c>
      <c r="AY89" s="26">
        <v>8</v>
      </c>
      <c r="AZ89" s="18">
        <v>10</v>
      </c>
      <c r="BA89" s="15">
        <f t="shared" si="34"/>
        <v>1200</v>
      </c>
      <c r="BB89" s="15">
        <f t="shared" si="35"/>
        <v>3600</v>
      </c>
      <c r="BC89" s="15">
        <f t="shared" si="3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28"/>
        <v>25</v>
      </c>
      <c r="AL90" s="26">
        <f t="shared" si="29"/>
        <v>49</v>
      </c>
      <c r="AM90" s="26">
        <f t="shared" si="30"/>
        <v>270</v>
      </c>
      <c r="AP90" s="18">
        <v>86</v>
      </c>
      <c r="AQ90" s="26">
        <v>8</v>
      </c>
      <c r="AR90" s="18">
        <v>10</v>
      </c>
      <c r="AS90" s="15">
        <f t="shared" si="31"/>
        <v>600</v>
      </c>
      <c r="AT90" s="15">
        <f t="shared" si="32"/>
        <v>1800</v>
      </c>
      <c r="AU90" s="15">
        <f t="shared" si="33"/>
        <v>21600</v>
      </c>
      <c r="AX90" s="18">
        <v>86</v>
      </c>
      <c r="AY90" s="26">
        <v>8</v>
      </c>
      <c r="AZ90" s="18">
        <v>11</v>
      </c>
      <c r="BA90" s="15">
        <f t="shared" si="34"/>
        <v>1200</v>
      </c>
      <c r="BB90" s="15">
        <f t="shared" si="35"/>
        <v>3600</v>
      </c>
      <c r="BC90" s="15">
        <f t="shared" si="3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28"/>
        <v>25</v>
      </c>
      <c r="AL91" s="26">
        <f t="shared" si="29"/>
        <v>50</v>
      </c>
      <c r="AM91" s="26">
        <f t="shared" si="30"/>
        <v>275</v>
      </c>
      <c r="AP91" s="18">
        <v>87</v>
      </c>
      <c r="AQ91" s="26">
        <v>8</v>
      </c>
      <c r="AR91" s="18">
        <v>11</v>
      </c>
      <c r="AS91" s="15">
        <f t="shared" si="31"/>
        <v>600</v>
      </c>
      <c r="AT91" s="15">
        <f t="shared" si="32"/>
        <v>1800</v>
      </c>
      <c r="AU91" s="15">
        <f t="shared" si="33"/>
        <v>21600</v>
      </c>
      <c r="AX91" s="18">
        <v>87</v>
      </c>
      <c r="AY91" s="26">
        <v>8</v>
      </c>
      <c r="AZ91" s="18">
        <v>12</v>
      </c>
      <c r="BA91" s="15">
        <f t="shared" si="34"/>
        <v>1200</v>
      </c>
      <c r="BB91" s="15">
        <f t="shared" si="35"/>
        <v>3600</v>
      </c>
      <c r="BC91" s="15">
        <f t="shared" si="3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28"/>
        <v>30</v>
      </c>
      <c r="AL92" s="26">
        <f t="shared" si="29"/>
        <v>50</v>
      </c>
      <c r="AM92" s="26">
        <f t="shared" si="30"/>
        <v>280</v>
      </c>
      <c r="AP92" s="18">
        <v>88</v>
      </c>
      <c r="AQ92" s="26">
        <v>8</v>
      </c>
      <c r="AR92" s="18">
        <v>12</v>
      </c>
      <c r="AS92" s="15">
        <f t="shared" si="31"/>
        <v>600</v>
      </c>
      <c r="AT92" s="15">
        <f t="shared" si="32"/>
        <v>1800</v>
      </c>
      <c r="AU92" s="15">
        <f t="shared" si="33"/>
        <v>21600</v>
      </c>
      <c r="AX92" s="18">
        <v>88</v>
      </c>
      <c r="AY92" s="26">
        <v>8</v>
      </c>
      <c r="AZ92" s="18">
        <v>13</v>
      </c>
      <c r="BA92" s="15">
        <f t="shared" si="34"/>
        <v>1200</v>
      </c>
      <c r="BB92" s="15">
        <f t="shared" si="35"/>
        <v>3600</v>
      </c>
      <c r="BC92" s="15">
        <f t="shared" si="3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28"/>
        <v>30</v>
      </c>
      <c r="AL93" s="26">
        <f t="shared" si="29"/>
        <v>51</v>
      </c>
      <c r="AM93" s="26">
        <f t="shared" si="30"/>
        <v>286</v>
      </c>
      <c r="AP93" s="18">
        <v>89</v>
      </c>
      <c r="AQ93" s="26">
        <v>8</v>
      </c>
      <c r="AR93" s="18">
        <v>13</v>
      </c>
      <c r="AS93" s="15">
        <f t="shared" si="31"/>
        <v>600</v>
      </c>
      <c r="AT93" s="15">
        <f t="shared" si="32"/>
        <v>1800</v>
      </c>
      <c r="AU93" s="15">
        <f t="shared" si="33"/>
        <v>21600</v>
      </c>
      <c r="AX93" s="18">
        <v>89</v>
      </c>
      <c r="AY93" s="26">
        <v>8</v>
      </c>
      <c r="AZ93" s="18">
        <v>14</v>
      </c>
      <c r="BA93" s="15">
        <f t="shared" si="34"/>
        <v>1200</v>
      </c>
      <c r="BB93" s="15">
        <f t="shared" si="35"/>
        <v>3600</v>
      </c>
      <c r="BC93" s="15">
        <f t="shared" si="3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28"/>
        <v>30</v>
      </c>
      <c r="AL94" s="26">
        <f t="shared" si="29"/>
        <v>52</v>
      </c>
      <c r="AM94" s="26">
        <f t="shared" si="30"/>
        <v>292</v>
      </c>
      <c r="AP94" s="18">
        <v>90</v>
      </c>
      <c r="AQ94" s="26">
        <v>8</v>
      </c>
      <c r="AR94" s="18">
        <v>14</v>
      </c>
      <c r="AS94" s="15">
        <f t="shared" si="31"/>
        <v>600</v>
      </c>
      <c r="AT94" s="15">
        <f t="shared" si="32"/>
        <v>1800</v>
      </c>
      <c r="AU94" s="15">
        <f t="shared" si="33"/>
        <v>21600</v>
      </c>
      <c r="AX94" s="18">
        <v>90</v>
      </c>
      <c r="AY94" s="26">
        <v>8</v>
      </c>
      <c r="AZ94" s="18">
        <v>15</v>
      </c>
      <c r="BA94" s="15">
        <f t="shared" si="34"/>
        <v>1200</v>
      </c>
      <c r="BB94" s="15">
        <f t="shared" si="35"/>
        <v>3600</v>
      </c>
      <c r="BC94" s="15">
        <f t="shared" si="3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28"/>
        <v>30</v>
      </c>
      <c r="AL95" s="26">
        <f t="shared" si="29"/>
        <v>52</v>
      </c>
      <c r="AM95" s="26">
        <f t="shared" si="30"/>
        <v>297</v>
      </c>
      <c r="AP95" s="18">
        <v>91</v>
      </c>
      <c r="AQ95" s="26">
        <v>8</v>
      </c>
      <c r="AR95" s="18">
        <v>15</v>
      </c>
      <c r="AS95" s="15">
        <f t="shared" si="31"/>
        <v>600</v>
      </c>
      <c r="AT95" s="15">
        <f t="shared" si="32"/>
        <v>1800</v>
      </c>
      <c r="AU95" s="15">
        <f t="shared" si="33"/>
        <v>21600</v>
      </c>
      <c r="AX95" s="18">
        <v>91</v>
      </c>
      <c r="AY95" s="26">
        <v>9</v>
      </c>
      <c r="AZ95" s="18">
        <v>1</v>
      </c>
      <c r="BA95" s="15">
        <f t="shared" si="34"/>
        <v>1440</v>
      </c>
      <c r="BB95" s="15">
        <f t="shared" si="35"/>
        <v>4320</v>
      </c>
      <c r="BC95" s="15">
        <f t="shared" si="36"/>
        <v>42120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28"/>
        <v>30</v>
      </c>
      <c r="AL96" s="26">
        <f t="shared" si="29"/>
        <v>53</v>
      </c>
      <c r="AM96" s="26">
        <f t="shared" si="30"/>
        <v>303</v>
      </c>
      <c r="AP96" s="18">
        <v>92</v>
      </c>
      <c r="AQ96" s="26">
        <v>9</v>
      </c>
      <c r="AR96" s="18">
        <v>1</v>
      </c>
      <c r="AS96" s="15">
        <f t="shared" si="31"/>
        <v>720</v>
      </c>
      <c r="AT96" s="15">
        <f t="shared" si="32"/>
        <v>2160</v>
      </c>
      <c r="AU96" s="15">
        <f t="shared" si="33"/>
        <v>28080</v>
      </c>
      <c r="AX96" s="18">
        <v>92</v>
      </c>
      <c r="AY96" s="26">
        <v>9</v>
      </c>
      <c r="AZ96" s="18">
        <v>2</v>
      </c>
      <c r="BA96" s="15">
        <f t="shared" si="34"/>
        <v>1440</v>
      </c>
      <c r="BB96" s="15">
        <f t="shared" si="35"/>
        <v>4320</v>
      </c>
      <c r="BC96" s="15">
        <f t="shared" si="36"/>
        <v>42120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28"/>
        <v>30</v>
      </c>
      <c r="AL97" s="26">
        <f t="shared" si="29"/>
        <v>54</v>
      </c>
      <c r="AM97" s="26">
        <f t="shared" si="30"/>
        <v>309</v>
      </c>
      <c r="AP97" s="18">
        <v>93</v>
      </c>
      <c r="AQ97" s="26">
        <v>9</v>
      </c>
      <c r="AR97" s="18">
        <v>2</v>
      </c>
      <c r="AS97" s="15">
        <f t="shared" si="31"/>
        <v>720</v>
      </c>
      <c r="AT97" s="15">
        <f t="shared" si="32"/>
        <v>2160</v>
      </c>
      <c r="AU97" s="15">
        <f t="shared" si="33"/>
        <v>28080</v>
      </c>
      <c r="AX97" s="18">
        <v>93</v>
      </c>
      <c r="AY97" s="26">
        <v>9</v>
      </c>
      <c r="AZ97" s="18">
        <v>3</v>
      </c>
      <c r="BA97" s="15">
        <f t="shared" si="34"/>
        <v>1440</v>
      </c>
      <c r="BB97" s="15">
        <f t="shared" si="35"/>
        <v>4320</v>
      </c>
      <c r="BC97" s="15">
        <f t="shared" si="36"/>
        <v>42120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28"/>
        <v>30</v>
      </c>
      <c r="AL98" s="26">
        <f t="shared" si="29"/>
        <v>54</v>
      </c>
      <c r="AM98" s="26">
        <f t="shared" si="30"/>
        <v>314</v>
      </c>
      <c r="AP98" s="18">
        <v>94</v>
      </c>
      <c r="AQ98" s="26">
        <v>9</v>
      </c>
      <c r="AR98" s="18">
        <v>3</v>
      </c>
      <c r="AS98" s="15">
        <f t="shared" si="31"/>
        <v>720</v>
      </c>
      <c r="AT98" s="15">
        <f t="shared" si="32"/>
        <v>2160</v>
      </c>
      <c r="AU98" s="15">
        <f t="shared" si="33"/>
        <v>28080</v>
      </c>
      <c r="AX98" s="18">
        <v>94</v>
      </c>
      <c r="AY98" s="26">
        <v>9</v>
      </c>
      <c r="AZ98" s="18">
        <v>4</v>
      </c>
      <c r="BA98" s="15">
        <f t="shared" si="34"/>
        <v>1440</v>
      </c>
      <c r="BB98" s="15">
        <f t="shared" si="35"/>
        <v>4320</v>
      </c>
      <c r="BC98" s="15">
        <f t="shared" si="36"/>
        <v>42120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28"/>
        <v>30</v>
      </c>
      <c r="AL99" s="26">
        <f t="shared" si="29"/>
        <v>55</v>
      </c>
      <c r="AM99" s="26">
        <f t="shared" si="30"/>
        <v>320</v>
      </c>
      <c r="AP99" s="18">
        <v>95</v>
      </c>
      <c r="AQ99" s="26">
        <v>9</v>
      </c>
      <c r="AR99" s="18">
        <v>4</v>
      </c>
      <c r="AS99" s="15">
        <f t="shared" si="31"/>
        <v>720</v>
      </c>
      <c r="AT99" s="15">
        <f t="shared" si="32"/>
        <v>2160</v>
      </c>
      <c r="AU99" s="15">
        <f t="shared" si="33"/>
        <v>28080</v>
      </c>
      <c r="AX99" s="18">
        <v>95</v>
      </c>
      <c r="AY99" s="26">
        <v>9</v>
      </c>
      <c r="AZ99" s="18">
        <v>5</v>
      </c>
      <c r="BA99" s="15">
        <f t="shared" si="34"/>
        <v>1440</v>
      </c>
      <c r="BB99" s="15">
        <f t="shared" si="35"/>
        <v>4320</v>
      </c>
      <c r="BC99" s="15">
        <f t="shared" si="36"/>
        <v>42120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28"/>
        <v>30</v>
      </c>
      <c r="AL100" s="26">
        <f t="shared" si="29"/>
        <v>56</v>
      </c>
      <c r="AM100" s="26">
        <f t="shared" si="30"/>
        <v>326</v>
      </c>
      <c r="AP100" s="18">
        <v>96</v>
      </c>
      <c r="AQ100" s="26">
        <v>9</v>
      </c>
      <c r="AR100" s="18">
        <v>5</v>
      </c>
      <c r="AS100" s="15">
        <f t="shared" si="31"/>
        <v>720</v>
      </c>
      <c r="AT100" s="15">
        <f t="shared" si="32"/>
        <v>2160</v>
      </c>
      <c r="AU100" s="15">
        <f t="shared" si="33"/>
        <v>28080</v>
      </c>
      <c r="AX100" s="18">
        <v>96</v>
      </c>
      <c r="AY100" s="26">
        <v>9</v>
      </c>
      <c r="AZ100" s="18">
        <v>6</v>
      </c>
      <c r="BA100" s="15">
        <f t="shared" si="34"/>
        <v>1440</v>
      </c>
      <c r="BB100" s="15">
        <f t="shared" si="35"/>
        <v>4320</v>
      </c>
      <c r="BC100" s="15">
        <f t="shared" si="36"/>
        <v>42120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28"/>
        <v>30</v>
      </c>
      <c r="AL101" s="26">
        <f t="shared" si="29"/>
        <v>56</v>
      </c>
      <c r="AM101" s="26">
        <f t="shared" si="30"/>
        <v>331</v>
      </c>
      <c r="AP101" s="18">
        <v>97</v>
      </c>
      <c r="AQ101" s="26">
        <v>9</v>
      </c>
      <c r="AR101" s="18">
        <v>6</v>
      </c>
      <c r="AS101" s="15">
        <f t="shared" si="31"/>
        <v>720</v>
      </c>
      <c r="AT101" s="15">
        <f t="shared" si="32"/>
        <v>2160</v>
      </c>
      <c r="AU101" s="15">
        <f t="shared" si="33"/>
        <v>28080</v>
      </c>
      <c r="AX101" s="18">
        <v>97</v>
      </c>
      <c r="AY101" s="26">
        <v>9</v>
      </c>
      <c r="AZ101" s="18">
        <v>7</v>
      </c>
      <c r="BA101" s="15">
        <f t="shared" si="34"/>
        <v>1440</v>
      </c>
      <c r="BB101" s="15">
        <f t="shared" si="35"/>
        <v>4320</v>
      </c>
      <c r="BC101" s="15">
        <f t="shared" si="3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28"/>
        <v>30</v>
      </c>
      <c r="AL102" s="26">
        <f t="shared" si="29"/>
        <v>57</v>
      </c>
      <c r="AM102" s="26">
        <f t="shared" si="30"/>
        <v>337</v>
      </c>
      <c r="AP102" s="18">
        <v>98</v>
      </c>
      <c r="AQ102" s="26">
        <v>9</v>
      </c>
      <c r="AR102" s="18">
        <v>7</v>
      </c>
      <c r="AS102" s="15">
        <f t="shared" si="31"/>
        <v>720</v>
      </c>
      <c r="AT102" s="15">
        <f t="shared" si="32"/>
        <v>2160</v>
      </c>
      <c r="AU102" s="15">
        <f t="shared" si="33"/>
        <v>28080</v>
      </c>
      <c r="AX102" s="18">
        <v>98</v>
      </c>
      <c r="AY102" s="26">
        <v>9</v>
      </c>
      <c r="AZ102" s="18">
        <v>8</v>
      </c>
      <c r="BA102" s="15">
        <f t="shared" si="34"/>
        <v>1440</v>
      </c>
      <c r="BB102" s="15">
        <f t="shared" si="35"/>
        <v>4320</v>
      </c>
      <c r="BC102" s="15">
        <f t="shared" si="3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28"/>
        <v>30</v>
      </c>
      <c r="AL103" s="26">
        <f t="shared" si="29"/>
        <v>58</v>
      </c>
      <c r="AM103" s="26">
        <f t="shared" si="30"/>
        <v>343</v>
      </c>
      <c r="AP103" s="18">
        <v>99</v>
      </c>
      <c r="AQ103" s="26">
        <v>9</v>
      </c>
      <c r="AR103" s="18">
        <v>8</v>
      </c>
      <c r="AS103" s="15">
        <f t="shared" si="31"/>
        <v>720</v>
      </c>
      <c r="AT103" s="15">
        <f t="shared" si="32"/>
        <v>2160</v>
      </c>
      <c r="AU103" s="15">
        <f t="shared" si="33"/>
        <v>28080</v>
      </c>
      <c r="AX103" s="18">
        <v>99</v>
      </c>
      <c r="AY103" s="26">
        <v>9</v>
      </c>
      <c r="AZ103" s="18">
        <v>9</v>
      </c>
      <c r="BA103" s="15">
        <f t="shared" si="34"/>
        <v>1440</v>
      </c>
      <c r="BB103" s="15">
        <f t="shared" si="35"/>
        <v>4320</v>
      </c>
      <c r="BC103" s="15">
        <f t="shared" si="3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28"/>
        <v>30</v>
      </c>
      <c r="AL104" s="26">
        <f t="shared" si="29"/>
        <v>58</v>
      </c>
      <c r="AM104" s="26">
        <f t="shared" si="30"/>
        <v>348</v>
      </c>
      <c r="AP104" s="18">
        <v>100</v>
      </c>
      <c r="AQ104" s="26">
        <v>9</v>
      </c>
      <c r="AR104" s="18">
        <v>9</v>
      </c>
      <c r="AS104" s="15">
        <f t="shared" si="31"/>
        <v>720</v>
      </c>
      <c r="AT104" s="15">
        <f t="shared" si="32"/>
        <v>2160</v>
      </c>
      <c r="AU104" s="15">
        <f t="shared" si="33"/>
        <v>28080</v>
      </c>
      <c r="AX104" s="18">
        <v>100</v>
      </c>
      <c r="AY104" s="26">
        <v>9</v>
      </c>
      <c r="AZ104" s="18">
        <v>10</v>
      </c>
      <c r="BA104" s="15">
        <f t="shared" si="34"/>
        <v>1440</v>
      </c>
      <c r="BB104" s="15">
        <f t="shared" si="35"/>
        <v>4320</v>
      </c>
      <c r="BC104" s="15">
        <f t="shared" si="3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28"/>
        <v>30</v>
      </c>
      <c r="AL105" s="26">
        <f t="shared" si="29"/>
        <v>59</v>
      </c>
      <c r="AM105" s="26">
        <f t="shared" si="30"/>
        <v>354</v>
      </c>
      <c r="AP105" s="18">
        <v>101</v>
      </c>
      <c r="AQ105" s="26">
        <v>9</v>
      </c>
      <c r="AR105" s="18">
        <v>10</v>
      </c>
      <c r="AS105" s="15">
        <f t="shared" si="31"/>
        <v>720</v>
      </c>
      <c r="AT105" s="15">
        <f t="shared" si="32"/>
        <v>2160</v>
      </c>
      <c r="AU105" s="15">
        <f t="shared" si="33"/>
        <v>28080</v>
      </c>
      <c r="AX105" s="18">
        <v>101</v>
      </c>
      <c r="AY105" s="26">
        <v>9</v>
      </c>
      <c r="AZ105" s="18">
        <v>11</v>
      </c>
      <c r="BA105" s="15">
        <f t="shared" si="34"/>
        <v>1440</v>
      </c>
      <c r="BB105" s="15">
        <f t="shared" si="35"/>
        <v>4320</v>
      </c>
      <c r="BC105" s="15">
        <f t="shared" si="3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28"/>
        <v>30</v>
      </c>
      <c r="AL106" s="26">
        <f t="shared" si="29"/>
        <v>60</v>
      </c>
      <c r="AM106" s="26">
        <f t="shared" si="30"/>
        <v>360</v>
      </c>
      <c r="AP106" s="18">
        <v>102</v>
      </c>
      <c r="AQ106" s="26">
        <v>9</v>
      </c>
      <c r="AR106" s="18">
        <v>11</v>
      </c>
      <c r="AS106" s="15">
        <f t="shared" si="31"/>
        <v>720</v>
      </c>
      <c r="AT106" s="15">
        <f t="shared" si="32"/>
        <v>2160</v>
      </c>
      <c r="AU106" s="15">
        <f t="shared" si="33"/>
        <v>28080</v>
      </c>
      <c r="AX106" s="18">
        <v>102</v>
      </c>
      <c r="AY106" s="26">
        <v>9</v>
      </c>
      <c r="AZ106" s="18">
        <v>12</v>
      </c>
      <c r="BA106" s="15">
        <f t="shared" si="34"/>
        <v>1440</v>
      </c>
      <c r="BB106" s="15">
        <f t="shared" si="35"/>
        <v>4320</v>
      </c>
      <c r="BC106" s="15">
        <f t="shared" si="3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28"/>
        <v>36</v>
      </c>
      <c r="AL107" s="26">
        <f t="shared" si="29"/>
        <v>60</v>
      </c>
      <c r="AM107" s="26">
        <f t="shared" si="30"/>
        <v>367</v>
      </c>
      <c r="AP107" s="18">
        <v>103</v>
      </c>
      <c r="AQ107" s="26">
        <v>9</v>
      </c>
      <c r="AR107" s="18">
        <v>12</v>
      </c>
      <c r="AS107" s="15">
        <f t="shared" si="31"/>
        <v>720</v>
      </c>
      <c r="AT107" s="15">
        <f t="shared" si="32"/>
        <v>2160</v>
      </c>
      <c r="AU107" s="15">
        <f t="shared" si="33"/>
        <v>28080</v>
      </c>
      <c r="AX107" s="18">
        <v>103</v>
      </c>
      <c r="AY107" s="26">
        <v>9</v>
      </c>
      <c r="AZ107" s="18">
        <v>13</v>
      </c>
      <c r="BA107" s="15">
        <f t="shared" si="34"/>
        <v>1440</v>
      </c>
      <c r="BB107" s="15">
        <f t="shared" si="35"/>
        <v>4320</v>
      </c>
      <c r="BC107" s="15">
        <f t="shared" si="3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28"/>
        <v>36</v>
      </c>
      <c r="AL108" s="26">
        <f t="shared" si="29"/>
        <v>61</v>
      </c>
      <c r="AM108" s="26">
        <f t="shared" si="30"/>
        <v>374</v>
      </c>
      <c r="AP108" s="18">
        <v>104</v>
      </c>
      <c r="AQ108" s="26">
        <v>9</v>
      </c>
      <c r="AR108" s="18">
        <v>13</v>
      </c>
      <c r="AS108" s="15">
        <f t="shared" si="31"/>
        <v>720</v>
      </c>
      <c r="AT108" s="15">
        <f t="shared" si="32"/>
        <v>2160</v>
      </c>
      <c r="AU108" s="15">
        <f t="shared" si="33"/>
        <v>28080</v>
      </c>
      <c r="AX108" s="18">
        <v>104</v>
      </c>
      <c r="AY108" s="26">
        <v>9</v>
      </c>
      <c r="AZ108" s="18">
        <v>14</v>
      </c>
      <c r="BA108" s="15">
        <f t="shared" si="34"/>
        <v>1440</v>
      </c>
      <c r="BB108" s="15">
        <f t="shared" si="35"/>
        <v>4320</v>
      </c>
      <c r="BC108" s="15">
        <f t="shared" si="3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28"/>
        <v>36</v>
      </c>
      <c r="AL109" s="26">
        <f t="shared" si="29"/>
        <v>62</v>
      </c>
      <c r="AM109" s="26">
        <f t="shared" si="30"/>
        <v>381</v>
      </c>
      <c r="AP109" s="18">
        <v>105</v>
      </c>
      <c r="AQ109" s="26">
        <v>9</v>
      </c>
      <c r="AR109" s="18">
        <v>14</v>
      </c>
      <c r="AS109" s="15">
        <f t="shared" si="31"/>
        <v>720</v>
      </c>
      <c r="AT109" s="15">
        <f t="shared" si="32"/>
        <v>2160</v>
      </c>
      <c r="AU109" s="15">
        <f t="shared" si="33"/>
        <v>28080</v>
      </c>
      <c r="AX109" s="18">
        <v>105</v>
      </c>
      <c r="AY109" s="26">
        <v>9</v>
      </c>
      <c r="AZ109" s="18">
        <v>15</v>
      </c>
      <c r="BA109" s="15">
        <f t="shared" si="34"/>
        <v>1440</v>
      </c>
      <c r="BB109" s="15">
        <f t="shared" si="35"/>
        <v>4320</v>
      </c>
      <c r="BC109" s="15">
        <f t="shared" si="3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28"/>
        <v>36</v>
      </c>
      <c r="AL110" s="26">
        <f t="shared" si="29"/>
        <v>63</v>
      </c>
      <c r="AM110" s="26">
        <f t="shared" si="30"/>
        <v>388</v>
      </c>
      <c r="AP110" s="18">
        <v>106</v>
      </c>
      <c r="AQ110" s="26">
        <v>9</v>
      </c>
      <c r="AR110" s="18">
        <v>15</v>
      </c>
      <c r="AS110" s="15">
        <f t="shared" si="31"/>
        <v>720</v>
      </c>
      <c r="AT110" s="15">
        <f t="shared" si="32"/>
        <v>2160</v>
      </c>
      <c r="AU110" s="15">
        <f t="shared" si="33"/>
        <v>28080</v>
      </c>
      <c r="AX110" s="18">
        <v>106</v>
      </c>
      <c r="AY110" s="26">
        <v>10</v>
      </c>
      <c r="AZ110" s="18">
        <v>1</v>
      </c>
      <c r="BA110" s="15">
        <f t="shared" si="34"/>
        <v>1760</v>
      </c>
      <c r="BB110" s="15">
        <f t="shared" si="35"/>
        <v>5400</v>
      </c>
      <c r="BC110" s="15">
        <f t="shared" si="36"/>
        <v>55440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28"/>
        <v>36</v>
      </c>
      <c r="AL111" s="26">
        <f t="shared" si="29"/>
        <v>64</v>
      </c>
      <c r="AM111" s="26">
        <f t="shared" si="30"/>
        <v>396</v>
      </c>
      <c r="AP111" s="18">
        <v>107</v>
      </c>
      <c r="AQ111" s="26">
        <v>10</v>
      </c>
      <c r="AR111" s="18">
        <v>1</v>
      </c>
      <c r="AS111" s="15">
        <f t="shared" si="31"/>
        <v>880</v>
      </c>
      <c r="AT111" s="15">
        <f t="shared" si="32"/>
        <v>2700</v>
      </c>
      <c r="AU111" s="15">
        <f t="shared" si="33"/>
        <v>36960</v>
      </c>
      <c r="AX111" s="18">
        <v>107</v>
      </c>
      <c r="AY111" s="26">
        <v>10</v>
      </c>
      <c r="AZ111" s="18">
        <v>2</v>
      </c>
      <c r="BA111" s="15">
        <f t="shared" si="34"/>
        <v>1760</v>
      </c>
      <c r="BB111" s="15">
        <f t="shared" si="35"/>
        <v>5400</v>
      </c>
      <c r="BC111" s="15">
        <f t="shared" si="36"/>
        <v>55440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28"/>
        <v>36</v>
      </c>
      <c r="AL112" s="26">
        <f t="shared" si="29"/>
        <v>64</v>
      </c>
      <c r="AM112" s="26">
        <f t="shared" si="30"/>
        <v>403</v>
      </c>
      <c r="AP112" s="18">
        <v>108</v>
      </c>
      <c r="AQ112" s="26">
        <v>10</v>
      </c>
      <c r="AR112" s="18">
        <v>2</v>
      </c>
      <c r="AS112" s="15">
        <f t="shared" si="31"/>
        <v>880</v>
      </c>
      <c r="AT112" s="15">
        <f t="shared" si="32"/>
        <v>2700</v>
      </c>
      <c r="AU112" s="15">
        <f t="shared" si="33"/>
        <v>36960</v>
      </c>
      <c r="AX112" s="18">
        <v>108</v>
      </c>
      <c r="AY112" s="26">
        <v>10</v>
      </c>
      <c r="AZ112" s="18">
        <v>3</v>
      </c>
      <c r="BA112" s="15">
        <f t="shared" si="34"/>
        <v>1760</v>
      </c>
      <c r="BB112" s="15">
        <f t="shared" si="35"/>
        <v>5400</v>
      </c>
      <c r="BC112" s="15">
        <f t="shared" si="36"/>
        <v>55440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28"/>
        <v>36</v>
      </c>
      <c r="AL113" s="26">
        <f t="shared" si="29"/>
        <v>65</v>
      </c>
      <c r="AM113" s="26">
        <f t="shared" si="30"/>
        <v>410</v>
      </c>
      <c r="AP113" s="18">
        <v>109</v>
      </c>
      <c r="AQ113" s="26">
        <v>10</v>
      </c>
      <c r="AR113" s="18">
        <v>3</v>
      </c>
      <c r="AS113" s="15">
        <f t="shared" si="31"/>
        <v>880</v>
      </c>
      <c r="AT113" s="15">
        <f t="shared" si="32"/>
        <v>2700</v>
      </c>
      <c r="AU113" s="15">
        <f t="shared" si="33"/>
        <v>36960</v>
      </c>
      <c r="AX113" s="18">
        <v>109</v>
      </c>
      <c r="AY113" s="26">
        <v>10</v>
      </c>
      <c r="AZ113" s="18">
        <v>4</v>
      </c>
      <c r="BA113" s="15">
        <f t="shared" si="34"/>
        <v>1760</v>
      </c>
      <c r="BB113" s="15">
        <f t="shared" si="35"/>
        <v>5400</v>
      </c>
      <c r="BC113" s="15">
        <f t="shared" si="36"/>
        <v>55440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28"/>
        <v>36</v>
      </c>
      <c r="AL114" s="26">
        <f t="shared" si="29"/>
        <v>66</v>
      </c>
      <c r="AM114" s="26">
        <f t="shared" si="30"/>
        <v>417</v>
      </c>
      <c r="AP114" s="18">
        <v>110</v>
      </c>
      <c r="AQ114" s="26">
        <v>10</v>
      </c>
      <c r="AR114" s="18">
        <v>4</v>
      </c>
      <c r="AS114" s="15">
        <f t="shared" si="31"/>
        <v>880</v>
      </c>
      <c r="AT114" s="15">
        <f t="shared" si="32"/>
        <v>2700</v>
      </c>
      <c r="AU114" s="15">
        <f t="shared" si="33"/>
        <v>36960</v>
      </c>
      <c r="AX114" s="18">
        <v>110</v>
      </c>
      <c r="AY114" s="26">
        <v>10</v>
      </c>
      <c r="AZ114" s="18">
        <v>5</v>
      </c>
      <c r="BA114" s="15">
        <f t="shared" si="34"/>
        <v>1760</v>
      </c>
      <c r="BB114" s="15">
        <f t="shared" si="35"/>
        <v>5400</v>
      </c>
      <c r="BC114" s="15">
        <f t="shared" si="36"/>
        <v>55440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28"/>
        <v>36</v>
      </c>
      <c r="AL115" s="26">
        <f t="shared" si="29"/>
        <v>67</v>
      </c>
      <c r="AM115" s="26">
        <f t="shared" si="30"/>
        <v>424</v>
      </c>
      <c r="AP115" s="18">
        <v>111</v>
      </c>
      <c r="AQ115" s="26">
        <v>10</v>
      </c>
      <c r="AR115" s="18">
        <v>5</v>
      </c>
      <c r="AS115" s="15">
        <f t="shared" si="31"/>
        <v>880</v>
      </c>
      <c r="AT115" s="15">
        <f t="shared" si="32"/>
        <v>2700</v>
      </c>
      <c r="AU115" s="15">
        <f t="shared" si="33"/>
        <v>36960</v>
      </c>
      <c r="AX115" s="18">
        <v>111</v>
      </c>
      <c r="AY115" s="26">
        <v>10</v>
      </c>
      <c r="AZ115" s="18">
        <v>6</v>
      </c>
      <c r="BA115" s="15">
        <f t="shared" si="34"/>
        <v>1760</v>
      </c>
      <c r="BB115" s="15">
        <f t="shared" si="35"/>
        <v>5400</v>
      </c>
      <c r="BC115" s="15">
        <f t="shared" si="36"/>
        <v>55440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28"/>
        <v>36</v>
      </c>
      <c r="AL116" s="26">
        <f t="shared" si="29"/>
        <v>68</v>
      </c>
      <c r="AM116" s="26">
        <f t="shared" si="30"/>
        <v>432</v>
      </c>
      <c r="AP116" s="18">
        <v>112</v>
      </c>
      <c r="AQ116" s="26">
        <v>10</v>
      </c>
      <c r="AR116" s="18">
        <v>6</v>
      </c>
      <c r="AS116" s="15">
        <f t="shared" si="31"/>
        <v>880</v>
      </c>
      <c r="AT116" s="15">
        <f t="shared" si="32"/>
        <v>2700</v>
      </c>
      <c r="AU116" s="15">
        <f t="shared" si="33"/>
        <v>36960</v>
      </c>
      <c r="AX116" s="18">
        <v>112</v>
      </c>
      <c r="AY116" s="26">
        <v>10</v>
      </c>
      <c r="AZ116" s="18">
        <v>7</v>
      </c>
      <c r="BA116" s="15">
        <f t="shared" si="34"/>
        <v>1760</v>
      </c>
      <c r="BB116" s="15">
        <f t="shared" si="35"/>
        <v>5400</v>
      </c>
      <c r="BC116" s="15">
        <f t="shared" si="3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28"/>
        <v>36</v>
      </c>
      <c r="AL117" s="26">
        <f t="shared" si="29"/>
        <v>68</v>
      </c>
      <c r="AM117" s="26">
        <f t="shared" si="30"/>
        <v>439</v>
      </c>
      <c r="AP117" s="18">
        <v>113</v>
      </c>
      <c r="AQ117" s="26">
        <v>10</v>
      </c>
      <c r="AR117" s="18">
        <v>7</v>
      </c>
      <c r="AS117" s="15">
        <f t="shared" si="31"/>
        <v>880</v>
      </c>
      <c r="AT117" s="15">
        <f t="shared" si="32"/>
        <v>2700</v>
      </c>
      <c r="AU117" s="15">
        <f t="shared" si="33"/>
        <v>36960</v>
      </c>
      <c r="AX117" s="18">
        <v>113</v>
      </c>
      <c r="AY117" s="26">
        <v>10</v>
      </c>
      <c r="AZ117" s="18">
        <v>8</v>
      </c>
      <c r="BA117" s="15">
        <f t="shared" si="34"/>
        <v>1760</v>
      </c>
      <c r="BB117" s="15">
        <f t="shared" si="35"/>
        <v>5400</v>
      </c>
      <c r="BC117" s="15">
        <f t="shared" si="3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28"/>
        <v>36</v>
      </c>
      <c r="AL118" s="26">
        <f t="shared" si="29"/>
        <v>69</v>
      </c>
      <c r="AM118" s="26">
        <f t="shared" si="30"/>
        <v>446</v>
      </c>
      <c r="AP118" s="18">
        <v>114</v>
      </c>
      <c r="AQ118" s="26">
        <v>10</v>
      </c>
      <c r="AR118" s="18">
        <v>8</v>
      </c>
      <c r="AS118" s="15">
        <f t="shared" si="31"/>
        <v>880</v>
      </c>
      <c r="AT118" s="15">
        <f t="shared" si="32"/>
        <v>2700</v>
      </c>
      <c r="AU118" s="15">
        <f t="shared" si="33"/>
        <v>36960</v>
      </c>
      <c r="AX118" s="18">
        <v>114</v>
      </c>
      <c r="AY118" s="26">
        <v>10</v>
      </c>
      <c r="AZ118" s="18">
        <v>9</v>
      </c>
      <c r="BA118" s="15">
        <f t="shared" si="34"/>
        <v>1760</v>
      </c>
      <c r="BB118" s="15">
        <f t="shared" si="35"/>
        <v>5400</v>
      </c>
      <c r="BC118" s="15">
        <f t="shared" si="3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28"/>
        <v>36</v>
      </c>
      <c r="AL119" s="26">
        <f t="shared" si="29"/>
        <v>70</v>
      </c>
      <c r="AM119" s="26">
        <f t="shared" si="30"/>
        <v>453</v>
      </c>
      <c r="AP119" s="18">
        <v>115</v>
      </c>
      <c r="AQ119" s="26">
        <v>10</v>
      </c>
      <c r="AR119" s="18">
        <v>9</v>
      </c>
      <c r="AS119" s="15">
        <f t="shared" si="31"/>
        <v>880</v>
      </c>
      <c r="AT119" s="15">
        <f t="shared" si="32"/>
        <v>2700</v>
      </c>
      <c r="AU119" s="15">
        <f t="shared" si="33"/>
        <v>36960</v>
      </c>
      <c r="AX119" s="18">
        <v>115</v>
      </c>
      <c r="AY119" s="26">
        <v>10</v>
      </c>
      <c r="AZ119" s="18">
        <v>10</v>
      </c>
      <c r="BA119" s="15">
        <f t="shared" si="34"/>
        <v>1760</v>
      </c>
      <c r="BB119" s="15">
        <f t="shared" si="35"/>
        <v>5400</v>
      </c>
      <c r="BC119" s="15">
        <f t="shared" si="3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28"/>
        <v>36</v>
      </c>
      <c r="AL120" s="26">
        <f t="shared" si="29"/>
        <v>71</v>
      </c>
      <c r="AM120" s="26">
        <f t="shared" si="30"/>
        <v>460</v>
      </c>
      <c r="AP120" s="18">
        <v>116</v>
      </c>
      <c r="AQ120" s="26">
        <v>10</v>
      </c>
      <c r="AR120" s="18">
        <v>10</v>
      </c>
      <c r="AS120" s="15">
        <f t="shared" si="31"/>
        <v>880</v>
      </c>
      <c r="AT120" s="15">
        <f t="shared" si="32"/>
        <v>2700</v>
      </c>
      <c r="AU120" s="15">
        <f t="shared" si="33"/>
        <v>36960</v>
      </c>
      <c r="AX120" s="18">
        <v>116</v>
      </c>
      <c r="AY120" s="26">
        <v>10</v>
      </c>
      <c r="AZ120" s="18">
        <v>11</v>
      </c>
      <c r="BA120" s="15">
        <f t="shared" si="34"/>
        <v>1760</v>
      </c>
      <c r="BB120" s="15">
        <f t="shared" si="35"/>
        <v>5400</v>
      </c>
      <c r="BC120" s="15">
        <f t="shared" si="3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28"/>
        <v>36</v>
      </c>
      <c r="AL121" s="26">
        <f t="shared" si="29"/>
        <v>72</v>
      </c>
      <c r="AM121" s="26">
        <f t="shared" si="30"/>
        <v>468</v>
      </c>
      <c r="AP121" s="18">
        <v>117</v>
      </c>
      <c r="AQ121" s="26">
        <v>10</v>
      </c>
      <c r="AR121" s="18">
        <v>11</v>
      </c>
      <c r="AS121" s="15">
        <f t="shared" si="31"/>
        <v>880</v>
      </c>
      <c r="AT121" s="15">
        <f t="shared" si="32"/>
        <v>2700</v>
      </c>
      <c r="AU121" s="15">
        <f t="shared" si="33"/>
        <v>36960</v>
      </c>
      <c r="AX121" s="18">
        <v>117</v>
      </c>
      <c r="AY121" s="26">
        <v>10</v>
      </c>
      <c r="AZ121" s="18">
        <v>12</v>
      </c>
      <c r="BA121" s="15">
        <f t="shared" si="34"/>
        <v>1760</v>
      </c>
      <c r="BB121" s="15">
        <f t="shared" si="35"/>
        <v>5400</v>
      </c>
      <c r="BC121" s="15">
        <f t="shared" si="3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28"/>
        <v>44</v>
      </c>
      <c r="AL122" s="26">
        <f t="shared" si="29"/>
        <v>73</v>
      </c>
      <c r="AM122" s="26">
        <f t="shared" si="30"/>
        <v>477</v>
      </c>
      <c r="AP122" s="18">
        <v>118</v>
      </c>
      <c r="AQ122" s="26">
        <v>10</v>
      </c>
      <c r="AR122" s="18">
        <v>12</v>
      </c>
      <c r="AS122" s="15">
        <f t="shared" si="31"/>
        <v>880</v>
      </c>
      <c r="AT122" s="15">
        <f t="shared" si="32"/>
        <v>2700</v>
      </c>
      <c r="AU122" s="15">
        <f t="shared" si="33"/>
        <v>36960</v>
      </c>
      <c r="AX122" s="18">
        <v>118</v>
      </c>
      <c r="AY122" s="26">
        <v>10</v>
      </c>
      <c r="AZ122" s="18">
        <v>13</v>
      </c>
      <c r="BA122" s="15">
        <f t="shared" si="34"/>
        <v>1760</v>
      </c>
      <c r="BB122" s="15">
        <f t="shared" si="35"/>
        <v>5400</v>
      </c>
      <c r="BC122" s="15">
        <f t="shared" si="3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28"/>
        <v>44</v>
      </c>
      <c r="AL123" s="26">
        <f t="shared" si="29"/>
        <v>74</v>
      </c>
      <c r="AM123" s="26">
        <f t="shared" si="30"/>
        <v>487</v>
      </c>
      <c r="AP123" s="18">
        <v>119</v>
      </c>
      <c r="AQ123" s="26">
        <v>10</v>
      </c>
      <c r="AR123" s="18">
        <v>13</v>
      </c>
      <c r="AS123" s="15">
        <f t="shared" si="31"/>
        <v>880</v>
      </c>
      <c r="AT123" s="15">
        <f t="shared" si="32"/>
        <v>2700</v>
      </c>
      <c r="AU123" s="15">
        <f t="shared" si="33"/>
        <v>36960</v>
      </c>
      <c r="AX123" s="18">
        <v>119</v>
      </c>
      <c r="AY123" s="26">
        <v>10</v>
      </c>
      <c r="AZ123" s="18">
        <v>14</v>
      </c>
      <c r="BA123" s="15">
        <f t="shared" si="34"/>
        <v>1760</v>
      </c>
      <c r="BB123" s="15">
        <f t="shared" si="35"/>
        <v>5400</v>
      </c>
      <c r="BC123" s="15">
        <f t="shared" si="3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28"/>
        <v>44</v>
      </c>
      <c r="AL124" s="26">
        <f t="shared" si="29"/>
        <v>75</v>
      </c>
      <c r="AM124" s="26">
        <f t="shared" si="30"/>
        <v>497</v>
      </c>
      <c r="AP124" s="18">
        <v>120</v>
      </c>
      <c r="AQ124" s="26">
        <v>10</v>
      </c>
      <c r="AR124" s="18">
        <v>14</v>
      </c>
      <c r="AS124" s="15">
        <f t="shared" si="31"/>
        <v>880</v>
      </c>
      <c r="AT124" s="15">
        <f t="shared" si="32"/>
        <v>2700</v>
      </c>
      <c r="AU124" s="15">
        <f t="shared" si="33"/>
        <v>36960</v>
      </c>
      <c r="AX124" s="18">
        <v>120</v>
      </c>
      <c r="AY124" s="26">
        <v>10</v>
      </c>
      <c r="AZ124" s="18">
        <v>15</v>
      </c>
      <c r="BA124" s="15">
        <f t="shared" si="34"/>
        <v>1760</v>
      </c>
      <c r="BB124" s="15">
        <f t="shared" si="35"/>
        <v>5400</v>
      </c>
      <c r="BC124" s="15">
        <f t="shared" si="3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28"/>
        <v>44</v>
      </c>
      <c r="AL125" s="26">
        <f t="shared" si="29"/>
        <v>76</v>
      </c>
      <c r="AM125" s="26">
        <f t="shared" si="30"/>
        <v>507</v>
      </c>
      <c r="AP125" s="18">
        <v>121</v>
      </c>
      <c r="AQ125" s="26">
        <v>10</v>
      </c>
      <c r="AR125" s="18">
        <v>15</v>
      </c>
      <c r="AS125" s="15">
        <f t="shared" si="31"/>
        <v>880</v>
      </c>
      <c r="AT125" s="15">
        <f t="shared" si="32"/>
        <v>2700</v>
      </c>
      <c r="AU125" s="15">
        <f t="shared" si="33"/>
        <v>36960</v>
      </c>
      <c r="AX125" s="18">
        <v>121</v>
      </c>
      <c r="AY125" s="26">
        <v>11</v>
      </c>
      <c r="AZ125" s="18">
        <v>1</v>
      </c>
      <c r="BA125" s="15">
        <f t="shared" si="34"/>
        <v>2120</v>
      </c>
      <c r="BB125" s="15">
        <f t="shared" si="35"/>
        <v>6600</v>
      </c>
      <c r="BC125" s="15">
        <f t="shared" si="36"/>
        <v>71550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28"/>
        <v>44</v>
      </c>
      <c r="AL126" s="26">
        <f t="shared" si="29"/>
        <v>78</v>
      </c>
      <c r="AM126" s="26">
        <f t="shared" si="30"/>
        <v>517</v>
      </c>
      <c r="AP126" s="18">
        <v>122</v>
      </c>
      <c r="AQ126" s="26">
        <v>11</v>
      </c>
      <c r="AR126" s="18">
        <v>1</v>
      </c>
      <c r="AS126" s="15">
        <f t="shared" si="31"/>
        <v>1060</v>
      </c>
      <c r="AT126" s="15">
        <f t="shared" si="32"/>
        <v>3300</v>
      </c>
      <c r="AU126" s="15">
        <f t="shared" si="33"/>
        <v>47700</v>
      </c>
      <c r="AX126" s="18">
        <v>122</v>
      </c>
      <c r="AY126" s="26">
        <v>11</v>
      </c>
      <c r="AZ126" s="18">
        <v>2</v>
      </c>
      <c r="BA126" s="15">
        <f t="shared" si="34"/>
        <v>2120</v>
      </c>
      <c r="BB126" s="15">
        <f t="shared" si="35"/>
        <v>6600</v>
      </c>
      <c r="BC126" s="15">
        <f t="shared" si="36"/>
        <v>71550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28"/>
        <v>44</v>
      </c>
      <c r="AL127" s="26">
        <f t="shared" si="29"/>
        <v>79</v>
      </c>
      <c r="AM127" s="26">
        <f t="shared" si="30"/>
        <v>527</v>
      </c>
      <c r="AP127" s="18">
        <v>123</v>
      </c>
      <c r="AQ127" s="26">
        <v>11</v>
      </c>
      <c r="AR127" s="18">
        <v>2</v>
      </c>
      <c r="AS127" s="15">
        <f t="shared" si="31"/>
        <v>1060</v>
      </c>
      <c r="AT127" s="15">
        <f t="shared" si="32"/>
        <v>3300</v>
      </c>
      <c r="AU127" s="15">
        <f t="shared" si="33"/>
        <v>47700</v>
      </c>
      <c r="AX127" s="18">
        <v>123</v>
      </c>
      <c r="AY127" s="26">
        <v>11</v>
      </c>
      <c r="AZ127" s="18">
        <v>3</v>
      </c>
      <c r="BA127" s="15">
        <f t="shared" si="34"/>
        <v>2120</v>
      </c>
      <c r="BB127" s="15">
        <f t="shared" si="35"/>
        <v>6600</v>
      </c>
      <c r="BC127" s="15">
        <f t="shared" si="36"/>
        <v>71550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28"/>
        <v>44</v>
      </c>
      <c r="AL128" s="26">
        <f t="shared" si="29"/>
        <v>80</v>
      </c>
      <c r="AM128" s="26">
        <f t="shared" si="30"/>
        <v>537</v>
      </c>
      <c r="AP128" s="18">
        <v>124</v>
      </c>
      <c r="AQ128" s="26">
        <v>11</v>
      </c>
      <c r="AR128" s="18">
        <v>3</v>
      </c>
      <c r="AS128" s="15">
        <f t="shared" si="31"/>
        <v>1060</v>
      </c>
      <c r="AT128" s="15">
        <f t="shared" si="32"/>
        <v>3300</v>
      </c>
      <c r="AU128" s="15">
        <f t="shared" si="33"/>
        <v>47700</v>
      </c>
      <c r="AX128" s="18">
        <v>124</v>
      </c>
      <c r="AY128" s="26">
        <v>11</v>
      </c>
      <c r="AZ128" s="18">
        <v>4</v>
      </c>
      <c r="BA128" s="15">
        <f t="shared" si="34"/>
        <v>2120</v>
      </c>
      <c r="BB128" s="15">
        <f t="shared" si="35"/>
        <v>6600</v>
      </c>
      <c r="BC128" s="15">
        <f t="shared" si="36"/>
        <v>71550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28"/>
        <v>44</v>
      </c>
      <c r="AL129" s="26">
        <f t="shared" si="29"/>
        <v>81</v>
      </c>
      <c r="AM129" s="26">
        <f t="shared" si="30"/>
        <v>546</v>
      </c>
      <c r="AP129" s="18">
        <v>125</v>
      </c>
      <c r="AQ129" s="26">
        <v>11</v>
      </c>
      <c r="AR129" s="18">
        <v>4</v>
      </c>
      <c r="AS129" s="15">
        <f t="shared" si="31"/>
        <v>1060</v>
      </c>
      <c r="AT129" s="15">
        <f t="shared" si="32"/>
        <v>3300</v>
      </c>
      <c r="AU129" s="15">
        <f t="shared" si="33"/>
        <v>47700</v>
      </c>
      <c r="AX129" s="18">
        <v>125</v>
      </c>
      <c r="AY129" s="26">
        <v>11</v>
      </c>
      <c r="AZ129" s="18">
        <v>5</v>
      </c>
      <c r="BA129" s="15">
        <f t="shared" si="34"/>
        <v>2120</v>
      </c>
      <c r="BB129" s="15">
        <f t="shared" si="35"/>
        <v>6600</v>
      </c>
      <c r="BC129" s="15">
        <f t="shared" si="36"/>
        <v>71550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28"/>
        <v>44</v>
      </c>
      <c r="AL130" s="26">
        <f t="shared" si="29"/>
        <v>82</v>
      </c>
      <c r="AM130" s="26">
        <f t="shared" si="30"/>
        <v>556</v>
      </c>
      <c r="AP130" s="18">
        <v>126</v>
      </c>
      <c r="AQ130" s="26">
        <v>11</v>
      </c>
      <c r="AR130" s="18">
        <v>5</v>
      </c>
      <c r="AS130" s="15">
        <f t="shared" si="31"/>
        <v>1060</v>
      </c>
      <c r="AT130" s="15">
        <f t="shared" si="32"/>
        <v>3300</v>
      </c>
      <c r="AU130" s="15">
        <f t="shared" si="33"/>
        <v>47700</v>
      </c>
      <c r="AX130" s="18">
        <v>126</v>
      </c>
      <c r="AY130" s="26">
        <v>11</v>
      </c>
      <c r="AZ130" s="18">
        <v>6</v>
      </c>
      <c r="BA130" s="15">
        <f t="shared" si="34"/>
        <v>2120</v>
      </c>
      <c r="BB130" s="15">
        <f t="shared" si="35"/>
        <v>6600</v>
      </c>
      <c r="BC130" s="15">
        <f t="shared" si="36"/>
        <v>71550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28"/>
        <v>44</v>
      </c>
      <c r="AL131" s="26">
        <f t="shared" si="29"/>
        <v>84</v>
      </c>
      <c r="AM131" s="26">
        <f t="shared" si="30"/>
        <v>566</v>
      </c>
      <c r="AP131" s="18">
        <v>127</v>
      </c>
      <c r="AQ131" s="26">
        <v>11</v>
      </c>
      <c r="AR131" s="18">
        <v>6</v>
      </c>
      <c r="AS131" s="15">
        <f t="shared" si="31"/>
        <v>1060</v>
      </c>
      <c r="AT131" s="15">
        <f t="shared" si="32"/>
        <v>3300</v>
      </c>
      <c r="AU131" s="15">
        <f t="shared" si="33"/>
        <v>47700</v>
      </c>
      <c r="AX131" s="18">
        <v>127</v>
      </c>
      <c r="AY131" s="26">
        <v>11</v>
      </c>
      <c r="AZ131" s="18">
        <v>7</v>
      </c>
      <c r="BA131" s="15">
        <f t="shared" si="34"/>
        <v>2120</v>
      </c>
      <c r="BB131" s="15">
        <f t="shared" si="35"/>
        <v>6600</v>
      </c>
      <c r="BC131" s="15">
        <f t="shared" si="3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28"/>
        <v>44</v>
      </c>
      <c r="AL132" s="26">
        <f t="shared" si="29"/>
        <v>85</v>
      </c>
      <c r="AM132" s="26">
        <f t="shared" si="30"/>
        <v>576</v>
      </c>
      <c r="AP132" s="18">
        <v>128</v>
      </c>
      <c r="AQ132" s="26">
        <v>11</v>
      </c>
      <c r="AR132" s="18">
        <v>7</v>
      </c>
      <c r="AS132" s="15">
        <f t="shared" si="31"/>
        <v>1060</v>
      </c>
      <c r="AT132" s="15">
        <f t="shared" si="32"/>
        <v>3300</v>
      </c>
      <c r="AU132" s="15">
        <f t="shared" si="33"/>
        <v>47700</v>
      </c>
      <c r="AX132" s="18">
        <v>128</v>
      </c>
      <c r="AY132" s="26">
        <v>11</v>
      </c>
      <c r="AZ132" s="18">
        <v>8</v>
      </c>
      <c r="BA132" s="15">
        <f t="shared" si="34"/>
        <v>2120</v>
      </c>
      <c r="BB132" s="15">
        <f t="shared" si="35"/>
        <v>6600</v>
      </c>
      <c r="BC132" s="15">
        <f t="shared" si="3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37">INDEX($C$6:$C$20,AI133)</f>
        <v>44</v>
      </c>
      <c r="AL133" s="26">
        <f t="shared" ref="AL133:AL196" si="38">INT(INDEX($E$5:$E$20,AI133)+AJ133*INDEX($F$6:$F$20,AI133))</f>
        <v>86</v>
      </c>
      <c r="AM133" s="26">
        <f t="shared" si="30"/>
        <v>586</v>
      </c>
      <c r="AP133" s="18">
        <v>129</v>
      </c>
      <c r="AQ133" s="26">
        <v>11</v>
      </c>
      <c r="AR133" s="18">
        <v>8</v>
      </c>
      <c r="AS133" s="15">
        <f t="shared" si="31"/>
        <v>1060</v>
      </c>
      <c r="AT133" s="15">
        <f t="shared" si="32"/>
        <v>3300</v>
      </c>
      <c r="AU133" s="15">
        <f t="shared" si="33"/>
        <v>47700</v>
      </c>
      <c r="AX133" s="18">
        <v>129</v>
      </c>
      <c r="AY133" s="26">
        <v>11</v>
      </c>
      <c r="AZ133" s="18">
        <v>9</v>
      </c>
      <c r="BA133" s="15">
        <f t="shared" si="34"/>
        <v>2120</v>
      </c>
      <c r="BB133" s="15">
        <f t="shared" si="35"/>
        <v>6600</v>
      </c>
      <c r="BC133" s="15">
        <f t="shared" si="3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37"/>
        <v>44</v>
      </c>
      <c r="AL134" s="26">
        <f t="shared" si="38"/>
        <v>87</v>
      </c>
      <c r="AM134" s="26">
        <f t="shared" ref="AM134:AM197" si="39">INT(INDEX($H$5:$H$20,AI134)+AJ134*INDEX($I$6:$I$20,AI134))</f>
        <v>596</v>
      </c>
      <c r="AP134" s="18">
        <v>130</v>
      </c>
      <c r="AQ134" s="26">
        <v>11</v>
      </c>
      <c r="AR134" s="18">
        <v>9</v>
      </c>
      <c r="AS134" s="15">
        <f t="shared" ref="AS134:AS197" si="40">INDEX($N$6:$N$20,AQ134)</f>
        <v>1060</v>
      </c>
      <c r="AT134" s="15">
        <f t="shared" ref="AT134:AT197" si="41">INDEX($P$6:$P$20,AQ134)</f>
        <v>3300</v>
      </c>
      <c r="AU134" s="15">
        <f t="shared" ref="AU134:AU197" si="42">INDEX($R$6:$R$20,AQ134)</f>
        <v>47700</v>
      </c>
      <c r="AX134" s="18">
        <v>130</v>
      </c>
      <c r="AY134" s="26">
        <v>11</v>
      </c>
      <c r="AZ134" s="18">
        <v>10</v>
      </c>
      <c r="BA134" s="15">
        <f t="shared" ref="BA134:BA197" si="43">INDEX($Y$6:$Y$20,AY134)</f>
        <v>2120</v>
      </c>
      <c r="BB134" s="15">
        <f t="shared" ref="BB134:BB197" si="44">INDEX($AA$6:$AA$20,AY134)</f>
        <v>6600</v>
      </c>
      <c r="BC134" s="15">
        <f t="shared" ref="BC134:BC197" si="45">INDEX($AC$6:$AC$20,AY134)</f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37"/>
        <v>44</v>
      </c>
      <c r="AL135" s="26">
        <f t="shared" si="38"/>
        <v>88</v>
      </c>
      <c r="AM135" s="26">
        <f t="shared" si="39"/>
        <v>606</v>
      </c>
      <c r="AP135" s="18">
        <v>131</v>
      </c>
      <c r="AQ135" s="26">
        <v>11</v>
      </c>
      <c r="AR135" s="18">
        <v>10</v>
      </c>
      <c r="AS135" s="15">
        <f t="shared" si="40"/>
        <v>1060</v>
      </c>
      <c r="AT135" s="15">
        <f t="shared" si="41"/>
        <v>3300</v>
      </c>
      <c r="AU135" s="15">
        <f t="shared" si="42"/>
        <v>47700</v>
      </c>
      <c r="AX135" s="18">
        <v>131</v>
      </c>
      <c r="AY135" s="26">
        <v>11</v>
      </c>
      <c r="AZ135" s="18">
        <v>11</v>
      </c>
      <c r="BA135" s="15">
        <f t="shared" si="43"/>
        <v>2120</v>
      </c>
      <c r="BB135" s="15">
        <f t="shared" si="44"/>
        <v>6600</v>
      </c>
      <c r="BC135" s="15">
        <f t="shared" si="45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37"/>
        <v>44</v>
      </c>
      <c r="AL136" s="26">
        <f t="shared" si="38"/>
        <v>90</v>
      </c>
      <c r="AM136" s="26">
        <f t="shared" si="39"/>
        <v>616</v>
      </c>
      <c r="AP136" s="18">
        <v>132</v>
      </c>
      <c r="AQ136" s="26">
        <v>11</v>
      </c>
      <c r="AR136" s="18">
        <v>11</v>
      </c>
      <c r="AS136" s="15">
        <f t="shared" si="40"/>
        <v>1060</v>
      </c>
      <c r="AT136" s="15">
        <f t="shared" si="41"/>
        <v>3300</v>
      </c>
      <c r="AU136" s="15">
        <f t="shared" si="42"/>
        <v>47700</v>
      </c>
      <c r="AX136" s="18">
        <v>132</v>
      </c>
      <c r="AY136" s="26">
        <v>11</v>
      </c>
      <c r="AZ136" s="18">
        <v>12</v>
      </c>
      <c r="BA136" s="15">
        <f t="shared" si="43"/>
        <v>2120</v>
      </c>
      <c r="BB136" s="15">
        <f t="shared" si="44"/>
        <v>6600</v>
      </c>
      <c r="BC136" s="15">
        <f t="shared" si="45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37"/>
        <v>53</v>
      </c>
      <c r="AL137" s="26">
        <f t="shared" si="38"/>
        <v>91</v>
      </c>
      <c r="AM137" s="26">
        <f t="shared" si="39"/>
        <v>627</v>
      </c>
      <c r="AP137" s="18">
        <v>133</v>
      </c>
      <c r="AQ137" s="26">
        <v>11</v>
      </c>
      <c r="AR137" s="18">
        <v>12</v>
      </c>
      <c r="AS137" s="15">
        <f t="shared" si="40"/>
        <v>1060</v>
      </c>
      <c r="AT137" s="15">
        <f t="shared" si="41"/>
        <v>3300</v>
      </c>
      <c r="AU137" s="15">
        <f t="shared" si="42"/>
        <v>47700</v>
      </c>
      <c r="AX137" s="18">
        <v>133</v>
      </c>
      <c r="AY137" s="26">
        <v>11</v>
      </c>
      <c r="AZ137" s="18">
        <v>13</v>
      </c>
      <c r="BA137" s="15">
        <f t="shared" si="43"/>
        <v>2120</v>
      </c>
      <c r="BB137" s="15">
        <f t="shared" si="44"/>
        <v>6600</v>
      </c>
      <c r="BC137" s="15">
        <f t="shared" si="45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37"/>
        <v>53</v>
      </c>
      <c r="AL138" s="26">
        <f t="shared" si="38"/>
        <v>92</v>
      </c>
      <c r="AM138" s="26">
        <f t="shared" si="39"/>
        <v>639</v>
      </c>
      <c r="AP138" s="18">
        <v>134</v>
      </c>
      <c r="AQ138" s="26">
        <v>11</v>
      </c>
      <c r="AR138" s="18">
        <v>13</v>
      </c>
      <c r="AS138" s="15">
        <f t="shared" si="40"/>
        <v>1060</v>
      </c>
      <c r="AT138" s="15">
        <f t="shared" si="41"/>
        <v>3300</v>
      </c>
      <c r="AU138" s="15">
        <f t="shared" si="42"/>
        <v>47700</v>
      </c>
      <c r="AX138" s="18">
        <v>134</v>
      </c>
      <c r="AY138" s="26">
        <v>11</v>
      </c>
      <c r="AZ138" s="18">
        <v>14</v>
      </c>
      <c r="BA138" s="15">
        <f t="shared" si="43"/>
        <v>2120</v>
      </c>
      <c r="BB138" s="15">
        <f t="shared" si="44"/>
        <v>6600</v>
      </c>
      <c r="BC138" s="15">
        <f t="shared" si="45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37"/>
        <v>53</v>
      </c>
      <c r="AL139" s="26">
        <f t="shared" si="38"/>
        <v>94</v>
      </c>
      <c r="AM139" s="26">
        <f t="shared" si="39"/>
        <v>651</v>
      </c>
      <c r="AP139" s="18">
        <v>135</v>
      </c>
      <c r="AQ139" s="26">
        <v>11</v>
      </c>
      <c r="AR139" s="18">
        <v>14</v>
      </c>
      <c r="AS139" s="15">
        <f t="shared" si="40"/>
        <v>1060</v>
      </c>
      <c r="AT139" s="15">
        <f t="shared" si="41"/>
        <v>3300</v>
      </c>
      <c r="AU139" s="15">
        <f t="shared" si="42"/>
        <v>47700</v>
      </c>
      <c r="AX139" s="18">
        <v>135</v>
      </c>
      <c r="AY139" s="26">
        <v>11</v>
      </c>
      <c r="AZ139" s="18">
        <v>15</v>
      </c>
      <c r="BA139" s="15">
        <f t="shared" si="43"/>
        <v>2120</v>
      </c>
      <c r="BB139" s="15">
        <f t="shared" si="44"/>
        <v>6600</v>
      </c>
      <c r="BC139" s="15">
        <f t="shared" si="45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37"/>
        <v>53</v>
      </c>
      <c r="AL140" s="26">
        <f t="shared" si="38"/>
        <v>95</v>
      </c>
      <c r="AM140" s="26">
        <f t="shared" si="39"/>
        <v>663</v>
      </c>
      <c r="AP140" s="18">
        <v>136</v>
      </c>
      <c r="AQ140" s="26">
        <v>11</v>
      </c>
      <c r="AR140" s="18">
        <v>15</v>
      </c>
      <c r="AS140" s="15">
        <f t="shared" si="40"/>
        <v>1060</v>
      </c>
      <c r="AT140" s="15">
        <f t="shared" si="41"/>
        <v>3300</v>
      </c>
      <c r="AU140" s="15">
        <f t="shared" si="42"/>
        <v>47700</v>
      </c>
      <c r="AX140" s="18">
        <v>136</v>
      </c>
      <c r="AY140" s="26">
        <v>12</v>
      </c>
      <c r="AZ140" s="18">
        <v>1</v>
      </c>
      <c r="BA140" s="15">
        <f t="shared" si="43"/>
        <v>2600</v>
      </c>
      <c r="BB140" s="15">
        <f t="shared" si="44"/>
        <v>7800</v>
      </c>
      <c r="BC140" s="15">
        <f t="shared" si="45"/>
        <v>93600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37"/>
        <v>53</v>
      </c>
      <c r="AL141" s="26">
        <f t="shared" si="38"/>
        <v>96</v>
      </c>
      <c r="AM141" s="26">
        <f t="shared" si="39"/>
        <v>675</v>
      </c>
      <c r="AP141" s="18">
        <v>137</v>
      </c>
      <c r="AQ141" s="26">
        <v>12</v>
      </c>
      <c r="AR141" s="18">
        <v>1</v>
      </c>
      <c r="AS141" s="15">
        <f t="shared" si="40"/>
        <v>1300</v>
      </c>
      <c r="AT141" s="15">
        <f t="shared" si="41"/>
        <v>3900</v>
      </c>
      <c r="AU141" s="15">
        <f t="shared" si="42"/>
        <v>62400</v>
      </c>
      <c r="AX141" s="18">
        <v>137</v>
      </c>
      <c r="AY141" s="26">
        <v>12</v>
      </c>
      <c r="AZ141" s="18">
        <v>2</v>
      </c>
      <c r="BA141" s="15">
        <f t="shared" si="43"/>
        <v>2600</v>
      </c>
      <c r="BB141" s="15">
        <f t="shared" si="44"/>
        <v>7800</v>
      </c>
      <c r="BC141" s="15">
        <f t="shared" si="45"/>
        <v>93600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37"/>
        <v>53</v>
      </c>
      <c r="AL142" s="26">
        <f t="shared" si="38"/>
        <v>98</v>
      </c>
      <c r="AM142" s="26">
        <f t="shared" si="39"/>
        <v>687</v>
      </c>
      <c r="AP142" s="18">
        <v>138</v>
      </c>
      <c r="AQ142" s="26">
        <v>12</v>
      </c>
      <c r="AR142" s="18">
        <v>2</v>
      </c>
      <c r="AS142" s="15">
        <f t="shared" si="40"/>
        <v>1300</v>
      </c>
      <c r="AT142" s="15">
        <f t="shared" si="41"/>
        <v>3900</v>
      </c>
      <c r="AU142" s="15">
        <f t="shared" si="42"/>
        <v>62400</v>
      </c>
      <c r="AX142" s="18">
        <v>138</v>
      </c>
      <c r="AY142" s="26">
        <v>12</v>
      </c>
      <c r="AZ142" s="18">
        <v>3</v>
      </c>
      <c r="BA142" s="15">
        <f t="shared" si="43"/>
        <v>2600</v>
      </c>
      <c r="BB142" s="15">
        <f t="shared" si="44"/>
        <v>7800</v>
      </c>
      <c r="BC142" s="15">
        <f t="shared" si="45"/>
        <v>93600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37"/>
        <v>53</v>
      </c>
      <c r="AL143" s="26">
        <f t="shared" si="38"/>
        <v>99</v>
      </c>
      <c r="AM143" s="26">
        <f t="shared" si="39"/>
        <v>699</v>
      </c>
      <c r="AP143" s="18">
        <v>139</v>
      </c>
      <c r="AQ143" s="26">
        <v>12</v>
      </c>
      <c r="AR143" s="18">
        <v>3</v>
      </c>
      <c r="AS143" s="15">
        <f t="shared" si="40"/>
        <v>1300</v>
      </c>
      <c r="AT143" s="15">
        <f t="shared" si="41"/>
        <v>3900</v>
      </c>
      <c r="AU143" s="15">
        <f t="shared" si="42"/>
        <v>62400</v>
      </c>
      <c r="AX143" s="18">
        <v>139</v>
      </c>
      <c r="AY143" s="26">
        <v>12</v>
      </c>
      <c r="AZ143" s="18">
        <v>4</v>
      </c>
      <c r="BA143" s="15">
        <f t="shared" si="43"/>
        <v>2600</v>
      </c>
      <c r="BB143" s="15">
        <f t="shared" si="44"/>
        <v>7800</v>
      </c>
      <c r="BC143" s="15">
        <f t="shared" si="45"/>
        <v>93600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37"/>
        <v>53</v>
      </c>
      <c r="AL144" s="26">
        <f t="shared" si="38"/>
        <v>100</v>
      </c>
      <c r="AM144" s="26">
        <f t="shared" si="39"/>
        <v>711</v>
      </c>
      <c r="AP144" s="18">
        <v>140</v>
      </c>
      <c r="AQ144" s="26">
        <v>12</v>
      </c>
      <c r="AR144" s="18">
        <v>4</v>
      </c>
      <c r="AS144" s="15">
        <f t="shared" si="40"/>
        <v>1300</v>
      </c>
      <c r="AT144" s="15">
        <f t="shared" si="41"/>
        <v>3900</v>
      </c>
      <c r="AU144" s="15">
        <f t="shared" si="42"/>
        <v>62400</v>
      </c>
      <c r="AX144" s="18">
        <v>140</v>
      </c>
      <c r="AY144" s="26">
        <v>12</v>
      </c>
      <c r="AZ144" s="18">
        <v>5</v>
      </c>
      <c r="BA144" s="15">
        <f t="shared" si="43"/>
        <v>2600</v>
      </c>
      <c r="BB144" s="15">
        <f t="shared" si="44"/>
        <v>7800</v>
      </c>
      <c r="BC144" s="15">
        <f t="shared" si="45"/>
        <v>93600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37"/>
        <v>53</v>
      </c>
      <c r="AL145" s="26">
        <f t="shared" si="38"/>
        <v>102</v>
      </c>
      <c r="AM145" s="26">
        <f t="shared" si="39"/>
        <v>723</v>
      </c>
      <c r="AP145" s="18">
        <v>141</v>
      </c>
      <c r="AQ145" s="26">
        <v>12</v>
      </c>
      <c r="AR145" s="18">
        <v>5</v>
      </c>
      <c r="AS145" s="15">
        <f t="shared" si="40"/>
        <v>1300</v>
      </c>
      <c r="AT145" s="15">
        <f t="shared" si="41"/>
        <v>3900</v>
      </c>
      <c r="AU145" s="15">
        <f t="shared" si="42"/>
        <v>62400</v>
      </c>
      <c r="AX145" s="18">
        <v>141</v>
      </c>
      <c r="AY145" s="26">
        <v>12</v>
      </c>
      <c r="AZ145" s="18">
        <v>6</v>
      </c>
      <c r="BA145" s="15">
        <f t="shared" si="43"/>
        <v>2600</v>
      </c>
      <c r="BB145" s="15">
        <f t="shared" si="44"/>
        <v>7800</v>
      </c>
      <c r="BC145" s="15">
        <f t="shared" si="45"/>
        <v>93600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37"/>
        <v>53</v>
      </c>
      <c r="AL146" s="26">
        <f t="shared" si="38"/>
        <v>103</v>
      </c>
      <c r="AM146" s="26">
        <f t="shared" si="39"/>
        <v>735</v>
      </c>
      <c r="AP146" s="18">
        <v>142</v>
      </c>
      <c r="AQ146" s="26">
        <v>12</v>
      </c>
      <c r="AR146" s="18">
        <v>6</v>
      </c>
      <c r="AS146" s="15">
        <f t="shared" si="40"/>
        <v>1300</v>
      </c>
      <c r="AT146" s="15">
        <f t="shared" si="41"/>
        <v>3900</v>
      </c>
      <c r="AU146" s="15">
        <f t="shared" si="42"/>
        <v>62400</v>
      </c>
      <c r="AX146" s="18">
        <v>142</v>
      </c>
      <c r="AY146" s="26">
        <v>12</v>
      </c>
      <c r="AZ146" s="18">
        <v>7</v>
      </c>
      <c r="BA146" s="15">
        <f t="shared" si="43"/>
        <v>2600</v>
      </c>
      <c r="BB146" s="15">
        <f t="shared" si="44"/>
        <v>7800</v>
      </c>
      <c r="BC146" s="15">
        <f t="shared" si="45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37"/>
        <v>53</v>
      </c>
      <c r="AL147" s="26">
        <f t="shared" si="38"/>
        <v>104</v>
      </c>
      <c r="AM147" s="26">
        <f t="shared" si="39"/>
        <v>747</v>
      </c>
      <c r="AP147" s="18">
        <v>143</v>
      </c>
      <c r="AQ147" s="26">
        <v>12</v>
      </c>
      <c r="AR147" s="18">
        <v>7</v>
      </c>
      <c r="AS147" s="15">
        <f t="shared" si="40"/>
        <v>1300</v>
      </c>
      <c r="AT147" s="15">
        <f t="shared" si="41"/>
        <v>3900</v>
      </c>
      <c r="AU147" s="15">
        <f t="shared" si="42"/>
        <v>62400</v>
      </c>
      <c r="AX147" s="18">
        <v>143</v>
      </c>
      <c r="AY147" s="26">
        <v>12</v>
      </c>
      <c r="AZ147" s="18">
        <v>8</v>
      </c>
      <c r="BA147" s="15">
        <f t="shared" si="43"/>
        <v>2600</v>
      </c>
      <c r="BB147" s="15">
        <f t="shared" si="44"/>
        <v>7800</v>
      </c>
      <c r="BC147" s="15">
        <f t="shared" si="45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37"/>
        <v>53</v>
      </c>
      <c r="AL148" s="26">
        <f t="shared" si="38"/>
        <v>106</v>
      </c>
      <c r="AM148" s="26">
        <f t="shared" si="39"/>
        <v>759</v>
      </c>
      <c r="AP148" s="18">
        <v>144</v>
      </c>
      <c r="AQ148" s="26">
        <v>12</v>
      </c>
      <c r="AR148" s="18">
        <v>8</v>
      </c>
      <c r="AS148" s="15">
        <f t="shared" si="40"/>
        <v>1300</v>
      </c>
      <c r="AT148" s="15">
        <f t="shared" si="41"/>
        <v>3900</v>
      </c>
      <c r="AU148" s="15">
        <f t="shared" si="42"/>
        <v>62400</v>
      </c>
      <c r="AX148" s="18">
        <v>144</v>
      </c>
      <c r="AY148" s="26">
        <v>12</v>
      </c>
      <c r="AZ148" s="18">
        <v>9</v>
      </c>
      <c r="BA148" s="15">
        <f t="shared" si="43"/>
        <v>2600</v>
      </c>
      <c r="BB148" s="15">
        <f t="shared" si="44"/>
        <v>7800</v>
      </c>
      <c r="BC148" s="15">
        <f t="shared" si="45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37"/>
        <v>53</v>
      </c>
      <c r="AL149" s="26">
        <f t="shared" si="38"/>
        <v>107</v>
      </c>
      <c r="AM149" s="26">
        <f t="shared" si="39"/>
        <v>771</v>
      </c>
      <c r="AP149" s="18">
        <v>145</v>
      </c>
      <c r="AQ149" s="26">
        <v>12</v>
      </c>
      <c r="AR149" s="18">
        <v>9</v>
      </c>
      <c r="AS149" s="15">
        <f t="shared" si="40"/>
        <v>1300</v>
      </c>
      <c r="AT149" s="15">
        <f t="shared" si="41"/>
        <v>3900</v>
      </c>
      <c r="AU149" s="15">
        <f t="shared" si="42"/>
        <v>62400</v>
      </c>
      <c r="AX149" s="18">
        <v>145</v>
      </c>
      <c r="AY149" s="26">
        <v>12</v>
      </c>
      <c r="AZ149" s="18">
        <v>10</v>
      </c>
      <c r="BA149" s="15">
        <f t="shared" si="43"/>
        <v>2600</v>
      </c>
      <c r="BB149" s="15">
        <f t="shared" si="44"/>
        <v>7800</v>
      </c>
      <c r="BC149" s="15">
        <f t="shared" si="45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37"/>
        <v>53</v>
      </c>
      <c r="AL150" s="26">
        <f t="shared" si="38"/>
        <v>108</v>
      </c>
      <c r="AM150" s="26">
        <f t="shared" si="39"/>
        <v>783</v>
      </c>
      <c r="AP150" s="18">
        <v>146</v>
      </c>
      <c r="AQ150" s="26">
        <v>12</v>
      </c>
      <c r="AR150" s="18">
        <v>10</v>
      </c>
      <c r="AS150" s="15">
        <f t="shared" si="40"/>
        <v>1300</v>
      </c>
      <c r="AT150" s="15">
        <f t="shared" si="41"/>
        <v>3900</v>
      </c>
      <c r="AU150" s="15">
        <f t="shared" si="42"/>
        <v>62400</v>
      </c>
      <c r="AX150" s="18">
        <v>146</v>
      </c>
      <c r="AY150" s="26">
        <v>12</v>
      </c>
      <c r="AZ150" s="18">
        <v>11</v>
      </c>
      <c r="BA150" s="15">
        <f t="shared" si="43"/>
        <v>2600</v>
      </c>
      <c r="BB150" s="15">
        <f t="shared" si="44"/>
        <v>7800</v>
      </c>
      <c r="BC150" s="15">
        <f t="shared" si="45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37"/>
        <v>53</v>
      </c>
      <c r="AL151" s="26">
        <f t="shared" si="38"/>
        <v>110</v>
      </c>
      <c r="AM151" s="26">
        <f t="shared" si="39"/>
        <v>795</v>
      </c>
      <c r="AP151" s="18">
        <v>147</v>
      </c>
      <c r="AQ151" s="26">
        <v>12</v>
      </c>
      <c r="AR151" s="18">
        <v>11</v>
      </c>
      <c r="AS151" s="15">
        <f t="shared" si="40"/>
        <v>1300</v>
      </c>
      <c r="AT151" s="15">
        <f t="shared" si="41"/>
        <v>3900</v>
      </c>
      <c r="AU151" s="15">
        <f t="shared" si="42"/>
        <v>62400</v>
      </c>
      <c r="AX151" s="18">
        <v>147</v>
      </c>
      <c r="AY151" s="26">
        <v>12</v>
      </c>
      <c r="AZ151" s="18">
        <v>12</v>
      </c>
      <c r="BA151" s="15">
        <f t="shared" si="43"/>
        <v>2600</v>
      </c>
      <c r="BB151" s="15">
        <f t="shared" si="44"/>
        <v>7800</v>
      </c>
      <c r="BC151" s="15">
        <f t="shared" si="45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37"/>
        <v>65</v>
      </c>
      <c r="AL152" s="26">
        <f t="shared" si="38"/>
        <v>111</v>
      </c>
      <c r="AM152" s="26">
        <f t="shared" si="39"/>
        <v>811</v>
      </c>
      <c r="AP152" s="18">
        <v>148</v>
      </c>
      <c r="AQ152" s="26">
        <v>12</v>
      </c>
      <c r="AR152" s="18">
        <v>12</v>
      </c>
      <c r="AS152" s="15">
        <f t="shared" si="40"/>
        <v>1300</v>
      </c>
      <c r="AT152" s="15">
        <f t="shared" si="41"/>
        <v>3900</v>
      </c>
      <c r="AU152" s="15">
        <f t="shared" si="42"/>
        <v>62400</v>
      </c>
      <c r="AX152" s="18">
        <v>148</v>
      </c>
      <c r="AY152" s="26">
        <v>12</v>
      </c>
      <c r="AZ152" s="18">
        <v>13</v>
      </c>
      <c r="BA152" s="15">
        <f t="shared" si="43"/>
        <v>2600</v>
      </c>
      <c r="BB152" s="15">
        <f t="shared" si="44"/>
        <v>7800</v>
      </c>
      <c r="BC152" s="15">
        <f t="shared" si="45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37"/>
        <v>65</v>
      </c>
      <c r="AL153" s="26">
        <f t="shared" si="38"/>
        <v>112</v>
      </c>
      <c r="AM153" s="26">
        <f t="shared" si="39"/>
        <v>827</v>
      </c>
      <c r="AP153" s="18">
        <v>149</v>
      </c>
      <c r="AQ153" s="26">
        <v>12</v>
      </c>
      <c r="AR153" s="18">
        <v>13</v>
      </c>
      <c r="AS153" s="15">
        <f t="shared" si="40"/>
        <v>1300</v>
      </c>
      <c r="AT153" s="15">
        <f t="shared" si="41"/>
        <v>3900</v>
      </c>
      <c r="AU153" s="15">
        <f t="shared" si="42"/>
        <v>62400</v>
      </c>
      <c r="AX153" s="18">
        <v>149</v>
      </c>
      <c r="AY153" s="26">
        <v>12</v>
      </c>
      <c r="AZ153" s="18">
        <v>14</v>
      </c>
      <c r="BA153" s="15">
        <f t="shared" si="43"/>
        <v>2600</v>
      </c>
      <c r="BB153" s="15">
        <f t="shared" si="44"/>
        <v>7800</v>
      </c>
      <c r="BC153" s="15">
        <f t="shared" si="45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37"/>
        <v>65</v>
      </c>
      <c r="AL154" s="26">
        <f t="shared" si="38"/>
        <v>114</v>
      </c>
      <c r="AM154" s="26">
        <f t="shared" si="39"/>
        <v>844</v>
      </c>
      <c r="AP154" s="18">
        <v>150</v>
      </c>
      <c r="AQ154" s="26">
        <v>12</v>
      </c>
      <c r="AR154" s="18">
        <v>14</v>
      </c>
      <c r="AS154" s="15">
        <f t="shared" si="40"/>
        <v>1300</v>
      </c>
      <c r="AT154" s="15">
        <f t="shared" si="41"/>
        <v>3900</v>
      </c>
      <c r="AU154" s="15">
        <f t="shared" si="42"/>
        <v>62400</v>
      </c>
      <c r="AX154" s="18">
        <v>150</v>
      </c>
      <c r="AY154" s="26">
        <v>12</v>
      </c>
      <c r="AZ154" s="18">
        <v>15</v>
      </c>
      <c r="BA154" s="15">
        <f t="shared" si="43"/>
        <v>2600</v>
      </c>
      <c r="BB154" s="15">
        <f t="shared" si="44"/>
        <v>7800</v>
      </c>
      <c r="BC154" s="15">
        <f t="shared" si="45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37"/>
        <v>65</v>
      </c>
      <c r="AL155" s="26">
        <f t="shared" si="38"/>
        <v>115</v>
      </c>
      <c r="AM155" s="26">
        <f t="shared" si="39"/>
        <v>860</v>
      </c>
      <c r="AP155" s="18">
        <v>151</v>
      </c>
      <c r="AQ155" s="26">
        <v>12</v>
      </c>
      <c r="AR155" s="18">
        <v>15</v>
      </c>
      <c r="AS155" s="15">
        <f t="shared" si="40"/>
        <v>1300</v>
      </c>
      <c r="AT155" s="15">
        <f t="shared" si="41"/>
        <v>3900</v>
      </c>
      <c r="AU155" s="15">
        <f t="shared" si="42"/>
        <v>62400</v>
      </c>
      <c r="AX155" s="18">
        <v>151</v>
      </c>
      <c r="AY155" s="26">
        <v>13</v>
      </c>
      <c r="AZ155" s="18">
        <v>1</v>
      </c>
      <c r="BA155" s="15">
        <f t="shared" si="43"/>
        <v>3200</v>
      </c>
      <c r="BB155" s="15">
        <f t="shared" si="44"/>
        <v>9000</v>
      </c>
      <c r="BC155" s="15">
        <f t="shared" si="45"/>
        <v>122400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37"/>
        <v>65</v>
      </c>
      <c r="AL156" s="26">
        <f t="shared" si="38"/>
        <v>116</v>
      </c>
      <c r="AM156" s="26">
        <f t="shared" si="39"/>
        <v>876</v>
      </c>
      <c r="AP156" s="18">
        <v>152</v>
      </c>
      <c r="AQ156" s="26">
        <v>13</v>
      </c>
      <c r="AR156" s="18">
        <v>1</v>
      </c>
      <c r="AS156" s="15">
        <f t="shared" si="40"/>
        <v>1600</v>
      </c>
      <c r="AT156" s="15">
        <f t="shared" si="41"/>
        <v>4500</v>
      </c>
      <c r="AU156" s="15">
        <f t="shared" si="42"/>
        <v>81600</v>
      </c>
      <c r="AX156" s="18">
        <v>152</v>
      </c>
      <c r="AY156" s="26">
        <v>13</v>
      </c>
      <c r="AZ156" s="18">
        <v>2</v>
      </c>
      <c r="BA156" s="15">
        <f t="shared" si="43"/>
        <v>3200</v>
      </c>
      <c r="BB156" s="15">
        <f t="shared" si="44"/>
        <v>9000</v>
      </c>
      <c r="BC156" s="15">
        <f t="shared" si="45"/>
        <v>122400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37"/>
        <v>65</v>
      </c>
      <c r="AL157" s="26">
        <f t="shared" si="38"/>
        <v>118</v>
      </c>
      <c r="AM157" s="26">
        <f t="shared" si="39"/>
        <v>893</v>
      </c>
      <c r="AP157" s="18">
        <v>153</v>
      </c>
      <c r="AQ157" s="26">
        <v>13</v>
      </c>
      <c r="AR157" s="18">
        <v>2</v>
      </c>
      <c r="AS157" s="15">
        <f t="shared" si="40"/>
        <v>1600</v>
      </c>
      <c r="AT157" s="15">
        <f t="shared" si="41"/>
        <v>4500</v>
      </c>
      <c r="AU157" s="15">
        <f t="shared" si="42"/>
        <v>81600</v>
      </c>
      <c r="AX157" s="18">
        <v>153</v>
      </c>
      <c r="AY157" s="26">
        <v>13</v>
      </c>
      <c r="AZ157" s="18">
        <v>3</v>
      </c>
      <c r="BA157" s="15">
        <f t="shared" si="43"/>
        <v>3200</v>
      </c>
      <c r="BB157" s="15">
        <f t="shared" si="44"/>
        <v>9000</v>
      </c>
      <c r="BC157" s="15">
        <f t="shared" si="45"/>
        <v>122400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37"/>
        <v>65</v>
      </c>
      <c r="AL158" s="26">
        <f t="shared" si="38"/>
        <v>119</v>
      </c>
      <c r="AM158" s="26">
        <f t="shared" si="39"/>
        <v>909</v>
      </c>
      <c r="AP158" s="18">
        <v>154</v>
      </c>
      <c r="AQ158" s="26">
        <v>13</v>
      </c>
      <c r="AR158" s="18">
        <v>3</v>
      </c>
      <c r="AS158" s="15">
        <f t="shared" si="40"/>
        <v>1600</v>
      </c>
      <c r="AT158" s="15">
        <f t="shared" si="41"/>
        <v>4500</v>
      </c>
      <c r="AU158" s="15">
        <f t="shared" si="42"/>
        <v>81600</v>
      </c>
      <c r="AX158" s="18">
        <v>154</v>
      </c>
      <c r="AY158" s="26">
        <v>13</v>
      </c>
      <c r="AZ158" s="18">
        <v>4</v>
      </c>
      <c r="BA158" s="15">
        <f t="shared" si="43"/>
        <v>3200</v>
      </c>
      <c r="BB158" s="15">
        <f t="shared" si="44"/>
        <v>9000</v>
      </c>
      <c r="BC158" s="15">
        <f t="shared" si="45"/>
        <v>122400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37"/>
        <v>65</v>
      </c>
      <c r="AL159" s="26">
        <f t="shared" si="38"/>
        <v>120</v>
      </c>
      <c r="AM159" s="26">
        <f t="shared" si="39"/>
        <v>925</v>
      </c>
      <c r="AP159" s="18">
        <v>155</v>
      </c>
      <c r="AQ159" s="26">
        <v>13</v>
      </c>
      <c r="AR159" s="18">
        <v>4</v>
      </c>
      <c r="AS159" s="15">
        <f t="shared" si="40"/>
        <v>1600</v>
      </c>
      <c r="AT159" s="15">
        <f t="shared" si="41"/>
        <v>4500</v>
      </c>
      <c r="AU159" s="15">
        <f t="shared" si="42"/>
        <v>81600</v>
      </c>
      <c r="AX159" s="18">
        <v>155</v>
      </c>
      <c r="AY159" s="26">
        <v>13</v>
      </c>
      <c r="AZ159" s="18">
        <v>5</v>
      </c>
      <c r="BA159" s="15">
        <f t="shared" si="43"/>
        <v>3200</v>
      </c>
      <c r="BB159" s="15">
        <f t="shared" si="44"/>
        <v>9000</v>
      </c>
      <c r="BC159" s="15">
        <f t="shared" si="45"/>
        <v>122400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37"/>
        <v>65</v>
      </c>
      <c r="AL160" s="26">
        <f t="shared" si="38"/>
        <v>122</v>
      </c>
      <c r="AM160" s="26">
        <f t="shared" si="39"/>
        <v>942</v>
      </c>
      <c r="AP160" s="18">
        <v>156</v>
      </c>
      <c r="AQ160" s="26">
        <v>13</v>
      </c>
      <c r="AR160" s="18">
        <v>5</v>
      </c>
      <c r="AS160" s="15">
        <f t="shared" si="40"/>
        <v>1600</v>
      </c>
      <c r="AT160" s="15">
        <f t="shared" si="41"/>
        <v>4500</v>
      </c>
      <c r="AU160" s="15">
        <f t="shared" si="42"/>
        <v>81600</v>
      </c>
      <c r="AX160" s="18">
        <v>156</v>
      </c>
      <c r="AY160" s="26">
        <v>13</v>
      </c>
      <c r="AZ160" s="18">
        <v>6</v>
      </c>
      <c r="BA160" s="15">
        <f t="shared" si="43"/>
        <v>3200</v>
      </c>
      <c r="BB160" s="15">
        <f t="shared" si="44"/>
        <v>9000</v>
      </c>
      <c r="BC160" s="15">
        <f t="shared" si="45"/>
        <v>122400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37"/>
        <v>65</v>
      </c>
      <c r="AL161" s="26">
        <f t="shared" si="38"/>
        <v>123</v>
      </c>
      <c r="AM161" s="26">
        <f t="shared" si="39"/>
        <v>958</v>
      </c>
      <c r="AP161" s="18">
        <v>157</v>
      </c>
      <c r="AQ161" s="26">
        <v>13</v>
      </c>
      <c r="AR161" s="18">
        <v>6</v>
      </c>
      <c r="AS161" s="15">
        <f t="shared" si="40"/>
        <v>1600</v>
      </c>
      <c r="AT161" s="15">
        <f t="shared" si="41"/>
        <v>4500</v>
      </c>
      <c r="AU161" s="15">
        <f t="shared" si="42"/>
        <v>81600</v>
      </c>
      <c r="AX161" s="18">
        <v>157</v>
      </c>
      <c r="AY161" s="26">
        <v>13</v>
      </c>
      <c r="AZ161" s="18">
        <v>7</v>
      </c>
      <c r="BA161" s="15">
        <f t="shared" si="43"/>
        <v>3200</v>
      </c>
      <c r="BB161" s="15">
        <f t="shared" si="44"/>
        <v>9000</v>
      </c>
      <c r="BC161" s="15">
        <f t="shared" si="45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37"/>
        <v>65</v>
      </c>
      <c r="AL162" s="26">
        <f t="shared" si="38"/>
        <v>124</v>
      </c>
      <c r="AM162" s="26">
        <f t="shared" si="39"/>
        <v>974</v>
      </c>
      <c r="AP162" s="18">
        <v>158</v>
      </c>
      <c r="AQ162" s="26">
        <v>13</v>
      </c>
      <c r="AR162" s="18">
        <v>7</v>
      </c>
      <c r="AS162" s="15">
        <f t="shared" si="40"/>
        <v>1600</v>
      </c>
      <c r="AT162" s="15">
        <f t="shared" si="41"/>
        <v>4500</v>
      </c>
      <c r="AU162" s="15">
        <f t="shared" si="42"/>
        <v>81600</v>
      </c>
      <c r="AX162" s="18">
        <v>158</v>
      </c>
      <c r="AY162" s="26">
        <v>13</v>
      </c>
      <c r="AZ162" s="18">
        <v>8</v>
      </c>
      <c r="BA162" s="15">
        <f t="shared" si="43"/>
        <v>3200</v>
      </c>
      <c r="BB162" s="15">
        <f t="shared" si="44"/>
        <v>9000</v>
      </c>
      <c r="BC162" s="15">
        <f t="shared" si="45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37"/>
        <v>65</v>
      </c>
      <c r="AL163" s="26">
        <f t="shared" si="38"/>
        <v>126</v>
      </c>
      <c r="AM163" s="26">
        <f t="shared" si="39"/>
        <v>991</v>
      </c>
      <c r="AP163" s="18">
        <v>159</v>
      </c>
      <c r="AQ163" s="26">
        <v>13</v>
      </c>
      <c r="AR163" s="18">
        <v>8</v>
      </c>
      <c r="AS163" s="15">
        <f t="shared" si="40"/>
        <v>1600</v>
      </c>
      <c r="AT163" s="15">
        <f t="shared" si="41"/>
        <v>4500</v>
      </c>
      <c r="AU163" s="15">
        <f t="shared" si="42"/>
        <v>81600</v>
      </c>
      <c r="AX163" s="18">
        <v>159</v>
      </c>
      <c r="AY163" s="26">
        <v>13</v>
      </c>
      <c r="AZ163" s="18">
        <v>9</v>
      </c>
      <c r="BA163" s="15">
        <f t="shared" si="43"/>
        <v>3200</v>
      </c>
      <c r="BB163" s="15">
        <f t="shared" si="44"/>
        <v>9000</v>
      </c>
      <c r="BC163" s="15">
        <f t="shared" si="45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37"/>
        <v>65</v>
      </c>
      <c r="AL164" s="26">
        <f t="shared" si="38"/>
        <v>127</v>
      </c>
      <c r="AM164" s="26">
        <f t="shared" si="39"/>
        <v>1007</v>
      </c>
      <c r="AP164" s="18">
        <v>160</v>
      </c>
      <c r="AQ164" s="26">
        <v>13</v>
      </c>
      <c r="AR164" s="18">
        <v>9</v>
      </c>
      <c r="AS164" s="15">
        <f t="shared" si="40"/>
        <v>1600</v>
      </c>
      <c r="AT164" s="15">
        <f t="shared" si="41"/>
        <v>4500</v>
      </c>
      <c r="AU164" s="15">
        <f t="shared" si="42"/>
        <v>81600</v>
      </c>
      <c r="AX164" s="18">
        <v>160</v>
      </c>
      <c r="AY164" s="26">
        <v>13</v>
      </c>
      <c r="AZ164" s="18">
        <v>10</v>
      </c>
      <c r="BA164" s="15">
        <f t="shared" si="43"/>
        <v>3200</v>
      </c>
      <c r="BB164" s="15">
        <f t="shared" si="44"/>
        <v>9000</v>
      </c>
      <c r="BC164" s="15">
        <f t="shared" si="45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37"/>
        <v>65</v>
      </c>
      <c r="AL165" s="26">
        <f t="shared" si="38"/>
        <v>128</v>
      </c>
      <c r="AM165" s="26">
        <f t="shared" si="39"/>
        <v>1023</v>
      </c>
      <c r="AP165" s="18">
        <v>161</v>
      </c>
      <c r="AQ165" s="26">
        <v>13</v>
      </c>
      <c r="AR165" s="18">
        <v>10</v>
      </c>
      <c r="AS165" s="15">
        <f t="shared" si="40"/>
        <v>1600</v>
      </c>
      <c r="AT165" s="15">
        <f t="shared" si="41"/>
        <v>4500</v>
      </c>
      <c r="AU165" s="15">
        <f t="shared" si="42"/>
        <v>81600</v>
      </c>
      <c r="AX165" s="18">
        <v>161</v>
      </c>
      <c r="AY165" s="26">
        <v>13</v>
      </c>
      <c r="AZ165" s="18">
        <v>11</v>
      </c>
      <c r="BA165" s="15">
        <f t="shared" si="43"/>
        <v>3200</v>
      </c>
      <c r="BB165" s="15">
        <f t="shared" si="44"/>
        <v>9000</v>
      </c>
      <c r="BC165" s="15">
        <f t="shared" si="45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37"/>
        <v>65</v>
      </c>
      <c r="AL166" s="26">
        <f t="shared" si="38"/>
        <v>130</v>
      </c>
      <c r="AM166" s="26">
        <f t="shared" si="39"/>
        <v>1040</v>
      </c>
      <c r="AP166" s="18">
        <v>162</v>
      </c>
      <c r="AQ166" s="26">
        <v>13</v>
      </c>
      <c r="AR166" s="18">
        <v>11</v>
      </c>
      <c r="AS166" s="15">
        <f t="shared" si="40"/>
        <v>1600</v>
      </c>
      <c r="AT166" s="15">
        <f t="shared" si="41"/>
        <v>4500</v>
      </c>
      <c r="AU166" s="15">
        <f t="shared" si="42"/>
        <v>81600</v>
      </c>
      <c r="AX166" s="18">
        <v>162</v>
      </c>
      <c r="AY166" s="26">
        <v>13</v>
      </c>
      <c r="AZ166" s="18">
        <v>12</v>
      </c>
      <c r="BA166" s="15">
        <f t="shared" si="43"/>
        <v>3200</v>
      </c>
      <c r="BB166" s="15">
        <f t="shared" si="44"/>
        <v>9000</v>
      </c>
      <c r="BC166" s="15">
        <f t="shared" si="45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37"/>
        <v>80</v>
      </c>
      <c r="AL167" s="26">
        <f t="shared" si="38"/>
        <v>131</v>
      </c>
      <c r="AM167" s="26">
        <f t="shared" si="39"/>
        <v>1061</v>
      </c>
      <c r="AP167" s="18">
        <v>163</v>
      </c>
      <c r="AQ167" s="26">
        <v>13</v>
      </c>
      <c r="AR167" s="18">
        <v>12</v>
      </c>
      <c r="AS167" s="15">
        <f t="shared" si="40"/>
        <v>1600</v>
      </c>
      <c r="AT167" s="15">
        <f t="shared" si="41"/>
        <v>4500</v>
      </c>
      <c r="AU167" s="15">
        <f t="shared" si="42"/>
        <v>81600</v>
      </c>
      <c r="AX167" s="18">
        <v>163</v>
      </c>
      <c r="AY167" s="26">
        <v>13</v>
      </c>
      <c r="AZ167" s="18">
        <v>13</v>
      </c>
      <c r="BA167" s="15">
        <f t="shared" si="43"/>
        <v>3200</v>
      </c>
      <c r="BB167" s="15">
        <f t="shared" si="44"/>
        <v>9000</v>
      </c>
      <c r="BC167" s="15">
        <f t="shared" si="45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37"/>
        <v>80</v>
      </c>
      <c r="AL168" s="26">
        <f t="shared" si="38"/>
        <v>132</v>
      </c>
      <c r="AM168" s="26">
        <f t="shared" si="39"/>
        <v>1082</v>
      </c>
      <c r="AP168" s="18">
        <v>164</v>
      </c>
      <c r="AQ168" s="26">
        <v>13</v>
      </c>
      <c r="AR168" s="18">
        <v>13</v>
      </c>
      <c r="AS168" s="15">
        <f t="shared" si="40"/>
        <v>1600</v>
      </c>
      <c r="AT168" s="15">
        <f t="shared" si="41"/>
        <v>4500</v>
      </c>
      <c r="AU168" s="15">
        <f t="shared" si="42"/>
        <v>81600</v>
      </c>
      <c r="AX168" s="18">
        <v>164</v>
      </c>
      <c r="AY168" s="26">
        <v>13</v>
      </c>
      <c r="AZ168" s="18">
        <v>14</v>
      </c>
      <c r="BA168" s="15">
        <f t="shared" si="43"/>
        <v>3200</v>
      </c>
      <c r="BB168" s="15">
        <f t="shared" si="44"/>
        <v>9000</v>
      </c>
      <c r="BC168" s="15">
        <f t="shared" si="45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37"/>
        <v>80</v>
      </c>
      <c r="AL169" s="26">
        <f t="shared" si="38"/>
        <v>134</v>
      </c>
      <c r="AM169" s="26">
        <f t="shared" si="39"/>
        <v>1104</v>
      </c>
      <c r="AP169" s="18">
        <v>165</v>
      </c>
      <c r="AQ169" s="26">
        <v>13</v>
      </c>
      <c r="AR169" s="18">
        <v>14</v>
      </c>
      <c r="AS169" s="15">
        <f t="shared" si="40"/>
        <v>1600</v>
      </c>
      <c r="AT169" s="15">
        <f t="shared" si="41"/>
        <v>4500</v>
      </c>
      <c r="AU169" s="15">
        <f t="shared" si="42"/>
        <v>81600</v>
      </c>
      <c r="AX169" s="18">
        <v>165</v>
      </c>
      <c r="AY169" s="26">
        <v>13</v>
      </c>
      <c r="AZ169" s="18">
        <v>15</v>
      </c>
      <c r="BA169" s="15">
        <f t="shared" si="43"/>
        <v>3200</v>
      </c>
      <c r="BB169" s="15">
        <f t="shared" si="44"/>
        <v>9000</v>
      </c>
      <c r="BC169" s="15">
        <f t="shared" si="45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37"/>
        <v>80</v>
      </c>
      <c r="AL170" s="26">
        <f t="shared" si="38"/>
        <v>135</v>
      </c>
      <c r="AM170" s="26">
        <f t="shared" si="39"/>
        <v>1125</v>
      </c>
      <c r="AP170" s="18">
        <v>166</v>
      </c>
      <c r="AQ170" s="26">
        <v>13</v>
      </c>
      <c r="AR170" s="18">
        <v>15</v>
      </c>
      <c r="AS170" s="15">
        <f t="shared" si="40"/>
        <v>1600</v>
      </c>
      <c r="AT170" s="15">
        <f t="shared" si="41"/>
        <v>4500</v>
      </c>
      <c r="AU170" s="15">
        <f t="shared" si="42"/>
        <v>81600</v>
      </c>
      <c r="AX170" s="18">
        <v>166</v>
      </c>
      <c r="AY170" s="26">
        <v>14</v>
      </c>
      <c r="AZ170" s="18">
        <v>1</v>
      </c>
      <c r="BA170" s="15">
        <f t="shared" si="43"/>
        <v>4000</v>
      </c>
      <c r="BB170" s="15">
        <f t="shared" si="44"/>
        <v>10500</v>
      </c>
      <c r="BC170" s="15">
        <f t="shared" si="45"/>
        <v>162000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37"/>
        <v>80</v>
      </c>
      <c r="AL171" s="26">
        <f t="shared" si="38"/>
        <v>136</v>
      </c>
      <c r="AM171" s="26">
        <f t="shared" si="39"/>
        <v>1146</v>
      </c>
      <c r="AP171" s="18">
        <v>167</v>
      </c>
      <c r="AQ171" s="26">
        <v>14</v>
      </c>
      <c r="AR171" s="18">
        <v>1</v>
      </c>
      <c r="AS171" s="15">
        <f t="shared" si="40"/>
        <v>2000</v>
      </c>
      <c r="AT171" s="15">
        <f t="shared" si="41"/>
        <v>5250</v>
      </c>
      <c r="AU171" s="15">
        <f t="shared" si="42"/>
        <v>108000</v>
      </c>
      <c r="AX171" s="18">
        <v>167</v>
      </c>
      <c r="AY171" s="26">
        <v>14</v>
      </c>
      <c r="AZ171" s="18">
        <v>2</v>
      </c>
      <c r="BA171" s="15">
        <f t="shared" si="43"/>
        <v>4000</v>
      </c>
      <c r="BB171" s="15">
        <f t="shared" si="44"/>
        <v>10500</v>
      </c>
      <c r="BC171" s="15">
        <f t="shared" si="45"/>
        <v>162000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37"/>
        <v>80</v>
      </c>
      <c r="AL172" s="26">
        <f t="shared" si="38"/>
        <v>138</v>
      </c>
      <c r="AM172" s="26">
        <f t="shared" si="39"/>
        <v>1168</v>
      </c>
      <c r="AP172" s="18">
        <v>168</v>
      </c>
      <c r="AQ172" s="26">
        <v>14</v>
      </c>
      <c r="AR172" s="18">
        <v>2</v>
      </c>
      <c r="AS172" s="15">
        <f t="shared" si="40"/>
        <v>2000</v>
      </c>
      <c r="AT172" s="15">
        <f t="shared" si="41"/>
        <v>5250</v>
      </c>
      <c r="AU172" s="15">
        <f t="shared" si="42"/>
        <v>108000</v>
      </c>
      <c r="AX172" s="18">
        <v>168</v>
      </c>
      <c r="AY172" s="26">
        <v>14</v>
      </c>
      <c r="AZ172" s="18">
        <v>3</v>
      </c>
      <c r="BA172" s="15">
        <f t="shared" si="43"/>
        <v>4000</v>
      </c>
      <c r="BB172" s="15">
        <f t="shared" si="44"/>
        <v>10500</v>
      </c>
      <c r="BC172" s="15">
        <f t="shared" si="45"/>
        <v>162000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37"/>
        <v>80</v>
      </c>
      <c r="AL173" s="26">
        <f t="shared" si="38"/>
        <v>139</v>
      </c>
      <c r="AM173" s="26">
        <f t="shared" si="39"/>
        <v>1189</v>
      </c>
      <c r="AP173" s="18">
        <v>169</v>
      </c>
      <c r="AQ173" s="26">
        <v>14</v>
      </c>
      <c r="AR173" s="18">
        <v>3</v>
      </c>
      <c r="AS173" s="15">
        <f t="shared" si="40"/>
        <v>2000</v>
      </c>
      <c r="AT173" s="15">
        <f t="shared" si="41"/>
        <v>5250</v>
      </c>
      <c r="AU173" s="15">
        <f t="shared" si="42"/>
        <v>108000</v>
      </c>
      <c r="AX173" s="18">
        <v>169</v>
      </c>
      <c r="AY173" s="26">
        <v>14</v>
      </c>
      <c r="AZ173" s="18">
        <v>4</v>
      </c>
      <c r="BA173" s="15">
        <f t="shared" si="43"/>
        <v>4000</v>
      </c>
      <c r="BB173" s="15">
        <f t="shared" si="44"/>
        <v>10500</v>
      </c>
      <c r="BC173" s="15">
        <f t="shared" si="45"/>
        <v>162000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37"/>
        <v>80</v>
      </c>
      <c r="AL174" s="26">
        <f t="shared" si="38"/>
        <v>140</v>
      </c>
      <c r="AM174" s="26">
        <f t="shared" si="39"/>
        <v>1210</v>
      </c>
      <c r="AP174" s="18">
        <v>170</v>
      </c>
      <c r="AQ174" s="26">
        <v>14</v>
      </c>
      <c r="AR174" s="18">
        <v>4</v>
      </c>
      <c r="AS174" s="15">
        <f t="shared" si="40"/>
        <v>2000</v>
      </c>
      <c r="AT174" s="15">
        <f t="shared" si="41"/>
        <v>5250</v>
      </c>
      <c r="AU174" s="15">
        <f t="shared" si="42"/>
        <v>108000</v>
      </c>
      <c r="AX174" s="18">
        <v>170</v>
      </c>
      <c r="AY174" s="26">
        <v>14</v>
      </c>
      <c r="AZ174" s="18">
        <v>5</v>
      </c>
      <c r="BA174" s="15">
        <f t="shared" si="43"/>
        <v>4000</v>
      </c>
      <c r="BB174" s="15">
        <f t="shared" si="44"/>
        <v>10500</v>
      </c>
      <c r="BC174" s="15">
        <f t="shared" si="45"/>
        <v>162000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37"/>
        <v>80</v>
      </c>
      <c r="AL175" s="26">
        <f t="shared" si="38"/>
        <v>142</v>
      </c>
      <c r="AM175" s="26">
        <f t="shared" si="39"/>
        <v>1232</v>
      </c>
      <c r="AP175" s="18">
        <v>171</v>
      </c>
      <c r="AQ175" s="26">
        <v>14</v>
      </c>
      <c r="AR175" s="18">
        <v>5</v>
      </c>
      <c r="AS175" s="15">
        <f t="shared" si="40"/>
        <v>2000</v>
      </c>
      <c r="AT175" s="15">
        <f t="shared" si="41"/>
        <v>5250</v>
      </c>
      <c r="AU175" s="15">
        <f t="shared" si="42"/>
        <v>108000</v>
      </c>
      <c r="AX175" s="18">
        <v>171</v>
      </c>
      <c r="AY175" s="26">
        <v>14</v>
      </c>
      <c r="AZ175" s="18">
        <v>6</v>
      </c>
      <c r="BA175" s="15">
        <f t="shared" si="43"/>
        <v>4000</v>
      </c>
      <c r="BB175" s="15">
        <f t="shared" si="44"/>
        <v>10500</v>
      </c>
      <c r="BC175" s="15">
        <f t="shared" si="45"/>
        <v>162000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37"/>
        <v>80</v>
      </c>
      <c r="AL176" s="26">
        <f t="shared" si="38"/>
        <v>143</v>
      </c>
      <c r="AM176" s="26">
        <f t="shared" si="39"/>
        <v>1253</v>
      </c>
      <c r="AP176" s="18">
        <v>172</v>
      </c>
      <c r="AQ176" s="26">
        <v>14</v>
      </c>
      <c r="AR176" s="18">
        <v>6</v>
      </c>
      <c r="AS176" s="15">
        <f t="shared" si="40"/>
        <v>2000</v>
      </c>
      <c r="AT176" s="15">
        <f t="shared" si="41"/>
        <v>5250</v>
      </c>
      <c r="AU176" s="15">
        <f t="shared" si="42"/>
        <v>108000</v>
      </c>
      <c r="AX176" s="18">
        <v>172</v>
      </c>
      <c r="AY176" s="26">
        <v>14</v>
      </c>
      <c r="AZ176" s="18">
        <v>7</v>
      </c>
      <c r="BA176" s="15">
        <f t="shared" si="43"/>
        <v>4000</v>
      </c>
      <c r="BB176" s="15">
        <f t="shared" si="44"/>
        <v>10500</v>
      </c>
      <c r="BC176" s="15">
        <f t="shared" si="45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37"/>
        <v>80</v>
      </c>
      <c r="AL177" s="26">
        <f t="shared" si="38"/>
        <v>144</v>
      </c>
      <c r="AM177" s="26">
        <f t="shared" si="39"/>
        <v>1274</v>
      </c>
      <c r="AP177" s="18">
        <v>173</v>
      </c>
      <c r="AQ177" s="26">
        <v>14</v>
      </c>
      <c r="AR177" s="18">
        <v>7</v>
      </c>
      <c r="AS177" s="15">
        <f t="shared" si="40"/>
        <v>2000</v>
      </c>
      <c r="AT177" s="15">
        <f t="shared" si="41"/>
        <v>5250</v>
      </c>
      <c r="AU177" s="15">
        <f t="shared" si="42"/>
        <v>108000</v>
      </c>
      <c r="AX177" s="18">
        <v>173</v>
      </c>
      <c r="AY177" s="26">
        <v>14</v>
      </c>
      <c r="AZ177" s="18">
        <v>8</v>
      </c>
      <c r="BA177" s="15">
        <f t="shared" si="43"/>
        <v>4000</v>
      </c>
      <c r="BB177" s="15">
        <f t="shared" si="44"/>
        <v>10500</v>
      </c>
      <c r="BC177" s="15">
        <f t="shared" si="45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37"/>
        <v>80</v>
      </c>
      <c r="AL178" s="26">
        <f t="shared" si="38"/>
        <v>146</v>
      </c>
      <c r="AM178" s="26">
        <f t="shared" si="39"/>
        <v>1296</v>
      </c>
      <c r="AP178" s="18">
        <v>174</v>
      </c>
      <c r="AQ178" s="26">
        <v>14</v>
      </c>
      <c r="AR178" s="18">
        <v>8</v>
      </c>
      <c r="AS178" s="15">
        <f t="shared" si="40"/>
        <v>2000</v>
      </c>
      <c r="AT178" s="15">
        <f t="shared" si="41"/>
        <v>5250</v>
      </c>
      <c r="AU178" s="15">
        <f t="shared" si="42"/>
        <v>108000</v>
      </c>
      <c r="AX178" s="18">
        <v>174</v>
      </c>
      <c r="AY178" s="26">
        <v>14</v>
      </c>
      <c r="AZ178" s="18">
        <v>9</v>
      </c>
      <c r="BA178" s="15">
        <f t="shared" si="43"/>
        <v>4000</v>
      </c>
      <c r="BB178" s="15">
        <f t="shared" si="44"/>
        <v>10500</v>
      </c>
      <c r="BC178" s="15">
        <f t="shared" si="45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37"/>
        <v>80</v>
      </c>
      <c r="AL179" s="26">
        <f t="shared" si="38"/>
        <v>147</v>
      </c>
      <c r="AM179" s="26">
        <f t="shared" si="39"/>
        <v>1317</v>
      </c>
      <c r="AP179" s="18">
        <v>175</v>
      </c>
      <c r="AQ179" s="26">
        <v>14</v>
      </c>
      <c r="AR179" s="18">
        <v>9</v>
      </c>
      <c r="AS179" s="15">
        <f t="shared" si="40"/>
        <v>2000</v>
      </c>
      <c r="AT179" s="15">
        <f t="shared" si="41"/>
        <v>5250</v>
      </c>
      <c r="AU179" s="15">
        <f t="shared" si="42"/>
        <v>108000</v>
      </c>
      <c r="AX179" s="18">
        <v>175</v>
      </c>
      <c r="AY179" s="26">
        <v>14</v>
      </c>
      <c r="AZ179" s="18">
        <v>10</v>
      </c>
      <c r="BA179" s="15">
        <f t="shared" si="43"/>
        <v>4000</v>
      </c>
      <c r="BB179" s="15">
        <f t="shared" si="44"/>
        <v>10500</v>
      </c>
      <c r="BC179" s="15">
        <f t="shared" si="45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37"/>
        <v>80</v>
      </c>
      <c r="AL180" s="26">
        <f t="shared" si="38"/>
        <v>148</v>
      </c>
      <c r="AM180" s="26">
        <f t="shared" si="39"/>
        <v>1338</v>
      </c>
      <c r="AP180" s="18">
        <v>176</v>
      </c>
      <c r="AQ180" s="26">
        <v>14</v>
      </c>
      <c r="AR180" s="18">
        <v>10</v>
      </c>
      <c r="AS180" s="15">
        <f t="shared" si="40"/>
        <v>2000</v>
      </c>
      <c r="AT180" s="15">
        <f t="shared" si="41"/>
        <v>5250</v>
      </c>
      <c r="AU180" s="15">
        <f t="shared" si="42"/>
        <v>108000</v>
      </c>
      <c r="AX180" s="18">
        <v>176</v>
      </c>
      <c r="AY180" s="26">
        <v>14</v>
      </c>
      <c r="AZ180" s="18">
        <v>11</v>
      </c>
      <c r="BA180" s="15">
        <f t="shared" si="43"/>
        <v>4000</v>
      </c>
      <c r="BB180" s="15">
        <f t="shared" si="44"/>
        <v>10500</v>
      </c>
      <c r="BC180" s="15">
        <f t="shared" si="45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37"/>
        <v>80</v>
      </c>
      <c r="AL181" s="26">
        <f t="shared" si="38"/>
        <v>150</v>
      </c>
      <c r="AM181" s="26">
        <f t="shared" si="39"/>
        <v>1360</v>
      </c>
      <c r="AP181" s="18">
        <v>177</v>
      </c>
      <c r="AQ181" s="26">
        <v>14</v>
      </c>
      <c r="AR181" s="18">
        <v>11</v>
      </c>
      <c r="AS181" s="15">
        <f t="shared" si="40"/>
        <v>2000</v>
      </c>
      <c r="AT181" s="15">
        <f t="shared" si="41"/>
        <v>5250</v>
      </c>
      <c r="AU181" s="15">
        <f t="shared" si="42"/>
        <v>108000</v>
      </c>
      <c r="AX181" s="18">
        <v>177</v>
      </c>
      <c r="AY181" s="26">
        <v>14</v>
      </c>
      <c r="AZ181" s="18">
        <v>12</v>
      </c>
      <c r="BA181" s="15">
        <f t="shared" si="43"/>
        <v>4000</v>
      </c>
      <c r="BB181" s="15">
        <f t="shared" si="44"/>
        <v>10500</v>
      </c>
      <c r="BC181" s="15">
        <f t="shared" si="45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37"/>
        <v>100</v>
      </c>
      <c r="AL182" s="26">
        <f t="shared" si="38"/>
        <v>151</v>
      </c>
      <c r="AM182" s="26">
        <f t="shared" si="39"/>
        <v>1389</v>
      </c>
      <c r="AP182" s="18">
        <v>178</v>
      </c>
      <c r="AQ182" s="26">
        <v>14</v>
      </c>
      <c r="AR182" s="18">
        <v>12</v>
      </c>
      <c r="AS182" s="15">
        <f t="shared" si="40"/>
        <v>2000</v>
      </c>
      <c r="AT182" s="15">
        <f t="shared" si="41"/>
        <v>5250</v>
      </c>
      <c r="AU182" s="15">
        <f t="shared" si="42"/>
        <v>108000</v>
      </c>
      <c r="AX182" s="18">
        <v>178</v>
      </c>
      <c r="AY182" s="26">
        <v>14</v>
      </c>
      <c r="AZ182" s="18">
        <v>13</v>
      </c>
      <c r="BA182" s="15">
        <f t="shared" si="43"/>
        <v>4000</v>
      </c>
      <c r="BB182" s="15">
        <f t="shared" si="44"/>
        <v>10500</v>
      </c>
      <c r="BC182" s="15">
        <f t="shared" si="45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37"/>
        <v>100</v>
      </c>
      <c r="AL183" s="26">
        <f t="shared" si="38"/>
        <v>153</v>
      </c>
      <c r="AM183" s="26">
        <f t="shared" si="39"/>
        <v>1418</v>
      </c>
      <c r="AP183" s="18">
        <v>179</v>
      </c>
      <c r="AQ183" s="26">
        <v>14</v>
      </c>
      <c r="AR183" s="18">
        <v>13</v>
      </c>
      <c r="AS183" s="15">
        <f t="shared" si="40"/>
        <v>2000</v>
      </c>
      <c r="AT183" s="15">
        <f t="shared" si="41"/>
        <v>5250</v>
      </c>
      <c r="AU183" s="15">
        <f t="shared" si="42"/>
        <v>108000</v>
      </c>
      <c r="AX183" s="18">
        <v>179</v>
      </c>
      <c r="AY183" s="26">
        <v>14</v>
      </c>
      <c r="AZ183" s="18">
        <v>14</v>
      </c>
      <c r="BA183" s="15">
        <f t="shared" si="43"/>
        <v>4000</v>
      </c>
      <c r="BB183" s="15">
        <f t="shared" si="44"/>
        <v>10500</v>
      </c>
      <c r="BC183" s="15">
        <f t="shared" si="45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37"/>
        <v>100</v>
      </c>
      <c r="AL184" s="26">
        <f t="shared" si="38"/>
        <v>155</v>
      </c>
      <c r="AM184" s="26">
        <f t="shared" si="39"/>
        <v>1448</v>
      </c>
      <c r="AP184" s="18">
        <v>180</v>
      </c>
      <c r="AQ184" s="26">
        <v>14</v>
      </c>
      <c r="AR184" s="18">
        <v>14</v>
      </c>
      <c r="AS184" s="15">
        <f t="shared" si="40"/>
        <v>2000</v>
      </c>
      <c r="AT184" s="15">
        <f t="shared" si="41"/>
        <v>5250</v>
      </c>
      <c r="AU184" s="15">
        <f t="shared" si="42"/>
        <v>108000</v>
      </c>
      <c r="AX184" s="18">
        <v>180</v>
      </c>
      <c r="AY184" s="26">
        <v>14</v>
      </c>
      <c r="AZ184" s="18">
        <v>15</v>
      </c>
      <c r="BA184" s="15">
        <f t="shared" si="43"/>
        <v>4000</v>
      </c>
      <c r="BB184" s="15">
        <f t="shared" si="44"/>
        <v>10500</v>
      </c>
      <c r="BC184" s="15">
        <f t="shared" si="45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37"/>
        <v>100</v>
      </c>
      <c r="AL185" s="26">
        <f t="shared" si="38"/>
        <v>156</v>
      </c>
      <c r="AM185" s="26">
        <f t="shared" si="39"/>
        <v>1477</v>
      </c>
      <c r="AP185" s="18">
        <v>181</v>
      </c>
      <c r="AQ185" s="26">
        <v>14</v>
      </c>
      <c r="AR185" s="18">
        <v>15</v>
      </c>
      <c r="AS185" s="15">
        <f t="shared" si="40"/>
        <v>2000</v>
      </c>
      <c r="AT185" s="15">
        <f t="shared" si="41"/>
        <v>5250</v>
      </c>
      <c r="AU185" s="15">
        <f t="shared" si="42"/>
        <v>108000</v>
      </c>
      <c r="AX185" s="18">
        <v>181</v>
      </c>
      <c r="AY185" s="26">
        <v>15</v>
      </c>
      <c r="AZ185" s="18">
        <v>1</v>
      </c>
      <c r="BA185" s="15">
        <f t="shared" si="43"/>
        <v>5000</v>
      </c>
      <c r="BB185" s="15">
        <f t="shared" si="44"/>
        <v>12000</v>
      </c>
      <c r="BC185" s="15">
        <f t="shared" si="45"/>
        <v>225000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37"/>
        <v>100</v>
      </c>
      <c r="AL186" s="26">
        <f t="shared" si="38"/>
        <v>158</v>
      </c>
      <c r="AM186" s="26">
        <f t="shared" si="39"/>
        <v>1506</v>
      </c>
      <c r="AP186" s="18">
        <v>182</v>
      </c>
      <c r="AQ186" s="26">
        <v>15</v>
      </c>
      <c r="AR186" s="18">
        <v>1</v>
      </c>
      <c r="AS186" s="15">
        <f t="shared" si="40"/>
        <v>2500</v>
      </c>
      <c r="AT186" s="15">
        <f t="shared" si="41"/>
        <v>6000</v>
      </c>
      <c r="AU186" s="15">
        <f t="shared" si="42"/>
        <v>150000</v>
      </c>
      <c r="AX186" s="18">
        <v>182</v>
      </c>
      <c r="AY186" s="26">
        <v>15</v>
      </c>
      <c r="AZ186" s="18">
        <v>2</v>
      </c>
      <c r="BA186" s="15">
        <f t="shared" si="43"/>
        <v>5000</v>
      </c>
      <c r="BB186" s="15">
        <f t="shared" si="44"/>
        <v>12000</v>
      </c>
      <c r="BC186" s="15">
        <f t="shared" si="45"/>
        <v>225000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37"/>
        <v>100</v>
      </c>
      <c r="AL187" s="26">
        <f t="shared" si="38"/>
        <v>160</v>
      </c>
      <c r="AM187" s="26">
        <f t="shared" si="39"/>
        <v>1536</v>
      </c>
      <c r="AP187" s="18">
        <v>183</v>
      </c>
      <c r="AQ187" s="26">
        <v>15</v>
      </c>
      <c r="AR187" s="18">
        <v>2</v>
      </c>
      <c r="AS187" s="15">
        <f t="shared" si="40"/>
        <v>2500</v>
      </c>
      <c r="AT187" s="15">
        <f t="shared" si="41"/>
        <v>6000</v>
      </c>
      <c r="AU187" s="15">
        <f t="shared" si="42"/>
        <v>150000</v>
      </c>
      <c r="AX187" s="18">
        <v>183</v>
      </c>
      <c r="AY187" s="26">
        <v>15</v>
      </c>
      <c r="AZ187" s="18">
        <v>3</v>
      </c>
      <c r="BA187" s="15">
        <f t="shared" si="43"/>
        <v>5000</v>
      </c>
      <c r="BB187" s="15">
        <f t="shared" si="44"/>
        <v>12000</v>
      </c>
      <c r="BC187" s="15">
        <f t="shared" si="45"/>
        <v>225000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37"/>
        <v>100</v>
      </c>
      <c r="AL188" s="26">
        <f t="shared" si="38"/>
        <v>161</v>
      </c>
      <c r="AM188" s="26">
        <f t="shared" si="39"/>
        <v>1565</v>
      </c>
      <c r="AP188" s="18">
        <v>184</v>
      </c>
      <c r="AQ188" s="26">
        <v>15</v>
      </c>
      <c r="AR188" s="18">
        <v>3</v>
      </c>
      <c r="AS188" s="15">
        <f t="shared" si="40"/>
        <v>2500</v>
      </c>
      <c r="AT188" s="15">
        <f t="shared" si="41"/>
        <v>6000</v>
      </c>
      <c r="AU188" s="15">
        <f t="shared" si="42"/>
        <v>150000</v>
      </c>
      <c r="AX188" s="18">
        <v>184</v>
      </c>
      <c r="AY188" s="26">
        <v>15</v>
      </c>
      <c r="AZ188" s="18">
        <v>4</v>
      </c>
      <c r="BA188" s="15">
        <f t="shared" si="43"/>
        <v>5000</v>
      </c>
      <c r="BB188" s="15">
        <f t="shared" si="44"/>
        <v>12000</v>
      </c>
      <c r="BC188" s="15">
        <f t="shared" si="45"/>
        <v>225000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37"/>
        <v>100</v>
      </c>
      <c r="AL189" s="26">
        <f t="shared" si="38"/>
        <v>163</v>
      </c>
      <c r="AM189" s="26">
        <f t="shared" si="39"/>
        <v>1594</v>
      </c>
      <c r="AP189" s="18">
        <v>185</v>
      </c>
      <c r="AQ189" s="26">
        <v>15</v>
      </c>
      <c r="AR189" s="18">
        <v>4</v>
      </c>
      <c r="AS189" s="15">
        <f t="shared" si="40"/>
        <v>2500</v>
      </c>
      <c r="AT189" s="15">
        <f t="shared" si="41"/>
        <v>6000</v>
      </c>
      <c r="AU189" s="15">
        <f t="shared" si="42"/>
        <v>150000</v>
      </c>
      <c r="AX189" s="18">
        <v>185</v>
      </c>
      <c r="AY189" s="26">
        <v>15</v>
      </c>
      <c r="AZ189" s="18">
        <v>5</v>
      </c>
      <c r="BA189" s="15">
        <f t="shared" si="43"/>
        <v>5000</v>
      </c>
      <c r="BB189" s="15">
        <f t="shared" si="44"/>
        <v>12000</v>
      </c>
      <c r="BC189" s="15">
        <f t="shared" si="45"/>
        <v>225000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37"/>
        <v>100</v>
      </c>
      <c r="AL190" s="26">
        <f t="shared" si="38"/>
        <v>165</v>
      </c>
      <c r="AM190" s="26">
        <f t="shared" si="39"/>
        <v>1624</v>
      </c>
      <c r="AP190" s="18">
        <v>186</v>
      </c>
      <c r="AQ190" s="26">
        <v>15</v>
      </c>
      <c r="AR190" s="18">
        <v>5</v>
      </c>
      <c r="AS190" s="15">
        <f t="shared" si="40"/>
        <v>2500</v>
      </c>
      <c r="AT190" s="15">
        <f t="shared" si="41"/>
        <v>6000</v>
      </c>
      <c r="AU190" s="15">
        <f t="shared" si="42"/>
        <v>150000</v>
      </c>
      <c r="AX190" s="18">
        <v>186</v>
      </c>
      <c r="AY190" s="26">
        <v>15</v>
      </c>
      <c r="AZ190" s="18">
        <v>6</v>
      </c>
      <c r="BA190" s="15">
        <f t="shared" si="43"/>
        <v>5000</v>
      </c>
      <c r="BB190" s="15">
        <f t="shared" si="44"/>
        <v>12000</v>
      </c>
      <c r="BC190" s="15">
        <f t="shared" si="45"/>
        <v>225000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37"/>
        <v>100</v>
      </c>
      <c r="AL191" s="26">
        <f t="shared" si="38"/>
        <v>166</v>
      </c>
      <c r="AM191" s="26">
        <f t="shared" si="39"/>
        <v>1653</v>
      </c>
      <c r="AP191" s="18">
        <v>187</v>
      </c>
      <c r="AQ191" s="26">
        <v>15</v>
      </c>
      <c r="AR191" s="18">
        <v>6</v>
      </c>
      <c r="AS191" s="15">
        <f t="shared" si="40"/>
        <v>2500</v>
      </c>
      <c r="AT191" s="15">
        <f t="shared" si="41"/>
        <v>6000</v>
      </c>
      <c r="AU191" s="15">
        <f t="shared" si="42"/>
        <v>150000</v>
      </c>
      <c r="AX191" s="18">
        <v>187</v>
      </c>
      <c r="AY191" s="26">
        <v>15</v>
      </c>
      <c r="AZ191" s="18">
        <v>7</v>
      </c>
      <c r="BA191" s="15">
        <f t="shared" si="43"/>
        <v>5000</v>
      </c>
      <c r="BB191" s="15">
        <f t="shared" si="44"/>
        <v>12000</v>
      </c>
      <c r="BC191" s="15">
        <f t="shared" si="45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37"/>
        <v>100</v>
      </c>
      <c r="AL192" s="26">
        <f t="shared" si="38"/>
        <v>168</v>
      </c>
      <c r="AM192" s="26">
        <f t="shared" si="39"/>
        <v>1682</v>
      </c>
      <c r="AP192" s="18">
        <v>188</v>
      </c>
      <c r="AQ192" s="26">
        <v>15</v>
      </c>
      <c r="AR192" s="18">
        <v>7</v>
      </c>
      <c r="AS192" s="15">
        <f t="shared" si="40"/>
        <v>2500</v>
      </c>
      <c r="AT192" s="15">
        <f t="shared" si="41"/>
        <v>6000</v>
      </c>
      <c r="AU192" s="15">
        <f t="shared" si="42"/>
        <v>150000</v>
      </c>
      <c r="AX192" s="18">
        <v>188</v>
      </c>
      <c r="AY192" s="26">
        <v>15</v>
      </c>
      <c r="AZ192" s="18">
        <v>8</v>
      </c>
      <c r="BA192" s="15">
        <f t="shared" si="43"/>
        <v>5000</v>
      </c>
      <c r="BB192" s="15">
        <f t="shared" si="44"/>
        <v>12000</v>
      </c>
      <c r="BC192" s="15">
        <f t="shared" si="45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37"/>
        <v>100</v>
      </c>
      <c r="AL193" s="26">
        <f t="shared" si="38"/>
        <v>170</v>
      </c>
      <c r="AM193" s="26">
        <f t="shared" si="39"/>
        <v>1712</v>
      </c>
      <c r="AP193" s="18">
        <v>189</v>
      </c>
      <c r="AQ193" s="26">
        <v>15</v>
      </c>
      <c r="AR193" s="18">
        <v>8</v>
      </c>
      <c r="AS193" s="15">
        <f t="shared" si="40"/>
        <v>2500</v>
      </c>
      <c r="AT193" s="15">
        <f t="shared" si="41"/>
        <v>6000</v>
      </c>
      <c r="AU193" s="15">
        <f t="shared" si="42"/>
        <v>150000</v>
      </c>
      <c r="AX193" s="18">
        <v>189</v>
      </c>
      <c r="AY193" s="26">
        <v>15</v>
      </c>
      <c r="AZ193" s="18">
        <v>9</v>
      </c>
      <c r="BA193" s="15">
        <f t="shared" si="43"/>
        <v>5000</v>
      </c>
      <c r="BB193" s="15">
        <f t="shared" si="44"/>
        <v>12000</v>
      </c>
      <c r="BC193" s="15">
        <f t="shared" si="45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37"/>
        <v>100</v>
      </c>
      <c r="AL194" s="26">
        <f t="shared" si="38"/>
        <v>171</v>
      </c>
      <c r="AM194" s="26">
        <f t="shared" si="39"/>
        <v>1741</v>
      </c>
      <c r="AP194" s="18">
        <v>190</v>
      </c>
      <c r="AQ194" s="26">
        <v>15</v>
      </c>
      <c r="AR194" s="18">
        <v>9</v>
      </c>
      <c r="AS194" s="15">
        <f t="shared" si="40"/>
        <v>2500</v>
      </c>
      <c r="AT194" s="15">
        <f t="shared" si="41"/>
        <v>6000</v>
      </c>
      <c r="AU194" s="15">
        <f t="shared" si="42"/>
        <v>150000</v>
      </c>
      <c r="AX194" s="18">
        <v>190</v>
      </c>
      <c r="AY194" s="26">
        <v>15</v>
      </c>
      <c r="AZ194" s="18">
        <v>10</v>
      </c>
      <c r="BA194" s="15">
        <f t="shared" si="43"/>
        <v>5000</v>
      </c>
      <c r="BB194" s="15">
        <f t="shared" si="44"/>
        <v>12000</v>
      </c>
      <c r="BC194" s="15">
        <f t="shared" si="45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37"/>
        <v>100</v>
      </c>
      <c r="AL195" s="26">
        <f t="shared" si="38"/>
        <v>173</v>
      </c>
      <c r="AM195" s="26">
        <f t="shared" si="39"/>
        <v>1770</v>
      </c>
      <c r="AP195" s="18">
        <v>191</v>
      </c>
      <c r="AQ195" s="26">
        <v>15</v>
      </c>
      <c r="AR195" s="18">
        <v>10</v>
      </c>
      <c r="AS195" s="15">
        <f t="shared" si="40"/>
        <v>2500</v>
      </c>
      <c r="AT195" s="15">
        <f t="shared" si="41"/>
        <v>6000</v>
      </c>
      <c r="AU195" s="15">
        <f t="shared" si="42"/>
        <v>150000</v>
      </c>
      <c r="AX195" s="18">
        <v>191</v>
      </c>
      <c r="AY195" s="26">
        <v>15</v>
      </c>
      <c r="AZ195" s="18">
        <v>11</v>
      </c>
      <c r="BA195" s="15">
        <f t="shared" si="43"/>
        <v>5000</v>
      </c>
      <c r="BB195" s="15">
        <f t="shared" si="44"/>
        <v>12000</v>
      </c>
      <c r="BC195" s="15">
        <f t="shared" si="45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37"/>
        <v>100</v>
      </c>
      <c r="AL196" s="26">
        <f t="shared" si="38"/>
        <v>175</v>
      </c>
      <c r="AM196" s="26">
        <f t="shared" si="39"/>
        <v>1800</v>
      </c>
      <c r="AP196" s="18">
        <v>192</v>
      </c>
      <c r="AQ196" s="26">
        <v>15</v>
      </c>
      <c r="AR196" s="18">
        <v>11</v>
      </c>
      <c r="AS196" s="15">
        <f t="shared" si="40"/>
        <v>2500</v>
      </c>
      <c r="AT196" s="15">
        <f t="shared" si="41"/>
        <v>6000</v>
      </c>
      <c r="AU196" s="15">
        <f t="shared" si="42"/>
        <v>150000</v>
      </c>
      <c r="AX196" s="18">
        <v>192</v>
      </c>
      <c r="AY196" s="26">
        <v>15</v>
      </c>
      <c r="AZ196" s="18">
        <v>12</v>
      </c>
      <c r="BA196" s="15">
        <f t="shared" si="43"/>
        <v>5000</v>
      </c>
      <c r="BB196" s="15">
        <f t="shared" si="44"/>
        <v>12000</v>
      </c>
      <c r="BC196" s="15">
        <f t="shared" si="45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46">INDEX($C$6:$C$20,AI197)</f>
        <v>125</v>
      </c>
      <c r="AL197" s="26">
        <f t="shared" ref="AL197:AL211" si="47">INT(INDEX($E$5:$E$20,AI197)+AJ197*INDEX($F$6:$F$20,AI197))</f>
        <v>176</v>
      </c>
      <c r="AM197" s="26">
        <f t="shared" si="39"/>
        <v>1846</v>
      </c>
      <c r="AP197" s="18">
        <v>193</v>
      </c>
      <c r="AQ197" s="26">
        <v>15</v>
      </c>
      <c r="AR197" s="18">
        <v>12</v>
      </c>
      <c r="AS197" s="15">
        <f t="shared" si="40"/>
        <v>2500</v>
      </c>
      <c r="AT197" s="15">
        <f t="shared" si="41"/>
        <v>6000</v>
      </c>
      <c r="AU197" s="15">
        <f t="shared" si="42"/>
        <v>150000</v>
      </c>
      <c r="AX197" s="18">
        <v>193</v>
      </c>
      <c r="AY197" s="26">
        <v>15</v>
      </c>
      <c r="AZ197" s="18">
        <v>13</v>
      </c>
      <c r="BA197" s="15">
        <f t="shared" si="43"/>
        <v>5000</v>
      </c>
      <c r="BB197" s="15">
        <f t="shared" si="44"/>
        <v>12000</v>
      </c>
      <c r="BC197" s="15">
        <f t="shared" si="45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46"/>
        <v>125</v>
      </c>
      <c r="AL198" s="26">
        <f t="shared" si="47"/>
        <v>178</v>
      </c>
      <c r="AM198" s="26">
        <f t="shared" ref="AM198:AM211" si="48">INT(INDEX($H$5:$H$20,AI198)+AJ198*INDEX($I$6:$I$20,AI198))</f>
        <v>1893</v>
      </c>
      <c r="AP198" s="18">
        <v>194</v>
      </c>
      <c r="AQ198" s="26">
        <v>15</v>
      </c>
      <c r="AR198" s="18">
        <v>13</v>
      </c>
      <c r="AS198" s="15">
        <f t="shared" ref="AS198:AS200" si="49">INDEX($N$6:$N$20,AQ198)</f>
        <v>2500</v>
      </c>
      <c r="AT198" s="15">
        <f t="shared" ref="AT198:AT200" si="50">INDEX($P$6:$P$20,AQ198)</f>
        <v>6000</v>
      </c>
      <c r="AU198" s="15">
        <f t="shared" ref="AU198:AU200" si="51">INDEX($R$6:$R$20,AQ198)</f>
        <v>150000</v>
      </c>
      <c r="AX198" s="18">
        <v>194</v>
      </c>
      <c r="AY198" s="26">
        <v>15</v>
      </c>
      <c r="AZ198" s="18">
        <v>14</v>
      </c>
      <c r="BA198" s="15">
        <f t="shared" ref="BA198:BA199" si="52">INDEX($Y$6:$Y$20,AY198)</f>
        <v>5000</v>
      </c>
      <c r="BB198" s="15">
        <f t="shared" ref="BB198:BB199" si="53">INDEX($AA$6:$AA$20,AY198)</f>
        <v>12000</v>
      </c>
      <c r="BC198" s="15">
        <f t="shared" ref="BC198:BC199" si="54">INDEX($AC$6:$AC$20,AY198)</f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46"/>
        <v>125</v>
      </c>
      <c r="AL199" s="26">
        <f t="shared" si="47"/>
        <v>180</v>
      </c>
      <c r="AM199" s="26">
        <f t="shared" si="48"/>
        <v>1940</v>
      </c>
      <c r="AP199" s="18">
        <v>195</v>
      </c>
      <c r="AQ199" s="26">
        <v>15</v>
      </c>
      <c r="AR199" s="18">
        <v>14</v>
      </c>
      <c r="AS199" s="15">
        <f t="shared" si="49"/>
        <v>2500</v>
      </c>
      <c r="AT199" s="15">
        <f t="shared" si="50"/>
        <v>6000</v>
      </c>
      <c r="AU199" s="15">
        <f t="shared" si="51"/>
        <v>150000</v>
      </c>
      <c r="AX199" s="18">
        <v>195</v>
      </c>
      <c r="AY199" s="26">
        <v>15</v>
      </c>
      <c r="AZ199" s="18">
        <v>15</v>
      </c>
      <c r="BA199" s="15">
        <f t="shared" si="52"/>
        <v>5000</v>
      </c>
      <c r="BB199" s="15">
        <f t="shared" si="53"/>
        <v>12000</v>
      </c>
      <c r="BC199" s="15">
        <f t="shared" si="54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46"/>
        <v>125</v>
      </c>
      <c r="AL200" s="26">
        <f t="shared" si="47"/>
        <v>181</v>
      </c>
      <c r="AM200" s="26">
        <f t="shared" si="48"/>
        <v>1986</v>
      </c>
      <c r="AP200" s="18">
        <v>196</v>
      </c>
      <c r="AQ200" s="26">
        <v>15</v>
      </c>
      <c r="AR200" s="18">
        <v>15</v>
      </c>
      <c r="AS200" s="15">
        <f t="shared" si="49"/>
        <v>2500</v>
      </c>
      <c r="AT200" s="15">
        <f t="shared" si="50"/>
        <v>6000</v>
      </c>
      <c r="AU200" s="15">
        <f t="shared" si="51"/>
        <v>150000</v>
      </c>
      <c r="AX200" s="16"/>
      <c r="AY200" s="16"/>
      <c r="AZ200" s="16"/>
      <c r="BA200" s="16"/>
      <c r="BB200" s="16"/>
      <c r="BC200" s="16"/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46"/>
        <v>125</v>
      </c>
      <c r="AL201" s="26">
        <f t="shared" si="47"/>
        <v>183</v>
      </c>
      <c r="AM201" s="26">
        <f t="shared" si="48"/>
        <v>2033</v>
      </c>
      <c r="AP201" s="16"/>
      <c r="AQ201" s="16"/>
      <c r="AR201" s="16"/>
      <c r="AS201" s="16"/>
      <c r="AT201" s="16"/>
      <c r="AU201" s="16"/>
      <c r="AX201" s="16"/>
      <c r="AY201" s="16"/>
      <c r="AZ201" s="16"/>
      <c r="BA201" s="16"/>
      <c r="BB201" s="16"/>
      <c r="BC201" s="16"/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46"/>
        <v>125</v>
      </c>
      <c r="AL202" s="26">
        <f t="shared" si="47"/>
        <v>185</v>
      </c>
      <c r="AM202" s="26">
        <f t="shared" si="48"/>
        <v>2080</v>
      </c>
      <c r="AP202" s="16"/>
      <c r="AQ202" s="16"/>
      <c r="AR202" s="16"/>
      <c r="AS202" s="16"/>
      <c r="AT202" s="16"/>
      <c r="AU202" s="16"/>
      <c r="AX202" s="16"/>
      <c r="AY202" s="16"/>
      <c r="AZ202" s="16"/>
      <c r="BA202" s="16"/>
      <c r="BB202" s="16"/>
      <c r="BC202" s="16"/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46"/>
        <v>125</v>
      </c>
      <c r="AL203" s="26">
        <f t="shared" si="47"/>
        <v>186</v>
      </c>
      <c r="AM203" s="26">
        <f t="shared" si="48"/>
        <v>2126</v>
      </c>
      <c r="AP203" s="16"/>
      <c r="AQ203" s="16"/>
      <c r="AR203" s="16"/>
      <c r="AS203" s="16"/>
      <c r="AT203" s="16"/>
      <c r="AU203" s="16"/>
      <c r="AX203" s="16"/>
      <c r="AY203" s="16"/>
      <c r="AZ203" s="16"/>
      <c r="BA203" s="16"/>
      <c r="BB203" s="16"/>
      <c r="BC203" s="16"/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46"/>
        <v>125</v>
      </c>
      <c r="AL204" s="26">
        <f t="shared" si="47"/>
        <v>188</v>
      </c>
      <c r="AM204" s="26">
        <f t="shared" si="48"/>
        <v>2173</v>
      </c>
      <c r="AP204" s="16"/>
      <c r="AQ204" s="16"/>
      <c r="AR204" s="16"/>
      <c r="AS204" s="16"/>
      <c r="AT204" s="16"/>
      <c r="AU204" s="16"/>
      <c r="AX204" s="16"/>
      <c r="AY204" s="16"/>
      <c r="AZ204" s="16"/>
      <c r="BA204" s="16"/>
      <c r="BB204" s="16"/>
      <c r="BC204" s="16"/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46"/>
        <v>125</v>
      </c>
      <c r="AL205" s="26">
        <f t="shared" si="47"/>
        <v>190</v>
      </c>
      <c r="AM205" s="26">
        <f t="shared" si="48"/>
        <v>2220</v>
      </c>
      <c r="AP205" s="16"/>
      <c r="AQ205" s="16"/>
      <c r="AR205" s="16"/>
      <c r="AS205" s="16"/>
      <c r="AT205" s="16"/>
      <c r="AU205" s="16"/>
      <c r="AX205" s="16"/>
      <c r="AY205" s="16"/>
      <c r="AZ205" s="16"/>
      <c r="BA205" s="16"/>
      <c r="BB205" s="16"/>
      <c r="BC205" s="16"/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46"/>
        <v>125</v>
      </c>
      <c r="AL206" s="26">
        <f t="shared" si="47"/>
        <v>191</v>
      </c>
      <c r="AM206" s="26">
        <f t="shared" si="48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46"/>
        <v>125</v>
      </c>
      <c r="AL207" s="26">
        <f t="shared" si="47"/>
        <v>193</v>
      </c>
      <c r="AM207" s="26">
        <f t="shared" si="48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46"/>
        <v>125</v>
      </c>
      <c r="AL208" s="26">
        <f t="shared" si="47"/>
        <v>195</v>
      </c>
      <c r="AM208" s="26">
        <f t="shared" si="48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46"/>
        <v>125</v>
      </c>
      <c r="AL209" s="26">
        <f t="shared" si="47"/>
        <v>196</v>
      </c>
      <c r="AM209" s="26">
        <f t="shared" si="48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46"/>
        <v>125</v>
      </c>
      <c r="AL210" s="26">
        <f t="shared" si="47"/>
        <v>198</v>
      </c>
      <c r="AM210" s="26">
        <f t="shared" si="48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46"/>
        <v>125</v>
      </c>
      <c r="AL211" s="26">
        <f t="shared" si="47"/>
        <v>200</v>
      </c>
      <c r="AM211" s="26">
        <f t="shared" si="48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3"/>
  <sheetViews>
    <sheetView topLeftCell="A43" workbookViewId="0">
      <selection activeCell="S21" sqref="S21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81" t="s">
        <v>85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75</v>
      </c>
      <c r="D5" s="83" t="s">
        <v>43</v>
      </c>
      <c r="E5" s="83"/>
      <c r="F5" s="83"/>
      <c r="G5" s="83"/>
      <c r="I5" s="14" t="s">
        <v>44</v>
      </c>
      <c r="J5" s="15">
        <f>SUMIFS(章节关卡!$AS$5:$AS$200,章节关卡!$AQ$5:$AQ$200,"="&amp;分段产出计算!J4)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95</v>
      </c>
      <c r="D6" s="83"/>
      <c r="E6" s="83"/>
      <c r="F6" s="83"/>
      <c r="G6" s="83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115</v>
      </c>
      <c r="D7" s="83"/>
      <c r="E7" s="83"/>
      <c r="F7" s="83"/>
      <c r="G7" s="83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135</v>
      </c>
      <c r="D8" s="83"/>
      <c r="E8" s="83"/>
      <c r="F8" s="83"/>
      <c r="G8" s="83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155</v>
      </c>
      <c r="D9" s="83"/>
      <c r="E9" s="83"/>
      <c r="F9" s="83"/>
      <c r="G9" s="83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190</v>
      </c>
      <c r="D10" s="83"/>
      <c r="E10" s="83"/>
      <c r="F10" s="83"/>
      <c r="G10" s="83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230</v>
      </c>
      <c r="D11" s="83"/>
      <c r="E11" s="83"/>
      <c r="F11" s="83"/>
      <c r="G11" s="83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270</v>
      </c>
      <c r="D12" s="83"/>
      <c r="E12" s="83"/>
      <c r="F12" s="83"/>
      <c r="G12" s="83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385</v>
      </c>
      <c r="D13" s="83"/>
      <c r="E13" s="83"/>
      <c r="F13" s="83"/>
      <c r="G13" s="83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485</v>
      </c>
      <c r="D18" s="84" t="s">
        <v>52</v>
      </c>
      <c r="E18" s="85"/>
      <c r="F18" s="85"/>
      <c r="G18" s="86"/>
      <c r="I18" s="14" t="s">
        <v>54</v>
      </c>
      <c r="J18" s="15">
        <f>SUMIFS(章节关卡!$AS$5:$AS$200,章节关卡!$AQ$5:$AQ$200,"="&amp;分段产出计算!J17)</f>
        <v>1260</v>
      </c>
      <c r="K18" s="14" t="s">
        <v>53</v>
      </c>
      <c r="L18" s="15">
        <f>SUMIFS(章节关卡!$BA$5:$BA$214,章节关卡!$AY$5:$AY$214,"="&amp;分段产出计算!L17)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485</v>
      </c>
    </row>
    <row r="19" spans="1:16" ht="16.5" x14ac:dyDescent="0.2">
      <c r="A19" s="18">
        <v>11</v>
      </c>
      <c r="B19" s="18">
        <v>535</v>
      </c>
      <c r="D19" s="87"/>
      <c r="E19" s="88"/>
      <c r="F19" s="88"/>
      <c r="G19" s="89"/>
      <c r="I19" s="14" t="s">
        <v>55</v>
      </c>
      <c r="J19" s="15">
        <f>SUM(芦花古楼!D5:D8)</f>
        <v>1680</v>
      </c>
      <c r="N19" s="18">
        <v>1.1000000000000001</v>
      </c>
      <c r="O19" s="22">
        <f t="shared" si="2"/>
        <v>7.5342465753424667E-2</v>
      </c>
      <c r="P19" s="18">
        <f t="shared" si="3"/>
        <v>535</v>
      </c>
    </row>
    <row r="20" spans="1:16" ht="16.5" x14ac:dyDescent="0.2">
      <c r="A20" s="18">
        <v>12</v>
      </c>
      <c r="B20" s="18">
        <v>580</v>
      </c>
      <c r="D20" s="87"/>
      <c r="E20" s="88"/>
      <c r="F20" s="88"/>
      <c r="G20" s="89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580</v>
      </c>
    </row>
    <row r="21" spans="1:16" ht="16.5" x14ac:dyDescent="0.2">
      <c r="A21" s="18">
        <v>13</v>
      </c>
      <c r="B21" s="18">
        <v>630</v>
      </c>
      <c r="D21" s="87"/>
      <c r="E21" s="88"/>
      <c r="F21" s="88"/>
      <c r="G21" s="89"/>
      <c r="I21" s="14" t="s">
        <v>48</v>
      </c>
      <c r="J21" s="20">
        <v>0.3</v>
      </c>
      <c r="K21" s="15">
        <f>J22*J21</f>
        <v>2134.2857142857142</v>
      </c>
      <c r="N21" s="18">
        <v>1.3</v>
      </c>
      <c r="O21" s="22">
        <f t="shared" si="2"/>
        <v>8.9041095890410968E-2</v>
      </c>
      <c r="P21" s="18">
        <f t="shared" si="3"/>
        <v>630</v>
      </c>
    </row>
    <row r="22" spans="1:16" ht="16.5" x14ac:dyDescent="0.2">
      <c r="A22" s="18">
        <v>14</v>
      </c>
      <c r="B22" s="18">
        <v>680</v>
      </c>
      <c r="D22" s="87"/>
      <c r="E22" s="88"/>
      <c r="F22" s="88"/>
      <c r="G22" s="89"/>
      <c r="I22" s="14" t="s">
        <v>46</v>
      </c>
      <c r="J22" s="15">
        <f>(J18+L18+J19+K20)/(1-J21)</f>
        <v>7114.2857142857147</v>
      </c>
      <c r="N22" s="18">
        <v>1.4</v>
      </c>
      <c r="O22" s="22">
        <f t="shared" si="2"/>
        <v>9.5890410958904104E-2</v>
      </c>
      <c r="P22" s="18">
        <f t="shared" si="3"/>
        <v>680</v>
      </c>
    </row>
    <row r="23" spans="1:16" ht="16.5" x14ac:dyDescent="0.2">
      <c r="A23" s="18">
        <v>15</v>
      </c>
      <c r="B23" s="18">
        <v>730</v>
      </c>
      <c r="D23" s="87"/>
      <c r="E23" s="88"/>
      <c r="F23" s="88"/>
      <c r="G23" s="89"/>
      <c r="N23" s="18">
        <v>1.5</v>
      </c>
      <c r="O23" s="22">
        <f t="shared" si="2"/>
        <v>0.10273972602739727</v>
      </c>
      <c r="P23" s="18">
        <f t="shared" si="3"/>
        <v>730</v>
      </c>
    </row>
    <row r="24" spans="1:16" ht="16.5" x14ac:dyDescent="0.2">
      <c r="A24" s="18">
        <v>16</v>
      </c>
      <c r="B24" s="18">
        <v>775</v>
      </c>
      <c r="D24" s="87"/>
      <c r="E24" s="88"/>
      <c r="F24" s="88"/>
      <c r="G24" s="89"/>
      <c r="N24" s="18">
        <v>1.6</v>
      </c>
      <c r="O24" s="22">
        <f t="shared" si="2"/>
        <v>0.10958904109589042</v>
      </c>
      <c r="P24" s="18">
        <f t="shared" si="3"/>
        <v>775</v>
      </c>
    </row>
    <row r="25" spans="1:16" ht="16.5" x14ac:dyDescent="0.2">
      <c r="A25" s="18">
        <v>17</v>
      </c>
      <c r="B25" s="18">
        <v>825</v>
      </c>
      <c r="D25" s="87"/>
      <c r="E25" s="88"/>
      <c r="F25" s="88"/>
      <c r="G25" s="89"/>
      <c r="N25" s="18">
        <v>1.7</v>
      </c>
      <c r="O25" s="22">
        <f t="shared" si="2"/>
        <v>0.11643835616438356</v>
      </c>
      <c r="P25" s="18">
        <f t="shared" si="3"/>
        <v>825</v>
      </c>
    </row>
    <row r="26" spans="1:16" ht="16.5" x14ac:dyDescent="0.2">
      <c r="A26" s="18">
        <v>18</v>
      </c>
      <c r="B26" s="18">
        <v>875</v>
      </c>
      <c r="D26" s="87"/>
      <c r="E26" s="88"/>
      <c r="F26" s="88"/>
      <c r="G26" s="89"/>
      <c r="N26" s="18">
        <v>1.8</v>
      </c>
      <c r="O26" s="22">
        <f t="shared" si="2"/>
        <v>0.12328767123287672</v>
      </c>
      <c r="P26" s="18">
        <f t="shared" si="3"/>
        <v>875</v>
      </c>
    </row>
    <row r="27" spans="1:16" ht="16.5" x14ac:dyDescent="0.2">
      <c r="A27" s="18">
        <v>19</v>
      </c>
      <c r="B27" s="18">
        <v>970</v>
      </c>
      <c r="D27" s="90"/>
      <c r="E27" s="91"/>
      <c r="F27" s="91"/>
      <c r="G27" s="92"/>
      <c r="N27" s="18">
        <v>2</v>
      </c>
      <c r="O27" s="22">
        <f t="shared" si="2"/>
        <v>0.13698630136986301</v>
      </c>
      <c r="P27" s="18">
        <f t="shared" si="3"/>
        <v>970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745</v>
      </c>
      <c r="D31" s="84" t="s">
        <v>83</v>
      </c>
      <c r="E31" s="85"/>
      <c r="F31" s="85"/>
      <c r="G31" s="86"/>
      <c r="I31" s="14" t="s">
        <v>59</v>
      </c>
      <c r="J31" s="15">
        <f>SUMIFS(章节关卡!$AS$5:$AS$200,章节关卡!$AQ$5:$AQ$200,"="&amp;分段产出计算!J30)</f>
        <v>1400</v>
      </c>
      <c r="K31" s="14" t="s">
        <v>60</v>
      </c>
      <c r="L31" s="15">
        <f>SUMIFS(章节关卡!$BA$5:$BA$214,章节关卡!$AY$5:$AY$214,"="&amp;分段产出计算!L30)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820</v>
      </c>
      <c r="D32" s="87"/>
      <c r="E32" s="88"/>
      <c r="F32" s="88"/>
      <c r="G32" s="89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895</v>
      </c>
      <c r="D33" s="87"/>
      <c r="E33" s="88"/>
      <c r="F33" s="88"/>
      <c r="G33" s="89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970</v>
      </c>
      <c r="D34" s="87"/>
      <c r="E34" s="88"/>
      <c r="F34" s="88"/>
      <c r="G34" s="89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1045</v>
      </c>
      <c r="D35" s="87"/>
      <c r="E35" s="88"/>
      <c r="F35" s="88"/>
      <c r="G35" s="89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1115</v>
      </c>
      <c r="D36" s="87"/>
      <c r="E36" s="88"/>
      <c r="F36" s="88"/>
      <c r="G36" s="89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1190</v>
      </c>
      <c r="D37" s="87"/>
      <c r="E37" s="88"/>
      <c r="F37" s="88"/>
      <c r="G37" s="89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1265</v>
      </c>
      <c r="D38" s="87"/>
      <c r="E38" s="88"/>
      <c r="F38" s="88"/>
      <c r="G38" s="89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1340</v>
      </c>
      <c r="D39" s="87"/>
      <c r="E39" s="88"/>
      <c r="F39" s="88"/>
      <c r="G39" s="89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1490</v>
      </c>
      <c r="D40" s="90"/>
      <c r="E40" s="91"/>
      <c r="F40" s="91"/>
      <c r="G40" s="92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1445</v>
      </c>
      <c r="D44" s="84" t="s">
        <v>84</v>
      </c>
      <c r="E44" s="85"/>
      <c r="F44" s="85"/>
      <c r="G44" s="86"/>
      <c r="I44" s="14" t="s">
        <v>59</v>
      </c>
      <c r="J44" s="15">
        <f>SUM(章节关卡!AS28:AS35)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1735</v>
      </c>
      <c r="D45" s="87"/>
      <c r="E45" s="88"/>
      <c r="F45" s="88"/>
      <c r="G45" s="89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2025</v>
      </c>
      <c r="D46" s="87"/>
      <c r="E46" s="88"/>
      <c r="F46" s="88"/>
      <c r="G46" s="89"/>
      <c r="I46" s="14" t="s">
        <v>64</v>
      </c>
      <c r="J46" s="15">
        <f>SUM(芦花古楼!M5:M8)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2315</v>
      </c>
      <c r="D47" s="87"/>
      <c r="E47" s="88"/>
      <c r="F47" s="88"/>
      <c r="G47" s="89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2605</v>
      </c>
      <c r="D48" s="87"/>
      <c r="E48" s="88"/>
      <c r="F48" s="88"/>
      <c r="G48" s="89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2895</v>
      </c>
      <c r="D49" s="87"/>
      <c r="E49" s="88"/>
      <c r="F49" s="88"/>
      <c r="G49" s="89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3185</v>
      </c>
      <c r="D50" s="87"/>
      <c r="E50" s="88"/>
      <c r="F50" s="88"/>
      <c r="G50" s="89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3475</v>
      </c>
      <c r="D51" s="87"/>
      <c r="E51" s="88"/>
      <c r="F51" s="88"/>
      <c r="G51" s="89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3760</v>
      </c>
      <c r="D52" s="87"/>
      <c r="E52" s="88"/>
      <c r="F52" s="88"/>
      <c r="G52" s="89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4340</v>
      </c>
      <c r="D53" s="90"/>
      <c r="E53" s="91"/>
      <c r="F53" s="91"/>
      <c r="G53" s="92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6000</v>
      </c>
      <c r="D57" s="83" t="s">
        <v>197</v>
      </c>
      <c r="E57" s="83"/>
      <c r="F57" s="83"/>
      <c r="G57" s="83"/>
      <c r="I57" s="25" t="s">
        <v>130</v>
      </c>
      <c r="J57" s="15">
        <f>SUM(章节关卡!AS41:AS48)</f>
        <v>2560</v>
      </c>
      <c r="N57" s="26">
        <v>1</v>
      </c>
      <c r="O57" s="22">
        <f>N57/$N$55</f>
        <v>6.8493150684931503E-2</v>
      </c>
      <c r="P57" s="26">
        <f>INT($J$64*O57/5)*5</f>
        <v>6000</v>
      </c>
    </row>
    <row r="58" spans="1:17" ht="16.5" x14ac:dyDescent="0.2">
      <c r="A58" s="18">
        <v>41</v>
      </c>
      <c r="B58" s="18">
        <v>6600</v>
      </c>
      <c r="D58" s="83"/>
      <c r="E58" s="83"/>
      <c r="F58" s="83"/>
      <c r="G58" s="83"/>
      <c r="I58" s="27" t="s">
        <v>189</v>
      </c>
      <c r="J58" s="15">
        <f>SUM(章节关卡!BA20:BA34)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6600</v>
      </c>
    </row>
    <row r="59" spans="1:17" ht="16.5" x14ac:dyDescent="0.2">
      <c r="A59" s="18">
        <v>42</v>
      </c>
      <c r="B59" s="18">
        <v>7200</v>
      </c>
      <c r="D59" s="83"/>
      <c r="E59" s="83"/>
      <c r="F59" s="83"/>
      <c r="G59" s="83"/>
      <c r="I59" s="27" t="s">
        <v>190</v>
      </c>
      <c r="J59" s="15">
        <f>SUMIFS(芦花古楼!$D$5:$D$104,芦花古楼!$B$5:$B$104,"="&amp;分段产出计算!J56)</f>
        <v>4800</v>
      </c>
      <c r="K59" s="27" t="s">
        <v>191</v>
      </c>
      <c r="L59" s="15">
        <f>SUMIFS(芦花古楼!$M$5:$M$104,芦花古楼!$K$5:$K$104,"="&amp;分段产出计算!J56)</f>
        <v>13440</v>
      </c>
      <c r="N59" s="26">
        <v>1.2</v>
      </c>
      <c r="O59" s="22">
        <f t="shared" si="8"/>
        <v>8.2191780821917804E-2</v>
      </c>
      <c r="P59" s="26">
        <f t="shared" si="9"/>
        <v>7200</v>
      </c>
    </row>
    <row r="60" spans="1:17" ht="16.5" x14ac:dyDescent="0.2">
      <c r="A60" s="18">
        <v>43</v>
      </c>
      <c r="B60" s="18">
        <v>7800</v>
      </c>
      <c r="D60" s="83"/>
      <c r="E60" s="83"/>
      <c r="F60" s="83"/>
      <c r="G60" s="83"/>
      <c r="I60" s="27" t="s">
        <v>192</v>
      </c>
      <c r="J60" s="15">
        <f>SUMIFS(芦花古楼!$V$5:$V$104,芦花古楼!$T$5:$T$104,"="&amp;分段产出计算!J56)</f>
        <v>11520</v>
      </c>
      <c r="K60" s="27" t="s">
        <v>193</v>
      </c>
      <c r="L60" s="15">
        <f>SUMIFS(芦花古楼!$AE$5:$AE$104,芦花古楼!$AC$5:$AC$104,"="&amp;分段产出计算!J56)</f>
        <v>11520</v>
      </c>
      <c r="N60" s="26">
        <v>1.3</v>
      </c>
      <c r="O60" s="22">
        <f t="shared" si="8"/>
        <v>8.9041095890410968E-2</v>
      </c>
      <c r="P60" s="26">
        <f t="shared" si="9"/>
        <v>7800</v>
      </c>
    </row>
    <row r="61" spans="1:17" ht="16.5" x14ac:dyDescent="0.2">
      <c r="A61" s="18">
        <v>44</v>
      </c>
      <c r="B61" s="18">
        <v>8400</v>
      </c>
      <c r="D61" s="83"/>
      <c r="E61" s="83"/>
      <c r="F61" s="83"/>
      <c r="G61" s="83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8400</v>
      </c>
    </row>
    <row r="62" spans="1:17" ht="16.5" x14ac:dyDescent="0.2">
      <c r="A62" s="18">
        <v>45</v>
      </c>
      <c r="B62" s="18">
        <v>9000</v>
      </c>
      <c r="D62" s="83"/>
      <c r="E62" s="83"/>
      <c r="F62" s="83"/>
      <c r="G62" s="83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9000</v>
      </c>
    </row>
    <row r="63" spans="1:17" ht="16.5" x14ac:dyDescent="0.2">
      <c r="A63" s="18">
        <v>46</v>
      </c>
      <c r="B63" s="18">
        <v>9600</v>
      </c>
      <c r="C63" s="16"/>
      <c r="D63" s="83"/>
      <c r="E63" s="83"/>
      <c r="F63" s="83"/>
      <c r="G63" s="83"/>
      <c r="H63" s="16"/>
      <c r="I63" s="27" t="s">
        <v>48</v>
      </c>
      <c r="J63" s="20">
        <v>0.1</v>
      </c>
      <c r="K63" s="15">
        <f>J64*J63</f>
        <v>8760</v>
      </c>
      <c r="M63" s="16"/>
      <c r="N63" s="26">
        <v>1.6</v>
      </c>
      <c r="O63" s="22">
        <f t="shared" si="8"/>
        <v>0.10958904109589042</v>
      </c>
      <c r="P63" s="26">
        <f t="shared" si="9"/>
        <v>9600</v>
      </c>
      <c r="Q63" s="16"/>
    </row>
    <row r="64" spans="1:17" ht="16.5" x14ac:dyDescent="0.2">
      <c r="A64" s="18">
        <v>47</v>
      </c>
      <c r="B64" s="18">
        <v>10200</v>
      </c>
      <c r="C64" s="16"/>
      <c r="D64" s="83"/>
      <c r="E64" s="83"/>
      <c r="F64" s="83"/>
      <c r="G64" s="83"/>
      <c r="H64" s="16"/>
      <c r="I64" s="27" t="s">
        <v>46</v>
      </c>
      <c r="J64" s="15">
        <f>(J57+J58+J59+L59+J60+L60+K61+K62)/(1-J63)</f>
        <v>87600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10200</v>
      </c>
      <c r="Q64" s="16"/>
    </row>
    <row r="65" spans="1:17" ht="16.5" x14ac:dyDescent="0.2">
      <c r="A65" s="18">
        <v>48</v>
      </c>
      <c r="B65" s="18">
        <v>10800</v>
      </c>
      <c r="C65" s="16"/>
      <c r="D65" s="83"/>
      <c r="E65" s="83"/>
      <c r="F65" s="83"/>
      <c r="G65" s="83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10800</v>
      </c>
      <c r="Q65" s="16"/>
    </row>
    <row r="66" spans="1:17" ht="16.5" x14ac:dyDescent="0.2">
      <c r="A66" s="18">
        <v>49</v>
      </c>
      <c r="B66" s="18">
        <v>12000</v>
      </c>
      <c r="D66" s="83"/>
      <c r="E66" s="83"/>
      <c r="F66" s="83"/>
      <c r="G66" s="83"/>
      <c r="H66" s="16"/>
      <c r="N66" s="26">
        <v>2</v>
      </c>
      <c r="O66" s="22">
        <f t="shared" si="8"/>
        <v>0.13698630136986301</v>
      </c>
      <c r="P66" s="26">
        <f t="shared" si="9"/>
        <v>12000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9160</v>
      </c>
      <c r="D71" s="83"/>
      <c r="E71" s="83"/>
      <c r="F71" s="83"/>
      <c r="G71" s="83"/>
      <c r="I71" s="27" t="s">
        <v>196</v>
      </c>
      <c r="J71" s="15">
        <f>SUMIFS(章节关卡!$AS$5:$AS$200,章节关卡!$AQ$5:$AQ$200,"="&amp;分段产出计算!J70)</f>
        <v>6000</v>
      </c>
      <c r="K71" s="27" t="s">
        <v>195</v>
      </c>
      <c r="L71" s="15">
        <f>SUMIFS(章节关卡!$AS$5:$AS$200,章节关卡!$AQ$5:$AQ$200,"="&amp;分段产出计算!L70)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9160</v>
      </c>
    </row>
    <row r="72" spans="1:17" ht="16.5" x14ac:dyDescent="0.2">
      <c r="A72" s="18">
        <v>51</v>
      </c>
      <c r="B72" s="18">
        <v>10075</v>
      </c>
      <c r="D72" s="83"/>
      <c r="E72" s="83"/>
      <c r="F72" s="83"/>
      <c r="G72" s="83"/>
      <c r="I72" s="27" t="s">
        <v>190</v>
      </c>
      <c r="J72" s="15">
        <f>SUMIFS(芦花古楼!$D$5:$D$104,芦花古楼!$B$5:$B$104,"="&amp;分段产出计算!J70)</f>
        <v>6000</v>
      </c>
      <c r="K72" s="27" t="s">
        <v>191</v>
      </c>
      <c r="L72" s="15">
        <f>SUMIFS(芦花古楼!$M$5:$M$104,芦花古楼!$K$5:$K$104,"="&amp;分段产出计算!J70)</f>
        <v>24000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10075</v>
      </c>
    </row>
    <row r="73" spans="1:17" ht="16.5" x14ac:dyDescent="0.2">
      <c r="A73" s="18">
        <v>52</v>
      </c>
      <c r="B73" s="18">
        <v>10990</v>
      </c>
      <c r="D73" s="83"/>
      <c r="E73" s="83"/>
      <c r="F73" s="83"/>
      <c r="G73" s="83"/>
      <c r="I73" s="27" t="s">
        <v>192</v>
      </c>
      <c r="J73" s="15">
        <f>SUMIFS(芦花古楼!$V$5:$V$104,芦花古楼!$T$5:$T$104,"="&amp;分段产出计算!J70)</f>
        <v>18000</v>
      </c>
      <c r="K73" s="27" t="s">
        <v>193</v>
      </c>
      <c r="L73" s="15">
        <f>SUMIFS(芦花古楼!$AE$5:$AE$104,芦花古楼!$AC$5:$AC$104,"="&amp;分段产出计算!J70)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10990</v>
      </c>
    </row>
    <row r="74" spans="1:17" ht="16.5" x14ac:dyDescent="0.2">
      <c r="A74" s="18">
        <v>53</v>
      </c>
      <c r="B74" s="18">
        <v>11905</v>
      </c>
      <c r="D74" s="83"/>
      <c r="E74" s="83"/>
      <c r="F74" s="83"/>
      <c r="G74" s="83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11905</v>
      </c>
    </row>
    <row r="75" spans="1:17" ht="16.5" x14ac:dyDescent="0.2">
      <c r="A75" s="18">
        <v>54</v>
      </c>
      <c r="B75" s="18">
        <v>12825</v>
      </c>
      <c r="D75" s="83"/>
      <c r="E75" s="83"/>
      <c r="F75" s="83"/>
      <c r="G75" s="83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12825</v>
      </c>
    </row>
    <row r="76" spans="1:17" ht="16.5" x14ac:dyDescent="0.2">
      <c r="A76" s="18">
        <v>55</v>
      </c>
      <c r="B76" s="18">
        <v>13740</v>
      </c>
      <c r="D76" s="83"/>
      <c r="E76" s="83"/>
      <c r="F76" s="83"/>
      <c r="G76" s="83"/>
      <c r="I76" s="27" t="s">
        <v>48</v>
      </c>
      <c r="J76" s="20">
        <v>0.1</v>
      </c>
      <c r="K76" s="15">
        <f>J77*J76</f>
        <v>13375</v>
      </c>
      <c r="N76" s="26">
        <v>1.5</v>
      </c>
      <c r="O76" s="22">
        <f t="shared" si="10"/>
        <v>0.10273972602739727</v>
      </c>
      <c r="P76" s="26">
        <f t="shared" si="11"/>
        <v>13740</v>
      </c>
    </row>
    <row r="77" spans="1:17" ht="16.5" x14ac:dyDescent="0.2">
      <c r="A77" s="18">
        <v>56</v>
      </c>
      <c r="B77" s="18">
        <v>14655</v>
      </c>
      <c r="D77" s="83"/>
      <c r="E77" s="83"/>
      <c r="F77" s="83"/>
      <c r="G77" s="83"/>
      <c r="I77" s="27" t="s">
        <v>46</v>
      </c>
      <c r="J77" s="15">
        <f>(J71+L71+J72+L72+J73+L73+K74+K75)/(1-J76)</f>
        <v>133750</v>
      </c>
      <c r="K77" s="16"/>
      <c r="N77" s="26">
        <v>1.6</v>
      </c>
      <c r="O77" s="22">
        <f t="shared" si="10"/>
        <v>0.10958904109589042</v>
      </c>
      <c r="P77" s="26">
        <f t="shared" si="11"/>
        <v>14655</v>
      </c>
    </row>
    <row r="78" spans="1:17" ht="16.5" x14ac:dyDescent="0.2">
      <c r="A78" s="18">
        <v>57</v>
      </c>
      <c r="B78" s="18">
        <v>15570</v>
      </c>
      <c r="D78" s="83"/>
      <c r="E78" s="83"/>
      <c r="F78" s="83"/>
      <c r="G78" s="83"/>
      <c r="N78" s="26">
        <v>1.7</v>
      </c>
      <c r="O78" s="22">
        <f t="shared" si="10"/>
        <v>0.11643835616438356</v>
      </c>
      <c r="P78" s="26">
        <f t="shared" si="11"/>
        <v>15570</v>
      </c>
    </row>
    <row r="79" spans="1:17" ht="16.5" x14ac:dyDescent="0.2">
      <c r="A79" s="18">
        <v>58</v>
      </c>
      <c r="B79" s="18">
        <v>16485</v>
      </c>
      <c r="D79" s="83"/>
      <c r="E79" s="83"/>
      <c r="F79" s="83"/>
      <c r="G79" s="83"/>
      <c r="N79" s="26">
        <v>1.8</v>
      </c>
      <c r="O79" s="22">
        <f t="shared" si="10"/>
        <v>0.12328767123287672</v>
      </c>
      <c r="P79" s="26">
        <f t="shared" si="11"/>
        <v>16485</v>
      </c>
    </row>
    <row r="80" spans="1:17" ht="16.5" x14ac:dyDescent="0.2">
      <c r="A80" s="18">
        <v>59</v>
      </c>
      <c r="B80" s="18">
        <v>18320</v>
      </c>
      <c r="D80" s="83"/>
      <c r="E80" s="83"/>
      <c r="F80" s="83"/>
      <c r="G80" s="83"/>
      <c r="N80" s="26">
        <v>2</v>
      </c>
      <c r="O80" s="22">
        <f t="shared" si="10"/>
        <v>0.13698630136986301</v>
      </c>
      <c r="P80" s="26">
        <f t="shared" si="11"/>
        <v>18320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15000</v>
      </c>
      <c r="D85" s="83"/>
      <c r="E85" s="83"/>
      <c r="F85" s="83"/>
      <c r="G85" s="83"/>
      <c r="I85" s="27" t="s">
        <v>196</v>
      </c>
      <c r="J85" s="15">
        <f>SUMIFS(章节关卡!$AS$5:$AS$200,章节关卡!$AQ$5:$AQ$200,"="&amp;分段产出计算!J84)</f>
        <v>7500</v>
      </c>
      <c r="K85" s="27" t="s">
        <v>195</v>
      </c>
      <c r="L85" s="15">
        <f>SUMIFS(章节关卡!$AS$5:$AS$200,章节关卡!$AQ$5:$AQ$200,"="&amp;分段产出计算!L84)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15000</v>
      </c>
    </row>
    <row r="86" spans="1:17" ht="16.5" x14ac:dyDescent="0.2">
      <c r="A86" s="18">
        <v>61</v>
      </c>
      <c r="B86" s="18">
        <v>16500</v>
      </c>
      <c r="D86" s="83"/>
      <c r="E86" s="83"/>
      <c r="F86" s="83"/>
      <c r="G86" s="83"/>
      <c r="I86" s="27" t="s">
        <v>190</v>
      </c>
      <c r="J86" s="15">
        <f>SUMIFS(芦花古楼!$D$5:$D$104,芦花古楼!$B$5:$B$104,"="&amp;分段产出计算!J84)</f>
        <v>13500</v>
      </c>
      <c r="K86" s="27" t="s">
        <v>191</v>
      </c>
      <c r="L86" s="15">
        <f>SUMIFS(芦花古楼!$M$5:$M$104,芦花古楼!$K$5:$K$104,"="&amp;分段产出计算!J84)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16500</v>
      </c>
    </row>
    <row r="87" spans="1:17" ht="16.5" x14ac:dyDescent="0.2">
      <c r="A87" s="18">
        <v>62</v>
      </c>
      <c r="B87" s="18">
        <v>18000</v>
      </c>
      <c r="D87" s="83"/>
      <c r="E87" s="83"/>
      <c r="F87" s="83"/>
      <c r="G87" s="83"/>
      <c r="I87" s="27" t="s">
        <v>192</v>
      </c>
      <c r="J87" s="15">
        <f>SUMIFS(芦花古楼!$V$5:$V$104,芦花古楼!$T$5:$T$104,"="&amp;分段产出计算!J84)</f>
        <v>45000</v>
      </c>
      <c r="K87" s="27" t="s">
        <v>193</v>
      </c>
      <c r="L87" s="15">
        <f>SUMIFS(芦花古楼!$AE$5:$AE$104,芦花古楼!$AC$5:$AC$104,"="&amp;分段产出计算!J84)</f>
        <v>45000</v>
      </c>
      <c r="N87" s="26">
        <v>1.2</v>
      </c>
      <c r="O87" s="22">
        <f t="shared" si="12"/>
        <v>8.2191780821917804E-2</v>
      </c>
      <c r="P87" s="26">
        <f t="shared" si="13"/>
        <v>18000</v>
      </c>
    </row>
    <row r="88" spans="1:17" ht="16.5" x14ac:dyDescent="0.2">
      <c r="A88" s="18">
        <v>63</v>
      </c>
      <c r="B88" s="18">
        <v>19500</v>
      </c>
      <c r="D88" s="83"/>
      <c r="E88" s="83"/>
      <c r="F88" s="83"/>
      <c r="G88" s="83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19500</v>
      </c>
    </row>
    <row r="89" spans="1:17" ht="16.5" x14ac:dyDescent="0.2">
      <c r="A89" s="18">
        <v>64</v>
      </c>
      <c r="B89" s="18">
        <v>21000</v>
      </c>
      <c r="D89" s="83"/>
      <c r="E89" s="83"/>
      <c r="F89" s="83"/>
      <c r="G89" s="83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21000</v>
      </c>
    </row>
    <row r="90" spans="1:17" ht="16.5" x14ac:dyDescent="0.2">
      <c r="A90" s="18">
        <v>65</v>
      </c>
      <c r="B90" s="18">
        <v>22500</v>
      </c>
      <c r="D90" s="83"/>
      <c r="E90" s="83"/>
      <c r="F90" s="83"/>
      <c r="G90" s="83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22500</v>
      </c>
    </row>
    <row r="91" spans="1:17" ht="16.5" x14ac:dyDescent="0.2">
      <c r="A91" s="18">
        <v>66</v>
      </c>
      <c r="B91" s="18">
        <v>24000</v>
      </c>
      <c r="D91" s="83"/>
      <c r="E91" s="83"/>
      <c r="F91" s="83"/>
      <c r="G91" s="83"/>
      <c r="I91" s="27" t="s">
        <v>46</v>
      </c>
      <c r="J91" s="15">
        <f>(J85+L85+J86+L86+J87+L87+K88+K89)/(1-J90)</f>
        <v>219000</v>
      </c>
      <c r="K91" s="16"/>
      <c r="N91" s="26">
        <v>1.6</v>
      </c>
      <c r="O91" s="22">
        <f t="shared" si="12"/>
        <v>0.10958904109589042</v>
      </c>
      <c r="P91" s="26">
        <f t="shared" si="13"/>
        <v>24000</v>
      </c>
    </row>
    <row r="92" spans="1:17" ht="16.5" x14ac:dyDescent="0.2">
      <c r="A92" s="18">
        <v>67</v>
      </c>
      <c r="B92" s="18">
        <v>25500</v>
      </c>
      <c r="D92" s="83"/>
      <c r="E92" s="83"/>
      <c r="F92" s="83"/>
      <c r="G92" s="83"/>
      <c r="N92" s="26">
        <v>1.7</v>
      </c>
      <c r="O92" s="22">
        <f t="shared" si="12"/>
        <v>0.11643835616438356</v>
      </c>
      <c r="P92" s="26">
        <f t="shared" si="13"/>
        <v>25500</v>
      </c>
    </row>
    <row r="93" spans="1:17" ht="16.5" x14ac:dyDescent="0.2">
      <c r="A93" s="18">
        <v>68</v>
      </c>
      <c r="B93" s="18">
        <v>27000</v>
      </c>
      <c r="D93" s="83"/>
      <c r="E93" s="83"/>
      <c r="F93" s="83"/>
      <c r="G93" s="83"/>
      <c r="N93" s="26">
        <v>1.8</v>
      </c>
      <c r="O93" s="22">
        <f t="shared" si="12"/>
        <v>0.12328767123287672</v>
      </c>
      <c r="P93" s="26">
        <f t="shared" si="13"/>
        <v>27000</v>
      </c>
    </row>
    <row r="94" spans="1:17" ht="16.5" x14ac:dyDescent="0.2">
      <c r="A94" s="18">
        <v>69</v>
      </c>
      <c r="B94" s="18">
        <v>30000</v>
      </c>
      <c r="D94" s="83"/>
      <c r="E94" s="83"/>
      <c r="F94" s="83"/>
      <c r="G94" s="83"/>
      <c r="N94" s="26">
        <v>2</v>
      </c>
      <c r="O94" s="22">
        <f t="shared" si="12"/>
        <v>0.13698630136986301</v>
      </c>
      <c r="P94" s="26">
        <f t="shared" si="13"/>
        <v>30000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20235</v>
      </c>
      <c r="D98" s="83"/>
      <c r="E98" s="83"/>
      <c r="F98" s="83"/>
      <c r="G98" s="83"/>
      <c r="I98" s="27" t="s">
        <v>196</v>
      </c>
      <c r="J98" s="15">
        <f>SUMIFS(章节关卡!$AS$5:$AS$200,章节关卡!$AQ$5:$AQ$200,"="&amp;分段产出计算!J97)</f>
        <v>9000</v>
      </c>
      <c r="K98" s="27" t="s">
        <v>195</v>
      </c>
      <c r="L98" s="15">
        <f>SUMIFS(章节关卡!$AS$5:$AS$200,章节关卡!$AQ$5:$AQ$200,"="&amp;分段产出计算!L97)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20235</v>
      </c>
    </row>
    <row r="99" spans="1:16" ht="16.5" x14ac:dyDescent="0.2">
      <c r="A99" s="18">
        <v>71</v>
      </c>
      <c r="B99" s="18">
        <v>22260</v>
      </c>
      <c r="D99" s="83"/>
      <c r="E99" s="83"/>
      <c r="F99" s="83"/>
      <c r="G99" s="83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SUMIFS(芦花古楼!$M$5:$M$104,芦花古楼!$K$5:$K$104,"="&amp;分段产出计算!J97)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22260</v>
      </c>
    </row>
    <row r="100" spans="1:16" ht="16.5" x14ac:dyDescent="0.2">
      <c r="A100" s="18">
        <v>72</v>
      </c>
      <c r="B100" s="18">
        <v>24285</v>
      </c>
      <c r="D100" s="83"/>
      <c r="E100" s="83"/>
      <c r="F100" s="83"/>
      <c r="G100" s="83"/>
      <c r="I100" s="27" t="s">
        <v>192</v>
      </c>
      <c r="J100" s="15">
        <f>SUMIFS(芦花古楼!$V$5:$V$104,芦花古楼!$T$5:$T$104,"="&amp;分段产出计算!J97)</f>
        <v>54000</v>
      </c>
      <c r="K100" s="27" t="s">
        <v>193</v>
      </c>
      <c r="L100" s="15">
        <f>SUMIFS(芦花古楼!$AE$5:$AE$104,芦花古楼!$AC$5:$AC$104,"="&amp;分段产出计算!J97)</f>
        <v>54000</v>
      </c>
      <c r="N100" s="26">
        <v>1.2</v>
      </c>
      <c r="O100" s="22">
        <f t="shared" si="14"/>
        <v>8.2191780821917804E-2</v>
      </c>
      <c r="P100" s="26">
        <f t="shared" si="15"/>
        <v>24285</v>
      </c>
    </row>
    <row r="101" spans="1:16" ht="16.5" x14ac:dyDescent="0.2">
      <c r="A101" s="18">
        <v>73</v>
      </c>
      <c r="B101" s="18">
        <v>26310</v>
      </c>
      <c r="D101" s="83"/>
      <c r="E101" s="83"/>
      <c r="F101" s="83"/>
      <c r="G101" s="83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26310</v>
      </c>
    </row>
    <row r="102" spans="1:16" ht="16.5" x14ac:dyDescent="0.2">
      <c r="A102" s="18">
        <v>74</v>
      </c>
      <c r="B102" s="18">
        <v>28335</v>
      </c>
      <c r="D102" s="83"/>
      <c r="E102" s="83"/>
      <c r="F102" s="83"/>
      <c r="G102" s="83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28335</v>
      </c>
    </row>
    <row r="103" spans="1:16" ht="16.5" x14ac:dyDescent="0.2">
      <c r="A103" s="18">
        <v>75</v>
      </c>
      <c r="B103" s="18">
        <v>30355</v>
      </c>
      <c r="D103" s="83"/>
      <c r="E103" s="83"/>
      <c r="F103" s="83"/>
      <c r="G103" s="83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30355</v>
      </c>
    </row>
    <row r="104" spans="1:16" ht="16.5" x14ac:dyDescent="0.2">
      <c r="A104" s="18">
        <v>76</v>
      </c>
      <c r="B104" s="18">
        <v>32380</v>
      </c>
      <c r="D104" s="83"/>
      <c r="E104" s="83"/>
      <c r="F104" s="83"/>
      <c r="G104" s="83"/>
      <c r="I104" s="27" t="s">
        <v>46</v>
      </c>
      <c r="J104" s="15">
        <f>(J98+L98+J99+L99+J100+L100+K101+K102)/(1-J103)</f>
        <v>295500</v>
      </c>
      <c r="K104" s="16"/>
      <c r="N104" s="26">
        <v>1.6</v>
      </c>
      <c r="O104" s="22">
        <f t="shared" si="14"/>
        <v>0.10958904109589042</v>
      </c>
      <c r="P104" s="26">
        <f t="shared" si="15"/>
        <v>32380</v>
      </c>
    </row>
    <row r="105" spans="1:16" ht="16.5" x14ac:dyDescent="0.2">
      <c r="A105" s="18">
        <v>77</v>
      </c>
      <c r="B105" s="18">
        <v>34405</v>
      </c>
      <c r="D105" s="83"/>
      <c r="E105" s="83"/>
      <c r="F105" s="83"/>
      <c r="G105" s="83"/>
      <c r="N105" s="26">
        <v>1.7</v>
      </c>
      <c r="O105" s="22">
        <f t="shared" si="14"/>
        <v>0.11643835616438356</v>
      </c>
      <c r="P105" s="26">
        <f t="shared" si="15"/>
        <v>34405</v>
      </c>
    </row>
    <row r="106" spans="1:16" ht="16.5" x14ac:dyDescent="0.2">
      <c r="A106" s="18">
        <v>78</v>
      </c>
      <c r="B106" s="18">
        <v>36430</v>
      </c>
      <c r="D106" s="83"/>
      <c r="E106" s="83"/>
      <c r="F106" s="83"/>
      <c r="G106" s="83"/>
      <c r="N106" s="26">
        <v>1.8</v>
      </c>
      <c r="O106" s="22">
        <f t="shared" si="14"/>
        <v>0.12328767123287672</v>
      </c>
      <c r="P106" s="26">
        <f t="shared" si="15"/>
        <v>36430</v>
      </c>
    </row>
    <row r="107" spans="1:16" ht="16.5" x14ac:dyDescent="0.2">
      <c r="A107" s="18">
        <v>79</v>
      </c>
      <c r="B107" s="18">
        <v>40475</v>
      </c>
      <c r="D107" s="83"/>
      <c r="E107" s="83"/>
      <c r="F107" s="83"/>
      <c r="G107" s="83"/>
      <c r="N107" s="26">
        <v>2</v>
      </c>
      <c r="O107" s="22">
        <f t="shared" si="14"/>
        <v>0.13698630136986301</v>
      </c>
      <c r="P107" s="26">
        <f t="shared" si="15"/>
        <v>40475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83"/>
      <c r="E111" s="83"/>
      <c r="F111" s="83"/>
      <c r="G111" s="83"/>
      <c r="I111" s="27" t="s">
        <v>196</v>
      </c>
      <c r="J111" s="15">
        <f>SUMIFS(章节关卡!$AS$5:$AS$200,章节关卡!$AQ$5:$AQ$200,"="&amp;分段产出计算!J110)</f>
        <v>10800</v>
      </c>
      <c r="K111" s="27" t="s">
        <v>195</v>
      </c>
      <c r="L111" s="15">
        <f>SUMIFS(章节关卡!$AS$5:$AS$200,章节关卡!$AQ$5:$AQ$200,"="&amp;分段产出计算!L110)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83"/>
      <c r="E112" s="83"/>
      <c r="F112" s="83"/>
      <c r="G112" s="83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SUMIFS(芦花古楼!$M$5:$M$104,芦花古楼!$K$5:$K$104,"="&amp;分段产出计算!J110)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36245</v>
      </c>
      <c r="D113" s="83"/>
      <c r="E113" s="83"/>
      <c r="F113" s="83"/>
      <c r="G113" s="83"/>
      <c r="I113" s="27" t="s">
        <v>192</v>
      </c>
      <c r="J113" s="15">
        <f>SUMIFS(芦花古楼!$V$5:$V$104,芦花古楼!$T$5:$T$104,"="&amp;分段产出计算!J110)</f>
        <v>64800</v>
      </c>
      <c r="K113" s="27" t="s">
        <v>193</v>
      </c>
      <c r="L113" s="15">
        <f>SUMIFS(芦花古楼!$AE$5:$AE$104,芦花古楼!$AC$5:$AC$104,"="&amp;分段产出计算!J110)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39265</v>
      </c>
      <c r="D114" s="83"/>
      <c r="E114" s="83"/>
      <c r="F114" s="83"/>
      <c r="G114" s="83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42285</v>
      </c>
      <c r="D115" s="83"/>
      <c r="E115" s="83"/>
      <c r="F115" s="83"/>
      <c r="G115" s="83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45305</v>
      </c>
      <c r="D116" s="83"/>
      <c r="E116" s="83"/>
      <c r="F116" s="83"/>
      <c r="G116" s="83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48325</v>
      </c>
      <c r="D117" s="83"/>
      <c r="E117" s="83"/>
      <c r="F117" s="83"/>
      <c r="G117" s="83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51345</v>
      </c>
      <c r="D118" s="83"/>
      <c r="E118" s="83"/>
      <c r="F118" s="83"/>
      <c r="G118" s="83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54365</v>
      </c>
      <c r="D119" s="83"/>
      <c r="E119" s="83"/>
      <c r="F119" s="83"/>
      <c r="G119" s="83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60410</v>
      </c>
      <c r="D120" s="83"/>
      <c r="E120" s="83"/>
      <c r="F120" s="83"/>
      <c r="G120" s="83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47750</v>
      </c>
      <c r="D124" s="83"/>
      <c r="E124" s="83"/>
      <c r="F124" s="83"/>
      <c r="G124" s="83"/>
      <c r="I124" s="27" t="s">
        <v>196</v>
      </c>
      <c r="J124" s="15">
        <f>SUMIFS(章节关卡!$AS$5:$AS$200,章节关卡!$AQ$5:$AQ$200,"="&amp;分段产出计算!J123)</f>
        <v>13200</v>
      </c>
      <c r="K124" s="27" t="s">
        <v>195</v>
      </c>
      <c r="L124" s="15">
        <f>SUMIFS(章节关卡!$AS$5:$AS$200,章节关卡!$AQ$5:$AQ$200,"="&amp;分段产出计算!L123)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47750</v>
      </c>
    </row>
    <row r="125" spans="1:18" ht="16.5" x14ac:dyDescent="0.2">
      <c r="A125" s="18">
        <v>91</v>
      </c>
      <c r="B125" s="18">
        <v>52525</v>
      </c>
      <c r="D125" s="83"/>
      <c r="E125" s="83"/>
      <c r="F125" s="83"/>
      <c r="G125" s="83"/>
      <c r="I125" s="27" t="s">
        <v>190</v>
      </c>
      <c r="J125" s="15">
        <f>SUMIFS(芦花古楼!$D$5:$D$104,芦花古楼!$B$5:$B$104,"="&amp;分段产出计算!J123)</f>
        <v>39600</v>
      </c>
      <c r="K125" s="27" t="s">
        <v>191</v>
      </c>
      <c r="L125" s="15">
        <f>SUMIFS(芦花古楼!$M$5:$M$104,芦花古楼!$K$5:$K$104,"="&amp;分段产出计算!J123)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52525</v>
      </c>
    </row>
    <row r="126" spans="1:18" ht="16.5" x14ac:dyDescent="0.2">
      <c r="A126" s="18">
        <v>92</v>
      </c>
      <c r="B126" s="18">
        <v>57300</v>
      </c>
      <c r="D126" s="83"/>
      <c r="E126" s="83"/>
      <c r="F126" s="83"/>
      <c r="G126" s="83"/>
      <c r="I126" s="27" t="s">
        <v>192</v>
      </c>
      <c r="J126" s="15">
        <f>SUMIFS(芦花古楼!$V$5:$V$104,芦花古楼!$T$5:$T$104,"="&amp;分段产出计算!J123)</f>
        <v>79200</v>
      </c>
      <c r="K126" s="27" t="s">
        <v>193</v>
      </c>
      <c r="L126" s="15">
        <f>SUMIFS(芦花古楼!$AE$5:$AE$104,芦花古楼!$AC$5:$AC$104,"="&amp;分段产出计算!J123)</f>
        <v>79200</v>
      </c>
      <c r="N126" s="26">
        <v>1.2</v>
      </c>
      <c r="O126" s="22">
        <f t="shared" si="18"/>
        <v>8.2191780821917804E-2</v>
      </c>
      <c r="P126" s="26">
        <f t="shared" si="19"/>
        <v>57300</v>
      </c>
    </row>
    <row r="127" spans="1:18" ht="16.5" x14ac:dyDescent="0.2">
      <c r="A127" s="18">
        <v>93</v>
      </c>
      <c r="B127" s="18">
        <v>62075</v>
      </c>
      <c r="D127" s="83"/>
      <c r="E127" s="83"/>
      <c r="F127" s="83"/>
      <c r="G127" s="83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62075</v>
      </c>
    </row>
    <row r="128" spans="1:18" ht="16.5" x14ac:dyDescent="0.2">
      <c r="A128" s="18">
        <v>94</v>
      </c>
      <c r="B128" s="18">
        <v>66850</v>
      </c>
      <c r="D128" s="83"/>
      <c r="E128" s="83"/>
      <c r="F128" s="83"/>
      <c r="G128" s="83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66850</v>
      </c>
    </row>
    <row r="129" spans="1:17" ht="16.5" x14ac:dyDescent="0.2">
      <c r="A129" s="18">
        <v>95</v>
      </c>
      <c r="B129" s="18">
        <v>71630</v>
      </c>
      <c r="D129" s="83"/>
      <c r="E129" s="83"/>
      <c r="F129" s="83"/>
      <c r="G129" s="83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71630</v>
      </c>
    </row>
    <row r="130" spans="1:17" ht="16.5" x14ac:dyDescent="0.2">
      <c r="A130" s="18">
        <v>96</v>
      </c>
      <c r="B130" s="18">
        <v>76405</v>
      </c>
      <c r="D130" s="83"/>
      <c r="E130" s="83"/>
      <c r="F130" s="83"/>
      <c r="G130" s="83"/>
      <c r="I130" s="27" t="s">
        <v>46</v>
      </c>
      <c r="J130" s="15">
        <f>(J124+L124+J125+L125+J126+L126+K127+K128)/(1-J129)</f>
        <v>697200</v>
      </c>
      <c r="K130" s="16"/>
      <c r="N130" s="26">
        <v>1.6</v>
      </c>
      <c r="O130" s="22">
        <f t="shared" si="18"/>
        <v>0.10958904109589042</v>
      </c>
      <c r="P130" s="26">
        <f t="shared" si="19"/>
        <v>76405</v>
      </c>
    </row>
    <row r="131" spans="1:17" ht="16.5" x14ac:dyDescent="0.2">
      <c r="A131" s="18">
        <v>97</v>
      </c>
      <c r="B131" s="18">
        <v>81180</v>
      </c>
      <c r="D131" s="83"/>
      <c r="E131" s="83"/>
      <c r="F131" s="83"/>
      <c r="G131" s="83"/>
      <c r="N131" s="26">
        <v>1.7</v>
      </c>
      <c r="O131" s="22">
        <f t="shared" si="18"/>
        <v>0.11643835616438356</v>
      </c>
      <c r="P131" s="26">
        <f t="shared" si="19"/>
        <v>81180</v>
      </c>
    </row>
    <row r="132" spans="1:17" ht="16.5" x14ac:dyDescent="0.2">
      <c r="A132" s="18">
        <v>98</v>
      </c>
      <c r="B132" s="18">
        <v>85955</v>
      </c>
      <c r="D132" s="83"/>
      <c r="E132" s="83"/>
      <c r="F132" s="83"/>
      <c r="G132" s="83"/>
      <c r="N132" s="26">
        <v>1.8</v>
      </c>
      <c r="O132" s="22">
        <f t="shared" si="18"/>
        <v>0.12328767123287672</v>
      </c>
      <c r="P132" s="26">
        <f t="shared" si="19"/>
        <v>85955</v>
      </c>
    </row>
    <row r="133" spans="1:17" ht="16.5" x14ac:dyDescent="0.2">
      <c r="A133" s="18">
        <v>99</v>
      </c>
      <c r="B133" s="18">
        <v>95505</v>
      </c>
      <c r="D133" s="83"/>
      <c r="E133" s="83"/>
      <c r="F133" s="83"/>
      <c r="G133" s="83"/>
      <c r="N133" s="26">
        <v>2</v>
      </c>
      <c r="O133" s="22">
        <f t="shared" si="18"/>
        <v>0.13698630136986301</v>
      </c>
      <c r="P133" s="26">
        <f t="shared" si="19"/>
        <v>95505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</row>
    <row r="137" spans="1:17" ht="17.25" x14ac:dyDescent="0.2">
      <c r="A137" s="18">
        <v>100</v>
      </c>
      <c r="B137" s="18">
        <v>77135</v>
      </c>
      <c r="D137" s="83"/>
      <c r="E137" s="83"/>
      <c r="F137" s="83"/>
      <c r="G137" s="83"/>
      <c r="I137" s="55" t="s">
        <v>184</v>
      </c>
      <c r="J137" s="56">
        <v>11</v>
      </c>
      <c r="K137" s="55" t="s">
        <v>184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7" ht="16.5" x14ac:dyDescent="0.2">
      <c r="A138" s="18">
        <v>101</v>
      </c>
      <c r="B138" s="18">
        <v>84850</v>
      </c>
      <c r="D138" s="83"/>
      <c r="E138" s="83"/>
      <c r="F138" s="83"/>
      <c r="G138" s="83"/>
      <c r="I138" s="55" t="s">
        <v>196</v>
      </c>
      <c r="J138" s="15">
        <f>SUMIFS(章节关卡!$AS$5:$AS$200,章节关卡!$AQ$5:$AQ$200,"="&amp;分段产出计算!J137)</f>
        <v>15900</v>
      </c>
      <c r="K138" s="55" t="s">
        <v>195</v>
      </c>
      <c r="L138" s="15">
        <f>SUMIFS(章节关卡!$AS$5:$AS$200,章节关卡!$AQ$5:$AQ$200,"="&amp;分段产出计算!L137)</f>
        <v>13200</v>
      </c>
      <c r="N138" s="56">
        <v>1</v>
      </c>
      <c r="O138" s="22">
        <f>N138/$N$122</f>
        <v>6.8493150684931503E-2</v>
      </c>
      <c r="P138" s="56">
        <f>INT($J$144*O138/5)*5</f>
        <v>77135</v>
      </c>
    </row>
    <row r="139" spans="1:17" ht="16.5" x14ac:dyDescent="0.2">
      <c r="A139" s="18">
        <v>102</v>
      </c>
      <c r="B139" s="18">
        <v>92560</v>
      </c>
      <c r="D139" s="83"/>
      <c r="E139" s="83"/>
      <c r="F139" s="83"/>
      <c r="G139" s="83"/>
      <c r="I139" s="55" t="s">
        <v>190</v>
      </c>
      <c r="J139" s="15">
        <f>SUMIFS(芦花古楼!$D$5:$D$104,芦花古楼!$B$5:$B$104,"="&amp;分段产出计算!J137)</f>
        <v>47700</v>
      </c>
      <c r="K139" s="55" t="s">
        <v>191</v>
      </c>
      <c r="L139" s="15">
        <f>SUMIFS(芦花古楼!$M$5:$M$104,芦花古楼!$K$5:$K$104,"="&amp;分段产出计算!J137)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84850</v>
      </c>
    </row>
    <row r="140" spans="1:17" ht="16.5" x14ac:dyDescent="0.2">
      <c r="A140" s="18">
        <v>103</v>
      </c>
      <c r="B140" s="18">
        <v>100275</v>
      </c>
      <c r="D140" s="83"/>
      <c r="E140" s="83"/>
      <c r="F140" s="83"/>
      <c r="G140" s="83"/>
      <c r="I140" s="55" t="s">
        <v>192</v>
      </c>
      <c r="J140" s="15">
        <f>SUMIFS(芦花古楼!$V$5:$V$104,芦花古楼!$T$5:$T$104,"="&amp;分段产出计算!J137)</f>
        <v>95400</v>
      </c>
      <c r="K140" s="55" t="s">
        <v>193</v>
      </c>
      <c r="L140" s="15">
        <f>SUMIFS(芦花古楼!$AE$5:$AE$104,芦花古楼!$AC$5:$AC$104,"="&amp;分段产出计算!J137)</f>
        <v>95400</v>
      </c>
      <c r="N140" s="56">
        <v>1.2</v>
      </c>
      <c r="O140" s="22">
        <f t="shared" si="20"/>
        <v>8.2191780821917804E-2</v>
      </c>
      <c r="P140" s="56">
        <f t="shared" si="21"/>
        <v>92560</v>
      </c>
    </row>
    <row r="141" spans="1:17" ht="16.5" x14ac:dyDescent="0.2">
      <c r="A141" s="18">
        <v>104</v>
      </c>
      <c r="B141" s="18">
        <v>107990</v>
      </c>
      <c r="D141" s="83"/>
      <c r="E141" s="83"/>
      <c r="F141" s="83"/>
      <c r="G141" s="83"/>
      <c r="I141" s="55" t="s">
        <v>65</v>
      </c>
      <c r="J141" s="15">
        <f>INDEX(节奏总表!$R$4:$R$18,分段产出计算!J137)</f>
        <v>10</v>
      </c>
      <c r="K141" s="15">
        <f>日常任务!D83*分段产出计算!J141</f>
        <v>0</v>
      </c>
      <c r="N141" s="56">
        <v>1.3</v>
      </c>
      <c r="O141" s="22">
        <f t="shared" si="20"/>
        <v>8.9041095890410968E-2</v>
      </c>
      <c r="P141" s="56">
        <f t="shared" si="21"/>
        <v>100275</v>
      </c>
    </row>
    <row r="142" spans="1:17" ht="16.5" x14ac:dyDescent="0.2">
      <c r="A142" s="18">
        <v>105</v>
      </c>
      <c r="B142" s="18">
        <v>115705</v>
      </c>
      <c r="D142" s="83"/>
      <c r="E142" s="83"/>
      <c r="F142" s="83"/>
      <c r="G142" s="83"/>
      <c r="I142" s="55" t="s">
        <v>56</v>
      </c>
      <c r="J142" s="15">
        <f>INDEX(节奏总表!$R$4:$R$18,分段产出计算!J137)*24*60</f>
        <v>14400</v>
      </c>
      <c r="K142" s="15">
        <f>INDEX(章节关卡!$C$6:$C$20,分段产出计算!J137)*分段产出计算!J142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107990</v>
      </c>
    </row>
    <row r="143" spans="1:17" ht="16.5" x14ac:dyDescent="0.2">
      <c r="A143" s="18">
        <v>106</v>
      </c>
      <c r="B143" s="18">
        <v>123415</v>
      </c>
      <c r="D143" s="83"/>
      <c r="E143" s="83"/>
      <c r="F143" s="83"/>
      <c r="G143" s="83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115705</v>
      </c>
    </row>
    <row r="144" spans="1:17" ht="16.5" x14ac:dyDescent="0.2">
      <c r="A144" s="18">
        <v>107</v>
      </c>
      <c r="B144" s="18">
        <v>131130</v>
      </c>
      <c r="D144" s="83"/>
      <c r="E144" s="83"/>
      <c r="F144" s="83"/>
      <c r="G144" s="83"/>
      <c r="I144" s="55" t="s">
        <v>46</v>
      </c>
      <c r="J144" s="15">
        <f>(J138+L138+J139+L139+J140+L140+K141+K142)/(1-J143)</f>
        <v>1126200</v>
      </c>
      <c r="K144" s="16"/>
      <c r="N144" s="56">
        <v>1.6</v>
      </c>
      <c r="O144" s="22">
        <f t="shared" si="20"/>
        <v>0.10958904109589042</v>
      </c>
      <c r="P144" s="56">
        <f t="shared" si="21"/>
        <v>123415</v>
      </c>
    </row>
    <row r="145" spans="1:16" ht="16.5" x14ac:dyDescent="0.2">
      <c r="A145" s="18">
        <v>108</v>
      </c>
      <c r="B145" s="18">
        <v>138845</v>
      </c>
      <c r="D145" s="83"/>
      <c r="E145" s="83"/>
      <c r="F145" s="83"/>
      <c r="G145" s="83"/>
      <c r="N145" s="56">
        <v>1.7</v>
      </c>
      <c r="O145" s="22">
        <f t="shared" si="20"/>
        <v>0.11643835616438356</v>
      </c>
      <c r="P145" s="56">
        <f t="shared" si="21"/>
        <v>131130</v>
      </c>
    </row>
    <row r="146" spans="1:16" ht="16.5" x14ac:dyDescent="0.2">
      <c r="A146" s="18">
        <v>109</v>
      </c>
      <c r="B146" s="18">
        <v>154270</v>
      </c>
      <c r="D146" s="83"/>
      <c r="E146" s="83"/>
      <c r="F146" s="83"/>
      <c r="G146" s="83"/>
      <c r="N146" s="56">
        <v>1.8</v>
      </c>
      <c r="O146" s="22">
        <f t="shared" si="20"/>
        <v>0.12328767123287672</v>
      </c>
      <c r="P146" s="56">
        <f t="shared" si="21"/>
        <v>138845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154270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83"/>
      <c r="E151" s="83"/>
      <c r="F151" s="83"/>
      <c r="G151" s="83"/>
      <c r="I151" s="55" t="s">
        <v>184</v>
      </c>
      <c r="J151" s="56">
        <v>12</v>
      </c>
      <c r="K151" s="55" t="s">
        <v>184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83"/>
      <c r="E152" s="83"/>
      <c r="F152" s="83"/>
      <c r="G152" s="83"/>
      <c r="I152" s="55" t="s">
        <v>196</v>
      </c>
      <c r="J152" s="15">
        <f>SUMIFS(章节关卡!$AS$5:$AS$200,章节关卡!$AQ$5:$AQ$200,"="&amp;分段产出计算!J151)</f>
        <v>19500</v>
      </c>
      <c r="K152" s="55" t="s">
        <v>195</v>
      </c>
      <c r="L152" s="15">
        <f>SUMIFS(章节关卡!$AS$5:$AS$200,章节关卡!$AQ$5:$AQ$200,"="&amp;分段产出计算!L151)</f>
        <v>15900</v>
      </c>
      <c r="N152" s="56">
        <v>1</v>
      </c>
      <c r="O152" s="22">
        <f>N152/$N$122</f>
        <v>6.8493150684931503E-2</v>
      </c>
      <c r="P152" s="56">
        <f>INT($J$158*O152/5)*5</f>
        <v>114615</v>
      </c>
    </row>
    <row r="153" spans="1:16" ht="16.5" x14ac:dyDescent="0.2">
      <c r="A153" s="18">
        <v>112</v>
      </c>
      <c r="B153" s="18">
        <v>137535</v>
      </c>
      <c r="D153" s="83"/>
      <c r="E153" s="83"/>
      <c r="F153" s="83"/>
      <c r="G153" s="83"/>
      <c r="I153" s="55" t="s">
        <v>190</v>
      </c>
      <c r="J153" s="15">
        <f>SUMIFS(芦花古楼!$D$5:$D$104,芦花古楼!$B$5:$B$104,"="&amp;分段产出计算!J151)</f>
        <v>39000</v>
      </c>
      <c r="K153" s="55" t="s">
        <v>191</v>
      </c>
      <c r="L153" s="15">
        <f>SUMIFS(芦花古楼!$M$5:$M$104,芦花古楼!$K$5:$K$104,"="&amp;分段产出计算!J151)</f>
        <v>78000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126075</v>
      </c>
    </row>
    <row r="154" spans="1:16" ht="16.5" x14ac:dyDescent="0.2">
      <c r="A154" s="18">
        <v>113</v>
      </c>
      <c r="B154" s="18">
        <v>149000</v>
      </c>
      <c r="D154" s="83"/>
      <c r="E154" s="83"/>
      <c r="F154" s="83"/>
      <c r="G154" s="83"/>
      <c r="I154" s="55" t="s">
        <v>192</v>
      </c>
      <c r="J154" s="15">
        <f>SUMIFS(芦花古楼!$V$5:$V$104,芦花古楼!$T$5:$T$104,"="&amp;分段产出计算!J151)</f>
        <v>117000</v>
      </c>
      <c r="K154" s="55" t="s">
        <v>193</v>
      </c>
      <c r="L154" s="15">
        <f>SUMIFS(芦花古楼!$AE$5:$AE$104,芦花古楼!$AC$5:$AC$104,"="&amp;分段产出计算!J151)</f>
        <v>117000</v>
      </c>
      <c r="N154" s="56">
        <v>1.2</v>
      </c>
      <c r="O154" s="22">
        <f t="shared" si="22"/>
        <v>8.2191780821917804E-2</v>
      </c>
      <c r="P154" s="56">
        <f t="shared" si="23"/>
        <v>137535</v>
      </c>
    </row>
    <row r="155" spans="1:16" ht="16.5" x14ac:dyDescent="0.2">
      <c r="A155" s="18">
        <v>114</v>
      </c>
      <c r="B155" s="18">
        <v>160460</v>
      </c>
      <c r="D155" s="83"/>
      <c r="E155" s="83"/>
      <c r="F155" s="83"/>
      <c r="G155" s="83"/>
      <c r="I155" s="55" t="s">
        <v>65</v>
      </c>
      <c r="J155" s="15">
        <f>INDEX(节奏总表!$R$4:$R$18,分段产出计算!J151)</f>
        <v>13.75</v>
      </c>
      <c r="K155" s="15">
        <f>日常任务!D96*分段产出计算!J155</f>
        <v>0</v>
      </c>
      <c r="N155" s="56">
        <v>1.3</v>
      </c>
      <c r="O155" s="22">
        <f t="shared" si="22"/>
        <v>8.9041095890410968E-2</v>
      </c>
      <c r="P155" s="56">
        <f t="shared" si="23"/>
        <v>149000</v>
      </c>
    </row>
    <row r="156" spans="1:16" ht="16.5" x14ac:dyDescent="0.2">
      <c r="A156" s="18">
        <v>115</v>
      </c>
      <c r="B156" s="18">
        <v>171920</v>
      </c>
      <c r="D156" s="83"/>
      <c r="E156" s="83"/>
      <c r="F156" s="83"/>
      <c r="G156" s="83"/>
      <c r="I156" s="55" t="s">
        <v>56</v>
      </c>
      <c r="J156" s="15">
        <f>INDEX(节奏总表!$R$4:$R$18,分段产出计算!J151)*24*60</f>
        <v>19800</v>
      </c>
      <c r="K156" s="15">
        <f>INDEX(章节关卡!$C$6:$C$20,分段产出计算!J151)*分段产出计算!J156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160460</v>
      </c>
    </row>
    <row r="157" spans="1:16" ht="16.5" x14ac:dyDescent="0.2">
      <c r="A157" s="18">
        <v>116</v>
      </c>
      <c r="B157" s="18">
        <v>183385</v>
      </c>
      <c r="D157" s="83"/>
      <c r="E157" s="83"/>
      <c r="F157" s="83"/>
      <c r="G157" s="83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171920</v>
      </c>
    </row>
    <row r="158" spans="1:16" ht="16.5" x14ac:dyDescent="0.2">
      <c r="A158" s="18">
        <v>117</v>
      </c>
      <c r="B158" s="18">
        <v>194845</v>
      </c>
      <c r="D158" s="83"/>
      <c r="E158" s="83"/>
      <c r="F158" s="83"/>
      <c r="G158" s="83"/>
      <c r="I158" s="55" t="s">
        <v>46</v>
      </c>
      <c r="J158" s="15">
        <f>(J152+L152+J153+L153+J154+L154+K155+K156)/(1-J157)</f>
        <v>1673400</v>
      </c>
      <c r="K158" s="16"/>
      <c r="N158" s="56">
        <v>1.6</v>
      </c>
      <c r="O158" s="22">
        <f t="shared" si="22"/>
        <v>0.10958904109589042</v>
      </c>
      <c r="P158" s="56">
        <f t="shared" si="23"/>
        <v>183385</v>
      </c>
    </row>
    <row r="159" spans="1:16" ht="16.5" x14ac:dyDescent="0.2">
      <c r="A159" s="18">
        <v>118</v>
      </c>
      <c r="B159" s="18">
        <v>206305</v>
      </c>
      <c r="D159" s="83"/>
      <c r="E159" s="83"/>
      <c r="F159" s="83"/>
      <c r="G159" s="83"/>
      <c r="N159" s="56">
        <v>1.7</v>
      </c>
      <c r="O159" s="22">
        <f t="shared" si="22"/>
        <v>0.11643835616438356</v>
      </c>
      <c r="P159" s="56">
        <f t="shared" si="23"/>
        <v>194845</v>
      </c>
    </row>
    <row r="160" spans="1:16" ht="16.5" x14ac:dyDescent="0.2">
      <c r="A160" s="18">
        <v>119</v>
      </c>
      <c r="B160" s="18">
        <v>229230</v>
      </c>
      <c r="D160" s="83"/>
      <c r="E160" s="83"/>
      <c r="F160" s="83"/>
      <c r="G160" s="83"/>
      <c r="N160" s="56">
        <v>1.8</v>
      </c>
      <c r="O160" s="22">
        <f t="shared" si="22"/>
        <v>0.12328767123287672</v>
      </c>
      <c r="P160" s="56">
        <f t="shared" si="23"/>
        <v>206305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229230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83"/>
      <c r="E165" s="83"/>
      <c r="F165" s="83"/>
      <c r="G165" s="83"/>
      <c r="I165" s="55" t="s">
        <v>184</v>
      </c>
      <c r="J165" s="56">
        <v>13</v>
      </c>
      <c r="K165" s="55" t="s">
        <v>184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83"/>
      <c r="E166" s="83"/>
      <c r="F166" s="83"/>
      <c r="G166" s="83"/>
      <c r="I166" s="55" t="s">
        <v>196</v>
      </c>
      <c r="J166" s="15">
        <f>SUMIFS(章节关卡!$AS$5:$AS$200,章节关卡!$AQ$5:$AQ$200,"="&amp;分段产出计算!J165)</f>
        <v>24000</v>
      </c>
      <c r="K166" s="55" t="s">
        <v>195</v>
      </c>
      <c r="L166" s="15">
        <f>SUMIFS(章节关卡!$AS$5:$AS$200,章节关卡!$AQ$5:$AQ$200,"="&amp;分段产出计算!L165)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161770</v>
      </c>
    </row>
    <row r="167" spans="1:16" ht="16.5" x14ac:dyDescent="0.2">
      <c r="A167" s="18">
        <v>122</v>
      </c>
      <c r="B167" s="18">
        <v>194125</v>
      </c>
      <c r="D167" s="83"/>
      <c r="E167" s="83"/>
      <c r="F167" s="83"/>
      <c r="G167" s="83"/>
      <c r="I167" s="55" t="s">
        <v>190</v>
      </c>
      <c r="J167" s="15">
        <f>SUMIFS(芦花古楼!$D$5:$D$104,芦花古楼!$B$5:$B$104,"="&amp;分段产出计算!J165)</f>
        <v>4800</v>
      </c>
      <c r="K167" s="55" t="s">
        <v>191</v>
      </c>
      <c r="L167" s="15">
        <f>SUMIFS(芦花古楼!$M$5:$M$104,芦花古楼!$K$5:$K$104,"="&amp;分段产出计算!J165)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177950</v>
      </c>
    </row>
    <row r="168" spans="1:16" ht="16.5" x14ac:dyDescent="0.2">
      <c r="A168" s="18">
        <v>123</v>
      </c>
      <c r="B168" s="18">
        <v>210305</v>
      </c>
      <c r="D168" s="83"/>
      <c r="E168" s="83"/>
      <c r="F168" s="83"/>
      <c r="G168" s="83"/>
      <c r="I168" s="55" t="s">
        <v>192</v>
      </c>
      <c r="J168" s="15">
        <f>SUMIFS(芦花古楼!$V$5:$V$104,芦花古楼!$T$5:$T$104,"="&amp;分段产出计算!J165)</f>
        <v>144000</v>
      </c>
      <c r="K168" s="55" t="s">
        <v>193</v>
      </c>
      <c r="L168" s="15">
        <f>SUMIFS(芦花古楼!$AE$5:$AE$104,芦花古楼!$AC$5:$AC$104,"="&amp;分段产出计算!J165)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194125</v>
      </c>
    </row>
    <row r="169" spans="1:16" ht="16.5" x14ac:dyDescent="0.2">
      <c r="A169" s="18">
        <v>124</v>
      </c>
      <c r="B169" s="18">
        <v>226480</v>
      </c>
      <c r="D169" s="83"/>
      <c r="E169" s="83"/>
      <c r="F169" s="83"/>
      <c r="G169" s="83"/>
      <c r="I169" s="55" t="s">
        <v>65</v>
      </c>
      <c r="J169" s="15">
        <f>INDEX(节奏总表!$R$4:$R$18,分段产出计算!J165)</f>
        <v>17.5</v>
      </c>
      <c r="K169" s="15">
        <f>日常任务!D110*分段产出计算!J169</f>
        <v>0</v>
      </c>
      <c r="N169" s="56">
        <v>1.3</v>
      </c>
      <c r="O169" s="22">
        <f t="shared" si="24"/>
        <v>8.9041095890410968E-2</v>
      </c>
      <c r="P169" s="56">
        <f t="shared" si="25"/>
        <v>210305</v>
      </c>
    </row>
    <row r="170" spans="1:16" ht="16.5" x14ac:dyDescent="0.2">
      <c r="A170" s="18">
        <v>125</v>
      </c>
      <c r="B170" s="18">
        <v>242660</v>
      </c>
      <c r="D170" s="83"/>
      <c r="E170" s="83"/>
      <c r="F170" s="83"/>
      <c r="G170" s="83"/>
      <c r="I170" s="55" t="s">
        <v>56</v>
      </c>
      <c r="J170" s="15">
        <f>INDEX(节奏总表!$R$4:$R$18,分段产出计算!J165)*24*60</f>
        <v>25200</v>
      </c>
      <c r="K170" s="15">
        <f>INDEX(章节关卡!$C$6:$C$20,分段产出计算!J165)*分段产出计算!J170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226480</v>
      </c>
    </row>
    <row r="171" spans="1:16" ht="16.5" x14ac:dyDescent="0.2">
      <c r="A171" s="18">
        <v>126</v>
      </c>
      <c r="B171" s="18">
        <v>258835</v>
      </c>
      <c r="D171" s="83"/>
      <c r="E171" s="83"/>
      <c r="F171" s="83"/>
      <c r="G171" s="83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242660</v>
      </c>
    </row>
    <row r="172" spans="1:16" ht="16.5" x14ac:dyDescent="0.2">
      <c r="A172" s="18">
        <v>127</v>
      </c>
      <c r="B172" s="18">
        <v>275015</v>
      </c>
      <c r="D172" s="83"/>
      <c r="E172" s="83"/>
      <c r="F172" s="83"/>
      <c r="G172" s="83"/>
      <c r="I172" s="55" t="s">
        <v>46</v>
      </c>
      <c r="J172" s="15">
        <f>(J166+L166+J167+L167+J168+L168+K169+K170)/(1-J171)</f>
        <v>2361900</v>
      </c>
      <c r="K172" s="16"/>
      <c r="N172" s="56">
        <v>1.6</v>
      </c>
      <c r="O172" s="22">
        <f t="shared" si="24"/>
        <v>0.10958904109589042</v>
      </c>
      <c r="P172" s="56">
        <f t="shared" si="25"/>
        <v>258835</v>
      </c>
    </row>
    <row r="173" spans="1:16" ht="16.5" x14ac:dyDescent="0.2">
      <c r="A173" s="18">
        <v>128</v>
      </c>
      <c r="B173" s="18">
        <v>291190</v>
      </c>
      <c r="D173" s="83"/>
      <c r="E173" s="83"/>
      <c r="F173" s="83"/>
      <c r="G173" s="83"/>
      <c r="N173" s="56">
        <v>1.7</v>
      </c>
      <c r="O173" s="22">
        <f t="shared" si="24"/>
        <v>0.11643835616438356</v>
      </c>
      <c r="P173" s="56">
        <f t="shared" si="25"/>
        <v>275015</v>
      </c>
    </row>
    <row r="174" spans="1:16" ht="16.5" x14ac:dyDescent="0.2">
      <c r="A174" s="18">
        <v>129</v>
      </c>
      <c r="B174" s="18">
        <v>323545</v>
      </c>
      <c r="D174" s="83"/>
      <c r="E174" s="83"/>
      <c r="F174" s="83"/>
      <c r="G174" s="83"/>
      <c r="N174" s="56">
        <v>1.8</v>
      </c>
      <c r="O174" s="22">
        <f t="shared" si="24"/>
        <v>0.12328767123287672</v>
      </c>
      <c r="P174" s="56">
        <f t="shared" si="25"/>
        <v>291190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323545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83"/>
      <c r="E179" s="83"/>
      <c r="F179" s="83"/>
      <c r="G179" s="83"/>
      <c r="I179" s="55" t="s">
        <v>184</v>
      </c>
      <c r="J179" s="56">
        <v>14</v>
      </c>
      <c r="K179" s="55" t="s">
        <v>184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83"/>
      <c r="E180" s="83"/>
      <c r="F180" s="83"/>
      <c r="G180" s="83"/>
      <c r="I180" s="55" t="s">
        <v>196</v>
      </c>
      <c r="J180" s="15">
        <f>SUMIFS(章节关卡!$AS$5:$AS$200,章节关卡!$AQ$5:$AQ$200,"="&amp;分段产出计算!J179)</f>
        <v>30000</v>
      </c>
      <c r="K180" s="55" t="s">
        <v>195</v>
      </c>
      <c r="L180" s="15">
        <f>SUMIFS(章节关卡!$AS$5:$AS$200,章节关卡!$AQ$5:$AQ$200,"="&amp;分段产出计算!L179)</f>
        <v>24000</v>
      </c>
      <c r="N180" s="56">
        <v>1</v>
      </c>
      <c r="O180" s="22">
        <f>N180/$N$122</f>
        <v>6.8493150684931503E-2</v>
      </c>
      <c r="P180" s="56">
        <f>INT($J$186*O180/5)*5</f>
        <v>274930</v>
      </c>
    </row>
    <row r="181" spans="1:16" ht="16.5" x14ac:dyDescent="0.2">
      <c r="A181" s="18">
        <v>132</v>
      </c>
      <c r="B181" s="18">
        <v>329915</v>
      </c>
      <c r="D181" s="83"/>
      <c r="E181" s="83"/>
      <c r="F181" s="83"/>
      <c r="G181" s="83"/>
      <c r="I181" s="55" t="s">
        <v>190</v>
      </c>
      <c r="J181" s="15">
        <f>SUMIFS(芦花古楼!$D$5:$D$104,芦花古楼!$B$5:$B$104,"="&amp;分段产出计算!J179)</f>
        <v>0</v>
      </c>
      <c r="K181" s="55" t="s">
        <v>191</v>
      </c>
      <c r="L181" s="15">
        <f>SUMIFS(芦花古楼!$M$5:$M$104,芦花古楼!$K$5:$K$104,"="&amp;分段产出计算!J179)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302420</v>
      </c>
    </row>
    <row r="182" spans="1:16" ht="16.5" x14ac:dyDescent="0.2">
      <c r="A182" s="18">
        <v>133</v>
      </c>
      <c r="B182" s="18">
        <v>357410</v>
      </c>
      <c r="D182" s="83"/>
      <c r="E182" s="83"/>
      <c r="F182" s="83"/>
      <c r="G182" s="83"/>
      <c r="I182" s="55" t="s">
        <v>192</v>
      </c>
      <c r="J182" s="15">
        <f>SUMIFS(芦花古楼!$V$5:$V$104,芦花古楼!$T$5:$T$104,"="&amp;分段产出计算!J179)</f>
        <v>180000</v>
      </c>
      <c r="K182" s="55" t="s">
        <v>193</v>
      </c>
      <c r="L182" s="15">
        <f>SUMIFS(芦花古楼!$AE$5:$AE$104,芦花古楼!$AC$5:$AC$104,"="&amp;分段产出计算!J179)</f>
        <v>180000</v>
      </c>
      <c r="N182" s="56">
        <v>1.2</v>
      </c>
      <c r="O182" s="22">
        <f t="shared" si="26"/>
        <v>8.2191780821917804E-2</v>
      </c>
      <c r="P182" s="56">
        <f t="shared" si="27"/>
        <v>329915</v>
      </c>
    </row>
    <row r="183" spans="1:16" ht="16.5" x14ac:dyDescent="0.2">
      <c r="A183" s="18">
        <v>134</v>
      </c>
      <c r="B183" s="18">
        <v>384900</v>
      </c>
      <c r="D183" s="83"/>
      <c r="E183" s="83"/>
      <c r="F183" s="83"/>
      <c r="G183" s="83"/>
      <c r="I183" s="55" t="s">
        <v>65</v>
      </c>
      <c r="J183" s="15">
        <f>INDEX(节奏总表!$R$4:$R$18,分段产出计算!J179)</f>
        <v>25</v>
      </c>
      <c r="K183" s="15">
        <f>日常任务!D124*分段产出计算!J183</f>
        <v>0</v>
      </c>
      <c r="N183" s="56">
        <v>1.3</v>
      </c>
      <c r="O183" s="22">
        <f t="shared" si="26"/>
        <v>8.9041095890410968E-2</v>
      </c>
      <c r="P183" s="56">
        <f t="shared" si="27"/>
        <v>357410</v>
      </c>
    </row>
    <row r="184" spans="1:16" ht="16.5" x14ac:dyDescent="0.2">
      <c r="A184" s="18">
        <v>135</v>
      </c>
      <c r="B184" s="18">
        <v>412395</v>
      </c>
      <c r="D184" s="83"/>
      <c r="E184" s="83"/>
      <c r="F184" s="83"/>
      <c r="G184" s="83"/>
      <c r="I184" s="55" t="s">
        <v>56</v>
      </c>
      <c r="J184" s="15">
        <f>INDEX(节奏总表!$R$4:$R$18,分段产出计算!J179)*24*60</f>
        <v>36000</v>
      </c>
      <c r="K184" s="15">
        <f>INDEX(章节关卡!$C$6:$C$20,分段产出计算!J179)*分段产出计算!J184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384900</v>
      </c>
    </row>
    <row r="185" spans="1:16" ht="16.5" x14ac:dyDescent="0.2">
      <c r="A185" s="18">
        <v>136</v>
      </c>
      <c r="B185" s="18">
        <v>439890</v>
      </c>
      <c r="D185" s="83"/>
      <c r="E185" s="83"/>
      <c r="F185" s="83"/>
      <c r="G185" s="83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412395</v>
      </c>
    </row>
    <row r="186" spans="1:16" ht="16.5" x14ac:dyDescent="0.2">
      <c r="A186" s="18">
        <v>137</v>
      </c>
      <c r="B186" s="18">
        <v>467380</v>
      </c>
      <c r="D186" s="83"/>
      <c r="E186" s="83"/>
      <c r="F186" s="83"/>
      <c r="G186" s="83"/>
      <c r="I186" s="55" t="s">
        <v>46</v>
      </c>
      <c r="J186" s="15">
        <f>(J180+L180+J181+L181+J182+L182+K183+K184)/(1-J185)</f>
        <v>4014000</v>
      </c>
      <c r="K186" s="16"/>
      <c r="N186" s="56">
        <v>1.6</v>
      </c>
      <c r="O186" s="22">
        <f t="shared" si="26"/>
        <v>0.10958904109589042</v>
      </c>
      <c r="P186" s="56">
        <f t="shared" si="27"/>
        <v>439890</v>
      </c>
    </row>
    <row r="187" spans="1:16" ht="16.5" x14ac:dyDescent="0.2">
      <c r="A187" s="18">
        <v>138</v>
      </c>
      <c r="B187" s="18">
        <v>494875</v>
      </c>
      <c r="D187" s="83"/>
      <c r="E187" s="83"/>
      <c r="F187" s="83"/>
      <c r="G187" s="83"/>
      <c r="N187" s="56">
        <v>1.7</v>
      </c>
      <c r="O187" s="22">
        <f t="shared" si="26"/>
        <v>0.11643835616438356</v>
      </c>
      <c r="P187" s="56">
        <f t="shared" si="27"/>
        <v>467380</v>
      </c>
    </row>
    <row r="188" spans="1:16" ht="16.5" x14ac:dyDescent="0.2">
      <c r="A188" s="18">
        <v>139</v>
      </c>
      <c r="B188" s="18">
        <v>549860</v>
      </c>
      <c r="D188" s="83"/>
      <c r="E188" s="83"/>
      <c r="F188" s="83"/>
      <c r="G188" s="83"/>
      <c r="N188" s="56">
        <v>1.8</v>
      </c>
      <c r="O188" s="22">
        <f t="shared" si="26"/>
        <v>0.12328767123287672</v>
      </c>
      <c r="P188" s="56">
        <f t="shared" si="27"/>
        <v>494875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549860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83"/>
      <c r="E193" s="83"/>
      <c r="F193" s="83"/>
      <c r="G193" s="83"/>
      <c r="I193" s="55" t="s">
        <v>184</v>
      </c>
      <c r="J193" s="56">
        <v>15</v>
      </c>
      <c r="K193" s="55" t="s">
        <v>184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83"/>
      <c r="E194" s="83"/>
      <c r="F194" s="83"/>
      <c r="G194" s="83"/>
      <c r="I194" s="55" t="s">
        <v>196</v>
      </c>
      <c r="J194" s="15">
        <f>SUMIFS(章节关卡!$AS$5:$AS$200,章节关卡!$AQ$5:$AQ$200,"="&amp;分段产出计算!J193)</f>
        <v>37500</v>
      </c>
      <c r="K194" s="55" t="s">
        <v>195</v>
      </c>
      <c r="L194" s="15">
        <f>SUMIFS(章节关卡!$AS$5:$AS$200,章节关卡!$AQ$5:$AQ$200,"="&amp;分段产出计算!L193)</f>
        <v>30000</v>
      </c>
      <c r="N194" s="56">
        <v>1</v>
      </c>
      <c r="O194" s="22">
        <f>N194/$N$122</f>
        <v>6.8493150684931503E-2</v>
      </c>
      <c r="P194" s="56">
        <f>INT($J$200*O194/5)*5</f>
        <v>500855</v>
      </c>
    </row>
    <row r="195" spans="1:16" ht="16.5" x14ac:dyDescent="0.2">
      <c r="A195" s="18">
        <v>142</v>
      </c>
      <c r="B195" s="18">
        <v>601025</v>
      </c>
      <c r="D195" s="83"/>
      <c r="E195" s="83"/>
      <c r="F195" s="83"/>
      <c r="G195" s="83"/>
      <c r="I195" s="55" t="s">
        <v>190</v>
      </c>
      <c r="J195" s="15">
        <f>SUMIFS(芦花古楼!$D$5:$D$104,芦花古楼!$B$5:$B$104,"="&amp;分段产出计算!J193)</f>
        <v>0</v>
      </c>
      <c r="K195" s="55" t="s">
        <v>191</v>
      </c>
      <c r="L195" s="15">
        <f>SUMIFS(芦花古楼!$M$5:$M$104,芦花古楼!$K$5:$K$104,"="&amp;分段产出计算!J193)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550940</v>
      </c>
    </row>
    <row r="196" spans="1:16" ht="16.5" x14ac:dyDescent="0.2">
      <c r="A196" s="18">
        <v>143</v>
      </c>
      <c r="B196" s="18">
        <v>651110</v>
      </c>
      <c r="D196" s="83"/>
      <c r="E196" s="83"/>
      <c r="F196" s="83"/>
      <c r="G196" s="83"/>
      <c r="I196" s="55" t="s">
        <v>192</v>
      </c>
      <c r="J196" s="15">
        <f>SUMIFS(芦花古楼!$V$5:$V$104,芦花古楼!$T$5:$T$104,"="&amp;分段产出计算!J193)</f>
        <v>247500</v>
      </c>
      <c r="K196" s="55" t="s">
        <v>193</v>
      </c>
      <c r="L196" s="15">
        <f>SUMIFS(芦花古楼!$AE$5:$AE$104,芦花古楼!$AC$5:$AC$104,"="&amp;分段产出计算!J193)</f>
        <v>247500</v>
      </c>
      <c r="N196" s="56">
        <v>1.2</v>
      </c>
      <c r="O196" s="22">
        <f t="shared" si="28"/>
        <v>8.2191780821917804E-2</v>
      </c>
      <c r="P196" s="56">
        <f t="shared" si="29"/>
        <v>601025</v>
      </c>
    </row>
    <row r="197" spans="1:16" ht="16.5" x14ac:dyDescent="0.2">
      <c r="A197" s="18">
        <v>144</v>
      </c>
      <c r="B197" s="18">
        <v>701195</v>
      </c>
      <c r="D197" s="83"/>
      <c r="E197" s="83"/>
      <c r="F197" s="83"/>
      <c r="G197" s="83"/>
      <c r="I197" s="55" t="s">
        <v>65</v>
      </c>
      <c r="J197" s="15">
        <f>INDEX(节奏总表!$R$4:$R$18,分段产出计算!J193)</f>
        <v>37.5</v>
      </c>
      <c r="K197" s="15">
        <f>日常任务!D138*分段产出计算!J197</f>
        <v>0</v>
      </c>
      <c r="N197" s="56">
        <v>1.3</v>
      </c>
      <c r="O197" s="22">
        <f t="shared" si="28"/>
        <v>8.9041095890410968E-2</v>
      </c>
      <c r="P197" s="56">
        <f t="shared" si="29"/>
        <v>651110</v>
      </c>
    </row>
    <row r="198" spans="1:16" ht="16.5" x14ac:dyDescent="0.2">
      <c r="A198" s="18">
        <v>145</v>
      </c>
      <c r="B198" s="18">
        <v>751280</v>
      </c>
      <c r="D198" s="83"/>
      <c r="E198" s="83"/>
      <c r="F198" s="83"/>
      <c r="G198" s="83"/>
      <c r="I198" s="55" t="s">
        <v>56</v>
      </c>
      <c r="J198" s="15">
        <f>INDEX(节奏总表!$R$4:$R$18,分段产出计算!J193)*24*60</f>
        <v>54000</v>
      </c>
      <c r="K198" s="15">
        <f>INDEX(章节关卡!$C$6:$C$20,分段产出计算!J193)*分段产出计算!J198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701195</v>
      </c>
    </row>
    <row r="199" spans="1:16" ht="16.5" x14ac:dyDescent="0.2">
      <c r="A199" s="18">
        <v>146</v>
      </c>
      <c r="B199" s="18">
        <v>801365</v>
      </c>
      <c r="D199" s="83"/>
      <c r="E199" s="83"/>
      <c r="F199" s="83"/>
      <c r="G199" s="83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751280</v>
      </c>
    </row>
    <row r="200" spans="1:16" ht="16.5" x14ac:dyDescent="0.2">
      <c r="A200" s="18">
        <v>147</v>
      </c>
      <c r="B200" s="18">
        <v>851455</v>
      </c>
      <c r="D200" s="83"/>
      <c r="E200" s="83"/>
      <c r="F200" s="83"/>
      <c r="G200" s="83"/>
      <c r="I200" s="55" t="s">
        <v>46</v>
      </c>
      <c r="J200" s="15">
        <f>(J194+L194+J195+L195+J196+L196+K197+K198)/(1-J199)</f>
        <v>7312500</v>
      </c>
      <c r="K200" s="16"/>
      <c r="N200" s="56">
        <v>1.6</v>
      </c>
      <c r="O200" s="22">
        <f t="shared" si="28"/>
        <v>0.10958904109589042</v>
      </c>
      <c r="P200" s="56">
        <f t="shared" si="29"/>
        <v>801365</v>
      </c>
    </row>
    <row r="201" spans="1:16" ht="16.5" x14ac:dyDescent="0.2">
      <c r="A201" s="18">
        <v>148</v>
      </c>
      <c r="B201" s="18">
        <v>901540</v>
      </c>
      <c r="D201" s="83"/>
      <c r="E201" s="83"/>
      <c r="F201" s="83"/>
      <c r="G201" s="83"/>
      <c r="N201" s="56">
        <v>1.7</v>
      </c>
      <c r="O201" s="22">
        <f t="shared" si="28"/>
        <v>0.11643835616438356</v>
      </c>
      <c r="P201" s="56">
        <f t="shared" si="29"/>
        <v>851455</v>
      </c>
    </row>
    <row r="202" spans="1:16" ht="16.5" x14ac:dyDescent="0.2">
      <c r="A202" s="18">
        <v>149</v>
      </c>
      <c r="B202" s="18">
        <v>1001710</v>
      </c>
      <c r="D202" s="83"/>
      <c r="E202" s="83"/>
      <c r="F202" s="83"/>
      <c r="G202" s="83"/>
      <c r="N202" s="56">
        <v>1.8</v>
      </c>
      <c r="O202" s="22">
        <f t="shared" si="28"/>
        <v>0.12328767123287672</v>
      </c>
      <c r="P202" s="56">
        <f t="shared" si="29"/>
        <v>901540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1001710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404"/>
  <sheetViews>
    <sheetView zoomScaleNormal="100" workbookViewId="0">
      <selection activeCell="R12" sqref="R12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101" ht="16.5" customHeight="1" x14ac:dyDescent="0.2">
      <c r="A3" s="81" t="s">
        <v>86</v>
      </c>
      <c r="B3" s="81"/>
      <c r="C3" s="81"/>
      <c r="D3" s="81"/>
      <c r="E3" s="81"/>
      <c r="F3" s="81"/>
      <c r="G3" s="81"/>
      <c r="J3" s="81" t="s">
        <v>87</v>
      </c>
      <c r="K3" s="81"/>
      <c r="L3" s="81"/>
      <c r="M3" s="81"/>
      <c r="N3" s="81"/>
      <c r="O3" s="81"/>
      <c r="P3" s="81"/>
      <c r="S3" s="81" t="s">
        <v>88</v>
      </c>
      <c r="T3" s="81"/>
      <c r="U3" s="81"/>
      <c r="V3" s="81"/>
      <c r="W3" s="81"/>
      <c r="X3" s="81"/>
      <c r="Y3" s="81"/>
      <c r="AB3" s="81" t="s">
        <v>89</v>
      </c>
      <c r="AC3" s="81"/>
      <c r="AD3" s="81"/>
      <c r="AE3" s="81"/>
      <c r="AF3" s="81"/>
      <c r="AG3" s="81"/>
      <c r="AH3" s="81"/>
      <c r="AK3" s="94" t="s">
        <v>86</v>
      </c>
      <c r="AL3" s="95"/>
      <c r="AN3" s="94" t="s">
        <v>87</v>
      </c>
      <c r="AO3" s="95"/>
      <c r="AQ3" s="94" t="s">
        <v>92</v>
      </c>
      <c r="AR3" s="95"/>
      <c r="AT3" s="94" t="s">
        <v>93</v>
      </c>
      <c r="AU3" s="95"/>
      <c r="BF3" s="93" t="s">
        <v>108</v>
      </c>
      <c r="BG3" s="93"/>
      <c r="BH3" s="15">
        <f>SUM(AY6:AZ105)</f>
        <v>61000</v>
      </c>
    </row>
    <row r="4" spans="1:101" ht="30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J4" s="12" t="s">
        <v>57</v>
      </c>
      <c r="K4" s="12" t="s">
        <v>186</v>
      </c>
      <c r="L4" s="12" t="s">
        <v>170</v>
      </c>
      <c r="M4" s="12" t="s">
        <v>58</v>
      </c>
      <c r="N4" s="12" t="s">
        <v>90</v>
      </c>
      <c r="O4" s="12" t="s">
        <v>90</v>
      </c>
      <c r="P4" s="12" t="s">
        <v>91</v>
      </c>
      <c r="S4" s="12" t="s">
        <v>57</v>
      </c>
      <c r="T4" s="12" t="s">
        <v>186</v>
      </c>
      <c r="U4" s="12" t="s">
        <v>170</v>
      </c>
      <c r="V4" s="12" t="s">
        <v>58</v>
      </c>
      <c r="W4" s="12" t="s">
        <v>90</v>
      </c>
      <c r="X4" s="12" t="s">
        <v>90</v>
      </c>
      <c r="Y4" s="12" t="s">
        <v>91</v>
      </c>
      <c r="AB4" s="12" t="s">
        <v>57</v>
      </c>
      <c r="AC4" s="12" t="s">
        <v>186</v>
      </c>
      <c r="AD4" s="12" t="s">
        <v>170</v>
      </c>
      <c r="AE4" s="12" t="s">
        <v>58</v>
      </c>
      <c r="AF4" s="12" t="s">
        <v>90</v>
      </c>
      <c r="AG4" s="12" t="s">
        <v>90</v>
      </c>
      <c r="AH4" s="12" t="s">
        <v>91</v>
      </c>
      <c r="AK4" s="12" t="s">
        <v>94</v>
      </c>
      <c r="AL4" s="12" t="s">
        <v>95</v>
      </c>
      <c r="AN4" s="12" t="s">
        <v>94</v>
      </c>
      <c r="AO4" s="12" t="s">
        <v>95</v>
      </c>
      <c r="AQ4" s="12" t="s">
        <v>94</v>
      </c>
      <c r="AR4" s="12" t="s">
        <v>95</v>
      </c>
      <c r="AT4" s="12" t="s">
        <v>94</v>
      </c>
      <c r="AU4" s="12" t="s">
        <v>95</v>
      </c>
      <c r="AX4" s="12" t="s">
        <v>96</v>
      </c>
      <c r="AY4" s="12" t="s">
        <v>99</v>
      </c>
      <c r="AZ4" s="12" t="s">
        <v>100</v>
      </c>
      <c r="BA4" s="12" t="s">
        <v>101</v>
      </c>
      <c r="BC4" s="24" t="s">
        <v>97</v>
      </c>
      <c r="BD4" s="24" t="s">
        <v>98</v>
      </c>
      <c r="BY4" s="53" t="s">
        <v>517</v>
      </c>
      <c r="BZ4" s="53" t="s">
        <v>518</v>
      </c>
      <c r="CA4" s="53" t="s">
        <v>519</v>
      </c>
      <c r="CB4" s="53" t="s">
        <v>520</v>
      </c>
      <c r="CC4" s="53" t="s">
        <v>539</v>
      </c>
      <c r="CD4" s="53" t="s">
        <v>540</v>
      </c>
      <c r="CE4" s="53" t="s">
        <v>541</v>
      </c>
      <c r="CF4" s="53" t="s">
        <v>521</v>
      </c>
      <c r="CG4" s="53" t="s">
        <v>522</v>
      </c>
      <c r="CH4" s="53" t="s">
        <v>523</v>
      </c>
      <c r="CI4" s="53" t="s">
        <v>524</v>
      </c>
      <c r="CJ4" s="53" t="s">
        <v>525</v>
      </c>
      <c r="CK4" s="53" t="s">
        <v>526</v>
      </c>
      <c r="CL4" s="53" t="s">
        <v>527</v>
      </c>
      <c r="CM4" s="53" t="s">
        <v>528</v>
      </c>
      <c r="CN4" s="53" t="s">
        <v>529</v>
      </c>
      <c r="CO4" s="53" t="s">
        <v>530</v>
      </c>
      <c r="CP4" s="53" t="s">
        <v>531</v>
      </c>
      <c r="CQ4" s="53" t="s">
        <v>532</v>
      </c>
      <c r="CR4" s="53" t="s">
        <v>533</v>
      </c>
      <c r="CS4" s="53" t="s">
        <v>534</v>
      </c>
      <c r="CT4" s="53" t="s">
        <v>535</v>
      </c>
      <c r="CU4" s="53" t="s">
        <v>536</v>
      </c>
      <c r="CV4" s="53" t="s">
        <v>537</v>
      </c>
      <c r="CW4" s="53" t="s">
        <v>538</v>
      </c>
    </row>
    <row r="5" spans="1:101" ht="17.25" x14ac:dyDescent="0.2">
      <c r="A5" s="18">
        <v>1</v>
      </c>
      <c r="B5" s="26">
        <v>2</v>
      </c>
      <c r="C5" s="26">
        <v>60</v>
      </c>
      <c r="D5" s="18">
        <f>INDEX(章节关卡!$C$6:$C$20,芦花古楼!B5)*芦花古楼!C5</f>
        <v>420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900</v>
      </c>
      <c r="J5" s="18">
        <v>1</v>
      </c>
      <c r="K5" s="26">
        <v>4</v>
      </c>
      <c r="L5" s="26">
        <v>120</v>
      </c>
      <c r="M5" s="26">
        <f>INDEX(章节关卡!$C$6:$C$20,芦花古楼!K5)*芦花古楼!L5</f>
        <v>1560</v>
      </c>
      <c r="N5" s="23">
        <f>INT((J5-1)/5+2)*5</f>
        <v>10</v>
      </c>
      <c r="O5" s="23">
        <f>INT(J5/5)*5+20</f>
        <v>20</v>
      </c>
      <c r="P5" s="15">
        <f>INDEX(章节关卡!$E$6:$E$20,芦花古楼!K5)*芦花古楼!L5</f>
        <v>3000</v>
      </c>
      <c r="S5" s="18">
        <v>1</v>
      </c>
      <c r="T5" s="26">
        <v>5</v>
      </c>
      <c r="U5" s="26">
        <v>180</v>
      </c>
      <c r="V5" s="26">
        <f>INDEX(章节关卡!$C$6:$C$20,芦花古楼!T5)*芦花古楼!U5</f>
        <v>2880</v>
      </c>
      <c r="W5" s="23">
        <f t="shared" ref="W5:W36" si="0">INT((S5-1)/5+3)*5</f>
        <v>15</v>
      </c>
      <c r="X5" s="23">
        <f t="shared" ref="X5:X36" si="1">INT(S5/5)*5+20</f>
        <v>20</v>
      </c>
      <c r="Y5" s="15">
        <f>INDEX(章节关卡!$E$6:$E$20,芦花古楼!T5)*芦花古楼!U5</f>
        <v>5760</v>
      </c>
      <c r="AB5" s="18">
        <v>1</v>
      </c>
      <c r="AC5" s="26">
        <v>5</v>
      </c>
      <c r="AD5" s="26">
        <v>180</v>
      </c>
      <c r="AE5" s="26">
        <f>INDEX(章节关卡!$C$6:$C$20,芦花古楼!AC5)*芦花古楼!AD5</f>
        <v>2880</v>
      </c>
      <c r="AF5" s="23">
        <f>INT((AB5-1)/5+4)*5</f>
        <v>20</v>
      </c>
      <c r="AG5" s="23">
        <f>INT(AB5/5)*5+20</f>
        <v>20</v>
      </c>
      <c r="AH5" s="15">
        <f>INDEX(章节关卡!$E$6:$E$20,芦花古楼!AC5)*芦花古楼!AD5</f>
        <v>5760</v>
      </c>
      <c r="AK5" s="19">
        <v>0</v>
      </c>
      <c r="AL5" s="19">
        <v>0</v>
      </c>
      <c r="AN5" s="19">
        <v>0</v>
      </c>
      <c r="AO5" s="19">
        <v>0</v>
      </c>
      <c r="AQ5" s="19">
        <v>0</v>
      </c>
      <c r="AR5" s="19">
        <v>0</v>
      </c>
      <c r="AT5" s="19">
        <v>0</v>
      </c>
      <c r="AU5" s="19">
        <v>0</v>
      </c>
      <c r="AX5" s="19">
        <v>0</v>
      </c>
      <c r="AY5" s="19"/>
      <c r="BC5" s="19">
        <v>1</v>
      </c>
      <c r="BD5" s="19">
        <v>1</v>
      </c>
      <c r="BH5" s="12" t="s">
        <v>112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  <c r="BY5" s="52">
        <v>1</v>
      </c>
      <c r="BZ5" s="52">
        <v>1</v>
      </c>
      <c r="CA5" s="54" t="s">
        <v>542</v>
      </c>
      <c r="CB5" s="52">
        <v>1</v>
      </c>
      <c r="CC5" s="52"/>
      <c r="CD5" s="52"/>
      <c r="CE5" s="52"/>
      <c r="CF5" s="52" t="s">
        <v>543</v>
      </c>
      <c r="CG5" s="52">
        <v>900</v>
      </c>
      <c r="CH5" s="52" t="s">
        <v>544</v>
      </c>
      <c r="CI5" s="52">
        <v>5</v>
      </c>
      <c r="CJ5" s="52"/>
      <c r="CK5" s="52"/>
      <c r="CL5" s="52" t="s">
        <v>544</v>
      </c>
      <c r="CM5" s="52">
        <v>20</v>
      </c>
      <c r="CN5" s="52"/>
      <c r="CO5" s="52"/>
      <c r="CP5" s="52"/>
      <c r="CQ5" s="52"/>
      <c r="CR5" s="52"/>
      <c r="CS5" s="52"/>
      <c r="CT5" s="52"/>
      <c r="CU5" s="52"/>
      <c r="CV5" s="52"/>
      <c r="CW5" s="52"/>
    </row>
    <row r="6" spans="1:101" ht="16.5" x14ac:dyDescent="0.2">
      <c r="A6" s="18">
        <v>2</v>
      </c>
      <c r="B6" s="26">
        <v>2</v>
      </c>
      <c r="C6" s="39">
        <v>60</v>
      </c>
      <c r="D6" s="26">
        <f>INDEX(章节关卡!$C$6:$C$20,芦花古楼!B6)*芦花古楼!C6</f>
        <v>420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900</v>
      </c>
      <c r="J6" s="18">
        <v>2</v>
      </c>
      <c r="K6" s="26">
        <v>4</v>
      </c>
      <c r="L6" s="39">
        <v>120</v>
      </c>
      <c r="M6" s="26">
        <f>INDEX(章节关卡!$C$6:$C$20,芦花古楼!K6)*芦花古楼!L6</f>
        <v>1560</v>
      </c>
      <c r="N6" s="23">
        <f t="shared" ref="N6:N69" si="4">INT((J6-1)/5+2)*5</f>
        <v>10</v>
      </c>
      <c r="O6" s="23">
        <f t="shared" ref="O6:O69" si="5">INT(J6/5)*5+20</f>
        <v>20</v>
      </c>
      <c r="P6" s="15">
        <f>INDEX(章节关卡!$E$6:$E$20,芦花古楼!K6)*芦花古楼!L6</f>
        <v>3000</v>
      </c>
      <c r="S6" s="18">
        <v>2</v>
      </c>
      <c r="T6" s="26">
        <v>5</v>
      </c>
      <c r="U6" s="39">
        <v>180</v>
      </c>
      <c r="V6" s="26">
        <f>INDEX(章节关卡!$C$6:$C$20,芦花古楼!T6)*芦花古楼!U6</f>
        <v>2880</v>
      </c>
      <c r="W6" s="23">
        <f t="shared" si="0"/>
        <v>15</v>
      </c>
      <c r="X6" s="23">
        <f t="shared" si="1"/>
        <v>20</v>
      </c>
      <c r="Y6" s="15">
        <f>INDEX(章节关卡!$E$6:$E$20,芦花古楼!T6)*芦花古楼!U6</f>
        <v>5760</v>
      </c>
      <c r="AB6" s="18">
        <v>2</v>
      </c>
      <c r="AC6" s="26">
        <v>5</v>
      </c>
      <c r="AD6" s="39">
        <v>180</v>
      </c>
      <c r="AE6" s="26">
        <f>INDEX(章节关卡!$C$6:$C$20,芦花古楼!AC6)*芦花古楼!AD6</f>
        <v>2880</v>
      </c>
      <c r="AF6" s="23">
        <f t="shared" ref="AF6:AF69" si="6">INT((AB6-1)/5+4)*5</f>
        <v>20</v>
      </c>
      <c r="AG6" s="23">
        <f t="shared" ref="AG6:AG69" si="7">INT(AB6/5)*5+20</f>
        <v>20</v>
      </c>
      <c r="AH6" s="15">
        <f>INDEX(章节关卡!$E$6:$E$20,芦花古楼!AC6)*芦花古楼!AD6</f>
        <v>5760</v>
      </c>
      <c r="AK6" s="19">
        <v>1</v>
      </c>
      <c r="AL6" s="19">
        <v>1</v>
      </c>
      <c r="AN6" s="19">
        <v>1</v>
      </c>
      <c r="AO6" s="19">
        <f>AL6+1</f>
        <v>2</v>
      </c>
      <c r="AQ6" s="19">
        <v>1</v>
      </c>
      <c r="AR6" s="19">
        <f>AO6+1</f>
        <v>3</v>
      </c>
      <c r="AT6" s="19">
        <v>1</v>
      </c>
      <c r="AU6" s="19">
        <f>AR6+1</f>
        <v>4</v>
      </c>
      <c r="AX6" s="19">
        <v>1</v>
      </c>
      <c r="AY6" s="15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5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5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19">
        <v>2</v>
      </c>
      <c r="BD6" s="19">
        <v>1</v>
      </c>
      <c r="BG6" s="14" t="s">
        <v>109</v>
      </c>
      <c r="BH6" s="23">
        <v>1</v>
      </c>
      <c r="BI6" s="23">
        <v>1.5</v>
      </c>
      <c r="BJ6" s="23">
        <v>2.5</v>
      </c>
      <c r="BK6" s="23">
        <v>3.5</v>
      </c>
      <c r="BL6" s="23">
        <v>5</v>
      </c>
      <c r="BM6" s="23">
        <v>5</v>
      </c>
      <c r="BN6" s="23">
        <v>5</v>
      </c>
      <c r="BY6" s="52">
        <v>2</v>
      </c>
      <c r="BZ6" s="52">
        <v>1</v>
      </c>
      <c r="CA6" s="54" t="s">
        <v>542</v>
      </c>
      <c r="CB6" s="52">
        <v>2</v>
      </c>
      <c r="CC6" s="52"/>
      <c r="CD6" s="52"/>
      <c r="CE6" s="52"/>
      <c r="CF6" s="52" t="s">
        <v>543</v>
      </c>
      <c r="CG6" s="52">
        <v>900</v>
      </c>
      <c r="CH6" s="52" t="s">
        <v>544</v>
      </c>
      <c r="CI6" s="52">
        <v>5</v>
      </c>
      <c r="CJ6" s="52"/>
      <c r="CK6" s="52"/>
      <c r="CL6" s="52" t="s">
        <v>544</v>
      </c>
      <c r="CM6" s="52">
        <v>20</v>
      </c>
      <c r="CN6" s="52"/>
      <c r="CO6" s="52"/>
      <c r="CP6" s="52"/>
      <c r="CQ6" s="52"/>
      <c r="CR6" s="52"/>
      <c r="CS6" s="52"/>
      <c r="CT6" s="52"/>
      <c r="CU6" s="52"/>
      <c r="CV6" s="52"/>
      <c r="CW6" s="52"/>
    </row>
    <row r="7" spans="1:101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J7" s="18">
        <v>3</v>
      </c>
      <c r="K7" s="26">
        <v>4</v>
      </c>
      <c r="L7" s="39">
        <v>120</v>
      </c>
      <c r="M7" s="26">
        <f>INDEX(章节关卡!$C$6:$C$20,芦花古楼!K7)*芦花古楼!L7</f>
        <v>1560</v>
      </c>
      <c r="N7" s="23">
        <f t="shared" si="4"/>
        <v>10</v>
      </c>
      <c r="O7" s="23">
        <f t="shared" si="5"/>
        <v>20</v>
      </c>
      <c r="P7" s="15">
        <f>INDEX(章节关卡!$E$6:$E$20,芦花古楼!K7)*芦花古楼!L7</f>
        <v>3000</v>
      </c>
      <c r="S7" s="18">
        <v>3</v>
      </c>
      <c r="T7" s="26">
        <v>5</v>
      </c>
      <c r="U7" s="39">
        <v>180</v>
      </c>
      <c r="V7" s="26">
        <f>INDEX(章节关卡!$C$6:$C$20,芦花古楼!T7)*芦花古楼!U7</f>
        <v>2880</v>
      </c>
      <c r="W7" s="23">
        <f t="shared" si="0"/>
        <v>15</v>
      </c>
      <c r="X7" s="23">
        <f t="shared" si="1"/>
        <v>20</v>
      </c>
      <c r="Y7" s="15">
        <f>INDEX(章节关卡!$E$6:$E$20,芦花古楼!T7)*芦花古楼!U7</f>
        <v>5760</v>
      </c>
      <c r="AB7" s="18">
        <v>3</v>
      </c>
      <c r="AC7" s="26">
        <v>5</v>
      </c>
      <c r="AD7" s="39">
        <v>180</v>
      </c>
      <c r="AE7" s="26">
        <f>INDEX(章节关卡!$C$6:$C$20,芦花古楼!AC7)*芦花古楼!AD7</f>
        <v>2880</v>
      </c>
      <c r="AF7" s="23">
        <f t="shared" si="6"/>
        <v>20</v>
      </c>
      <c r="AG7" s="23">
        <f t="shared" si="7"/>
        <v>20</v>
      </c>
      <c r="AH7" s="15">
        <f>INDEX(章节关卡!$E$6:$E$20,芦花古楼!AC7)*芦花古楼!AD7</f>
        <v>5760</v>
      </c>
      <c r="AK7" s="19">
        <v>2</v>
      </c>
      <c r="AL7" s="19">
        <v>1</v>
      </c>
      <c r="AN7" s="19">
        <v>2</v>
      </c>
      <c r="AO7" s="19">
        <f t="shared" ref="AO7:AO70" si="11">AL7+1</f>
        <v>2</v>
      </c>
      <c r="AQ7" s="19">
        <v>2</v>
      </c>
      <c r="AR7" s="19">
        <f t="shared" ref="AR7:AR70" si="12">AO7+1</f>
        <v>3</v>
      </c>
      <c r="AT7" s="19">
        <v>2</v>
      </c>
      <c r="AU7" s="19">
        <f t="shared" ref="AU7:AU70" si="13">AR7+1</f>
        <v>4</v>
      </c>
      <c r="AX7" s="19">
        <v>2</v>
      </c>
      <c r="AY7" s="15">
        <f t="shared" si="8"/>
        <v>240</v>
      </c>
      <c r="AZ7" s="15">
        <f t="shared" si="9"/>
        <v>105</v>
      </c>
      <c r="BA7" s="15">
        <f t="shared" si="10"/>
        <v>46920</v>
      </c>
      <c r="BC7" s="19">
        <v>3</v>
      </c>
      <c r="BD7" s="19">
        <v>2</v>
      </c>
      <c r="BG7" s="14" t="s">
        <v>110</v>
      </c>
      <c r="BH7" s="23">
        <v>1</v>
      </c>
      <c r="BI7" s="23">
        <v>1.5</v>
      </c>
      <c r="BJ7" s="23">
        <v>2.5</v>
      </c>
      <c r="BK7" s="23">
        <v>3.5</v>
      </c>
      <c r="BL7" s="23">
        <v>5</v>
      </c>
      <c r="BM7" s="23">
        <v>5</v>
      </c>
      <c r="BN7" s="23">
        <v>5</v>
      </c>
      <c r="BY7" s="52">
        <v>3</v>
      </c>
      <c r="BZ7" s="52">
        <v>1</v>
      </c>
      <c r="CA7" s="54" t="s">
        <v>542</v>
      </c>
      <c r="CB7" s="52">
        <v>3</v>
      </c>
      <c r="CC7" s="52"/>
      <c r="CD7" s="52"/>
      <c r="CE7" s="52"/>
      <c r="CF7" s="52" t="s">
        <v>543</v>
      </c>
      <c r="CG7" s="52">
        <v>900</v>
      </c>
      <c r="CH7" s="52" t="s">
        <v>544</v>
      </c>
      <c r="CI7" s="52">
        <v>5</v>
      </c>
      <c r="CJ7" s="52"/>
      <c r="CK7" s="52"/>
      <c r="CL7" s="52" t="s">
        <v>544</v>
      </c>
      <c r="CM7" s="52">
        <v>20</v>
      </c>
      <c r="CN7" s="52"/>
      <c r="CO7" s="52"/>
      <c r="CP7" s="52"/>
      <c r="CQ7" s="52"/>
      <c r="CR7" s="52"/>
      <c r="CS7" s="52"/>
      <c r="CT7" s="52"/>
      <c r="CU7" s="52"/>
      <c r="CV7" s="52"/>
      <c r="CW7" s="52"/>
    </row>
    <row r="8" spans="1:101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J8" s="18">
        <v>4</v>
      </c>
      <c r="K8" s="26">
        <v>4</v>
      </c>
      <c r="L8" s="39">
        <v>120</v>
      </c>
      <c r="M8" s="26">
        <f>INDEX(章节关卡!$C$6:$C$20,芦花古楼!K8)*芦花古楼!L8</f>
        <v>1560</v>
      </c>
      <c r="N8" s="23">
        <f t="shared" si="4"/>
        <v>10</v>
      </c>
      <c r="O8" s="23">
        <f t="shared" si="5"/>
        <v>20</v>
      </c>
      <c r="P8" s="15">
        <f>INDEX(章节关卡!$E$6:$E$20,芦花古楼!K8)*芦花古楼!L8</f>
        <v>3000</v>
      </c>
      <c r="S8" s="18">
        <v>4</v>
      </c>
      <c r="T8" s="26">
        <v>5</v>
      </c>
      <c r="U8" s="39">
        <v>180</v>
      </c>
      <c r="V8" s="26">
        <f>INDEX(章节关卡!$C$6:$C$20,芦花古楼!T8)*芦花古楼!U8</f>
        <v>2880</v>
      </c>
      <c r="W8" s="23">
        <f t="shared" si="0"/>
        <v>15</v>
      </c>
      <c r="X8" s="23">
        <f t="shared" si="1"/>
        <v>20</v>
      </c>
      <c r="Y8" s="15">
        <f>INDEX(章节关卡!$E$6:$E$20,芦花古楼!T8)*芦花古楼!U8</f>
        <v>5760</v>
      </c>
      <c r="AB8" s="18">
        <v>4</v>
      </c>
      <c r="AC8" s="26">
        <v>5</v>
      </c>
      <c r="AD8" s="39">
        <v>180</v>
      </c>
      <c r="AE8" s="26">
        <f>INDEX(章节关卡!$C$6:$C$20,芦花古楼!AC8)*芦花古楼!AD8</f>
        <v>2880</v>
      </c>
      <c r="AF8" s="23">
        <f t="shared" si="6"/>
        <v>20</v>
      </c>
      <c r="AG8" s="23">
        <f t="shared" si="7"/>
        <v>20</v>
      </c>
      <c r="AH8" s="15">
        <f>INDEX(章节关卡!$E$6:$E$20,芦花古楼!AC8)*芦花古楼!AD8</f>
        <v>5760</v>
      </c>
      <c r="AK8" s="19">
        <v>3</v>
      </c>
      <c r="AL8" s="19">
        <v>1</v>
      </c>
      <c r="AN8" s="19">
        <v>3</v>
      </c>
      <c r="AO8" s="19">
        <f t="shared" si="11"/>
        <v>2</v>
      </c>
      <c r="AQ8" s="19">
        <v>3</v>
      </c>
      <c r="AR8" s="19">
        <f t="shared" si="12"/>
        <v>3</v>
      </c>
      <c r="AT8" s="19">
        <v>3</v>
      </c>
      <c r="AU8" s="19">
        <f t="shared" si="13"/>
        <v>4</v>
      </c>
      <c r="AX8" s="19">
        <v>3</v>
      </c>
      <c r="AY8" s="15">
        <f t="shared" si="8"/>
        <v>435</v>
      </c>
      <c r="AZ8" s="15">
        <f t="shared" si="9"/>
        <v>125</v>
      </c>
      <c r="BA8" s="15">
        <f t="shared" si="10"/>
        <v>111000</v>
      </c>
      <c r="BC8" s="19">
        <v>4</v>
      </c>
      <c r="BD8" s="19">
        <v>3</v>
      </c>
      <c r="BG8" s="14" t="s">
        <v>111</v>
      </c>
      <c r="BH8" s="23">
        <v>2</v>
      </c>
      <c r="BI8" s="23">
        <v>2</v>
      </c>
      <c r="BJ8" s="23">
        <v>4</v>
      </c>
      <c r="BK8" s="23">
        <v>4</v>
      </c>
      <c r="BL8" s="23">
        <v>6</v>
      </c>
      <c r="BM8" s="23">
        <v>6</v>
      </c>
      <c r="BN8" s="23">
        <v>6</v>
      </c>
      <c r="BY8" s="52">
        <v>4</v>
      </c>
      <c r="BZ8" s="52">
        <v>1</v>
      </c>
      <c r="CA8" s="54" t="s">
        <v>542</v>
      </c>
      <c r="CB8" s="52">
        <v>4</v>
      </c>
      <c r="CC8" s="52"/>
      <c r="CD8" s="52"/>
      <c r="CE8" s="52"/>
      <c r="CF8" s="52" t="s">
        <v>543</v>
      </c>
      <c r="CG8" s="52">
        <v>900</v>
      </c>
      <c r="CH8" s="52" t="s">
        <v>544</v>
      </c>
      <c r="CI8" s="52">
        <v>5</v>
      </c>
      <c r="CJ8" s="52"/>
      <c r="CK8" s="52"/>
      <c r="CL8" s="52" t="s">
        <v>544</v>
      </c>
      <c r="CM8" s="52">
        <v>20</v>
      </c>
      <c r="CN8" s="52"/>
      <c r="CO8" s="52"/>
      <c r="CP8" s="52"/>
      <c r="CQ8" s="52"/>
      <c r="CR8" s="52"/>
      <c r="CS8" s="52"/>
      <c r="CT8" s="52"/>
      <c r="CU8" s="52"/>
      <c r="CV8" s="52"/>
      <c r="CW8" s="52"/>
    </row>
    <row r="9" spans="1:101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J9" s="18">
        <v>5</v>
      </c>
      <c r="K9" s="26">
        <v>4</v>
      </c>
      <c r="L9" s="39">
        <v>120</v>
      </c>
      <c r="M9" s="26">
        <f>INDEX(章节关卡!$C$6:$C$20,芦花古楼!K9)*芦花古楼!L9</f>
        <v>1560</v>
      </c>
      <c r="N9" s="23">
        <f t="shared" si="4"/>
        <v>10</v>
      </c>
      <c r="O9" s="23">
        <f t="shared" si="5"/>
        <v>25</v>
      </c>
      <c r="P9" s="15">
        <f>INDEX(章节关卡!$E$6:$E$20,芦花古楼!K9)*芦花古楼!L9</f>
        <v>3000</v>
      </c>
      <c r="S9" s="18">
        <v>5</v>
      </c>
      <c r="T9" s="26">
        <v>6</v>
      </c>
      <c r="U9" s="39">
        <v>180</v>
      </c>
      <c r="V9" s="26">
        <f>INDEX(章节关卡!$C$6:$C$20,芦花古楼!T9)*芦花古楼!U9</f>
        <v>3600</v>
      </c>
      <c r="W9" s="23">
        <f t="shared" si="0"/>
        <v>15</v>
      </c>
      <c r="X9" s="23">
        <f t="shared" si="1"/>
        <v>25</v>
      </c>
      <c r="Y9" s="15">
        <f>INDEX(章节关卡!$E$6:$E$20,芦花古楼!T9)*芦花古楼!U9</f>
        <v>7200</v>
      </c>
      <c r="AB9" s="18">
        <v>5</v>
      </c>
      <c r="AC9" s="26">
        <v>6</v>
      </c>
      <c r="AD9" s="39">
        <v>180</v>
      </c>
      <c r="AE9" s="26">
        <f>INDEX(章节关卡!$C$6:$C$20,芦花古楼!AC9)*芦花古楼!AD9</f>
        <v>3600</v>
      </c>
      <c r="AF9" s="23">
        <f t="shared" si="6"/>
        <v>20</v>
      </c>
      <c r="AG9" s="23">
        <f t="shared" si="7"/>
        <v>25</v>
      </c>
      <c r="AH9" s="15">
        <f>INDEX(章节关卡!$E$6:$E$20,芦花古楼!AC9)*芦花古楼!AD9</f>
        <v>7200</v>
      </c>
      <c r="AK9" s="19">
        <v>4</v>
      </c>
      <c r="AL9" s="19">
        <v>1</v>
      </c>
      <c r="AN9" s="19">
        <v>4</v>
      </c>
      <c r="AO9" s="19">
        <f t="shared" si="11"/>
        <v>2</v>
      </c>
      <c r="AQ9" s="19">
        <v>4</v>
      </c>
      <c r="AR9" s="19">
        <f t="shared" si="12"/>
        <v>3</v>
      </c>
      <c r="AT9" s="19">
        <v>4</v>
      </c>
      <c r="AU9" s="19">
        <f t="shared" si="13"/>
        <v>4</v>
      </c>
      <c r="AX9" s="19">
        <v>4</v>
      </c>
      <c r="AY9" s="15">
        <f t="shared" si="8"/>
        <v>680</v>
      </c>
      <c r="AZ9" s="15">
        <f t="shared" si="9"/>
        <v>150</v>
      </c>
      <c r="BA9" s="15">
        <f t="shared" si="10"/>
        <v>170040</v>
      </c>
      <c r="BC9" s="19">
        <v>5</v>
      </c>
      <c r="BD9" s="19">
        <v>3</v>
      </c>
      <c r="BG9" s="14" t="s">
        <v>113</v>
      </c>
      <c r="BH9" s="15">
        <f>SUMPRODUCT(BH6:BN6,BH8:BN8)</f>
        <v>119</v>
      </c>
      <c r="BI9" s="14" t="s">
        <v>122</v>
      </c>
      <c r="BJ9" s="23">
        <f>SUMPRODUCT(BH7:BN7,BH8:BN8)</f>
        <v>119</v>
      </c>
      <c r="BK9" s="14" t="s">
        <v>129</v>
      </c>
      <c r="BL9" s="23">
        <f>SUMPRODUCT(BH7:BK7,BH8:BK8)</f>
        <v>29</v>
      </c>
      <c r="BM9" s="16"/>
      <c r="BN9" s="16"/>
      <c r="BY9" s="52">
        <v>5</v>
      </c>
      <c r="BZ9" s="52">
        <v>1</v>
      </c>
      <c r="CA9" s="54" t="s">
        <v>542</v>
      </c>
      <c r="CB9" s="52">
        <v>5</v>
      </c>
      <c r="CC9" s="52"/>
      <c r="CD9" s="52"/>
      <c r="CE9" s="52"/>
      <c r="CF9" s="52" t="s">
        <v>543</v>
      </c>
      <c r="CG9" s="52">
        <v>1200</v>
      </c>
      <c r="CH9" s="52" t="s">
        <v>544</v>
      </c>
      <c r="CI9" s="52">
        <v>5</v>
      </c>
      <c r="CJ9" s="52"/>
      <c r="CK9" s="52"/>
      <c r="CL9" s="52" t="s">
        <v>544</v>
      </c>
      <c r="CM9" s="52">
        <v>25</v>
      </c>
      <c r="CN9" s="52"/>
      <c r="CO9" s="52"/>
      <c r="CP9" s="52"/>
      <c r="CQ9" s="52"/>
      <c r="CR9" s="52"/>
      <c r="CS9" s="52"/>
      <c r="CT9" s="52"/>
      <c r="CU9" s="52"/>
      <c r="CV9" s="52"/>
      <c r="CW9" s="52"/>
    </row>
    <row r="10" spans="1:101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J10" s="18">
        <v>6</v>
      </c>
      <c r="K10" s="26">
        <v>4</v>
      </c>
      <c r="L10" s="39">
        <v>120</v>
      </c>
      <c r="M10" s="26">
        <f>INDEX(章节关卡!$C$6:$C$20,芦花古楼!K10)*芦花古楼!L10</f>
        <v>1560</v>
      </c>
      <c r="N10" s="23">
        <f t="shared" si="4"/>
        <v>15</v>
      </c>
      <c r="O10" s="23">
        <f t="shared" si="5"/>
        <v>25</v>
      </c>
      <c r="P10" s="15">
        <f>INDEX(章节关卡!$E$6:$E$20,芦花古楼!K10)*芦花古楼!L10</f>
        <v>3000</v>
      </c>
      <c r="S10" s="18">
        <v>6</v>
      </c>
      <c r="T10" s="26">
        <v>6</v>
      </c>
      <c r="U10" s="39">
        <v>180</v>
      </c>
      <c r="V10" s="26">
        <f>INDEX(章节关卡!$C$6:$C$20,芦花古楼!T10)*芦花古楼!U10</f>
        <v>3600</v>
      </c>
      <c r="W10" s="23">
        <f t="shared" si="0"/>
        <v>20</v>
      </c>
      <c r="X10" s="23">
        <f t="shared" si="1"/>
        <v>25</v>
      </c>
      <c r="Y10" s="15">
        <f>INDEX(章节关卡!$E$6:$E$20,芦花古楼!T10)*芦花古楼!U10</f>
        <v>7200</v>
      </c>
      <c r="AB10" s="18">
        <v>6</v>
      </c>
      <c r="AC10" s="26">
        <v>6</v>
      </c>
      <c r="AD10" s="39">
        <v>180</v>
      </c>
      <c r="AE10" s="26">
        <f>INDEX(章节关卡!$C$6:$C$20,芦花古楼!AC10)*芦花古楼!AD10</f>
        <v>3600</v>
      </c>
      <c r="AF10" s="23">
        <f t="shared" si="6"/>
        <v>25</v>
      </c>
      <c r="AG10" s="23">
        <f t="shared" si="7"/>
        <v>25</v>
      </c>
      <c r="AH10" s="15">
        <f>INDEX(章节关卡!$E$6:$E$20,芦花古楼!AC10)*芦花古楼!AD10</f>
        <v>7200</v>
      </c>
      <c r="AK10" s="19">
        <v>5</v>
      </c>
      <c r="AL10" s="19">
        <v>1</v>
      </c>
      <c r="AN10" s="19">
        <v>5</v>
      </c>
      <c r="AO10" s="19">
        <f t="shared" si="11"/>
        <v>2</v>
      </c>
      <c r="AQ10" s="19">
        <v>5</v>
      </c>
      <c r="AR10" s="19">
        <f t="shared" si="12"/>
        <v>3</v>
      </c>
      <c r="AT10" s="19">
        <v>5</v>
      </c>
      <c r="AU10" s="19">
        <f t="shared" si="13"/>
        <v>4</v>
      </c>
      <c r="AX10" s="19">
        <v>5</v>
      </c>
      <c r="AY10" s="15">
        <f t="shared" si="8"/>
        <v>665</v>
      </c>
      <c r="AZ10" s="15">
        <f t="shared" si="9"/>
        <v>170</v>
      </c>
      <c r="BA10" s="15">
        <f t="shared" si="10"/>
        <v>154200</v>
      </c>
      <c r="BC10" s="19">
        <v>6</v>
      </c>
      <c r="BD10" s="23">
        <v>4</v>
      </c>
      <c r="BY10" s="52">
        <v>6</v>
      </c>
      <c r="BZ10" s="52">
        <v>1</v>
      </c>
      <c r="CA10" s="54" t="s">
        <v>542</v>
      </c>
      <c r="CB10" s="52">
        <v>6</v>
      </c>
      <c r="CC10" s="52"/>
      <c r="CD10" s="52"/>
      <c r="CE10" s="52"/>
      <c r="CF10" s="52" t="s">
        <v>543</v>
      </c>
      <c r="CG10" s="52">
        <v>1200</v>
      </c>
      <c r="CH10" s="52" t="s">
        <v>544</v>
      </c>
      <c r="CI10" s="52">
        <v>10</v>
      </c>
      <c r="CJ10" s="52"/>
      <c r="CK10" s="52"/>
      <c r="CL10" s="52" t="s">
        <v>544</v>
      </c>
      <c r="CM10" s="52">
        <v>25</v>
      </c>
      <c r="CN10" s="52"/>
      <c r="CO10" s="52"/>
      <c r="CP10" s="52"/>
      <c r="CQ10" s="52"/>
      <c r="CR10" s="52"/>
      <c r="CS10" s="52"/>
      <c r="CT10" s="52"/>
      <c r="CU10" s="52"/>
      <c r="CV10" s="52"/>
      <c r="CW10" s="52"/>
    </row>
    <row r="11" spans="1:101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J11" s="18">
        <v>7</v>
      </c>
      <c r="K11" s="26">
        <v>4</v>
      </c>
      <c r="L11" s="39">
        <v>120</v>
      </c>
      <c r="M11" s="26">
        <f>INDEX(章节关卡!$C$6:$C$20,芦花古楼!K11)*芦花古楼!L11</f>
        <v>1560</v>
      </c>
      <c r="N11" s="23">
        <f t="shared" si="4"/>
        <v>15</v>
      </c>
      <c r="O11" s="23">
        <f t="shared" si="5"/>
        <v>25</v>
      </c>
      <c r="P11" s="15">
        <f>INDEX(章节关卡!$E$6:$E$20,芦花古楼!K11)*芦花古楼!L11</f>
        <v>3000</v>
      </c>
      <c r="S11" s="18">
        <v>7</v>
      </c>
      <c r="T11" s="26">
        <v>6</v>
      </c>
      <c r="U11" s="39">
        <v>180</v>
      </c>
      <c r="V11" s="26">
        <f>INDEX(章节关卡!$C$6:$C$20,芦花古楼!T11)*芦花古楼!U11</f>
        <v>3600</v>
      </c>
      <c r="W11" s="23">
        <f t="shared" si="0"/>
        <v>20</v>
      </c>
      <c r="X11" s="23">
        <f t="shared" si="1"/>
        <v>25</v>
      </c>
      <c r="Y11" s="15">
        <f>INDEX(章节关卡!$E$6:$E$20,芦花古楼!T11)*芦花古楼!U11</f>
        <v>7200</v>
      </c>
      <c r="AB11" s="18">
        <v>7</v>
      </c>
      <c r="AC11" s="26">
        <v>6</v>
      </c>
      <c r="AD11" s="39">
        <v>180</v>
      </c>
      <c r="AE11" s="26">
        <f>INDEX(章节关卡!$C$6:$C$20,芦花古楼!AC11)*芦花古楼!AD11</f>
        <v>3600</v>
      </c>
      <c r="AF11" s="23">
        <f t="shared" si="6"/>
        <v>25</v>
      </c>
      <c r="AG11" s="23">
        <f t="shared" si="7"/>
        <v>25</v>
      </c>
      <c r="AH11" s="15">
        <f>INDEX(章节关卡!$E$6:$E$20,芦花古楼!AC11)*芦花古楼!AD11</f>
        <v>7200</v>
      </c>
      <c r="AK11" s="19">
        <v>6</v>
      </c>
      <c r="AL11" s="19">
        <v>1</v>
      </c>
      <c r="AN11" s="19">
        <v>6</v>
      </c>
      <c r="AO11" s="19">
        <f t="shared" si="11"/>
        <v>2</v>
      </c>
      <c r="AQ11" s="19">
        <v>6</v>
      </c>
      <c r="AR11" s="19">
        <f t="shared" si="12"/>
        <v>3</v>
      </c>
      <c r="AT11" s="19">
        <v>6</v>
      </c>
      <c r="AU11" s="19">
        <f t="shared" si="13"/>
        <v>4</v>
      </c>
      <c r="AX11" s="19">
        <v>6</v>
      </c>
      <c r="AY11" s="15">
        <f t="shared" si="8"/>
        <v>655</v>
      </c>
      <c r="AZ11" s="15">
        <f t="shared" si="9"/>
        <v>190</v>
      </c>
      <c r="BA11" s="15">
        <f t="shared" si="10"/>
        <v>142800</v>
      </c>
      <c r="BC11" s="19">
        <v>7</v>
      </c>
      <c r="BD11" s="23">
        <v>4</v>
      </c>
      <c r="BH11" s="12" t="s">
        <v>114</v>
      </c>
      <c r="BI11" s="12" t="s">
        <v>115</v>
      </c>
      <c r="BJ11" s="12" t="s">
        <v>116</v>
      </c>
      <c r="BY11" s="52">
        <v>7</v>
      </c>
      <c r="BZ11" s="52">
        <v>1</v>
      </c>
      <c r="CA11" s="54" t="s">
        <v>542</v>
      </c>
      <c r="CB11" s="52">
        <v>7</v>
      </c>
      <c r="CC11" s="52"/>
      <c r="CD11" s="52"/>
      <c r="CE11" s="52"/>
      <c r="CF11" s="52" t="s">
        <v>543</v>
      </c>
      <c r="CG11" s="52">
        <v>1200</v>
      </c>
      <c r="CH11" s="52" t="s">
        <v>544</v>
      </c>
      <c r="CI11" s="52">
        <v>10</v>
      </c>
      <c r="CJ11" s="52"/>
      <c r="CK11" s="52"/>
      <c r="CL11" s="52" t="s">
        <v>544</v>
      </c>
      <c r="CM11" s="52">
        <v>25</v>
      </c>
      <c r="CN11" s="52"/>
      <c r="CO11" s="52"/>
      <c r="CP11" s="52"/>
      <c r="CQ11" s="52"/>
      <c r="CR11" s="52"/>
      <c r="CS11" s="52"/>
      <c r="CT11" s="52"/>
      <c r="CU11" s="52"/>
      <c r="CV11" s="52"/>
      <c r="CW11" s="52"/>
    </row>
    <row r="12" spans="1:101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J12" s="18">
        <v>8</v>
      </c>
      <c r="K12" s="26">
        <v>5</v>
      </c>
      <c r="L12" s="39">
        <v>120</v>
      </c>
      <c r="M12" s="26">
        <f>INDEX(章节关卡!$C$6:$C$20,芦花古楼!K12)*芦花古楼!L12</f>
        <v>1920</v>
      </c>
      <c r="N12" s="23">
        <f t="shared" si="4"/>
        <v>15</v>
      </c>
      <c r="O12" s="23">
        <f t="shared" si="5"/>
        <v>25</v>
      </c>
      <c r="P12" s="15">
        <f>INDEX(章节关卡!$E$6:$E$20,芦花古楼!K12)*芦花古楼!L12</f>
        <v>3840</v>
      </c>
      <c r="S12" s="18">
        <v>8</v>
      </c>
      <c r="T12" s="26">
        <v>6</v>
      </c>
      <c r="U12" s="39">
        <v>180</v>
      </c>
      <c r="V12" s="26">
        <f>INDEX(章节关卡!$C$6:$C$20,芦花古楼!T12)*芦花古楼!U12</f>
        <v>3600</v>
      </c>
      <c r="W12" s="23">
        <f t="shared" si="0"/>
        <v>20</v>
      </c>
      <c r="X12" s="23">
        <f t="shared" si="1"/>
        <v>25</v>
      </c>
      <c r="Y12" s="15">
        <f>INDEX(章节关卡!$E$6:$E$20,芦花古楼!T12)*芦花古楼!U12</f>
        <v>7200</v>
      </c>
      <c r="AB12" s="18">
        <v>8</v>
      </c>
      <c r="AC12" s="26">
        <v>6</v>
      </c>
      <c r="AD12" s="39">
        <v>180</v>
      </c>
      <c r="AE12" s="26">
        <f>INDEX(章节关卡!$C$6:$C$20,芦花古楼!AC12)*芦花古楼!AD12</f>
        <v>3600</v>
      </c>
      <c r="AF12" s="23">
        <f t="shared" si="6"/>
        <v>25</v>
      </c>
      <c r="AG12" s="23">
        <f t="shared" si="7"/>
        <v>25</v>
      </c>
      <c r="AH12" s="15">
        <f>INDEX(章节关卡!$E$6:$E$20,芦花古楼!AC12)*芦花古楼!AD12</f>
        <v>7200</v>
      </c>
      <c r="AK12" s="19">
        <v>7</v>
      </c>
      <c r="AL12" s="19">
        <v>1</v>
      </c>
      <c r="AN12" s="19">
        <v>7</v>
      </c>
      <c r="AO12" s="19">
        <f t="shared" si="11"/>
        <v>2</v>
      </c>
      <c r="AQ12" s="19">
        <v>7</v>
      </c>
      <c r="AR12" s="19">
        <f t="shared" si="12"/>
        <v>3</v>
      </c>
      <c r="AT12" s="19">
        <v>7</v>
      </c>
      <c r="AU12" s="19">
        <f t="shared" si="13"/>
        <v>4</v>
      </c>
      <c r="AX12" s="19">
        <v>7</v>
      </c>
      <c r="AY12" s="15">
        <f t="shared" si="8"/>
        <v>655</v>
      </c>
      <c r="AZ12" s="15">
        <f t="shared" si="9"/>
        <v>205</v>
      </c>
      <c r="BA12" s="15">
        <f t="shared" si="10"/>
        <v>137520</v>
      </c>
      <c r="BC12" s="19">
        <v>8</v>
      </c>
      <c r="BD12" s="23">
        <v>4</v>
      </c>
      <c r="BH12" s="22">
        <v>0</v>
      </c>
      <c r="BI12" s="22">
        <v>0.3</v>
      </c>
      <c r="BJ12" s="20">
        <v>0.7</v>
      </c>
      <c r="BR12" s="14" t="s">
        <v>128</v>
      </c>
      <c r="BS12" s="20">
        <v>0.5</v>
      </c>
      <c r="BY12" s="52">
        <v>8</v>
      </c>
      <c r="BZ12" s="52">
        <v>1</v>
      </c>
      <c r="CA12" s="54" t="s">
        <v>542</v>
      </c>
      <c r="CB12" s="52">
        <v>8</v>
      </c>
      <c r="CC12" s="52"/>
      <c r="CD12" s="52"/>
      <c r="CE12" s="52"/>
      <c r="CF12" s="52" t="s">
        <v>543</v>
      </c>
      <c r="CG12" s="52">
        <v>1500</v>
      </c>
      <c r="CH12" s="52" t="s">
        <v>544</v>
      </c>
      <c r="CI12" s="52">
        <v>10</v>
      </c>
      <c r="CJ12" s="52"/>
      <c r="CK12" s="52"/>
      <c r="CL12" s="52" t="s">
        <v>544</v>
      </c>
      <c r="CM12" s="52">
        <v>25</v>
      </c>
      <c r="CN12" s="52"/>
      <c r="CO12" s="52"/>
      <c r="CP12" s="52"/>
      <c r="CQ12" s="52"/>
      <c r="CR12" s="52"/>
      <c r="CS12" s="52"/>
      <c r="CT12" s="52"/>
      <c r="CU12" s="52"/>
      <c r="CV12" s="52"/>
      <c r="CW12" s="52"/>
    </row>
    <row r="13" spans="1:101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J13" s="18">
        <v>9</v>
      </c>
      <c r="K13" s="26">
        <v>5</v>
      </c>
      <c r="L13" s="39">
        <v>120</v>
      </c>
      <c r="M13" s="26">
        <f>INDEX(章节关卡!$C$6:$C$20,芦花古楼!K13)*芦花古楼!L13</f>
        <v>1920</v>
      </c>
      <c r="N13" s="23">
        <f t="shared" si="4"/>
        <v>15</v>
      </c>
      <c r="O13" s="23">
        <f t="shared" si="5"/>
        <v>25</v>
      </c>
      <c r="P13" s="15">
        <f>INDEX(章节关卡!$E$6:$E$20,芦花古楼!K13)*芦花古楼!L13</f>
        <v>3840</v>
      </c>
      <c r="S13" s="18">
        <v>9</v>
      </c>
      <c r="T13" s="26">
        <v>6</v>
      </c>
      <c r="U13" s="39">
        <v>180</v>
      </c>
      <c r="V13" s="26">
        <f>INDEX(章节关卡!$C$6:$C$20,芦花古楼!T13)*芦花古楼!U13</f>
        <v>3600</v>
      </c>
      <c r="W13" s="23">
        <f t="shared" si="0"/>
        <v>20</v>
      </c>
      <c r="X13" s="23">
        <f t="shared" si="1"/>
        <v>25</v>
      </c>
      <c r="Y13" s="15">
        <f>INDEX(章节关卡!$E$6:$E$20,芦花古楼!T13)*芦花古楼!U13</f>
        <v>7200</v>
      </c>
      <c r="AB13" s="18">
        <v>9</v>
      </c>
      <c r="AC13" s="26">
        <v>6</v>
      </c>
      <c r="AD13" s="39">
        <v>180</v>
      </c>
      <c r="AE13" s="26">
        <f>INDEX(章节关卡!$C$6:$C$20,芦花古楼!AC13)*芦花古楼!AD13</f>
        <v>3600</v>
      </c>
      <c r="AF13" s="23">
        <f t="shared" si="6"/>
        <v>25</v>
      </c>
      <c r="AG13" s="23">
        <f t="shared" si="7"/>
        <v>25</v>
      </c>
      <c r="AH13" s="15">
        <f>INDEX(章节关卡!$E$6:$E$20,芦花古楼!AC13)*芦花古楼!AD13</f>
        <v>7200</v>
      </c>
      <c r="AK13" s="19">
        <v>8</v>
      </c>
      <c r="AL13" s="19">
        <v>1</v>
      </c>
      <c r="AN13" s="19">
        <v>8</v>
      </c>
      <c r="AO13" s="19">
        <f t="shared" si="11"/>
        <v>2</v>
      </c>
      <c r="AQ13" s="19">
        <v>8</v>
      </c>
      <c r="AR13" s="19">
        <f t="shared" si="12"/>
        <v>3</v>
      </c>
      <c r="AT13" s="19">
        <v>8</v>
      </c>
      <c r="AU13" s="19">
        <f t="shared" si="13"/>
        <v>4</v>
      </c>
      <c r="AX13" s="19">
        <v>8</v>
      </c>
      <c r="AY13" s="15">
        <f t="shared" si="8"/>
        <v>625</v>
      </c>
      <c r="AZ13" s="15">
        <f t="shared" si="9"/>
        <v>220</v>
      </c>
      <c r="BA13" s="15">
        <f t="shared" si="10"/>
        <v>131760</v>
      </c>
      <c r="BC13" s="19">
        <v>9</v>
      </c>
      <c r="BD13" s="23">
        <v>4</v>
      </c>
      <c r="BR13" s="14" t="s">
        <v>127</v>
      </c>
      <c r="BS13" s="15">
        <f>BH3*BJ12</f>
        <v>42700</v>
      </c>
      <c r="BY13" s="52">
        <v>9</v>
      </c>
      <c r="BZ13" s="52">
        <v>1</v>
      </c>
      <c r="CA13" s="54" t="s">
        <v>542</v>
      </c>
      <c r="CB13" s="52">
        <v>9</v>
      </c>
      <c r="CC13" s="52"/>
      <c r="CD13" s="52"/>
      <c r="CE13" s="52"/>
      <c r="CF13" s="52" t="s">
        <v>543</v>
      </c>
      <c r="CG13" s="52">
        <v>1500</v>
      </c>
      <c r="CH13" s="52" t="s">
        <v>544</v>
      </c>
      <c r="CI13" s="52">
        <v>10</v>
      </c>
      <c r="CJ13" s="52"/>
      <c r="CK13" s="52"/>
      <c r="CL13" s="52" t="s">
        <v>544</v>
      </c>
      <c r="CM13" s="52">
        <v>25</v>
      </c>
      <c r="CN13" s="52"/>
      <c r="CO13" s="52"/>
      <c r="CP13" s="52"/>
      <c r="CQ13" s="52"/>
      <c r="CR13" s="52"/>
      <c r="CS13" s="52"/>
      <c r="CT13" s="52"/>
      <c r="CU13" s="52"/>
      <c r="CV13" s="52"/>
      <c r="CW13" s="52"/>
    </row>
    <row r="14" spans="1:101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J14" s="18">
        <v>10</v>
      </c>
      <c r="K14" s="26">
        <v>5</v>
      </c>
      <c r="L14" s="39">
        <v>120</v>
      </c>
      <c r="M14" s="26">
        <f>INDEX(章节关卡!$C$6:$C$20,芦花古楼!K14)*芦花古楼!L14</f>
        <v>1920</v>
      </c>
      <c r="N14" s="23">
        <f t="shared" si="4"/>
        <v>15</v>
      </c>
      <c r="O14" s="23">
        <f t="shared" si="5"/>
        <v>30</v>
      </c>
      <c r="P14" s="15">
        <f>INDEX(章节关卡!$E$6:$E$20,芦花古楼!K14)*芦花古楼!L14</f>
        <v>3840</v>
      </c>
      <c r="S14" s="18">
        <v>10</v>
      </c>
      <c r="T14" s="26">
        <v>7</v>
      </c>
      <c r="U14" s="39">
        <v>180</v>
      </c>
      <c r="V14" s="26">
        <f>INDEX(章节关卡!$C$6:$C$20,芦花古楼!T14)*芦花古楼!U14</f>
        <v>4500</v>
      </c>
      <c r="W14" s="23">
        <f t="shared" si="0"/>
        <v>20</v>
      </c>
      <c r="X14" s="23">
        <f t="shared" si="1"/>
        <v>30</v>
      </c>
      <c r="Y14" s="15">
        <f>INDEX(章节关卡!$E$6:$E$20,芦花古楼!T14)*芦花古楼!U14</f>
        <v>9000</v>
      </c>
      <c r="AB14" s="18">
        <v>10</v>
      </c>
      <c r="AC14" s="26">
        <v>7</v>
      </c>
      <c r="AD14" s="39">
        <v>180</v>
      </c>
      <c r="AE14" s="26">
        <f>INDEX(章节关卡!$C$6:$C$20,芦花古楼!AC14)*芦花古楼!AD14</f>
        <v>4500</v>
      </c>
      <c r="AF14" s="23">
        <f t="shared" si="6"/>
        <v>25</v>
      </c>
      <c r="AG14" s="23">
        <f t="shared" si="7"/>
        <v>30</v>
      </c>
      <c r="AH14" s="15">
        <f>INDEX(章节关卡!$E$6:$E$20,芦花古楼!AC14)*芦花古楼!AD14</f>
        <v>9000</v>
      </c>
      <c r="AK14" s="19">
        <v>9</v>
      </c>
      <c r="AL14" s="19">
        <v>1</v>
      </c>
      <c r="AN14" s="19">
        <v>9</v>
      </c>
      <c r="AO14" s="19">
        <f t="shared" si="11"/>
        <v>2</v>
      </c>
      <c r="AQ14" s="19">
        <v>9</v>
      </c>
      <c r="AR14" s="19">
        <f t="shared" si="12"/>
        <v>3</v>
      </c>
      <c r="AT14" s="19">
        <v>9</v>
      </c>
      <c r="AU14" s="19">
        <f t="shared" si="13"/>
        <v>4</v>
      </c>
      <c r="AX14" s="19">
        <v>9</v>
      </c>
      <c r="AY14" s="15">
        <f t="shared" si="8"/>
        <v>625</v>
      </c>
      <c r="AZ14" s="15">
        <f t="shared" si="9"/>
        <v>230</v>
      </c>
      <c r="BA14" s="15">
        <f t="shared" si="10"/>
        <v>123120</v>
      </c>
      <c r="BC14" s="19">
        <v>10</v>
      </c>
      <c r="BD14" s="19">
        <v>7</v>
      </c>
      <c r="BG14" s="14" t="s">
        <v>117</v>
      </c>
      <c r="BH14" s="15">
        <f>BH3*BH12</f>
        <v>0</v>
      </c>
      <c r="BR14" s="14" t="s">
        <v>123</v>
      </c>
      <c r="BS14" s="23">
        <f>ROUND(BS13/BL9/BS15/BS12,0)</f>
        <v>15</v>
      </c>
      <c r="BY14" s="52">
        <v>10</v>
      </c>
      <c r="BZ14" s="52">
        <v>1</v>
      </c>
      <c r="CA14" s="54" t="s">
        <v>542</v>
      </c>
      <c r="CB14" s="52">
        <v>10</v>
      </c>
      <c r="CC14" s="52"/>
      <c r="CD14" s="52"/>
      <c r="CE14" s="52"/>
      <c r="CF14" s="52" t="s">
        <v>543</v>
      </c>
      <c r="CG14" s="52">
        <v>1500</v>
      </c>
      <c r="CH14" s="52" t="s">
        <v>544</v>
      </c>
      <c r="CI14" s="52">
        <v>10</v>
      </c>
      <c r="CJ14" s="52"/>
      <c r="CK14" s="52"/>
      <c r="CL14" s="52" t="s">
        <v>544</v>
      </c>
      <c r="CM14" s="52">
        <v>30</v>
      </c>
      <c r="CN14" s="52"/>
      <c r="CO14" s="52"/>
      <c r="CP14" s="52"/>
      <c r="CQ14" s="52"/>
      <c r="CR14" s="52"/>
      <c r="CS14" s="52"/>
      <c r="CT14" s="52"/>
      <c r="CU14" s="52"/>
      <c r="CV14" s="52"/>
      <c r="CW14" s="52"/>
    </row>
    <row r="15" spans="1:101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J15" s="18">
        <v>11</v>
      </c>
      <c r="K15" s="26">
        <v>5</v>
      </c>
      <c r="L15" s="39">
        <v>120</v>
      </c>
      <c r="M15" s="26">
        <f>INDEX(章节关卡!$C$6:$C$20,芦花古楼!K15)*芦花古楼!L15</f>
        <v>1920</v>
      </c>
      <c r="N15" s="23">
        <f t="shared" si="4"/>
        <v>20</v>
      </c>
      <c r="O15" s="23">
        <f t="shared" si="5"/>
        <v>30</v>
      </c>
      <c r="P15" s="15">
        <f>INDEX(章节关卡!$E$6:$E$20,芦花古楼!K15)*芦花古楼!L15</f>
        <v>3840</v>
      </c>
      <c r="S15" s="18">
        <v>11</v>
      </c>
      <c r="T15" s="26">
        <v>7</v>
      </c>
      <c r="U15" s="39">
        <v>180</v>
      </c>
      <c r="V15" s="26">
        <f>INDEX(章节关卡!$C$6:$C$20,芦花古楼!T15)*芦花古楼!U15</f>
        <v>4500</v>
      </c>
      <c r="W15" s="23">
        <f t="shared" si="0"/>
        <v>25</v>
      </c>
      <c r="X15" s="23">
        <f t="shared" si="1"/>
        <v>30</v>
      </c>
      <c r="Y15" s="15">
        <f>INDEX(章节关卡!$E$6:$E$20,芦花古楼!T15)*芦花古楼!U15</f>
        <v>9000</v>
      </c>
      <c r="AB15" s="18">
        <v>11</v>
      </c>
      <c r="AC15" s="26">
        <v>7</v>
      </c>
      <c r="AD15" s="39">
        <v>180</v>
      </c>
      <c r="AE15" s="26">
        <f>INDEX(章节关卡!$C$6:$C$20,芦花古楼!AC15)*芦花古楼!AD15</f>
        <v>4500</v>
      </c>
      <c r="AF15" s="23">
        <f t="shared" si="6"/>
        <v>30</v>
      </c>
      <c r="AG15" s="23">
        <f t="shared" si="7"/>
        <v>30</v>
      </c>
      <c r="AH15" s="15">
        <f>INDEX(章节关卡!$E$6:$E$20,芦花古楼!AC15)*芦花古楼!AD15</f>
        <v>9000</v>
      </c>
      <c r="AK15" s="19">
        <v>10</v>
      </c>
      <c r="AL15" s="19">
        <v>1</v>
      </c>
      <c r="AN15" s="19">
        <v>10</v>
      </c>
      <c r="AO15" s="19">
        <f t="shared" si="11"/>
        <v>2</v>
      </c>
      <c r="AQ15" s="19">
        <v>10</v>
      </c>
      <c r="AR15" s="19">
        <f t="shared" si="12"/>
        <v>3</v>
      </c>
      <c r="AT15" s="19">
        <v>10</v>
      </c>
      <c r="AU15" s="19">
        <f t="shared" si="13"/>
        <v>4</v>
      </c>
      <c r="AX15" s="19">
        <v>10</v>
      </c>
      <c r="AY15" s="15">
        <f t="shared" si="8"/>
        <v>470</v>
      </c>
      <c r="AZ15" s="15">
        <f t="shared" si="9"/>
        <v>235</v>
      </c>
      <c r="BA15" s="15">
        <f t="shared" si="10"/>
        <v>105840</v>
      </c>
      <c r="BC15" s="19">
        <v>11</v>
      </c>
      <c r="BD15" s="23">
        <v>7</v>
      </c>
      <c r="BR15" s="14" t="s">
        <v>124</v>
      </c>
      <c r="BS15" s="23">
        <f>SUM(BS19:BS43)</f>
        <v>200</v>
      </c>
      <c r="BY15" s="52">
        <v>11</v>
      </c>
      <c r="BZ15" s="52">
        <v>1</v>
      </c>
      <c r="CA15" s="54" t="s">
        <v>542</v>
      </c>
      <c r="CB15" s="52">
        <v>11</v>
      </c>
      <c r="CC15" s="52"/>
      <c r="CD15" s="52"/>
      <c r="CE15" s="52"/>
      <c r="CF15" s="52" t="s">
        <v>543</v>
      </c>
      <c r="CG15" s="52">
        <v>1920</v>
      </c>
      <c r="CH15" s="52" t="s">
        <v>544</v>
      </c>
      <c r="CI15" s="52">
        <v>15</v>
      </c>
      <c r="CJ15" s="52"/>
      <c r="CK15" s="52"/>
      <c r="CL15" s="52" t="s">
        <v>544</v>
      </c>
      <c r="CM15" s="52">
        <v>30</v>
      </c>
      <c r="CN15" s="52"/>
      <c r="CO15" s="52"/>
      <c r="CP15" s="52"/>
      <c r="CQ15" s="52"/>
      <c r="CR15" s="52"/>
      <c r="CS15" s="52"/>
      <c r="CT15" s="52"/>
      <c r="CU15" s="52"/>
      <c r="CV15" s="52"/>
      <c r="CW15" s="52"/>
    </row>
    <row r="16" spans="1:101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J16" s="18">
        <v>12</v>
      </c>
      <c r="K16" s="26">
        <v>5</v>
      </c>
      <c r="L16" s="39">
        <v>120</v>
      </c>
      <c r="M16" s="26">
        <f>INDEX(章节关卡!$C$6:$C$20,芦花古楼!K16)*芦花古楼!L16</f>
        <v>1920</v>
      </c>
      <c r="N16" s="23">
        <f t="shared" si="4"/>
        <v>20</v>
      </c>
      <c r="O16" s="23">
        <f t="shared" si="5"/>
        <v>30</v>
      </c>
      <c r="P16" s="15">
        <f>INDEX(章节关卡!$E$6:$E$20,芦花古楼!K16)*芦花古楼!L16</f>
        <v>3840</v>
      </c>
      <c r="S16" s="18">
        <v>12</v>
      </c>
      <c r="T16" s="26">
        <v>7</v>
      </c>
      <c r="U16" s="39">
        <v>180</v>
      </c>
      <c r="V16" s="26">
        <f>INDEX(章节关卡!$C$6:$C$20,芦花古楼!T16)*芦花古楼!U16</f>
        <v>4500</v>
      </c>
      <c r="W16" s="23">
        <f t="shared" si="0"/>
        <v>25</v>
      </c>
      <c r="X16" s="23">
        <f t="shared" si="1"/>
        <v>30</v>
      </c>
      <c r="Y16" s="15">
        <f>INDEX(章节关卡!$E$6:$E$20,芦花古楼!T16)*芦花古楼!U16</f>
        <v>9000</v>
      </c>
      <c r="AB16" s="18">
        <v>12</v>
      </c>
      <c r="AC16" s="26">
        <v>7</v>
      </c>
      <c r="AD16" s="39">
        <v>180</v>
      </c>
      <c r="AE16" s="26">
        <f>INDEX(章节关卡!$C$6:$C$20,芦花古楼!AC16)*芦花古楼!AD16</f>
        <v>4500</v>
      </c>
      <c r="AF16" s="23">
        <f t="shared" si="6"/>
        <v>30</v>
      </c>
      <c r="AG16" s="23">
        <f t="shared" si="7"/>
        <v>30</v>
      </c>
      <c r="AH16" s="15">
        <f>INDEX(章节关卡!$E$6:$E$20,芦花古楼!AC16)*芦花古楼!AD16</f>
        <v>9000</v>
      </c>
      <c r="AK16" s="19">
        <v>11</v>
      </c>
      <c r="AL16" s="19">
        <v>2</v>
      </c>
      <c r="AN16" s="19">
        <v>11</v>
      </c>
      <c r="AO16" s="19">
        <f t="shared" si="11"/>
        <v>3</v>
      </c>
      <c r="AQ16" s="19">
        <v>11</v>
      </c>
      <c r="AR16" s="19">
        <f t="shared" si="12"/>
        <v>4</v>
      </c>
      <c r="AT16" s="19">
        <v>11</v>
      </c>
      <c r="AU16" s="19">
        <f t="shared" si="13"/>
        <v>5</v>
      </c>
      <c r="AX16" s="19">
        <v>11</v>
      </c>
      <c r="AY16" s="15">
        <f t="shared" si="8"/>
        <v>430</v>
      </c>
      <c r="AZ16" s="15">
        <f t="shared" si="9"/>
        <v>245</v>
      </c>
      <c r="BA16" s="15">
        <f t="shared" si="10"/>
        <v>102600</v>
      </c>
      <c r="BC16" s="19">
        <v>12</v>
      </c>
      <c r="BD16" s="23">
        <v>7</v>
      </c>
      <c r="BG16" s="12" t="s">
        <v>119</v>
      </c>
      <c r="BH16" s="12" t="s">
        <v>120</v>
      </c>
      <c r="BY16" s="52">
        <v>12</v>
      </c>
      <c r="BZ16" s="52">
        <v>1</v>
      </c>
      <c r="CA16" s="54" t="s">
        <v>542</v>
      </c>
      <c r="CB16" s="52">
        <v>12</v>
      </c>
      <c r="CC16" s="52"/>
      <c r="CD16" s="52"/>
      <c r="CE16" s="52"/>
      <c r="CF16" s="52" t="s">
        <v>543</v>
      </c>
      <c r="CG16" s="52">
        <v>1920</v>
      </c>
      <c r="CH16" s="52" t="s">
        <v>544</v>
      </c>
      <c r="CI16" s="52">
        <v>15</v>
      </c>
      <c r="CJ16" s="52"/>
      <c r="CK16" s="52"/>
      <c r="CL16" s="52" t="s">
        <v>544</v>
      </c>
      <c r="CM16" s="52">
        <v>30</v>
      </c>
      <c r="CN16" s="52"/>
      <c r="CO16" s="52"/>
      <c r="CP16" s="52"/>
      <c r="CQ16" s="52"/>
      <c r="CR16" s="52"/>
      <c r="CS16" s="52"/>
      <c r="CT16" s="52"/>
      <c r="CU16" s="52"/>
      <c r="CV16" s="52"/>
      <c r="CW16" s="52"/>
    </row>
    <row r="17" spans="1:101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J17" s="18">
        <v>13</v>
      </c>
      <c r="K17" s="26">
        <v>5</v>
      </c>
      <c r="L17" s="39">
        <v>120</v>
      </c>
      <c r="M17" s="26">
        <f>INDEX(章节关卡!$C$6:$C$20,芦花古楼!K17)*芦花古楼!L17</f>
        <v>1920</v>
      </c>
      <c r="N17" s="23">
        <f t="shared" si="4"/>
        <v>20</v>
      </c>
      <c r="O17" s="23">
        <f t="shared" si="5"/>
        <v>30</v>
      </c>
      <c r="P17" s="15">
        <f>INDEX(章节关卡!$E$6:$E$20,芦花古楼!K17)*芦花古楼!L17</f>
        <v>3840</v>
      </c>
      <c r="S17" s="18">
        <v>13</v>
      </c>
      <c r="T17" s="26">
        <v>7</v>
      </c>
      <c r="U17" s="39">
        <v>180</v>
      </c>
      <c r="V17" s="26">
        <f>INDEX(章节关卡!$C$6:$C$20,芦花古楼!T17)*芦花古楼!U17</f>
        <v>4500</v>
      </c>
      <c r="W17" s="23">
        <f t="shared" si="0"/>
        <v>25</v>
      </c>
      <c r="X17" s="23">
        <f t="shared" si="1"/>
        <v>30</v>
      </c>
      <c r="Y17" s="15">
        <f>INDEX(章节关卡!$E$6:$E$20,芦花古楼!T17)*芦花古楼!U17</f>
        <v>9000</v>
      </c>
      <c r="AB17" s="18">
        <v>13</v>
      </c>
      <c r="AC17" s="26">
        <v>7</v>
      </c>
      <c r="AD17" s="39">
        <v>180</v>
      </c>
      <c r="AE17" s="26">
        <f>INDEX(章节关卡!$C$6:$C$20,芦花古楼!AC17)*芦花古楼!AD17</f>
        <v>4500</v>
      </c>
      <c r="AF17" s="23">
        <f t="shared" si="6"/>
        <v>30</v>
      </c>
      <c r="AG17" s="23">
        <f t="shared" si="7"/>
        <v>30</v>
      </c>
      <c r="AH17" s="15">
        <f>INDEX(章节关卡!$E$6:$E$20,芦花古楼!AC17)*芦花古楼!AD17</f>
        <v>9000</v>
      </c>
      <c r="AK17" s="19">
        <v>12</v>
      </c>
      <c r="AL17" s="19">
        <v>2</v>
      </c>
      <c r="AN17" s="19">
        <v>12</v>
      </c>
      <c r="AO17" s="19">
        <f t="shared" si="11"/>
        <v>3</v>
      </c>
      <c r="AQ17" s="19">
        <v>12</v>
      </c>
      <c r="AR17" s="19">
        <f t="shared" si="12"/>
        <v>4</v>
      </c>
      <c r="AT17" s="19">
        <v>12</v>
      </c>
      <c r="AU17" s="19">
        <f t="shared" si="13"/>
        <v>5</v>
      </c>
      <c r="AX17" s="19">
        <v>12</v>
      </c>
      <c r="AY17" s="15">
        <f t="shared" si="8"/>
        <v>385</v>
      </c>
      <c r="AZ17" s="15">
        <f t="shared" si="9"/>
        <v>250</v>
      </c>
      <c r="BA17" s="15">
        <f t="shared" si="10"/>
        <v>74520</v>
      </c>
      <c r="BC17" s="19">
        <v>13</v>
      </c>
      <c r="BD17" s="23">
        <v>7</v>
      </c>
      <c r="BG17" s="23">
        <v>0.5</v>
      </c>
      <c r="BH17" s="23">
        <v>1.01</v>
      </c>
      <c r="BI17" s="15">
        <f>SUM(BH19:BH43)</f>
        <v>190.40317458789144</v>
      </c>
      <c r="BY17" s="52">
        <v>13</v>
      </c>
      <c r="BZ17" s="52">
        <v>1</v>
      </c>
      <c r="CA17" s="54" t="s">
        <v>542</v>
      </c>
      <c r="CB17" s="52">
        <v>13</v>
      </c>
      <c r="CC17" s="52"/>
      <c r="CD17" s="52"/>
      <c r="CE17" s="52"/>
      <c r="CF17" s="52" t="s">
        <v>543</v>
      </c>
      <c r="CG17" s="52">
        <v>1920</v>
      </c>
      <c r="CH17" s="52" t="s">
        <v>544</v>
      </c>
      <c r="CI17" s="52">
        <v>15</v>
      </c>
      <c r="CJ17" s="52"/>
      <c r="CK17" s="52"/>
      <c r="CL17" s="52" t="s">
        <v>544</v>
      </c>
      <c r="CM17" s="52">
        <v>30</v>
      </c>
      <c r="CN17" s="52"/>
      <c r="CO17" s="52"/>
      <c r="CP17" s="52"/>
      <c r="CQ17" s="52"/>
      <c r="CR17" s="52"/>
      <c r="CS17" s="52"/>
      <c r="CT17" s="52"/>
      <c r="CU17" s="52"/>
      <c r="CV17" s="52"/>
      <c r="CW17" s="52"/>
    </row>
    <row r="18" spans="1:101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J18" s="18">
        <v>14</v>
      </c>
      <c r="K18" s="26">
        <v>5</v>
      </c>
      <c r="L18" s="39">
        <v>120</v>
      </c>
      <c r="M18" s="26">
        <f>INDEX(章节关卡!$C$6:$C$20,芦花古楼!K18)*芦花古楼!L18</f>
        <v>1920</v>
      </c>
      <c r="N18" s="23">
        <f t="shared" si="4"/>
        <v>20</v>
      </c>
      <c r="O18" s="23">
        <f t="shared" si="5"/>
        <v>30</v>
      </c>
      <c r="P18" s="15">
        <f>INDEX(章节关卡!$E$6:$E$20,芦花古楼!K18)*芦花古楼!L18</f>
        <v>3840</v>
      </c>
      <c r="S18" s="18">
        <v>14</v>
      </c>
      <c r="T18" s="26">
        <v>7</v>
      </c>
      <c r="U18" s="39">
        <v>180</v>
      </c>
      <c r="V18" s="26">
        <f>INDEX(章节关卡!$C$6:$C$20,芦花古楼!T18)*芦花古楼!U18</f>
        <v>4500</v>
      </c>
      <c r="W18" s="23">
        <f t="shared" si="0"/>
        <v>25</v>
      </c>
      <c r="X18" s="23">
        <f t="shared" si="1"/>
        <v>30</v>
      </c>
      <c r="Y18" s="15">
        <f>INDEX(章节关卡!$E$6:$E$20,芦花古楼!T18)*芦花古楼!U18</f>
        <v>9000</v>
      </c>
      <c r="AB18" s="18">
        <v>14</v>
      </c>
      <c r="AC18" s="26">
        <v>7</v>
      </c>
      <c r="AD18" s="39">
        <v>180</v>
      </c>
      <c r="AE18" s="26">
        <f>INDEX(章节关卡!$C$6:$C$20,芦花古楼!AC18)*芦花古楼!AD18</f>
        <v>4500</v>
      </c>
      <c r="AF18" s="23">
        <f t="shared" si="6"/>
        <v>30</v>
      </c>
      <c r="AG18" s="23">
        <f t="shared" si="7"/>
        <v>30</v>
      </c>
      <c r="AH18" s="15">
        <f>INDEX(章节关卡!$E$6:$E$20,芦花古楼!AC18)*芦花古楼!AD18</f>
        <v>9000</v>
      </c>
      <c r="AK18" s="19">
        <v>13</v>
      </c>
      <c r="AL18" s="19">
        <v>2</v>
      </c>
      <c r="AN18" s="19">
        <v>13</v>
      </c>
      <c r="AO18" s="19">
        <f t="shared" si="11"/>
        <v>3</v>
      </c>
      <c r="AQ18" s="19">
        <v>13</v>
      </c>
      <c r="AR18" s="19">
        <f t="shared" si="12"/>
        <v>4</v>
      </c>
      <c r="AT18" s="19">
        <v>13</v>
      </c>
      <c r="AU18" s="19">
        <f t="shared" si="13"/>
        <v>5</v>
      </c>
      <c r="AX18" s="19">
        <v>13</v>
      </c>
      <c r="AY18" s="15">
        <f t="shared" si="8"/>
        <v>325</v>
      </c>
      <c r="AZ18" s="15">
        <f t="shared" si="9"/>
        <v>260</v>
      </c>
      <c r="BA18" s="15">
        <f t="shared" si="10"/>
        <v>58320</v>
      </c>
      <c r="BC18" s="19">
        <v>14</v>
      </c>
      <c r="BD18" s="23">
        <v>7</v>
      </c>
      <c r="BG18" s="12" t="s">
        <v>37</v>
      </c>
      <c r="BH18" s="12" t="s">
        <v>118</v>
      </c>
      <c r="BI18" s="12" t="s">
        <v>121</v>
      </c>
      <c r="BJ18" s="12" t="s">
        <v>112</v>
      </c>
      <c r="BK18" s="12" t="s">
        <v>102</v>
      </c>
      <c r="BL18" s="12" t="s">
        <v>103</v>
      </c>
      <c r="BM18" s="12" t="s">
        <v>104</v>
      </c>
      <c r="BN18" s="12" t="s">
        <v>105</v>
      </c>
      <c r="BO18" s="12" t="s">
        <v>106</v>
      </c>
      <c r="BP18" s="12" t="s">
        <v>107</v>
      </c>
      <c r="BR18" s="12" t="s">
        <v>125</v>
      </c>
      <c r="BS18" s="12" t="s">
        <v>126</v>
      </c>
      <c r="BY18" s="52">
        <v>14</v>
      </c>
      <c r="BZ18" s="52">
        <v>1</v>
      </c>
      <c r="CA18" s="54" t="s">
        <v>542</v>
      </c>
      <c r="CB18" s="52">
        <v>14</v>
      </c>
      <c r="CC18" s="52"/>
      <c r="CD18" s="52"/>
      <c r="CE18" s="52"/>
      <c r="CF18" s="52" t="s">
        <v>543</v>
      </c>
      <c r="CG18" s="52">
        <v>1920</v>
      </c>
      <c r="CH18" s="52" t="s">
        <v>544</v>
      </c>
      <c r="CI18" s="52">
        <v>15</v>
      </c>
      <c r="CJ18" s="52"/>
      <c r="CK18" s="52"/>
      <c r="CL18" s="52" t="s">
        <v>544</v>
      </c>
      <c r="CM18" s="52">
        <v>30</v>
      </c>
      <c r="CN18" s="52"/>
      <c r="CO18" s="52"/>
      <c r="CP18" s="52"/>
      <c r="CQ18" s="52"/>
      <c r="CR18" s="52"/>
      <c r="CS18" s="52"/>
      <c r="CT18" s="52"/>
      <c r="CU18" s="52"/>
      <c r="CV18" s="52"/>
      <c r="CW18" s="52"/>
    </row>
    <row r="19" spans="1:101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J19" s="18">
        <v>15</v>
      </c>
      <c r="K19" s="26">
        <v>6</v>
      </c>
      <c r="L19" s="39">
        <v>120</v>
      </c>
      <c r="M19" s="26">
        <f>INDEX(章节关卡!$C$6:$C$20,芦花古楼!K19)*芦花古楼!L19</f>
        <v>2400</v>
      </c>
      <c r="N19" s="23">
        <f t="shared" si="4"/>
        <v>20</v>
      </c>
      <c r="O19" s="23">
        <f t="shared" si="5"/>
        <v>35</v>
      </c>
      <c r="P19" s="15">
        <f>INDEX(章节关卡!$E$6:$E$20,芦花古楼!K19)*芦花古楼!L19</f>
        <v>4800</v>
      </c>
      <c r="S19" s="18">
        <v>15</v>
      </c>
      <c r="T19" s="26">
        <v>7</v>
      </c>
      <c r="U19" s="39">
        <v>180</v>
      </c>
      <c r="V19" s="26">
        <f>INDEX(章节关卡!$C$6:$C$20,芦花古楼!T19)*芦花古楼!U19</f>
        <v>4500</v>
      </c>
      <c r="W19" s="23">
        <f t="shared" si="0"/>
        <v>25</v>
      </c>
      <c r="X19" s="23">
        <f t="shared" si="1"/>
        <v>35</v>
      </c>
      <c r="Y19" s="15">
        <f>INDEX(章节关卡!$E$6:$E$20,芦花古楼!T19)*芦花古楼!U19</f>
        <v>9000</v>
      </c>
      <c r="AB19" s="18">
        <v>15</v>
      </c>
      <c r="AC19" s="26">
        <v>7</v>
      </c>
      <c r="AD19" s="39">
        <v>180</v>
      </c>
      <c r="AE19" s="26">
        <f>INDEX(章节关卡!$C$6:$C$20,芦花古楼!AC19)*芦花古楼!AD19</f>
        <v>4500</v>
      </c>
      <c r="AF19" s="23">
        <f t="shared" si="6"/>
        <v>30</v>
      </c>
      <c r="AG19" s="23">
        <f t="shared" si="7"/>
        <v>35</v>
      </c>
      <c r="AH19" s="15">
        <f>INDEX(章节关卡!$E$6:$E$20,芦花古楼!AC19)*芦花古楼!AD19</f>
        <v>9000</v>
      </c>
      <c r="AK19" s="19">
        <v>14</v>
      </c>
      <c r="AL19" s="19">
        <v>2</v>
      </c>
      <c r="AN19" s="19">
        <v>14</v>
      </c>
      <c r="AO19" s="19">
        <f t="shared" si="11"/>
        <v>3</v>
      </c>
      <c r="AQ19" s="19">
        <v>14</v>
      </c>
      <c r="AR19" s="19">
        <f t="shared" si="12"/>
        <v>4</v>
      </c>
      <c r="AT19" s="19">
        <v>14</v>
      </c>
      <c r="AU19" s="19">
        <f t="shared" si="13"/>
        <v>5</v>
      </c>
      <c r="AX19" s="19">
        <v>14</v>
      </c>
      <c r="AY19" s="15">
        <f t="shared" si="8"/>
        <v>465</v>
      </c>
      <c r="AZ19" s="15">
        <f t="shared" si="9"/>
        <v>270</v>
      </c>
      <c r="BA19" s="15">
        <f t="shared" si="10"/>
        <v>90720</v>
      </c>
      <c r="BC19" s="19">
        <v>15</v>
      </c>
      <c r="BD19" s="19">
        <v>10</v>
      </c>
      <c r="BG19" s="23">
        <v>1</v>
      </c>
      <c r="BH19" s="23">
        <v>1</v>
      </c>
      <c r="BI19" s="21">
        <f>BH19/BI$17</f>
        <v>5.2520132721757375E-3</v>
      </c>
      <c r="BJ19" s="15">
        <f>INT($BH$14/$BH$9*$BI19*BH$6/5)*5</f>
        <v>0</v>
      </c>
      <c r="BK19" s="15">
        <f t="shared" ref="BK19:BP19" si="14">INT($BH$14/$BH$9*$BI19*BI$6/5)*5</f>
        <v>0</v>
      </c>
      <c r="BL19" s="15">
        <f t="shared" si="14"/>
        <v>0</v>
      </c>
      <c r="BM19" s="15">
        <f t="shared" si="14"/>
        <v>0</v>
      </c>
      <c r="BN19" s="15">
        <f t="shared" si="14"/>
        <v>0</v>
      </c>
      <c r="BO19" s="15">
        <f t="shared" si="14"/>
        <v>0</v>
      </c>
      <c r="BP19" s="15">
        <f t="shared" si="14"/>
        <v>0</v>
      </c>
      <c r="BR19" s="23">
        <v>1</v>
      </c>
      <c r="BS19" s="23">
        <v>1</v>
      </c>
      <c r="BY19" s="52">
        <v>15</v>
      </c>
      <c r="BZ19" s="52">
        <v>1</v>
      </c>
      <c r="CA19" s="54" t="s">
        <v>542</v>
      </c>
      <c r="CB19" s="52">
        <v>15</v>
      </c>
      <c r="CC19" s="52"/>
      <c r="CD19" s="52"/>
      <c r="CE19" s="52"/>
      <c r="CF19" s="52" t="s">
        <v>543</v>
      </c>
      <c r="CG19" s="52">
        <v>1920</v>
      </c>
      <c r="CH19" s="52" t="s">
        <v>544</v>
      </c>
      <c r="CI19" s="52">
        <v>15</v>
      </c>
      <c r="CJ19" s="52"/>
      <c r="CK19" s="52"/>
      <c r="CL19" s="52" t="s">
        <v>544</v>
      </c>
      <c r="CM19" s="52">
        <v>35</v>
      </c>
      <c r="CN19" s="52"/>
      <c r="CO19" s="52"/>
      <c r="CP19" s="52"/>
      <c r="CQ19" s="52"/>
      <c r="CR19" s="52"/>
      <c r="CS19" s="52"/>
      <c r="CT19" s="52"/>
      <c r="CU19" s="52"/>
      <c r="CV19" s="52"/>
      <c r="CW19" s="52"/>
    </row>
    <row r="20" spans="1:101" ht="16.5" x14ac:dyDescent="0.2">
      <c r="A20" s="18">
        <v>16</v>
      </c>
      <c r="B20" s="26">
        <v>6</v>
      </c>
      <c r="C20" s="39">
        <v>60</v>
      </c>
      <c r="D20" s="26">
        <f>INDEX(章节关卡!$C$6:$C$20,芦花古楼!B20)*芦花古楼!C20</f>
        <v>1200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2400</v>
      </c>
      <c r="J20" s="18">
        <v>16</v>
      </c>
      <c r="K20" s="26">
        <v>6</v>
      </c>
      <c r="L20" s="39">
        <v>120</v>
      </c>
      <c r="M20" s="26">
        <f>INDEX(章节关卡!$C$6:$C$20,芦花古楼!K20)*芦花古楼!L20</f>
        <v>2400</v>
      </c>
      <c r="N20" s="23">
        <f t="shared" si="4"/>
        <v>25</v>
      </c>
      <c r="O20" s="23">
        <f t="shared" si="5"/>
        <v>35</v>
      </c>
      <c r="P20" s="15">
        <f>INDEX(章节关卡!$E$6:$E$20,芦花古楼!K20)*芦花古楼!L20</f>
        <v>4800</v>
      </c>
      <c r="S20" s="18">
        <v>16</v>
      </c>
      <c r="T20" s="26">
        <v>7</v>
      </c>
      <c r="U20" s="39">
        <v>180</v>
      </c>
      <c r="V20" s="26">
        <f>INDEX(章节关卡!$C$6:$C$20,芦花古楼!T20)*芦花古楼!U20</f>
        <v>4500</v>
      </c>
      <c r="W20" s="23">
        <f t="shared" si="0"/>
        <v>30</v>
      </c>
      <c r="X20" s="23">
        <f t="shared" si="1"/>
        <v>35</v>
      </c>
      <c r="Y20" s="15">
        <f>INDEX(章节关卡!$E$6:$E$20,芦花古楼!T20)*芦花古楼!U20</f>
        <v>9000</v>
      </c>
      <c r="AB20" s="18">
        <v>16</v>
      </c>
      <c r="AC20" s="26">
        <v>7</v>
      </c>
      <c r="AD20" s="39">
        <v>180</v>
      </c>
      <c r="AE20" s="26">
        <f>INDEX(章节关卡!$C$6:$C$20,芦花古楼!AC20)*芦花古楼!AD20</f>
        <v>4500</v>
      </c>
      <c r="AF20" s="23">
        <f t="shared" si="6"/>
        <v>35</v>
      </c>
      <c r="AG20" s="23">
        <f t="shared" si="7"/>
        <v>35</v>
      </c>
      <c r="AH20" s="15">
        <f>INDEX(章节关卡!$E$6:$E$20,芦花古楼!AC20)*芦花古楼!AD20</f>
        <v>9000</v>
      </c>
      <c r="AK20" s="19">
        <v>15</v>
      </c>
      <c r="AL20" s="19">
        <v>2</v>
      </c>
      <c r="AN20" s="19">
        <v>15</v>
      </c>
      <c r="AO20" s="19">
        <f t="shared" si="11"/>
        <v>3</v>
      </c>
      <c r="AQ20" s="19">
        <v>15</v>
      </c>
      <c r="AR20" s="19">
        <f t="shared" si="12"/>
        <v>4</v>
      </c>
      <c r="AT20" s="19">
        <v>15</v>
      </c>
      <c r="AU20" s="19">
        <f t="shared" si="13"/>
        <v>5</v>
      </c>
      <c r="AX20" s="19">
        <v>15</v>
      </c>
      <c r="AY20" s="15">
        <f t="shared" si="8"/>
        <v>480</v>
      </c>
      <c r="AZ20" s="15">
        <f t="shared" si="9"/>
        <v>275</v>
      </c>
      <c r="BA20" s="15">
        <f t="shared" si="10"/>
        <v>94320</v>
      </c>
      <c r="BC20" s="19">
        <v>16</v>
      </c>
      <c r="BD20" s="23">
        <v>10</v>
      </c>
      <c r="BG20" s="23">
        <v>2</v>
      </c>
      <c r="BH20" s="23">
        <f>BH19*$BH$17+$BG$17</f>
        <v>1.51</v>
      </c>
      <c r="BI20" s="21">
        <f t="shared" ref="BI20:BI43" si="15">BH20/BI$17</f>
        <v>7.9305400409853642E-3</v>
      </c>
      <c r="BJ20" s="15">
        <f t="shared" ref="BJ20:BJ44" si="16">INT($BH$14/$BH$9*$BI20*BH$6/5)*5</f>
        <v>0</v>
      </c>
      <c r="BK20" s="15">
        <f t="shared" ref="BK20:BK44" si="17">INT($BH$14/$BH$9*$BI20*BI$6/5)*5</f>
        <v>0</v>
      </c>
      <c r="BL20" s="15">
        <f t="shared" ref="BL20:BL44" si="18">INT($BH$14/$BH$9*$BI20*BJ$6/5)*5</f>
        <v>0</v>
      </c>
      <c r="BM20" s="15">
        <f t="shared" ref="BM20:BM44" si="19">INT($BH$14/$BH$9*$BI20*BK$6/5)*5</f>
        <v>0</v>
      </c>
      <c r="BN20" s="15">
        <f t="shared" ref="BN20:BN44" si="20">INT($BH$14/$BH$9*$BI20*BL$6/5)*5</f>
        <v>0</v>
      </c>
      <c r="BO20" s="15">
        <f t="shared" ref="BO20:BO44" si="21">INT($BH$14/$BH$9*$BI20*BM$6/5)*5</f>
        <v>0</v>
      </c>
      <c r="BP20" s="15">
        <f t="shared" ref="BP20:BP44" si="22">INT($BH$14/$BH$9*$BI20*BN$6/5)*5</f>
        <v>0</v>
      </c>
      <c r="BR20" s="23">
        <v>2</v>
      </c>
      <c r="BS20" s="23">
        <v>1</v>
      </c>
      <c r="BY20" s="52">
        <v>16</v>
      </c>
      <c r="BZ20" s="52">
        <v>1</v>
      </c>
      <c r="CA20" s="54" t="s">
        <v>542</v>
      </c>
      <c r="CB20" s="52">
        <v>16</v>
      </c>
      <c r="CC20" s="52"/>
      <c r="CD20" s="52"/>
      <c r="CE20" s="52"/>
      <c r="CF20" s="52" t="s">
        <v>543</v>
      </c>
      <c r="CG20" s="52">
        <v>2400</v>
      </c>
      <c r="CH20" s="52" t="s">
        <v>544</v>
      </c>
      <c r="CI20" s="52">
        <v>20</v>
      </c>
      <c r="CJ20" s="52"/>
      <c r="CK20" s="52"/>
      <c r="CL20" s="52" t="s">
        <v>544</v>
      </c>
      <c r="CM20" s="52">
        <v>35</v>
      </c>
      <c r="CN20" s="52"/>
      <c r="CO20" s="52"/>
      <c r="CP20" s="52"/>
      <c r="CQ20" s="52"/>
      <c r="CR20" s="52"/>
      <c r="CS20" s="52"/>
      <c r="CT20" s="52"/>
      <c r="CU20" s="52"/>
      <c r="CV20" s="52"/>
      <c r="CW20" s="52"/>
    </row>
    <row r="21" spans="1:101" ht="16.5" x14ac:dyDescent="0.2">
      <c r="A21" s="18">
        <v>17</v>
      </c>
      <c r="B21" s="26">
        <v>6</v>
      </c>
      <c r="C21" s="39">
        <v>60</v>
      </c>
      <c r="D21" s="26">
        <f>INDEX(章节关卡!$C$6:$C$20,芦花古楼!B21)*芦花古楼!C21</f>
        <v>1200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2400</v>
      </c>
      <c r="J21" s="18">
        <v>17</v>
      </c>
      <c r="K21" s="26">
        <v>6</v>
      </c>
      <c r="L21" s="39">
        <v>120</v>
      </c>
      <c r="M21" s="26">
        <f>INDEX(章节关卡!$C$6:$C$20,芦花古楼!K21)*芦花古楼!L21</f>
        <v>2400</v>
      </c>
      <c r="N21" s="23">
        <f t="shared" si="4"/>
        <v>25</v>
      </c>
      <c r="O21" s="23">
        <f t="shared" si="5"/>
        <v>35</v>
      </c>
      <c r="P21" s="15">
        <f>INDEX(章节关卡!$E$6:$E$20,芦花古楼!K21)*芦花古楼!L21</f>
        <v>4800</v>
      </c>
      <c r="S21" s="18">
        <v>17</v>
      </c>
      <c r="T21" s="26">
        <v>7</v>
      </c>
      <c r="U21" s="39">
        <v>180</v>
      </c>
      <c r="V21" s="26">
        <f>INDEX(章节关卡!$C$6:$C$20,芦花古楼!T21)*芦花古楼!U21</f>
        <v>4500</v>
      </c>
      <c r="W21" s="23">
        <f t="shared" si="0"/>
        <v>30</v>
      </c>
      <c r="X21" s="23">
        <f t="shared" si="1"/>
        <v>35</v>
      </c>
      <c r="Y21" s="15">
        <f>INDEX(章节关卡!$E$6:$E$20,芦花古楼!T21)*芦花古楼!U21</f>
        <v>9000</v>
      </c>
      <c r="AB21" s="18">
        <v>17</v>
      </c>
      <c r="AC21" s="26">
        <v>7</v>
      </c>
      <c r="AD21" s="39">
        <v>180</v>
      </c>
      <c r="AE21" s="26">
        <f>INDEX(章节关卡!$C$6:$C$20,芦花古楼!AC21)*芦花古楼!AD21</f>
        <v>4500</v>
      </c>
      <c r="AF21" s="23">
        <f t="shared" si="6"/>
        <v>35</v>
      </c>
      <c r="AG21" s="23">
        <f t="shared" si="7"/>
        <v>35</v>
      </c>
      <c r="AH21" s="15">
        <f>INDEX(章节关卡!$E$6:$E$20,芦花古楼!AC21)*芦花古楼!AD21</f>
        <v>9000</v>
      </c>
      <c r="AK21" s="19">
        <v>16</v>
      </c>
      <c r="AL21" s="19">
        <v>2</v>
      </c>
      <c r="AN21" s="19">
        <v>16</v>
      </c>
      <c r="AO21" s="19">
        <f t="shared" si="11"/>
        <v>3</v>
      </c>
      <c r="AQ21" s="19">
        <v>16</v>
      </c>
      <c r="AR21" s="19">
        <f t="shared" si="12"/>
        <v>4</v>
      </c>
      <c r="AT21" s="19">
        <v>16</v>
      </c>
      <c r="AU21" s="19">
        <f t="shared" si="13"/>
        <v>5</v>
      </c>
      <c r="AX21" s="19">
        <v>16</v>
      </c>
      <c r="AY21" s="15">
        <f t="shared" si="8"/>
        <v>495</v>
      </c>
      <c r="AZ21" s="15">
        <f t="shared" si="9"/>
        <v>285</v>
      </c>
      <c r="BA21" s="15">
        <f t="shared" si="10"/>
        <v>101520</v>
      </c>
      <c r="BC21" s="19">
        <v>17</v>
      </c>
      <c r="BD21" s="23">
        <v>10</v>
      </c>
      <c r="BG21" s="23">
        <v>3</v>
      </c>
      <c r="BH21" s="23">
        <f t="shared" ref="BH21:BH43" si="23">BH20*$BH$17+$BG$17</f>
        <v>2.0251000000000001</v>
      </c>
      <c r="BI21" s="21">
        <f t="shared" si="15"/>
        <v>1.0635852077483087E-2</v>
      </c>
      <c r="BJ21" s="15">
        <f t="shared" si="16"/>
        <v>0</v>
      </c>
      <c r="BK21" s="15">
        <f t="shared" si="17"/>
        <v>0</v>
      </c>
      <c r="BL21" s="15">
        <f t="shared" si="18"/>
        <v>0</v>
      </c>
      <c r="BM21" s="15">
        <f t="shared" si="19"/>
        <v>0</v>
      </c>
      <c r="BN21" s="15">
        <f t="shared" si="20"/>
        <v>0</v>
      </c>
      <c r="BO21" s="15">
        <f t="shared" si="21"/>
        <v>0</v>
      </c>
      <c r="BP21" s="15">
        <f t="shared" si="22"/>
        <v>0</v>
      </c>
      <c r="BR21" s="23">
        <v>3</v>
      </c>
      <c r="BS21" s="23">
        <v>2</v>
      </c>
      <c r="BY21" s="52">
        <v>17</v>
      </c>
      <c r="BZ21" s="52">
        <v>1</v>
      </c>
      <c r="CA21" s="54" t="s">
        <v>542</v>
      </c>
      <c r="CB21" s="52">
        <v>17</v>
      </c>
      <c r="CC21" s="52"/>
      <c r="CD21" s="52"/>
      <c r="CE21" s="52"/>
      <c r="CF21" s="52" t="s">
        <v>543</v>
      </c>
      <c r="CG21" s="52">
        <v>2400</v>
      </c>
      <c r="CH21" s="52" t="s">
        <v>544</v>
      </c>
      <c r="CI21" s="52">
        <v>20</v>
      </c>
      <c r="CJ21" s="52"/>
      <c r="CK21" s="52"/>
      <c r="CL21" s="52" t="s">
        <v>544</v>
      </c>
      <c r="CM21" s="52">
        <v>35</v>
      </c>
      <c r="CN21" s="52"/>
      <c r="CO21" s="52"/>
      <c r="CP21" s="52"/>
      <c r="CQ21" s="52"/>
      <c r="CR21" s="52"/>
      <c r="CS21" s="52"/>
      <c r="CT21" s="52"/>
      <c r="CU21" s="52"/>
      <c r="CV21" s="52"/>
      <c r="CW21" s="52"/>
    </row>
    <row r="22" spans="1:101" ht="16.5" x14ac:dyDescent="0.2">
      <c r="A22" s="18">
        <v>18</v>
      </c>
      <c r="B22" s="26">
        <v>6</v>
      </c>
      <c r="C22" s="39">
        <v>60</v>
      </c>
      <c r="D22" s="26">
        <f>INDEX(章节关卡!$C$6:$C$20,芦花古楼!B22)*芦花古楼!C22</f>
        <v>1200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2400</v>
      </c>
      <c r="J22" s="18">
        <v>18</v>
      </c>
      <c r="K22" s="26">
        <v>6</v>
      </c>
      <c r="L22" s="39">
        <v>120</v>
      </c>
      <c r="M22" s="26">
        <f>INDEX(章节关卡!$C$6:$C$20,芦花古楼!K22)*芦花古楼!L22</f>
        <v>2400</v>
      </c>
      <c r="N22" s="23">
        <f t="shared" si="4"/>
        <v>25</v>
      </c>
      <c r="O22" s="23">
        <f t="shared" si="5"/>
        <v>35</v>
      </c>
      <c r="P22" s="15">
        <f>INDEX(章节关卡!$E$6:$E$20,芦花古楼!K22)*芦花古楼!L22</f>
        <v>4800</v>
      </c>
      <c r="S22" s="18">
        <v>18</v>
      </c>
      <c r="T22" s="26">
        <v>7</v>
      </c>
      <c r="U22" s="39">
        <v>180</v>
      </c>
      <c r="V22" s="26">
        <f>INDEX(章节关卡!$C$6:$C$20,芦花古楼!T22)*芦花古楼!U22</f>
        <v>4500</v>
      </c>
      <c r="W22" s="23">
        <f t="shared" si="0"/>
        <v>30</v>
      </c>
      <c r="X22" s="23">
        <f t="shared" si="1"/>
        <v>35</v>
      </c>
      <c r="Y22" s="15">
        <f>INDEX(章节关卡!$E$6:$E$20,芦花古楼!T22)*芦花古楼!U22</f>
        <v>9000</v>
      </c>
      <c r="AB22" s="18">
        <v>18</v>
      </c>
      <c r="AC22" s="26">
        <v>7</v>
      </c>
      <c r="AD22" s="39">
        <v>180</v>
      </c>
      <c r="AE22" s="26">
        <f>INDEX(章节关卡!$C$6:$C$20,芦花古楼!AC22)*芦花古楼!AD22</f>
        <v>4500</v>
      </c>
      <c r="AF22" s="23">
        <f t="shared" si="6"/>
        <v>35</v>
      </c>
      <c r="AG22" s="23">
        <f t="shared" si="7"/>
        <v>35</v>
      </c>
      <c r="AH22" s="15">
        <f>INDEX(章节关卡!$E$6:$E$20,芦花古楼!AC22)*芦花古楼!AD22</f>
        <v>9000</v>
      </c>
      <c r="AK22" s="19">
        <v>17</v>
      </c>
      <c r="AL22" s="19">
        <v>2</v>
      </c>
      <c r="AN22" s="19">
        <v>17</v>
      </c>
      <c r="AO22" s="19">
        <f t="shared" si="11"/>
        <v>3</v>
      </c>
      <c r="AQ22" s="19">
        <v>17</v>
      </c>
      <c r="AR22" s="19">
        <f t="shared" si="12"/>
        <v>4</v>
      </c>
      <c r="AT22" s="19">
        <v>17</v>
      </c>
      <c r="AU22" s="19">
        <f t="shared" si="13"/>
        <v>5</v>
      </c>
      <c r="AX22" s="19">
        <v>17</v>
      </c>
      <c r="AY22" s="15">
        <f t="shared" si="8"/>
        <v>515</v>
      </c>
      <c r="AZ22" s="15">
        <f t="shared" si="9"/>
        <v>290</v>
      </c>
      <c r="BA22" s="15">
        <f t="shared" si="10"/>
        <v>105120</v>
      </c>
      <c r="BC22" s="19">
        <v>18</v>
      </c>
      <c r="BD22" s="23">
        <v>10</v>
      </c>
      <c r="BG22" s="23">
        <v>4</v>
      </c>
      <c r="BH22" s="23">
        <f t="shared" si="23"/>
        <v>2.5453510000000001</v>
      </c>
      <c r="BI22" s="21">
        <f t="shared" si="15"/>
        <v>1.3368217234345788E-2</v>
      </c>
      <c r="BJ22" s="15">
        <f t="shared" si="16"/>
        <v>0</v>
      </c>
      <c r="BK22" s="15">
        <f t="shared" si="17"/>
        <v>0</v>
      </c>
      <c r="BL22" s="15">
        <f t="shared" si="18"/>
        <v>0</v>
      </c>
      <c r="BM22" s="15">
        <f t="shared" si="19"/>
        <v>0</v>
      </c>
      <c r="BN22" s="15">
        <f t="shared" si="20"/>
        <v>0</v>
      </c>
      <c r="BO22" s="15">
        <f t="shared" si="21"/>
        <v>0</v>
      </c>
      <c r="BP22" s="15">
        <f t="shared" si="22"/>
        <v>0</v>
      </c>
      <c r="BR22" s="23">
        <v>4</v>
      </c>
      <c r="BS22" s="23">
        <v>3</v>
      </c>
      <c r="BY22" s="52">
        <v>18</v>
      </c>
      <c r="BZ22" s="52">
        <v>1</v>
      </c>
      <c r="CA22" s="54" t="s">
        <v>542</v>
      </c>
      <c r="CB22" s="52">
        <v>18</v>
      </c>
      <c r="CC22" s="52"/>
      <c r="CD22" s="52"/>
      <c r="CE22" s="52"/>
      <c r="CF22" s="52" t="s">
        <v>543</v>
      </c>
      <c r="CG22" s="52">
        <v>2400</v>
      </c>
      <c r="CH22" s="52" t="s">
        <v>544</v>
      </c>
      <c r="CI22" s="52">
        <v>20</v>
      </c>
      <c r="CJ22" s="52"/>
      <c r="CK22" s="52"/>
      <c r="CL22" s="52" t="s">
        <v>544</v>
      </c>
      <c r="CM22" s="52">
        <v>35</v>
      </c>
      <c r="CN22" s="52"/>
      <c r="CO22" s="52"/>
      <c r="CP22" s="52"/>
      <c r="CQ22" s="52"/>
      <c r="CR22" s="52"/>
      <c r="CS22" s="52"/>
      <c r="CT22" s="52"/>
      <c r="CU22" s="52"/>
      <c r="CV22" s="52"/>
      <c r="CW22" s="52"/>
    </row>
    <row r="23" spans="1:101" ht="16.5" x14ac:dyDescent="0.2">
      <c r="A23" s="18">
        <v>19</v>
      </c>
      <c r="B23" s="26">
        <v>6</v>
      </c>
      <c r="C23" s="39">
        <v>60</v>
      </c>
      <c r="D23" s="26">
        <f>INDEX(章节关卡!$C$6:$C$20,芦花古楼!B23)*芦花古楼!C23</f>
        <v>1200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2400</v>
      </c>
      <c r="J23" s="18">
        <v>19</v>
      </c>
      <c r="K23" s="26">
        <v>6</v>
      </c>
      <c r="L23" s="39">
        <v>120</v>
      </c>
      <c r="M23" s="26">
        <f>INDEX(章节关卡!$C$6:$C$20,芦花古楼!K23)*芦花古楼!L23</f>
        <v>2400</v>
      </c>
      <c r="N23" s="23">
        <f t="shared" si="4"/>
        <v>25</v>
      </c>
      <c r="O23" s="23">
        <f t="shared" si="5"/>
        <v>35</v>
      </c>
      <c r="P23" s="15">
        <f>INDEX(章节关卡!$E$6:$E$20,芦花古楼!K23)*芦花古楼!L23</f>
        <v>4800</v>
      </c>
      <c r="S23" s="18">
        <v>19</v>
      </c>
      <c r="T23" s="26">
        <v>7</v>
      </c>
      <c r="U23" s="39">
        <v>180</v>
      </c>
      <c r="V23" s="26">
        <f>INDEX(章节关卡!$C$6:$C$20,芦花古楼!T23)*芦花古楼!U23</f>
        <v>4500</v>
      </c>
      <c r="W23" s="23">
        <f t="shared" si="0"/>
        <v>30</v>
      </c>
      <c r="X23" s="23">
        <f t="shared" si="1"/>
        <v>35</v>
      </c>
      <c r="Y23" s="15">
        <f>INDEX(章节关卡!$E$6:$E$20,芦花古楼!T23)*芦花古楼!U23</f>
        <v>9000</v>
      </c>
      <c r="AB23" s="18">
        <v>19</v>
      </c>
      <c r="AC23" s="26">
        <v>7</v>
      </c>
      <c r="AD23" s="39">
        <v>180</v>
      </c>
      <c r="AE23" s="26">
        <f>INDEX(章节关卡!$C$6:$C$20,芦花古楼!AC23)*芦花古楼!AD23</f>
        <v>4500</v>
      </c>
      <c r="AF23" s="23">
        <f t="shared" si="6"/>
        <v>35</v>
      </c>
      <c r="AG23" s="23">
        <f t="shared" si="7"/>
        <v>35</v>
      </c>
      <c r="AH23" s="15">
        <f>INDEX(章节关卡!$E$6:$E$20,芦花古楼!AC23)*芦花古楼!AD23</f>
        <v>9000</v>
      </c>
      <c r="AK23" s="19">
        <v>18</v>
      </c>
      <c r="AL23" s="19">
        <v>3</v>
      </c>
      <c r="AN23" s="19">
        <v>18</v>
      </c>
      <c r="AO23" s="19">
        <f t="shared" si="11"/>
        <v>4</v>
      </c>
      <c r="AQ23" s="19">
        <v>18</v>
      </c>
      <c r="AR23" s="19">
        <f t="shared" si="12"/>
        <v>5</v>
      </c>
      <c r="AT23" s="19">
        <v>18</v>
      </c>
      <c r="AU23" s="19">
        <f t="shared" si="13"/>
        <v>6</v>
      </c>
      <c r="AX23" s="19">
        <v>18</v>
      </c>
      <c r="AY23" s="15">
        <f t="shared" si="8"/>
        <v>525</v>
      </c>
      <c r="AZ23" s="15">
        <f t="shared" si="9"/>
        <v>300</v>
      </c>
      <c r="BA23" s="15">
        <f t="shared" si="10"/>
        <v>106200</v>
      </c>
      <c r="BC23" s="19">
        <v>19</v>
      </c>
      <c r="BD23" s="23">
        <v>10</v>
      </c>
      <c r="BG23" s="23">
        <v>5</v>
      </c>
      <c r="BH23" s="23">
        <f t="shared" si="23"/>
        <v>3.0708045100000003</v>
      </c>
      <c r="BI23" s="21">
        <f t="shared" si="15"/>
        <v>1.6127906042777116E-2</v>
      </c>
      <c r="BJ23" s="15">
        <f t="shared" si="16"/>
        <v>0</v>
      </c>
      <c r="BK23" s="15">
        <f t="shared" si="17"/>
        <v>0</v>
      </c>
      <c r="BL23" s="15">
        <f t="shared" si="18"/>
        <v>0</v>
      </c>
      <c r="BM23" s="15">
        <f t="shared" si="19"/>
        <v>0</v>
      </c>
      <c r="BN23" s="15">
        <f t="shared" si="20"/>
        <v>0</v>
      </c>
      <c r="BO23" s="15">
        <f t="shared" si="21"/>
        <v>0</v>
      </c>
      <c r="BP23" s="15">
        <f t="shared" si="22"/>
        <v>0</v>
      </c>
      <c r="BR23" s="23">
        <v>5</v>
      </c>
      <c r="BS23" s="23">
        <v>3</v>
      </c>
      <c r="BY23" s="52">
        <v>19</v>
      </c>
      <c r="BZ23" s="52">
        <v>1</v>
      </c>
      <c r="CA23" s="54" t="s">
        <v>542</v>
      </c>
      <c r="CB23" s="52">
        <v>19</v>
      </c>
      <c r="CC23" s="52"/>
      <c r="CD23" s="52"/>
      <c r="CE23" s="52"/>
      <c r="CF23" s="52" t="s">
        <v>543</v>
      </c>
      <c r="CG23" s="52">
        <v>2400</v>
      </c>
      <c r="CH23" s="52" t="s">
        <v>544</v>
      </c>
      <c r="CI23" s="52">
        <v>20</v>
      </c>
      <c r="CJ23" s="52"/>
      <c r="CK23" s="52"/>
      <c r="CL23" s="52" t="s">
        <v>544</v>
      </c>
      <c r="CM23" s="52">
        <v>35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</row>
    <row r="24" spans="1:101" ht="16.5" x14ac:dyDescent="0.2">
      <c r="A24" s="18">
        <v>20</v>
      </c>
      <c r="B24" s="26">
        <v>6</v>
      </c>
      <c r="C24" s="39">
        <v>60</v>
      </c>
      <c r="D24" s="26">
        <f>INDEX(章节关卡!$C$6:$C$20,芦花古楼!B24)*芦花古楼!C24</f>
        <v>1200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2400</v>
      </c>
      <c r="J24" s="18">
        <v>20</v>
      </c>
      <c r="K24" s="26">
        <v>6</v>
      </c>
      <c r="L24" s="39">
        <v>120</v>
      </c>
      <c r="M24" s="26">
        <f>INDEX(章节关卡!$C$6:$C$20,芦花古楼!K24)*芦花古楼!L24</f>
        <v>2400</v>
      </c>
      <c r="N24" s="23">
        <f t="shared" si="4"/>
        <v>25</v>
      </c>
      <c r="O24" s="23">
        <f t="shared" si="5"/>
        <v>40</v>
      </c>
      <c r="P24" s="15">
        <f>INDEX(章节关卡!$E$6:$E$20,芦花古楼!K24)*芦花古楼!L24</f>
        <v>4800</v>
      </c>
      <c r="S24" s="18">
        <v>20</v>
      </c>
      <c r="T24" s="26">
        <v>8</v>
      </c>
      <c r="U24" s="39">
        <v>180</v>
      </c>
      <c r="V24" s="26">
        <f>INDEX(章节关卡!$C$6:$C$20,芦花古楼!T24)*芦花古楼!U24</f>
        <v>5400</v>
      </c>
      <c r="W24" s="23">
        <f t="shared" si="0"/>
        <v>30</v>
      </c>
      <c r="X24" s="23">
        <f t="shared" si="1"/>
        <v>40</v>
      </c>
      <c r="Y24" s="15">
        <f>INDEX(章节关卡!$E$6:$E$20,芦花古楼!T24)*芦花古楼!U24</f>
        <v>10800</v>
      </c>
      <c r="AB24" s="18">
        <v>20</v>
      </c>
      <c r="AC24" s="26">
        <v>8</v>
      </c>
      <c r="AD24" s="39">
        <v>180</v>
      </c>
      <c r="AE24" s="26">
        <f>INDEX(章节关卡!$C$6:$C$20,芦花古楼!AC24)*芦花古楼!AD24</f>
        <v>5400</v>
      </c>
      <c r="AF24" s="23">
        <f t="shared" si="6"/>
        <v>35</v>
      </c>
      <c r="AG24" s="23">
        <f t="shared" si="7"/>
        <v>40</v>
      </c>
      <c r="AH24" s="15">
        <f>INDEX(章节关卡!$E$6:$E$20,芦花古楼!AC24)*芦花古楼!AD24</f>
        <v>10800</v>
      </c>
      <c r="AK24" s="19">
        <v>19</v>
      </c>
      <c r="AL24" s="19">
        <v>3</v>
      </c>
      <c r="AN24" s="19">
        <v>19</v>
      </c>
      <c r="AO24" s="19">
        <f t="shared" si="11"/>
        <v>4</v>
      </c>
      <c r="AQ24" s="19">
        <v>19</v>
      </c>
      <c r="AR24" s="19">
        <f t="shared" si="12"/>
        <v>5</v>
      </c>
      <c r="AT24" s="19">
        <v>19</v>
      </c>
      <c r="AU24" s="19">
        <f t="shared" si="13"/>
        <v>6</v>
      </c>
      <c r="AX24" s="19">
        <v>19</v>
      </c>
      <c r="AY24" s="15">
        <f t="shared" si="8"/>
        <v>480</v>
      </c>
      <c r="AZ24" s="15">
        <f t="shared" si="9"/>
        <v>310</v>
      </c>
      <c r="BA24" s="15">
        <f t="shared" si="10"/>
        <v>104040</v>
      </c>
      <c r="BC24" s="19">
        <v>20</v>
      </c>
      <c r="BD24" s="23">
        <v>20</v>
      </c>
      <c r="BG24" s="23">
        <v>6</v>
      </c>
      <c r="BH24" s="23">
        <f t="shared" si="23"/>
        <v>3.6015125551000002</v>
      </c>
      <c r="BI24" s="21">
        <f t="shared" si="15"/>
        <v>1.8915191739292753E-2</v>
      </c>
      <c r="BJ24" s="15">
        <f t="shared" si="16"/>
        <v>0</v>
      </c>
      <c r="BK24" s="15">
        <f t="shared" si="17"/>
        <v>0</v>
      </c>
      <c r="BL24" s="15">
        <f t="shared" si="18"/>
        <v>0</v>
      </c>
      <c r="BM24" s="15">
        <f t="shared" si="19"/>
        <v>0</v>
      </c>
      <c r="BN24" s="15">
        <f t="shared" si="20"/>
        <v>0</v>
      </c>
      <c r="BO24" s="15">
        <f t="shared" si="21"/>
        <v>0</v>
      </c>
      <c r="BP24" s="15">
        <f t="shared" si="22"/>
        <v>0</v>
      </c>
      <c r="BR24" s="23">
        <v>6</v>
      </c>
      <c r="BS24" s="23">
        <v>5</v>
      </c>
      <c r="BY24" s="52">
        <v>20</v>
      </c>
      <c r="BZ24" s="52">
        <v>1</v>
      </c>
      <c r="CA24" s="54" t="s">
        <v>542</v>
      </c>
      <c r="CB24" s="52">
        <v>20</v>
      </c>
      <c r="CC24" s="52"/>
      <c r="CD24" s="52"/>
      <c r="CE24" s="52"/>
      <c r="CF24" s="52" t="s">
        <v>543</v>
      </c>
      <c r="CG24" s="52">
        <v>2400</v>
      </c>
      <c r="CH24" s="52" t="s">
        <v>544</v>
      </c>
      <c r="CI24" s="52">
        <v>20</v>
      </c>
      <c r="CJ24" s="52"/>
      <c r="CK24" s="52"/>
      <c r="CL24" s="52" t="s">
        <v>544</v>
      </c>
      <c r="CM24" s="52">
        <v>40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</row>
    <row r="25" spans="1:101" ht="16.5" x14ac:dyDescent="0.2">
      <c r="A25" s="18">
        <v>21</v>
      </c>
      <c r="B25" s="26">
        <v>7</v>
      </c>
      <c r="C25" s="39">
        <v>60</v>
      </c>
      <c r="D25" s="26">
        <f>INDEX(章节关卡!$C$6:$C$20,芦花古楼!B25)*芦花古楼!C25</f>
        <v>1500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3000</v>
      </c>
      <c r="J25" s="18">
        <v>21</v>
      </c>
      <c r="K25" s="26">
        <v>6</v>
      </c>
      <c r="L25" s="39">
        <v>120</v>
      </c>
      <c r="M25" s="26">
        <f>INDEX(章节关卡!$C$6:$C$20,芦花古楼!K25)*芦花古楼!L25</f>
        <v>2400</v>
      </c>
      <c r="N25" s="23">
        <f t="shared" si="4"/>
        <v>30</v>
      </c>
      <c r="O25" s="23">
        <f t="shared" si="5"/>
        <v>40</v>
      </c>
      <c r="P25" s="15">
        <f>INDEX(章节关卡!$E$6:$E$20,芦花古楼!K25)*芦花古楼!L25</f>
        <v>4800</v>
      </c>
      <c r="S25" s="18">
        <v>21</v>
      </c>
      <c r="T25" s="26">
        <v>8</v>
      </c>
      <c r="U25" s="39">
        <v>180</v>
      </c>
      <c r="V25" s="26">
        <f>INDEX(章节关卡!$C$6:$C$20,芦花古楼!T25)*芦花古楼!U25</f>
        <v>5400</v>
      </c>
      <c r="W25" s="23">
        <f t="shared" si="0"/>
        <v>35</v>
      </c>
      <c r="X25" s="23">
        <f t="shared" si="1"/>
        <v>40</v>
      </c>
      <c r="Y25" s="15">
        <f>INDEX(章节关卡!$E$6:$E$20,芦花古楼!T25)*芦花古楼!U25</f>
        <v>10800</v>
      </c>
      <c r="AB25" s="18">
        <v>21</v>
      </c>
      <c r="AC25" s="26">
        <v>8</v>
      </c>
      <c r="AD25" s="39">
        <v>180</v>
      </c>
      <c r="AE25" s="26">
        <f>INDEX(章节关卡!$C$6:$C$20,芦花古楼!AC25)*芦花古楼!AD25</f>
        <v>5400</v>
      </c>
      <c r="AF25" s="23">
        <f t="shared" si="6"/>
        <v>40</v>
      </c>
      <c r="AG25" s="23">
        <f t="shared" si="7"/>
        <v>40</v>
      </c>
      <c r="AH25" s="15">
        <f>INDEX(章节关卡!$E$6:$E$20,芦花古楼!AC25)*芦花古楼!AD25</f>
        <v>10800</v>
      </c>
      <c r="AK25" s="19">
        <v>20</v>
      </c>
      <c r="AL25" s="19">
        <v>3</v>
      </c>
      <c r="AN25" s="19">
        <v>20</v>
      </c>
      <c r="AO25" s="19">
        <f t="shared" si="11"/>
        <v>4</v>
      </c>
      <c r="AQ25" s="19">
        <v>20</v>
      </c>
      <c r="AR25" s="19">
        <f t="shared" si="12"/>
        <v>5</v>
      </c>
      <c r="AT25" s="19">
        <v>20</v>
      </c>
      <c r="AU25" s="19">
        <f t="shared" si="13"/>
        <v>6</v>
      </c>
      <c r="AX25" s="19">
        <v>20</v>
      </c>
      <c r="AY25" s="15">
        <f t="shared" si="8"/>
        <v>425</v>
      </c>
      <c r="AZ25" s="15">
        <f t="shared" si="9"/>
        <v>315</v>
      </c>
      <c r="BA25" s="15">
        <f t="shared" si="10"/>
        <v>99000</v>
      </c>
      <c r="BC25" s="19">
        <v>21</v>
      </c>
      <c r="BD25" s="23">
        <v>20</v>
      </c>
      <c r="BG25" s="23">
        <v>7</v>
      </c>
      <c r="BH25" s="23">
        <f t="shared" si="23"/>
        <v>4.1375276806510008</v>
      </c>
      <c r="BI25" s="21">
        <f t="shared" si="15"/>
        <v>2.1730350292773554E-2</v>
      </c>
      <c r="BJ25" s="15">
        <f t="shared" si="16"/>
        <v>0</v>
      </c>
      <c r="BK25" s="15">
        <f t="shared" si="17"/>
        <v>0</v>
      </c>
      <c r="BL25" s="15">
        <f t="shared" si="18"/>
        <v>0</v>
      </c>
      <c r="BM25" s="15">
        <f t="shared" si="19"/>
        <v>0</v>
      </c>
      <c r="BN25" s="15">
        <f t="shared" si="20"/>
        <v>0</v>
      </c>
      <c r="BO25" s="15">
        <f t="shared" si="21"/>
        <v>0</v>
      </c>
      <c r="BP25" s="15">
        <f t="shared" si="22"/>
        <v>0</v>
      </c>
      <c r="BR25" s="23">
        <v>7</v>
      </c>
      <c r="BS25" s="23">
        <v>5</v>
      </c>
      <c r="BY25" s="52">
        <v>21</v>
      </c>
      <c r="BZ25" s="52">
        <v>1</v>
      </c>
      <c r="CA25" s="54" t="s">
        <v>542</v>
      </c>
      <c r="CB25" s="52">
        <v>21</v>
      </c>
      <c r="CC25" s="52"/>
      <c r="CD25" s="52"/>
      <c r="CE25" s="52"/>
      <c r="CF25" s="52" t="s">
        <v>543</v>
      </c>
      <c r="CG25" s="52">
        <v>3000</v>
      </c>
      <c r="CH25" s="52" t="s">
        <v>544</v>
      </c>
      <c r="CI25" s="52">
        <v>25</v>
      </c>
      <c r="CJ25" s="52"/>
      <c r="CK25" s="52"/>
      <c r="CL25" s="52" t="s">
        <v>544</v>
      </c>
      <c r="CM25" s="52">
        <v>40</v>
      </c>
      <c r="CN25" s="52"/>
      <c r="CO25" s="52"/>
      <c r="CP25" s="52"/>
      <c r="CQ25" s="52"/>
      <c r="CR25" s="52"/>
      <c r="CS25" s="52"/>
      <c r="CT25" s="52"/>
      <c r="CU25" s="52"/>
      <c r="CV25" s="52"/>
      <c r="CW25" s="52"/>
    </row>
    <row r="26" spans="1:101" ht="16.5" x14ac:dyDescent="0.2">
      <c r="A26" s="18">
        <v>22</v>
      </c>
      <c r="B26" s="26">
        <v>7</v>
      </c>
      <c r="C26" s="39">
        <v>60</v>
      </c>
      <c r="D26" s="26">
        <f>INDEX(章节关卡!$C$6:$C$20,芦花古楼!B26)*芦花古楼!C26</f>
        <v>1500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3000</v>
      </c>
      <c r="J26" s="18">
        <v>22</v>
      </c>
      <c r="K26" s="26">
        <v>6</v>
      </c>
      <c r="L26" s="39">
        <v>120</v>
      </c>
      <c r="M26" s="26">
        <f>INDEX(章节关卡!$C$6:$C$20,芦花古楼!K26)*芦花古楼!L26</f>
        <v>2400</v>
      </c>
      <c r="N26" s="23">
        <f t="shared" si="4"/>
        <v>30</v>
      </c>
      <c r="O26" s="23">
        <f t="shared" si="5"/>
        <v>40</v>
      </c>
      <c r="P26" s="15">
        <f>INDEX(章节关卡!$E$6:$E$20,芦花古楼!K26)*芦花古楼!L26</f>
        <v>4800</v>
      </c>
      <c r="S26" s="18">
        <v>22</v>
      </c>
      <c r="T26" s="26">
        <v>8</v>
      </c>
      <c r="U26" s="39">
        <v>180</v>
      </c>
      <c r="V26" s="26">
        <f>INDEX(章节关卡!$C$6:$C$20,芦花古楼!T26)*芦花古楼!U26</f>
        <v>5400</v>
      </c>
      <c r="W26" s="23">
        <f t="shared" si="0"/>
        <v>35</v>
      </c>
      <c r="X26" s="23">
        <f t="shared" si="1"/>
        <v>40</v>
      </c>
      <c r="Y26" s="15">
        <f>INDEX(章节关卡!$E$6:$E$20,芦花古楼!T26)*芦花古楼!U26</f>
        <v>10800</v>
      </c>
      <c r="AB26" s="18">
        <v>22</v>
      </c>
      <c r="AC26" s="26">
        <v>8</v>
      </c>
      <c r="AD26" s="39">
        <v>180</v>
      </c>
      <c r="AE26" s="26">
        <f>INDEX(章节关卡!$C$6:$C$20,芦花古楼!AC26)*芦花古楼!AD26</f>
        <v>5400</v>
      </c>
      <c r="AF26" s="23">
        <f t="shared" si="6"/>
        <v>40</v>
      </c>
      <c r="AG26" s="23">
        <f t="shared" si="7"/>
        <v>40</v>
      </c>
      <c r="AH26" s="15">
        <f>INDEX(章节关卡!$E$6:$E$20,芦花古楼!AC26)*芦花古楼!AD26</f>
        <v>10800</v>
      </c>
      <c r="AK26" s="19">
        <v>21</v>
      </c>
      <c r="AL26" s="19">
        <v>3</v>
      </c>
      <c r="AN26" s="19">
        <v>21</v>
      </c>
      <c r="AO26" s="19">
        <f t="shared" si="11"/>
        <v>4</v>
      </c>
      <c r="AQ26" s="19">
        <v>21</v>
      </c>
      <c r="AR26" s="19">
        <f t="shared" si="12"/>
        <v>5</v>
      </c>
      <c r="AT26" s="19">
        <v>21</v>
      </c>
      <c r="AU26" s="19">
        <f t="shared" si="13"/>
        <v>6</v>
      </c>
      <c r="AX26" s="19">
        <v>21</v>
      </c>
      <c r="AY26" s="15">
        <f t="shared" si="8"/>
        <v>360</v>
      </c>
      <c r="AZ26" s="15">
        <f t="shared" si="9"/>
        <v>320</v>
      </c>
      <c r="BA26" s="15">
        <f t="shared" si="10"/>
        <v>82800</v>
      </c>
      <c r="BC26" s="19">
        <v>22</v>
      </c>
      <c r="BD26" s="23">
        <v>20</v>
      </c>
      <c r="BG26" s="23">
        <v>8</v>
      </c>
      <c r="BH26" s="23">
        <f t="shared" si="23"/>
        <v>4.6789029574575105</v>
      </c>
      <c r="BI26" s="21">
        <f t="shared" si="15"/>
        <v>2.4573660431789157E-2</v>
      </c>
      <c r="BJ26" s="15">
        <f t="shared" si="16"/>
        <v>0</v>
      </c>
      <c r="BK26" s="15">
        <f t="shared" si="17"/>
        <v>0</v>
      </c>
      <c r="BL26" s="15">
        <f t="shared" si="18"/>
        <v>0</v>
      </c>
      <c r="BM26" s="15">
        <f t="shared" si="19"/>
        <v>0</v>
      </c>
      <c r="BN26" s="15">
        <f t="shared" si="20"/>
        <v>0</v>
      </c>
      <c r="BO26" s="15">
        <f t="shared" si="21"/>
        <v>0</v>
      </c>
      <c r="BP26" s="15">
        <f t="shared" si="22"/>
        <v>0</v>
      </c>
      <c r="BR26" s="23">
        <v>8</v>
      </c>
      <c r="BS26" s="23">
        <v>5</v>
      </c>
      <c r="BY26" s="52">
        <v>22</v>
      </c>
      <c r="BZ26" s="52">
        <v>1</v>
      </c>
      <c r="CA26" s="54" t="s">
        <v>542</v>
      </c>
      <c r="CB26" s="52">
        <v>22</v>
      </c>
      <c r="CC26" s="52"/>
      <c r="CD26" s="52"/>
      <c r="CE26" s="52"/>
      <c r="CF26" s="52" t="s">
        <v>543</v>
      </c>
      <c r="CG26" s="52">
        <v>3000</v>
      </c>
      <c r="CH26" s="52" t="s">
        <v>544</v>
      </c>
      <c r="CI26" s="52">
        <v>25</v>
      </c>
      <c r="CJ26" s="52"/>
      <c r="CK26" s="52"/>
      <c r="CL26" s="52" t="s">
        <v>544</v>
      </c>
      <c r="CM26" s="52">
        <v>40</v>
      </c>
      <c r="CN26" s="52"/>
      <c r="CO26" s="52"/>
      <c r="CP26" s="52"/>
      <c r="CQ26" s="52"/>
      <c r="CR26" s="52"/>
      <c r="CS26" s="52"/>
      <c r="CT26" s="52"/>
      <c r="CU26" s="52"/>
      <c r="CV26" s="52"/>
      <c r="CW26" s="52"/>
    </row>
    <row r="27" spans="1:101" ht="16.5" x14ac:dyDescent="0.2">
      <c r="A27" s="18">
        <v>23</v>
      </c>
      <c r="B27" s="26">
        <v>7</v>
      </c>
      <c r="C27" s="39">
        <v>60</v>
      </c>
      <c r="D27" s="26">
        <f>INDEX(章节关卡!$C$6:$C$20,芦花古楼!B27)*芦花古楼!C27</f>
        <v>1500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3000</v>
      </c>
      <c r="J27" s="18">
        <v>23</v>
      </c>
      <c r="K27" s="26">
        <v>6</v>
      </c>
      <c r="L27" s="39">
        <v>120</v>
      </c>
      <c r="M27" s="26">
        <f>INDEX(章节关卡!$C$6:$C$20,芦花古楼!K27)*芦花古楼!L27</f>
        <v>2400</v>
      </c>
      <c r="N27" s="23">
        <f t="shared" si="4"/>
        <v>30</v>
      </c>
      <c r="O27" s="23">
        <f t="shared" si="5"/>
        <v>40</v>
      </c>
      <c r="P27" s="15">
        <f>INDEX(章节关卡!$E$6:$E$20,芦花古楼!K27)*芦花古楼!L27</f>
        <v>4800</v>
      </c>
      <c r="S27" s="18">
        <v>23</v>
      </c>
      <c r="T27" s="26">
        <v>8</v>
      </c>
      <c r="U27" s="39">
        <v>180</v>
      </c>
      <c r="V27" s="26">
        <f>INDEX(章节关卡!$C$6:$C$20,芦花古楼!T27)*芦花古楼!U27</f>
        <v>5400</v>
      </c>
      <c r="W27" s="23">
        <f t="shared" si="0"/>
        <v>35</v>
      </c>
      <c r="X27" s="23">
        <f t="shared" si="1"/>
        <v>40</v>
      </c>
      <c r="Y27" s="15">
        <f>INDEX(章节关卡!$E$6:$E$20,芦花古楼!T27)*芦花古楼!U27</f>
        <v>10800</v>
      </c>
      <c r="AB27" s="18">
        <v>23</v>
      </c>
      <c r="AC27" s="26">
        <v>8</v>
      </c>
      <c r="AD27" s="39">
        <v>180</v>
      </c>
      <c r="AE27" s="26">
        <f>INDEX(章节关卡!$C$6:$C$20,芦花古楼!AC27)*芦花古楼!AD27</f>
        <v>5400</v>
      </c>
      <c r="AF27" s="23">
        <f t="shared" si="6"/>
        <v>40</v>
      </c>
      <c r="AG27" s="23">
        <f t="shared" si="7"/>
        <v>40</v>
      </c>
      <c r="AH27" s="15">
        <f>INDEX(章节关卡!$E$6:$E$20,芦花古楼!AC27)*芦花古楼!AD27</f>
        <v>10800</v>
      </c>
      <c r="AK27" s="19">
        <v>22</v>
      </c>
      <c r="AL27" s="19">
        <v>3</v>
      </c>
      <c r="AN27" s="19">
        <v>22</v>
      </c>
      <c r="AO27" s="19">
        <f t="shared" si="11"/>
        <v>4</v>
      </c>
      <c r="AQ27" s="19">
        <v>22</v>
      </c>
      <c r="AR27" s="19">
        <f t="shared" si="12"/>
        <v>5</v>
      </c>
      <c r="AT27" s="19">
        <v>22</v>
      </c>
      <c r="AU27" s="19">
        <f t="shared" si="13"/>
        <v>6</v>
      </c>
      <c r="AX27" s="19">
        <v>22</v>
      </c>
      <c r="AY27" s="15">
        <f t="shared" si="8"/>
        <v>290</v>
      </c>
      <c r="AZ27" s="15">
        <f t="shared" si="9"/>
        <v>320</v>
      </c>
      <c r="BA27" s="15">
        <f t="shared" si="10"/>
        <v>63000</v>
      </c>
      <c r="BC27" s="19">
        <v>23</v>
      </c>
      <c r="BD27" s="23">
        <v>20</v>
      </c>
      <c r="BG27" s="23">
        <v>9</v>
      </c>
      <c r="BH27" s="23">
        <f t="shared" si="23"/>
        <v>5.2256919870320857</v>
      </c>
      <c r="BI27" s="21">
        <f t="shared" si="15"/>
        <v>2.7445403672194918E-2</v>
      </c>
      <c r="BJ27" s="15">
        <f t="shared" si="16"/>
        <v>0</v>
      </c>
      <c r="BK27" s="15">
        <f t="shared" si="17"/>
        <v>0</v>
      </c>
      <c r="BL27" s="15">
        <f t="shared" si="18"/>
        <v>0</v>
      </c>
      <c r="BM27" s="15">
        <f t="shared" si="19"/>
        <v>0</v>
      </c>
      <c r="BN27" s="15">
        <f t="shared" si="20"/>
        <v>0</v>
      </c>
      <c r="BO27" s="15">
        <f t="shared" si="21"/>
        <v>0</v>
      </c>
      <c r="BP27" s="15">
        <f t="shared" si="22"/>
        <v>0</v>
      </c>
      <c r="BR27" s="23">
        <v>9</v>
      </c>
      <c r="BS27" s="23">
        <v>5</v>
      </c>
      <c r="BY27" s="52">
        <v>23</v>
      </c>
      <c r="BZ27" s="52">
        <v>1</v>
      </c>
      <c r="CA27" s="54" t="s">
        <v>542</v>
      </c>
      <c r="CB27" s="52">
        <v>23</v>
      </c>
      <c r="CC27" s="52"/>
      <c r="CD27" s="52"/>
      <c r="CE27" s="52"/>
      <c r="CF27" s="52" t="s">
        <v>543</v>
      </c>
      <c r="CG27" s="52">
        <v>3000</v>
      </c>
      <c r="CH27" s="52" t="s">
        <v>544</v>
      </c>
      <c r="CI27" s="52">
        <v>25</v>
      </c>
      <c r="CJ27" s="52"/>
      <c r="CK27" s="52"/>
      <c r="CL27" s="52" t="s">
        <v>544</v>
      </c>
      <c r="CM27" s="52">
        <v>40</v>
      </c>
      <c r="CN27" s="52"/>
      <c r="CO27" s="52"/>
      <c r="CP27" s="52"/>
      <c r="CQ27" s="52"/>
      <c r="CR27" s="52"/>
      <c r="CS27" s="52"/>
      <c r="CT27" s="52"/>
      <c r="CU27" s="52"/>
      <c r="CV27" s="52"/>
      <c r="CW27" s="52"/>
    </row>
    <row r="28" spans="1:101" ht="16.5" x14ac:dyDescent="0.2">
      <c r="A28" s="18">
        <v>24</v>
      </c>
      <c r="B28" s="26">
        <v>7</v>
      </c>
      <c r="C28" s="39">
        <v>60</v>
      </c>
      <c r="D28" s="26">
        <f>INDEX(章节关卡!$C$6:$C$20,芦花古楼!B28)*芦花古楼!C28</f>
        <v>1500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3000</v>
      </c>
      <c r="J28" s="18">
        <v>24</v>
      </c>
      <c r="K28" s="26">
        <v>6</v>
      </c>
      <c r="L28" s="39">
        <v>120</v>
      </c>
      <c r="M28" s="26">
        <f>INDEX(章节关卡!$C$6:$C$20,芦花古楼!K28)*芦花古楼!L28</f>
        <v>2400</v>
      </c>
      <c r="N28" s="23">
        <f t="shared" si="4"/>
        <v>30</v>
      </c>
      <c r="O28" s="23">
        <f t="shared" si="5"/>
        <v>40</v>
      </c>
      <c r="P28" s="15">
        <f>INDEX(章节关卡!$E$6:$E$20,芦花古楼!K28)*芦花古楼!L28</f>
        <v>4800</v>
      </c>
      <c r="S28" s="18">
        <v>24</v>
      </c>
      <c r="T28" s="26">
        <v>8</v>
      </c>
      <c r="U28" s="39">
        <v>180</v>
      </c>
      <c r="V28" s="26">
        <f>INDEX(章节关卡!$C$6:$C$20,芦花古楼!T28)*芦花古楼!U28</f>
        <v>5400</v>
      </c>
      <c r="W28" s="23">
        <f t="shared" si="0"/>
        <v>35</v>
      </c>
      <c r="X28" s="23">
        <f t="shared" si="1"/>
        <v>40</v>
      </c>
      <c r="Y28" s="15">
        <f>INDEX(章节关卡!$E$6:$E$20,芦花古楼!T28)*芦花古楼!U28</f>
        <v>10800</v>
      </c>
      <c r="AB28" s="18">
        <v>24</v>
      </c>
      <c r="AC28" s="26">
        <v>8</v>
      </c>
      <c r="AD28" s="39">
        <v>180</v>
      </c>
      <c r="AE28" s="26">
        <f>INDEX(章节关卡!$C$6:$C$20,芦花古楼!AC28)*芦花古楼!AD28</f>
        <v>5400</v>
      </c>
      <c r="AF28" s="23">
        <f t="shared" si="6"/>
        <v>40</v>
      </c>
      <c r="AG28" s="23">
        <f t="shared" si="7"/>
        <v>40</v>
      </c>
      <c r="AH28" s="15">
        <f>INDEX(章节关卡!$E$6:$E$20,芦花古楼!AC28)*芦花古楼!AD28</f>
        <v>10800</v>
      </c>
      <c r="AK28" s="19">
        <v>23</v>
      </c>
      <c r="AL28" s="19">
        <v>4</v>
      </c>
      <c r="AN28" s="19">
        <v>23</v>
      </c>
      <c r="AO28" s="19">
        <f t="shared" si="11"/>
        <v>5</v>
      </c>
      <c r="AQ28" s="19">
        <v>23</v>
      </c>
      <c r="AR28" s="19">
        <f t="shared" si="12"/>
        <v>6</v>
      </c>
      <c r="AT28" s="19">
        <v>23</v>
      </c>
      <c r="AU28" s="19">
        <f t="shared" si="13"/>
        <v>7</v>
      </c>
      <c r="AX28" s="19">
        <v>23</v>
      </c>
      <c r="AY28" s="15">
        <f t="shared" si="8"/>
        <v>290</v>
      </c>
      <c r="AZ28" s="15">
        <f t="shared" si="9"/>
        <v>325</v>
      </c>
      <c r="BA28" s="15">
        <f t="shared" si="10"/>
        <v>63000</v>
      </c>
      <c r="BC28" s="19">
        <v>24</v>
      </c>
      <c r="BD28" s="23">
        <v>20</v>
      </c>
      <c r="BG28" s="23">
        <v>10</v>
      </c>
      <c r="BH28" s="23">
        <f t="shared" si="23"/>
        <v>5.7779489069024068</v>
      </c>
      <c r="BI28" s="21">
        <f t="shared" si="15"/>
        <v>3.0345864345004737E-2</v>
      </c>
      <c r="BJ28" s="15">
        <f t="shared" si="16"/>
        <v>0</v>
      </c>
      <c r="BK28" s="15">
        <f t="shared" si="17"/>
        <v>0</v>
      </c>
      <c r="BL28" s="15">
        <f t="shared" si="18"/>
        <v>0</v>
      </c>
      <c r="BM28" s="15">
        <f t="shared" si="19"/>
        <v>0</v>
      </c>
      <c r="BN28" s="15">
        <f t="shared" si="20"/>
        <v>0</v>
      </c>
      <c r="BO28" s="15">
        <f t="shared" si="21"/>
        <v>0</v>
      </c>
      <c r="BP28" s="15">
        <f t="shared" si="22"/>
        <v>0</v>
      </c>
      <c r="BR28" s="23">
        <v>10</v>
      </c>
      <c r="BS28" s="23">
        <v>7</v>
      </c>
      <c r="BY28" s="52">
        <v>24</v>
      </c>
      <c r="BZ28" s="52">
        <v>1</v>
      </c>
      <c r="CA28" s="54" t="s">
        <v>542</v>
      </c>
      <c r="CB28" s="52">
        <v>24</v>
      </c>
      <c r="CC28" s="52"/>
      <c r="CD28" s="52"/>
      <c r="CE28" s="52"/>
      <c r="CF28" s="52" t="s">
        <v>543</v>
      </c>
      <c r="CG28" s="52">
        <v>3000</v>
      </c>
      <c r="CH28" s="52" t="s">
        <v>544</v>
      </c>
      <c r="CI28" s="52">
        <v>25</v>
      </c>
      <c r="CJ28" s="52"/>
      <c r="CK28" s="52"/>
      <c r="CL28" s="52" t="s">
        <v>544</v>
      </c>
      <c r="CM28" s="52">
        <v>40</v>
      </c>
      <c r="CN28" s="52"/>
      <c r="CO28" s="52"/>
      <c r="CP28" s="52"/>
      <c r="CQ28" s="52"/>
      <c r="CR28" s="52"/>
      <c r="CS28" s="52"/>
      <c r="CT28" s="52"/>
      <c r="CU28" s="52"/>
      <c r="CV28" s="52"/>
      <c r="CW28" s="52"/>
    </row>
    <row r="29" spans="1:101" ht="16.5" x14ac:dyDescent="0.2">
      <c r="A29" s="18">
        <v>25</v>
      </c>
      <c r="B29" s="26">
        <v>7</v>
      </c>
      <c r="C29" s="39">
        <v>60</v>
      </c>
      <c r="D29" s="26">
        <f>INDEX(章节关卡!$C$6:$C$20,芦花古楼!B29)*芦花古楼!C29</f>
        <v>1500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3000</v>
      </c>
      <c r="J29" s="18">
        <v>25</v>
      </c>
      <c r="K29" s="26">
        <v>7</v>
      </c>
      <c r="L29" s="39">
        <v>120</v>
      </c>
      <c r="M29" s="26">
        <f>INDEX(章节关卡!$C$6:$C$20,芦花古楼!K29)*芦花古楼!L29</f>
        <v>3000</v>
      </c>
      <c r="N29" s="23">
        <f t="shared" si="4"/>
        <v>30</v>
      </c>
      <c r="O29" s="23">
        <f t="shared" si="5"/>
        <v>45</v>
      </c>
      <c r="P29" s="15">
        <f>INDEX(章节关卡!$E$6:$E$20,芦花古楼!K29)*芦花古楼!L29</f>
        <v>6000</v>
      </c>
      <c r="S29" s="18">
        <v>25</v>
      </c>
      <c r="T29" s="26">
        <v>8</v>
      </c>
      <c r="U29" s="39">
        <v>180</v>
      </c>
      <c r="V29" s="26">
        <f>INDEX(章节关卡!$C$6:$C$20,芦花古楼!T29)*芦花古楼!U29</f>
        <v>5400</v>
      </c>
      <c r="W29" s="23">
        <f t="shared" si="0"/>
        <v>35</v>
      </c>
      <c r="X29" s="23">
        <f t="shared" si="1"/>
        <v>45</v>
      </c>
      <c r="Y29" s="15">
        <f>INDEX(章节关卡!$E$6:$E$20,芦花古楼!T29)*芦花古楼!U29</f>
        <v>10800</v>
      </c>
      <c r="AB29" s="18">
        <v>25</v>
      </c>
      <c r="AC29" s="26">
        <v>8</v>
      </c>
      <c r="AD29" s="39">
        <v>180</v>
      </c>
      <c r="AE29" s="26">
        <f>INDEX(章节关卡!$C$6:$C$20,芦花古楼!AC29)*芦花古楼!AD29</f>
        <v>5400</v>
      </c>
      <c r="AF29" s="23">
        <f t="shared" si="6"/>
        <v>40</v>
      </c>
      <c r="AG29" s="23">
        <f t="shared" si="7"/>
        <v>45</v>
      </c>
      <c r="AH29" s="15">
        <f>INDEX(章节关卡!$E$6:$E$20,芦花古楼!AC29)*芦花古楼!AD29</f>
        <v>10800</v>
      </c>
      <c r="AK29" s="19">
        <v>24</v>
      </c>
      <c r="AL29" s="19">
        <v>4</v>
      </c>
      <c r="AN29" s="19">
        <v>24</v>
      </c>
      <c r="AO29" s="19">
        <f t="shared" si="11"/>
        <v>5</v>
      </c>
      <c r="AQ29" s="19">
        <v>24</v>
      </c>
      <c r="AR29" s="19">
        <f t="shared" si="12"/>
        <v>6</v>
      </c>
      <c r="AT29" s="19">
        <v>24</v>
      </c>
      <c r="AU29" s="19">
        <f t="shared" si="13"/>
        <v>7</v>
      </c>
      <c r="AX29" s="19">
        <v>24</v>
      </c>
      <c r="AY29" s="15">
        <f t="shared" si="8"/>
        <v>295</v>
      </c>
      <c r="AZ29" s="15">
        <f t="shared" si="9"/>
        <v>330</v>
      </c>
      <c r="BA29" s="15">
        <f t="shared" si="10"/>
        <v>63000</v>
      </c>
      <c r="BC29" s="19">
        <v>25</v>
      </c>
      <c r="BD29" s="23">
        <v>20</v>
      </c>
      <c r="BG29" s="23">
        <v>11</v>
      </c>
      <c r="BH29" s="23">
        <f t="shared" si="23"/>
        <v>6.3357283959714312</v>
      </c>
      <c r="BI29" s="21">
        <f t="shared" si="15"/>
        <v>3.3275329624542653E-2</v>
      </c>
      <c r="BJ29" s="15">
        <f t="shared" si="16"/>
        <v>0</v>
      </c>
      <c r="BK29" s="15">
        <f t="shared" si="17"/>
        <v>0</v>
      </c>
      <c r="BL29" s="15">
        <f t="shared" si="18"/>
        <v>0</v>
      </c>
      <c r="BM29" s="15">
        <f t="shared" si="19"/>
        <v>0</v>
      </c>
      <c r="BN29" s="15">
        <f t="shared" si="20"/>
        <v>0</v>
      </c>
      <c r="BO29" s="15">
        <f t="shared" si="21"/>
        <v>0</v>
      </c>
      <c r="BP29" s="15">
        <f t="shared" si="22"/>
        <v>0</v>
      </c>
      <c r="BR29" s="23">
        <v>11</v>
      </c>
      <c r="BS29" s="23">
        <v>7</v>
      </c>
      <c r="BY29" s="52">
        <v>25</v>
      </c>
      <c r="BZ29" s="52">
        <v>1</v>
      </c>
      <c r="CA29" s="54" t="s">
        <v>542</v>
      </c>
      <c r="CB29" s="52">
        <v>25</v>
      </c>
      <c r="CC29" s="52"/>
      <c r="CD29" s="52"/>
      <c r="CE29" s="52"/>
      <c r="CF29" s="52" t="s">
        <v>543</v>
      </c>
      <c r="CG29" s="52">
        <v>3000</v>
      </c>
      <c r="CH29" s="52" t="s">
        <v>544</v>
      </c>
      <c r="CI29" s="52">
        <v>25</v>
      </c>
      <c r="CJ29" s="52"/>
      <c r="CK29" s="52"/>
      <c r="CL29" s="52" t="s">
        <v>544</v>
      </c>
      <c r="CM29" s="52">
        <v>45</v>
      </c>
      <c r="CN29" s="52"/>
      <c r="CO29" s="52"/>
      <c r="CP29" s="52"/>
      <c r="CQ29" s="52"/>
      <c r="CR29" s="52"/>
      <c r="CS29" s="52"/>
      <c r="CT29" s="52"/>
      <c r="CU29" s="52"/>
      <c r="CV29" s="52"/>
      <c r="CW29" s="52"/>
    </row>
    <row r="30" spans="1:101" ht="16.5" x14ac:dyDescent="0.2">
      <c r="A30" s="18">
        <v>26</v>
      </c>
      <c r="B30" s="26">
        <v>7</v>
      </c>
      <c r="C30" s="39">
        <v>60</v>
      </c>
      <c r="D30" s="26">
        <f>INDEX(章节关卡!$C$6:$C$20,芦花古楼!B30)*芦花古楼!C30</f>
        <v>1500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3000</v>
      </c>
      <c r="J30" s="18">
        <v>26</v>
      </c>
      <c r="K30" s="26">
        <v>7</v>
      </c>
      <c r="L30" s="39">
        <v>120</v>
      </c>
      <c r="M30" s="26">
        <f>INDEX(章节关卡!$C$6:$C$20,芦花古楼!K30)*芦花古楼!L30</f>
        <v>3000</v>
      </c>
      <c r="N30" s="23">
        <f t="shared" si="4"/>
        <v>35</v>
      </c>
      <c r="O30" s="23">
        <f t="shared" si="5"/>
        <v>45</v>
      </c>
      <c r="P30" s="15">
        <f>INDEX(章节关卡!$E$6:$E$20,芦花古楼!K30)*芦花古楼!L30</f>
        <v>6000</v>
      </c>
      <c r="S30" s="18">
        <v>26</v>
      </c>
      <c r="T30" s="26">
        <v>8</v>
      </c>
      <c r="U30" s="39">
        <v>180</v>
      </c>
      <c r="V30" s="26">
        <f>INDEX(章节关卡!$C$6:$C$20,芦花古楼!T30)*芦花古楼!U30</f>
        <v>5400</v>
      </c>
      <c r="W30" s="23">
        <f t="shared" si="0"/>
        <v>40</v>
      </c>
      <c r="X30" s="23">
        <f t="shared" si="1"/>
        <v>45</v>
      </c>
      <c r="Y30" s="15">
        <f>INDEX(章节关卡!$E$6:$E$20,芦花古楼!T30)*芦花古楼!U30</f>
        <v>10800</v>
      </c>
      <c r="AB30" s="18">
        <v>26</v>
      </c>
      <c r="AC30" s="26">
        <v>8</v>
      </c>
      <c r="AD30" s="39">
        <v>180</v>
      </c>
      <c r="AE30" s="26">
        <f>INDEX(章节关卡!$C$6:$C$20,芦花古楼!AC30)*芦花古楼!AD30</f>
        <v>5400</v>
      </c>
      <c r="AF30" s="23">
        <f t="shared" si="6"/>
        <v>45</v>
      </c>
      <c r="AG30" s="23">
        <f t="shared" si="7"/>
        <v>45</v>
      </c>
      <c r="AH30" s="15">
        <f>INDEX(章节关卡!$E$6:$E$20,芦花古楼!AC30)*芦花古楼!AD30</f>
        <v>10800</v>
      </c>
      <c r="AK30" s="19">
        <v>25</v>
      </c>
      <c r="AL30" s="19">
        <v>4</v>
      </c>
      <c r="AN30" s="19">
        <v>25</v>
      </c>
      <c r="AO30" s="19">
        <f t="shared" si="11"/>
        <v>5</v>
      </c>
      <c r="AQ30" s="19">
        <v>25</v>
      </c>
      <c r="AR30" s="19">
        <f t="shared" si="12"/>
        <v>6</v>
      </c>
      <c r="AT30" s="19">
        <v>25</v>
      </c>
      <c r="AU30" s="19">
        <f t="shared" si="13"/>
        <v>7</v>
      </c>
      <c r="AX30" s="19">
        <v>25</v>
      </c>
      <c r="AY30" s="15">
        <f t="shared" si="8"/>
        <v>300</v>
      </c>
      <c r="AZ30" s="15">
        <f t="shared" si="9"/>
        <v>335</v>
      </c>
      <c r="BA30" s="15">
        <f t="shared" si="10"/>
        <v>63000</v>
      </c>
      <c r="BC30" s="19">
        <v>26</v>
      </c>
      <c r="BD30" s="23">
        <v>20</v>
      </c>
      <c r="BG30" s="23">
        <v>12</v>
      </c>
      <c r="BH30" s="23">
        <f t="shared" si="23"/>
        <v>6.8990856799311455</v>
      </c>
      <c r="BI30" s="21">
        <f t="shared" si="15"/>
        <v>3.6234089556875952E-2</v>
      </c>
      <c r="BJ30" s="15">
        <f t="shared" si="16"/>
        <v>0</v>
      </c>
      <c r="BK30" s="15">
        <f t="shared" si="17"/>
        <v>0</v>
      </c>
      <c r="BL30" s="15">
        <f t="shared" si="18"/>
        <v>0</v>
      </c>
      <c r="BM30" s="15">
        <f t="shared" si="19"/>
        <v>0</v>
      </c>
      <c r="BN30" s="15">
        <f t="shared" si="20"/>
        <v>0</v>
      </c>
      <c r="BO30" s="15">
        <f t="shared" si="21"/>
        <v>0</v>
      </c>
      <c r="BP30" s="15">
        <f t="shared" si="22"/>
        <v>0</v>
      </c>
      <c r="BR30" s="23">
        <v>12</v>
      </c>
      <c r="BS30" s="23">
        <v>7</v>
      </c>
      <c r="BY30" s="52">
        <v>26</v>
      </c>
      <c r="BZ30" s="52">
        <v>1</v>
      </c>
      <c r="CA30" s="54" t="s">
        <v>542</v>
      </c>
      <c r="CB30" s="52">
        <v>26</v>
      </c>
      <c r="CC30" s="52"/>
      <c r="CD30" s="52"/>
      <c r="CE30" s="52"/>
      <c r="CF30" s="52" t="s">
        <v>543</v>
      </c>
      <c r="CG30" s="52">
        <v>3000</v>
      </c>
      <c r="CH30" s="52" t="s">
        <v>544</v>
      </c>
      <c r="CI30" s="52">
        <v>30</v>
      </c>
      <c r="CJ30" s="52"/>
      <c r="CK30" s="52"/>
      <c r="CL30" s="52" t="s">
        <v>544</v>
      </c>
      <c r="CM30" s="52">
        <v>45</v>
      </c>
      <c r="CN30" s="52"/>
      <c r="CO30" s="52"/>
      <c r="CP30" s="52"/>
      <c r="CQ30" s="52"/>
      <c r="CR30" s="52"/>
      <c r="CS30" s="52"/>
      <c r="CT30" s="52"/>
      <c r="CU30" s="52"/>
      <c r="CV30" s="52"/>
      <c r="CW30" s="52"/>
    </row>
    <row r="31" spans="1:101" ht="16.5" x14ac:dyDescent="0.2">
      <c r="A31" s="18">
        <v>27</v>
      </c>
      <c r="B31" s="26">
        <v>7</v>
      </c>
      <c r="C31" s="39">
        <v>60</v>
      </c>
      <c r="D31" s="26">
        <f>INDEX(章节关卡!$C$6:$C$20,芦花古楼!B31)*芦花古楼!C31</f>
        <v>1500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3000</v>
      </c>
      <c r="J31" s="18">
        <v>27</v>
      </c>
      <c r="K31" s="26">
        <v>7</v>
      </c>
      <c r="L31" s="39">
        <v>120</v>
      </c>
      <c r="M31" s="26">
        <f>INDEX(章节关卡!$C$6:$C$20,芦花古楼!K31)*芦花古楼!L31</f>
        <v>3000</v>
      </c>
      <c r="N31" s="23">
        <f t="shared" si="4"/>
        <v>35</v>
      </c>
      <c r="O31" s="23">
        <f t="shared" si="5"/>
        <v>45</v>
      </c>
      <c r="P31" s="15">
        <f>INDEX(章节关卡!$E$6:$E$20,芦花古楼!K31)*芦花古楼!L31</f>
        <v>6000</v>
      </c>
      <c r="S31" s="18">
        <v>27</v>
      </c>
      <c r="T31" s="26">
        <v>8</v>
      </c>
      <c r="U31" s="39">
        <v>180</v>
      </c>
      <c r="V31" s="26">
        <f>INDEX(章节关卡!$C$6:$C$20,芦花古楼!T31)*芦花古楼!U31</f>
        <v>5400</v>
      </c>
      <c r="W31" s="23">
        <f t="shared" si="0"/>
        <v>40</v>
      </c>
      <c r="X31" s="23">
        <f t="shared" si="1"/>
        <v>45</v>
      </c>
      <c r="Y31" s="15">
        <f>INDEX(章节关卡!$E$6:$E$20,芦花古楼!T31)*芦花古楼!U31</f>
        <v>10800</v>
      </c>
      <c r="AB31" s="18">
        <v>27</v>
      </c>
      <c r="AC31" s="26">
        <v>8</v>
      </c>
      <c r="AD31" s="39">
        <v>180</v>
      </c>
      <c r="AE31" s="26">
        <f>INDEX(章节关卡!$C$6:$C$20,芦花古楼!AC31)*芦花古楼!AD31</f>
        <v>5400</v>
      </c>
      <c r="AF31" s="23">
        <f t="shared" si="6"/>
        <v>45</v>
      </c>
      <c r="AG31" s="23">
        <f t="shared" si="7"/>
        <v>45</v>
      </c>
      <c r="AH31" s="15">
        <f>INDEX(章节关卡!$E$6:$E$20,芦花古楼!AC31)*芦花古楼!AD31</f>
        <v>10800</v>
      </c>
      <c r="AK31" s="19">
        <v>26</v>
      </c>
      <c r="AL31" s="19">
        <v>4</v>
      </c>
      <c r="AN31" s="19">
        <v>26</v>
      </c>
      <c r="AO31" s="19">
        <f t="shared" si="11"/>
        <v>5</v>
      </c>
      <c r="AQ31" s="19">
        <v>26</v>
      </c>
      <c r="AR31" s="19">
        <f t="shared" si="12"/>
        <v>6</v>
      </c>
      <c r="AT31" s="19">
        <v>26</v>
      </c>
      <c r="AU31" s="19">
        <f t="shared" si="13"/>
        <v>7</v>
      </c>
      <c r="AX31" s="19">
        <v>26</v>
      </c>
      <c r="AY31" s="15">
        <f t="shared" si="8"/>
        <v>305</v>
      </c>
      <c r="AZ31" s="15">
        <f t="shared" si="9"/>
        <v>340</v>
      </c>
      <c r="BA31" s="15">
        <f t="shared" si="10"/>
        <v>63000</v>
      </c>
      <c r="BC31" s="19">
        <v>27</v>
      </c>
      <c r="BD31" s="23">
        <v>20</v>
      </c>
      <c r="BG31" s="23">
        <v>13</v>
      </c>
      <c r="BH31" s="23">
        <f t="shared" si="23"/>
        <v>7.4680765367304573</v>
      </c>
      <c r="BI31" s="21">
        <f t="shared" si="15"/>
        <v>3.9222437088532583E-2</v>
      </c>
      <c r="BJ31" s="15">
        <f t="shared" si="16"/>
        <v>0</v>
      </c>
      <c r="BK31" s="15">
        <f t="shared" si="17"/>
        <v>0</v>
      </c>
      <c r="BL31" s="15">
        <f t="shared" si="18"/>
        <v>0</v>
      </c>
      <c r="BM31" s="15">
        <f t="shared" si="19"/>
        <v>0</v>
      </c>
      <c r="BN31" s="15">
        <f t="shared" si="20"/>
        <v>0</v>
      </c>
      <c r="BO31" s="15">
        <f t="shared" si="21"/>
        <v>0</v>
      </c>
      <c r="BP31" s="15">
        <f t="shared" si="22"/>
        <v>0</v>
      </c>
      <c r="BR31" s="23">
        <v>13</v>
      </c>
      <c r="BS31" s="23">
        <v>7</v>
      </c>
      <c r="BY31" s="52">
        <v>27</v>
      </c>
      <c r="BZ31" s="52">
        <v>1</v>
      </c>
      <c r="CA31" s="54" t="s">
        <v>542</v>
      </c>
      <c r="CB31" s="52">
        <v>27</v>
      </c>
      <c r="CC31" s="52"/>
      <c r="CD31" s="52"/>
      <c r="CE31" s="52"/>
      <c r="CF31" s="52" t="s">
        <v>543</v>
      </c>
      <c r="CG31" s="52">
        <v>3000</v>
      </c>
      <c r="CH31" s="52" t="s">
        <v>544</v>
      </c>
      <c r="CI31" s="52">
        <v>30</v>
      </c>
      <c r="CJ31" s="52"/>
      <c r="CK31" s="52"/>
      <c r="CL31" s="52" t="s">
        <v>544</v>
      </c>
      <c r="CM31" s="52">
        <v>45</v>
      </c>
      <c r="CN31" s="52"/>
      <c r="CO31" s="52"/>
      <c r="CP31" s="52"/>
      <c r="CQ31" s="52"/>
      <c r="CR31" s="52"/>
      <c r="CS31" s="52"/>
      <c r="CT31" s="52"/>
      <c r="CU31" s="52"/>
      <c r="CV31" s="52"/>
      <c r="CW31" s="52"/>
    </row>
    <row r="32" spans="1:101" ht="16.5" x14ac:dyDescent="0.2">
      <c r="A32" s="18">
        <v>28</v>
      </c>
      <c r="B32" s="26">
        <v>7</v>
      </c>
      <c r="C32" s="39">
        <v>60</v>
      </c>
      <c r="D32" s="26">
        <f>INDEX(章节关卡!$C$6:$C$20,芦花古楼!B32)*芦花古楼!C32</f>
        <v>1500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3000</v>
      </c>
      <c r="J32" s="18">
        <v>28</v>
      </c>
      <c r="K32" s="26">
        <v>7</v>
      </c>
      <c r="L32" s="39">
        <v>120</v>
      </c>
      <c r="M32" s="26">
        <f>INDEX(章节关卡!$C$6:$C$20,芦花古楼!K32)*芦花古楼!L32</f>
        <v>3000</v>
      </c>
      <c r="N32" s="23">
        <f t="shared" si="4"/>
        <v>35</v>
      </c>
      <c r="O32" s="23">
        <f t="shared" si="5"/>
        <v>45</v>
      </c>
      <c r="P32" s="15">
        <f>INDEX(章节关卡!$E$6:$E$20,芦花古楼!K32)*芦花古楼!L32</f>
        <v>6000</v>
      </c>
      <c r="S32" s="18">
        <v>28</v>
      </c>
      <c r="T32" s="26">
        <v>8</v>
      </c>
      <c r="U32" s="39">
        <v>180</v>
      </c>
      <c r="V32" s="26">
        <f>INDEX(章节关卡!$C$6:$C$20,芦花古楼!T32)*芦花古楼!U32</f>
        <v>5400</v>
      </c>
      <c r="W32" s="23">
        <f t="shared" si="0"/>
        <v>40</v>
      </c>
      <c r="X32" s="23">
        <f t="shared" si="1"/>
        <v>45</v>
      </c>
      <c r="Y32" s="15">
        <f>INDEX(章节关卡!$E$6:$E$20,芦花古楼!T32)*芦花古楼!U32</f>
        <v>10800</v>
      </c>
      <c r="AB32" s="18">
        <v>28</v>
      </c>
      <c r="AC32" s="26">
        <v>8</v>
      </c>
      <c r="AD32" s="39">
        <v>180</v>
      </c>
      <c r="AE32" s="26">
        <f>INDEX(章节关卡!$C$6:$C$20,芦花古楼!AC32)*芦花古楼!AD32</f>
        <v>5400</v>
      </c>
      <c r="AF32" s="23">
        <f t="shared" si="6"/>
        <v>45</v>
      </c>
      <c r="AG32" s="23">
        <f t="shared" si="7"/>
        <v>45</v>
      </c>
      <c r="AH32" s="15">
        <f>INDEX(章节关卡!$E$6:$E$20,芦花古楼!AC32)*芦花古楼!AD32</f>
        <v>10800</v>
      </c>
      <c r="AK32" s="19">
        <v>27</v>
      </c>
      <c r="AL32" s="19">
        <v>4</v>
      </c>
      <c r="AN32" s="19">
        <v>27</v>
      </c>
      <c r="AO32" s="19">
        <f t="shared" si="11"/>
        <v>5</v>
      </c>
      <c r="AQ32" s="19">
        <v>27</v>
      </c>
      <c r="AR32" s="19">
        <f t="shared" si="12"/>
        <v>6</v>
      </c>
      <c r="AT32" s="19">
        <v>27</v>
      </c>
      <c r="AU32" s="19">
        <f t="shared" si="13"/>
        <v>7</v>
      </c>
      <c r="AX32" s="19">
        <v>27</v>
      </c>
      <c r="AY32" s="15">
        <f t="shared" si="8"/>
        <v>310</v>
      </c>
      <c r="AZ32" s="15">
        <f t="shared" si="9"/>
        <v>340</v>
      </c>
      <c r="BA32" s="15">
        <f t="shared" si="10"/>
        <v>63000</v>
      </c>
      <c r="BC32" s="19">
        <v>28</v>
      </c>
      <c r="BD32" s="23">
        <v>20</v>
      </c>
      <c r="BG32" s="23">
        <v>14</v>
      </c>
      <c r="BH32" s="23">
        <f t="shared" si="23"/>
        <v>8.0427573020977619</v>
      </c>
      <c r="BI32" s="21">
        <f t="shared" si="15"/>
        <v>4.2240668095505772E-2</v>
      </c>
      <c r="BJ32" s="15">
        <f t="shared" si="16"/>
        <v>0</v>
      </c>
      <c r="BK32" s="15">
        <f t="shared" si="17"/>
        <v>0</v>
      </c>
      <c r="BL32" s="15">
        <f t="shared" si="18"/>
        <v>0</v>
      </c>
      <c r="BM32" s="15">
        <f t="shared" si="19"/>
        <v>0</v>
      </c>
      <c r="BN32" s="15">
        <f t="shared" si="20"/>
        <v>0</v>
      </c>
      <c r="BO32" s="15">
        <f t="shared" si="21"/>
        <v>0</v>
      </c>
      <c r="BP32" s="15">
        <f t="shared" si="22"/>
        <v>0</v>
      </c>
      <c r="BR32" s="23">
        <v>14</v>
      </c>
      <c r="BS32" s="23">
        <v>7</v>
      </c>
      <c r="BY32" s="52">
        <v>28</v>
      </c>
      <c r="BZ32" s="52">
        <v>1</v>
      </c>
      <c r="CA32" s="54" t="s">
        <v>542</v>
      </c>
      <c r="CB32" s="52">
        <v>28</v>
      </c>
      <c r="CC32" s="52"/>
      <c r="CD32" s="52"/>
      <c r="CE32" s="52"/>
      <c r="CF32" s="52" t="s">
        <v>543</v>
      </c>
      <c r="CG32" s="52">
        <v>3000</v>
      </c>
      <c r="CH32" s="52" t="s">
        <v>544</v>
      </c>
      <c r="CI32" s="52">
        <v>30</v>
      </c>
      <c r="CJ32" s="52"/>
      <c r="CK32" s="52"/>
      <c r="CL32" s="52" t="s">
        <v>544</v>
      </c>
      <c r="CM32" s="52">
        <v>45</v>
      </c>
      <c r="CN32" s="52"/>
      <c r="CO32" s="52"/>
      <c r="CP32" s="52"/>
      <c r="CQ32" s="52"/>
      <c r="CR32" s="52"/>
      <c r="CS32" s="52"/>
      <c r="CT32" s="52"/>
      <c r="CU32" s="52"/>
      <c r="CV32" s="52"/>
      <c r="CW32" s="52"/>
    </row>
    <row r="33" spans="1:101" ht="16.5" x14ac:dyDescent="0.2">
      <c r="A33" s="18">
        <v>29</v>
      </c>
      <c r="B33" s="26">
        <v>7</v>
      </c>
      <c r="C33" s="39">
        <v>60</v>
      </c>
      <c r="D33" s="26">
        <f>INDEX(章节关卡!$C$6:$C$20,芦花古楼!B33)*芦花古楼!C33</f>
        <v>1500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3000</v>
      </c>
      <c r="J33" s="18">
        <v>29</v>
      </c>
      <c r="K33" s="26">
        <v>7</v>
      </c>
      <c r="L33" s="39">
        <v>120</v>
      </c>
      <c r="M33" s="26">
        <f>INDEX(章节关卡!$C$6:$C$20,芦花古楼!K33)*芦花古楼!L33</f>
        <v>3000</v>
      </c>
      <c r="N33" s="23">
        <f t="shared" si="4"/>
        <v>35</v>
      </c>
      <c r="O33" s="23">
        <f t="shared" si="5"/>
        <v>45</v>
      </c>
      <c r="P33" s="15">
        <f>INDEX(章节关卡!$E$6:$E$20,芦花古楼!K33)*芦花古楼!L33</f>
        <v>6000</v>
      </c>
      <c r="S33" s="18">
        <v>29</v>
      </c>
      <c r="T33" s="26">
        <v>8</v>
      </c>
      <c r="U33" s="39">
        <v>180</v>
      </c>
      <c r="V33" s="26">
        <f>INDEX(章节关卡!$C$6:$C$20,芦花古楼!T33)*芦花古楼!U33</f>
        <v>5400</v>
      </c>
      <c r="W33" s="23">
        <f t="shared" si="0"/>
        <v>40</v>
      </c>
      <c r="X33" s="23">
        <f t="shared" si="1"/>
        <v>45</v>
      </c>
      <c r="Y33" s="15">
        <f>INDEX(章节关卡!$E$6:$E$20,芦花古楼!T33)*芦花古楼!U33</f>
        <v>10800</v>
      </c>
      <c r="AB33" s="18">
        <v>29</v>
      </c>
      <c r="AC33" s="26">
        <v>8</v>
      </c>
      <c r="AD33" s="39">
        <v>180</v>
      </c>
      <c r="AE33" s="26">
        <f>INDEX(章节关卡!$C$6:$C$20,芦花古楼!AC33)*芦花古楼!AD33</f>
        <v>5400</v>
      </c>
      <c r="AF33" s="23">
        <f t="shared" si="6"/>
        <v>45</v>
      </c>
      <c r="AG33" s="23">
        <f t="shared" si="7"/>
        <v>45</v>
      </c>
      <c r="AH33" s="15">
        <f>INDEX(章节关卡!$E$6:$E$20,芦花古楼!AC33)*芦花古楼!AD33</f>
        <v>10800</v>
      </c>
      <c r="AK33" s="19">
        <v>28</v>
      </c>
      <c r="AL33" s="19">
        <v>5</v>
      </c>
      <c r="AN33" s="19">
        <v>28</v>
      </c>
      <c r="AO33" s="19">
        <f t="shared" si="11"/>
        <v>6</v>
      </c>
      <c r="AQ33" s="19">
        <v>28</v>
      </c>
      <c r="AR33" s="19">
        <f t="shared" si="12"/>
        <v>7</v>
      </c>
      <c r="AT33" s="19">
        <v>28</v>
      </c>
      <c r="AU33" s="19">
        <f t="shared" si="13"/>
        <v>8</v>
      </c>
      <c r="AX33" s="19">
        <v>28</v>
      </c>
      <c r="AY33" s="15">
        <f t="shared" si="8"/>
        <v>310</v>
      </c>
      <c r="AZ33" s="15">
        <f t="shared" si="9"/>
        <v>345</v>
      </c>
      <c r="BA33" s="15">
        <f t="shared" si="10"/>
        <v>63000</v>
      </c>
      <c r="BC33" s="19">
        <v>29</v>
      </c>
      <c r="BD33" s="23">
        <v>20</v>
      </c>
      <c r="BG33" s="23">
        <v>15</v>
      </c>
      <c r="BH33" s="23">
        <f t="shared" si="23"/>
        <v>8.6231848751187403</v>
      </c>
      <c r="BI33" s="21">
        <f t="shared" si="15"/>
        <v>4.5289081412548705E-2</v>
      </c>
      <c r="BJ33" s="15">
        <f t="shared" si="16"/>
        <v>0</v>
      </c>
      <c r="BK33" s="15">
        <f t="shared" si="17"/>
        <v>0</v>
      </c>
      <c r="BL33" s="15">
        <f t="shared" si="18"/>
        <v>0</v>
      </c>
      <c r="BM33" s="15">
        <f t="shared" si="19"/>
        <v>0</v>
      </c>
      <c r="BN33" s="15">
        <f t="shared" si="20"/>
        <v>0</v>
      </c>
      <c r="BO33" s="15">
        <f t="shared" si="21"/>
        <v>0</v>
      </c>
      <c r="BP33" s="15">
        <f t="shared" si="22"/>
        <v>0</v>
      </c>
      <c r="BR33" s="23">
        <v>15</v>
      </c>
      <c r="BS33" s="23">
        <v>10</v>
      </c>
      <c r="BY33" s="52">
        <v>29</v>
      </c>
      <c r="BZ33" s="52">
        <v>1</v>
      </c>
      <c r="CA33" s="54" t="s">
        <v>542</v>
      </c>
      <c r="CB33" s="52">
        <v>29</v>
      </c>
      <c r="CC33" s="52"/>
      <c r="CD33" s="52"/>
      <c r="CE33" s="52"/>
      <c r="CF33" s="52" t="s">
        <v>543</v>
      </c>
      <c r="CG33" s="52">
        <v>3000</v>
      </c>
      <c r="CH33" s="52" t="s">
        <v>544</v>
      </c>
      <c r="CI33" s="52">
        <v>30</v>
      </c>
      <c r="CJ33" s="52"/>
      <c r="CK33" s="52"/>
      <c r="CL33" s="52" t="s">
        <v>544</v>
      </c>
      <c r="CM33" s="52">
        <v>45</v>
      </c>
      <c r="CN33" s="52"/>
      <c r="CO33" s="52"/>
      <c r="CP33" s="52"/>
      <c r="CQ33" s="52"/>
      <c r="CR33" s="52"/>
      <c r="CS33" s="52"/>
      <c r="CT33" s="52"/>
      <c r="CU33" s="52"/>
      <c r="CV33" s="52"/>
      <c r="CW33" s="52"/>
    </row>
    <row r="34" spans="1:101" ht="16.5" x14ac:dyDescent="0.2">
      <c r="A34" s="18">
        <v>30</v>
      </c>
      <c r="B34" s="26">
        <v>8</v>
      </c>
      <c r="C34" s="39">
        <v>60</v>
      </c>
      <c r="D34" s="26">
        <f>INDEX(章节关卡!$C$6:$C$20,芦花古楼!B34)*芦花古楼!C34</f>
        <v>1800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3600</v>
      </c>
      <c r="J34" s="18">
        <v>30</v>
      </c>
      <c r="K34" s="26">
        <v>7</v>
      </c>
      <c r="L34" s="39">
        <v>120</v>
      </c>
      <c r="M34" s="26">
        <f>INDEX(章节关卡!$C$6:$C$20,芦花古楼!K34)*芦花古楼!L34</f>
        <v>3000</v>
      </c>
      <c r="N34" s="23">
        <f t="shared" si="4"/>
        <v>35</v>
      </c>
      <c r="O34" s="23">
        <f t="shared" si="5"/>
        <v>50</v>
      </c>
      <c r="P34" s="15">
        <f>INDEX(章节关卡!$E$6:$E$20,芦花古楼!K34)*芦花古楼!L34</f>
        <v>6000</v>
      </c>
      <c r="S34" s="18">
        <v>30</v>
      </c>
      <c r="T34" s="26">
        <v>9</v>
      </c>
      <c r="U34" s="39">
        <v>180</v>
      </c>
      <c r="V34" s="26">
        <f>INDEX(章节关卡!$C$6:$C$20,芦花古楼!T34)*芦花古楼!U34</f>
        <v>6480</v>
      </c>
      <c r="W34" s="23">
        <f t="shared" si="0"/>
        <v>40</v>
      </c>
      <c r="X34" s="23">
        <f t="shared" si="1"/>
        <v>50</v>
      </c>
      <c r="Y34" s="15">
        <f>INDEX(章节关卡!$E$6:$E$20,芦花古楼!T34)*芦花古楼!U34</f>
        <v>12960</v>
      </c>
      <c r="AB34" s="18">
        <v>30</v>
      </c>
      <c r="AC34" s="26">
        <v>9</v>
      </c>
      <c r="AD34" s="39">
        <v>180</v>
      </c>
      <c r="AE34" s="26">
        <f>INDEX(章节关卡!$C$6:$C$20,芦花古楼!AC34)*芦花古楼!AD34</f>
        <v>6480</v>
      </c>
      <c r="AF34" s="23">
        <f t="shared" si="6"/>
        <v>45</v>
      </c>
      <c r="AG34" s="23">
        <f t="shared" si="7"/>
        <v>50</v>
      </c>
      <c r="AH34" s="15">
        <f>INDEX(章节关卡!$E$6:$E$20,芦花古楼!AC34)*芦花古楼!AD34</f>
        <v>12960</v>
      </c>
      <c r="AK34" s="19">
        <v>29</v>
      </c>
      <c r="AL34" s="19">
        <v>5</v>
      </c>
      <c r="AN34" s="19">
        <v>29</v>
      </c>
      <c r="AO34" s="19">
        <f t="shared" si="11"/>
        <v>6</v>
      </c>
      <c r="AQ34" s="19">
        <v>29</v>
      </c>
      <c r="AR34" s="19">
        <f t="shared" si="12"/>
        <v>7</v>
      </c>
      <c r="AT34" s="19">
        <v>29</v>
      </c>
      <c r="AU34" s="19">
        <f t="shared" si="13"/>
        <v>8</v>
      </c>
      <c r="AX34" s="19">
        <v>29</v>
      </c>
      <c r="AY34" s="15">
        <f t="shared" si="8"/>
        <v>315</v>
      </c>
      <c r="AZ34" s="15">
        <f t="shared" si="9"/>
        <v>350</v>
      </c>
      <c r="BA34" s="15">
        <f t="shared" si="10"/>
        <v>63000</v>
      </c>
      <c r="BC34" s="19">
        <v>30</v>
      </c>
      <c r="BD34" s="19">
        <v>30</v>
      </c>
      <c r="BG34" s="23">
        <v>16</v>
      </c>
      <c r="BH34" s="23">
        <f t="shared" si="23"/>
        <v>9.2094167238699285</v>
      </c>
      <c r="BI34" s="21">
        <f t="shared" si="15"/>
        <v>4.8367978862762062E-2</v>
      </c>
      <c r="BJ34" s="15">
        <f t="shared" si="16"/>
        <v>0</v>
      </c>
      <c r="BK34" s="15">
        <f t="shared" si="17"/>
        <v>0</v>
      </c>
      <c r="BL34" s="15">
        <f t="shared" si="18"/>
        <v>0</v>
      </c>
      <c r="BM34" s="15">
        <f t="shared" si="19"/>
        <v>0</v>
      </c>
      <c r="BN34" s="15">
        <f t="shared" si="20"/>
        <v>0</v>
      </c>
      <c r="BO34" s="15">
        <f t="shared" si="21"/>
        <v>0</v>
      </c>
      <c r="BP34" s="15">
        <f t="shared" si="22"/>
        <v>0</v>
      </c>
      <c r="BR34" s="23">
        <v>16</v>
      </c>
      <c r="BS34" s="23">
        <v>10</v>
      </c>
      <c r="BY34" s="52">
        <v>30</v>
      </c>
      <c r="BZ34" s="52">
        <v>1</v>
      </c>
      <c r="CA34" s="54" t="s">
        <v>542</v>
      </c>
      <c r="CB34" s="52">
        <v>30</v>
      </c>
      <c r="CC34" s="52"/>
      <c r="CD34" s="52"/>
      <c r="CE34" s="52"/>
      <c r="CF34" s="52" t="s">
        <v>543</v>
      </c>
      <c r="CG34" s="52">
        <v>3600</v>
      </c>
      <c r="CH34" s="52" t="s">
        <v>544</v>
      </c>
      <c r="CI34" s="52">
        <v>30</v>
      </c>
      <c r="CJ34" s="52"/>
      <c r="CK34" s="52"/>
      <c r="CL34" s="52" t="s">
        <v>544</v>
      </c>
      <c r="CM34" s="52">
        <v>50</v>
      </c>
      <c r="CN34" s="52"/>
      <c r="CO34" s="52"/>
      <c r="CP34" s="52"/>
      <c r="CQ34" s="52"/>
      <c r="CR34" s="52"/>
      <c r="CS34" s="52"/>
      <c r="CT34" s="52"/>
      <c r="CU34" s="52"/>
      <c r="CV34" s="52"/>
      <c r="CW34" s="52"/>
    </row>
    <row r="35" spans="1:101" ht="16.5" x14ac:dyDescent="0.2">
      <c r="A35" s="18">
        <v>31</v>
      </c>
      <c r="B35" s="26">
        <v>8</v>
      </c>
      <c r="C35" s="39">
        <v>60</v>
      </c>
      <c r="D35" s="26">
        <f>INDEX(章节关卡!$C$6:$C$20,芦花古楼!B35)*芦花古楼!C35</f>
        <v>1800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3600</v>
      </c>
      <c r="J35" s="18">
        <v>31</v>
      </c>
      <c r="K35" s="26">
        <v>7</v>
      </c>
      <c r="L35" s="39">
        <v>120</v>
      </c>
      <c r="M35" s="26">
        <f>INDEX(章节关卡!$C$6:$C$20,芦花古楼!K35)*芦花古楼!L35</f>
        <v>3000</v>
      </c>
      <c r="N35" s="23">
        <f t="shared" si="4"/>
        <v>40</v>
      </c>
      <c r="O35" s="23">
        <f t="shared" si="5"/>
        <v>50</v>
      </c>
      <c r="P35" s="15">
        <f>INDEX(章节关卡!$E$6:$E$20,芦花古楼!K35)*芦花古楼!L35</f>
        <v>6000</v>
      </c>
      <c r="S35" s="18">
        <v>31</v>
      </c>
      <c r="T35" s="26">
        <v>9</v>
      </c>
      <c r="U35" s="39">
        <v>180</v>
      </c>
      <c r="V35" s="26">
        <f>INDEX(章节关卡!$C$6:$C$20,芦花古楼!T35)*芦花古楼!U35</f>
        <v>6480</v>
      </c>
      <c r="W35" s="23">
        <f t="shared" si="0"/>
        <v>45</v>
      </c>
      <c r="X35" s="23">
        <f t="shared" si="1"/>
        <v>50</v>
      </c>
      <c r="Y35" s="15">
        <f>INDEX(章节关卡!$E$6:$E$20,芦花古楼!T35)*芦花古楼!U35</f>
        <v>12960</v>
      </c>
      <c r="AB35" s="18">
        <v>31</v>
      </c>
      <c r="AC35" s="26">
        <v>9</v>
      </c>
      <c r="AD35" s="39">
        <v>180</v>
      </c>
      <c r="AE35" s="26">
        <f>INDEX(章节关卡!$C$6:$C$20,芦花古楼!AC35)*芦花古楼!AD35</f>
        <v>6480</v>
      </c>
      <c r="AF35" s="23">
        <f t="shared" si="6"/>
        <v>50</v>
      </c>
      <c r="AG35" s="23">
        <f t="shared" si="7"/>
        <v>50</v>
      </c>
      <c r="AH35" s="15">
        <f>INDEX(章节关卡!$E$6:$E$20,芦花古楼!AC35)*芦花古楼!AD35</f>
        <v>12960</v>
      </c>
      <c r="AK35" s="19">
        <v>30</v>
      </c>
      <c r="AL35" s="19">
        <v>5</v>
      </c>
      <c r="AN35" s="19">
        <v>30</v>
      </c>
      <c r="AO35" s="19">
        <f t="shared" si="11"/>
        <v>6</v>
      </c>
      <c r="AQ35" s="19">
        <v>30</v>
      </c>
      <c r="AR35" s="19">
        <f t="shared" si="12"/>
        <v>7</v>
      </c>
      <c r="AT35" s="19">
        <v>30</v>
      </c>
      <c r="AU35" s="19">
        <f t="shared" si="13"/>
        <v>8</v>
      </c>
      <c r="AX35" s="19">
        <v>30</v>
      </c>
      <c r="AY35" s="15">
        <f t="shared" si="8"/>
        <v>320</v>
      </c>
      <c r="AZ35" s="15">
        <f t="shared" si="9"/>
        <v>355</v>
      </c>
      <c r="BA35" s="15">
        <f t="shared" si="10"/>
        <v>66600</v>
      </c>
      <c r="BC35" s="19">
        <v>31</v>
      </c>
      <c r="BD35" s="23">
        <v>30</v>
      </c>
      <c r="BG35" s="23">
        <v>17</v>
      </c>
      <c r="BH35" s="23">
        <f t="shared" si="23"/>
        <v>9.8015108911086273</v>
      </c>
      <c r="BI35" s="21">
        <f t="shared" si="15"/>
        <v>5.1477665287477554E-2</v>
      </c>
      <c r="BJ35" s="15">
        <f t="shared" si="16"/>
        <v>0</v>
      </c>
      <c r="BK35" s="15">
        <f t="shared" si="17"/>
        <v>0</v>
      </c>
      <c r="BL35" s="15">
        <f t="shared" si="18"/>
        <v>0</v>
      </c>
      <c r="BM35" s="15">
        <f t="shared" si="19"/>
        <v>0</v>
      </c>
      <c r="BN35" s="15">
        <f t="shared" si="20"/>
        <v>0</v>
      </c>
      <c r="BO35" s="15">
        <f t="shared" si="21"/>
        <v>0</v>
      </c>
      <c r="BP35" s="15">
        <f t="shared" si="22"/>
        <v>0</v>
      </c>
      <c r="BR35" s="23">
        <v>17</v>
      </c>
      <c r="BS35" s="23">
        <v>10</v>
      </c>
      <c r="BY35" s="52">
        <v>31</v>
      </c>
      <c r="BZ35" s="52">
        <v>1</v>
      </c>
      <c r="CA35" s="54" t="s">
        <v>542</v>
      </c>
      <c r="CB35" s="52">
        <v>31</v>
      </c>
      <c r="CC35" s="52"/>
      <c r="CD35" s="52"/>
      <c r="CE35" s="52"/>
      <c r="CF35" s="52" t="s">
        <v>543</v>
      </c>
      <c r="CG35" s="52">
        <v>3600</v>
      </c>
      <c r="CH35" s="52" t="s">
        <v>544</v>
      </c>
      <c r="CI35" s="52">
        <v>35</v>
      </c>
      <c r="CJ35" s="52"/>
      <c r="CK35" s="52"/>
      <c r="CL35" s="52" t="s">
        <v>544</v>
      </c>
      <c r="CM35" s="52">
        <v>50</v>
      </c>
      <c r="CN35" s="52"/>
      <c r="CO35" s="52"/>
      <c r="CP35" s="52"/>
      <c r="CQ35" s="52"/>
      <c r="CR35" s="52"/>
      <c r="CS35" s="52"/>
      <c r="CT35" s="52"/>
      <c r="CU35" s="52"/>
      <c r="CV35" s="52"/>
      <c r="CW35" s="52"/>
    </row>
    <row r="36" spans="1:101" ht="16.5" x14ac:dyDescent="0.2">
      <c r="A36" s="18">
        <v>32</v>
      </c>
      <c r="B36" s="26">
        <v>8</v>
      </c>
      <c r="C36" s="39">
        <v>60</v>
      </c>
      <c r="D36" s="26">
        <f>INDEX(章节关卡!$C$6:$C$20,芦花古楼!B36)*芦花古楼!C36</f>
        <v>1800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3600</v>
      </c>
      <c r="J36" s="18">
        <v>32</v>
      </c>
      <c r="K36" s="26">
        <v>7</v>
      </c>
      <c r="L36" s="39">
        <v>120</v>
      </c>
      <c r="M36" s="26">
        <f>INDEX(章节关卡!$C$6:$C$20,芦花古楼!K36)*芦花古楼!L36</f>
        <v>3000</v>
      </c>
      <c r="N36" s="23">
        <f t="shared" si="4"/>
        <v>40</v>
      </c>
      <c r="O36" s="23">
        <f t="shared" si="5"/>
        <v>50</v>
      </c>
      <c r="P36" s="15">
        <f>INDEX(章节关卡!$E$6:$E$20,芦花古楼!K36)*芦花古楼!L36</f>
        <v>6000</v>
      </c>
      <c r="S36" s="18">
        <v>32</v>
      </c>
      <c r="T36" s="26">
        <v>9</v>
      </c>
      <c r="U36" s="39">
        <v>180</v>
      </c>
      <c r="V36" s="26">
        <f>INDEX(章节关卡!$C$6:$C$20,芦花古楼!T36)*芦花古楼!U36</f>
        <v>6480</v>
      </c>
      <c r="W36" s="23">
        <f t="shared" si="0"/>
        <v>45</v>
      </c>
      <c r="X36" s="23">
        <f t="shared" si="1"/>
        <v>50</v>
      </c>
      <c r="Y36" s="15">
        <f>INDEX(章节关卡!$E$6:$E$20,芦花古楼!T36)*芦花古楼!U36</f>
        <v>12960</v>
      </c>
      <c r="AB36" s="18">
        <v>32</v>
      </c>
      <c r="AC36" s="26">
        <v>9</v>
      </c>
      <c r="AD36" s="39">
        <v>180</v>
      </c>
      <c r="AE36" s="26">
        <f>INDEX(章节关卡!$C$6:$C$20,芦花古楼!AC36)*芦花古楼!AD36</f>
        <v>6480</v>
      </c>
      <c r="AF36" s="23">
        <f t="shared" si="6"/>
        <v>50</v>
      </c>
      <c r="AG36" s="23">
        <f t="shared" si="7"/>
        <v>50</v>
      </c>
      <c r="AH36" s="15">
        <f>INDEX(章节关卡!$E$6:$E$20,芦花古楼!AC36)*芦花古楼!AD36</f>
        <v>12960</v>
      </c>
      <c r="AK36" s="19">
        <v>31</v>
      </c>
      <c r="AL36" s="19">
        <v>5</v>
      </c>
      <c r="AN36" s="19">
        <v>31</v>
      </c>
      <c r="AO36" s="19">
        <f t="shared" si="11"/>
        <v>6</v>
      </c>
      <c r="AQ36" s="19">
        <v>31</v>
      </c>
      <c r="AR36" s="19">
        <f t="shared" si="12"/>
        <v>7</v>
      </c>
      <c r="AT36" s="19">
        <v>31</v>
      </c>
      <c r="AU36" s="19">
        <f t="shared" si="13"/>
        <v>8</v>
      </c>
      <c r="AX36" s="19">
        <v>31</v>
      </c>
      <c r="AY36" s="15">
        <f t="shared" si="8"/>
        <v>250</v>
      </c>
      <c r="AZ36" s="15">
        <f t="shared" si="9"/>
        <v>360</v>
      </c>
      <c r="BA36" s="15">
        <f t="shared" si="10"/>
        <v>64800</v>
      </c>
      <c r="BC36" s="19">
        <v>32</v>
      </c>
      <c r="BD36" s="23">
        <v>30</v>
      </c>
      <c r="BG36" s="23">
        <v>18</v>
      </c>
      <c r="BH36" s="23">
        <f t="shared" si="23"/>
        <v>10.399526000019714</v>
      </c>
      <c r="BI36" s="21">
        <f t="shared" si="15"/>
        <v>5.4618448576440201E-2</v>
      </c>
      <c r="BJ36" s="15">
        <f t="shared" si="16"/>
        <v>0</v>
      </c>
      <c r="BK36" s="15">
        <f t="shared" si="17"/>
        <v>0</v>
      </c>
      <c r="BL36" s="15">
        <f t="shared" si="18"/>
        <v>0</v>
      </c>
      <c r="BM36" s="15">
        <f t="shared" si="19"/>
        <v>0</v>
      </c>
      <c r="BN36" s="15">
        <f t="shared" si="20"/>
        <v>0</v>
      </c>
      <c r="BO36" s="15">
        <f t="shared" si="21"/>
        <v>0</v>
      </c>
      <c r="BP36" s="15">
        <f t="shared" si="22"/>
        <v>0</v>
      </c>
      <c r="BR36" s="23">
        <v>18</v>
      </c>
      <c r="BS36" s="23">
        <v>10</v>
      </c>
      <c r="BY36" s="52">
        <v>32</v>
      </c>
      <c r="BZ36" s="52">
        <v>1</v>
      </c>
      <c r="CA36" s="54" t="s">
        <v>542</v>
      </c>
      <c r="CB36" s="52">
        <v>32</v>
      </c>
      <c r="CC36" s="52"/>
      <c r="CD36" s="52"/>
      <c r="CE36" s="52"/>
      <c r="CF36" s="52" t="s">
        <v>543</v>
      </c>
      <c r="CG36" s="52">
        <v>3600</v>
      </c>
      <c r="CH36" s="52" t="s">
        <v>544</v>
      </c>
      <c r="CI36" s="52">
        <v>35</v>
      </c>
      <c r="CJ36" s="52"/>
      <c r="CK36" s="52"/>
      <c r="CL36" s="52" t="s">
        <v>544</v>
      </c>
      <c r="CM36" s="52">
        <v>50</v>
      </c>
      <c r="CN36" s="52"/>
      <c r="CO36" s="52"/>
      <c r="CP36" s="52"/>
      <c r="CQ36" s="52"/>
      <c r="CR36" s="52"/>
      <c r="CS36" s="52"/>
      <c r="CT36" s="52"/>
      <c r="CU36" s="52"/>
      <c r="CV36" s="52"/>
      <c r="CW36" s="52"/>
    </row>
    <row r="37" spans="1:101" ht="16.5" x14ac:dyDescent="0.2">
      <c r="A37" s="18">
        <v>33</v>
      </c>
      <c r="B37" s="26">
        <v>8</v>
      </c>
      <c r="C37" s="39">
        <v>60</v>
      </c>
      <c r="D37" s="26">
        <f>INDEX(章节关卡!$C$6:$C$20,芦花古楼!B37)*芦花古楼!C37</f>
        <v>1800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3600</v>
      </c>
      <c r="J37" s="18">
        <v>33</v>
      </c>
      <c r="K37" s="26">
        <v>7</v>
      </c>
      <c r="L37" s="39">
        <v>120</v>
      </c>
      <c r="M37" s="26">
        <f>INDEX(章节关卡!$C$6:$C$20,芦花古楼!K37)*芦花古楼!L37</f>
        <v>3000</v>
      </c>
      <c r="N37" s="23">
        <f t="shared" si="4"/>
        <v>40</v>
      </c>
      <c r="O37" s="23">
        <f t="shared" si="5"/>
        <v>50</v>
      </c>
      <c r="P37" s="15">
        <f>INDEX(章节关卡!$E$6:$E$20,芦花古楼!K37)*芦花古楼!L37</f>
        <v>6000</v>
      </c>
      <c r="S37" s="18">
        <v>33</v>
      </c>
      <c r="T37" s="26">
        <v>9</v>
      </c>
      <c r="U37" s="39">
        <v>180</v>
      </c>
      <c r="V37" s="26">
        <f>INDEX(章节关卡!$C$6:$C$20,芦花古楼!T37)*芦花古楼!U37</f>
        <v>6480</v>
      </c>
      <c r="W37" s="23">
        <f t="shared" ref="W37:W68" si="24">INT((S37-1)/5+3)*5</f>
        <v>45</v>
      </c>
      <c r="X37" s="23">
        <f t="shared" ref="X37:X68" si="25">INT(S37/5)*5+20</f>
        <v>50</v>
      </c>
      <c r="Y37" s="15">
        <f>INDEX(章节关卡!$E$6:$E$20,芦花古楼!T37)*芦花古楼!U37</f>
        <v>12960</v>
      </c>
      <c r="AB37" s="18">
        <v>33</v>
      </c>
      <c r="AC37" s="26">
        <v>9</v>
      </c>
      <c r="AD37" s="39">
        <v>180</v>
      </c>
      <c r="AE37" s="26">
        <f>INDEX(章节关卡!$C$6:$C$20,芦花古楼!AC37)*芦花古楼!AD37</f>
        <v>6480</v>
      </c>
      <c r="AF37" s="23">
        <f t="shared" si="6"/>
        <v>50</v>
      </c>
      <c r="AG37" s="23">
        <f t="shared" si="7"/>
        <v>50</v>
      </c>
      <c r="AH37" s="15">
        <f>INDEX(章节关卡!$E$6:$E$20,芦花古楼!AC37)*芦花古楼!AD37</f>
        <v>12960</v>
      </c>
      <c r="AK37" s="19">
        <v>32</v>
      </c>
      <c r="AL37" s="19">
        <v>6</v>
      </c>
      <c r="AN37" s="19">
        <v>32</v>
      </c>
      <c r="AO37" s="19">
        <f t="shared" si="11"/>
        <v>7</v>
      </c>
      <c r="AQ37" s="19">
        <v>32</v>
      </c>
      <c r="AR37" s="19">
        <f t="shared" si="12"/>
        <v>8</v>
      </c>
      <c r="AT37" s="19">
        <v>32</v>
      </c>
      <c r="AU37" s="19">
        <f t="shared" si="13"/>
        <v>9</v>
      </c>
      <c r="AX37" s="19">
        <v>32</v>
      </c>
      <c r="AY37" s="15">
        <f t="shared" si="8"/>
        <v>250</v>
      </c>
      <c r="AZ37" s="15">
        <f t="shared" si="9"/>
        <v>360</v>
      </c>
      <c r="BA37" s="15">
        <f t="shared" si="10"/>
        <v>59400</v>
      </c>
      <c r="BC37" s="19">
        <v>33</v>
      </c>
      <c r="BD37" s="23">
        <v>30</v>
      </c>
      <c r="BG37" s="23">
        <v>19</v>
      </c>
      <c r="BH37" s="23">
        <f t="shared" si="23"/>
        <v>11.003521260019911</v>
      </c>
      <c r="BI37" s="21">
        <f t="shared" si="15"/>
        <v>5.779063969829247E-2</v>
      </c>
      <c r="BJ37" s="15">
        <f t="shared" si="16"/>
        <v>0</v>
      </c>
      <c r="BK37" s="15">
        <f t="shared" si="17"/>
        <v>0</v>
      </c>
      <c r="BL37" s="15">
        <f t="shared" si="18"/>
        <v>0</v>
      </c>
      <c r="BM37" s="15">
        <f t="shared" si="19"/>
        <v>0</v>
      </c>
      <c r="BN37" s="15">
        <f t="shared" si="20"/>
        <v>0</v>
      </c>
      <c r="BO37" s="15">
        <f t="shared" si="21"/>
        <v>0</v>
      </c>
      <c r="BP37" s="15">
        <f t="shared" si="22"/>
        <v>0</v>
      </c>
      <c r="BR37" s="23">
        <v>19</v>
      </c>
      <c r="BS37" s="23">
        <v>10</v>
      </c>
      <c r="BY37" s="52">
        <v>33</v>
      </c>
      <c r="BZ37" s="52">
        <v>1</v>
      </c>
      <c r="CA37" s="54" t="s">
        <v>542</v>
      </c>
      <c r="CB37" s="52">
        <v>33</v>
      </c>
      <c r="CC37" s="52"/>
      <c r="CD37" s="52"/>
      <c r="CE37" s="52"/>
      <c r="CF37" s="52" t="s">
        <v>543</v>
      </c>
      <c r="CG37" s="52">
        <v>3600</v>
      </c>
      <c r="CH37" s="52" t="s">
        <v>544</v>
      </c>
      <c r="CI37" s="52">
        <v>35</v>
      </c>
      <c r="CJ37" s="52"/>
      <c r="CK37" s="52"/>
      <c r="CL37" s="52" t="s">
        <v>544</v>
      </c>
      <c r="CM37" s="52">
        <v>50</v>
      </c>
      <c r="CN37" s="52"/>
      <c r="CO37" s="52"/>
      <c r="CP37" s="52"/>
      <c r="CQ37" s="52"/>
      <c r="CR37" s="52"/>
      <c r="CS37" s="52"/>
      <c r="CT37" s="52"/>
      <c r="CU37" s="52"/>
      <c r="CV37" s="52"/>
      <c r="CW37" s="52"/>
    </row>
    <row r="38" spans="1:101" ht="16.5" x14ac:dyDescent="0.2">
      <c r="A38" s="18">
        <v>34</v>
      </c>
      <c r="B38" s="26">
        <v>8</v>
      </c>
      <c r="C38" s="39">
        <v>60</v>
      </c>
      <c r="D38" s="26">
        <f>INDEX(章节关卡!$C$6:$C$20,芦花古楼!B38)*芦花古楼!C38</f>
        <v>1800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3600</v>
      </c>
      <c r="J38" s="18">
        <v>34</v>
      </c>
      <c r="K38" s="26">
        <v>7</v>
      </c>
      <c r="L38" s="39">
        <v>120</v>
      </c>
      <c r="M38" s="26">
        <f>INDEX(章节关卡!$C$6:$C$20,芦花古楼!K38)*芦花古楼!L38</f>
        <v>3000</v>
      </c>
      <c r="N38" s="23">
        <f t="shared" si="4"/>
        <v>40</v>
      </c>
      <c r="O38" s="23">
        <f t="shared" si="5"/>
        <v>50</v>
      </c>
      <c r="P38" s="15">
        <f>INDEX(章节关卡!$E$6:$E$20,芦花古楼!K38)*芦花古楼!L38</f>
        <v>6000</v>
      </c>
      <c r="S38" s="18">
        <v>34</v>
      </c>
      <c r="T38" s="26">
        <v>9</v>
      </c>
      <c r="U38" s="39">
        <v>180</v>
      </c>
      <c r="V38" s="26">
        <f>INDEX(章节关卡!$C$6:$C$20,芦花古楼!T38)*芦花古楼!U38</f>
        <v>6480</v>
      </c>
      <c r="W38" s="23">
        <f t="shared" si="24"/>
        <v>45</v>
      </c>
      <c r="X38" s="23">
        <f t="shared" si="25"/>
        <v>50</v>
      </c>
      <c r="Y38" s="15">
        <f>INDEX(章节关卡!$E$6:$E$20,芦花古楼!T38)*芦花古楼!U38</f>
        <v>12960</v>
      </c>
      <c r="AB38" s="18">
        <v>34</v>
      </c>
      <c r="AC38" s="26">
        <v>9</v>
      </c>
      <c r="AD38" s="39">
        <v>180</v>
      </c>
      <c r="AE38" s="26">
        <f>INDEX(章节关卡!$C$6:$C$20,芦花古楼!AC38)*芦花古楼!AD38</f>
        <v>6480</v>
      </c>
      <c r="AF38" s="23">
        <f t="shared" si="6"/>
        <v>50</v>
      </c>
      <c r="AG38" s="23">
        <f t="shared" si="7"/>
        <v>50</v>
      </c>
      <c r="AH38" s="15">
        <f>INDEX(章节关卡!$E$6:$E$20,芦花古楼!AC38)*芦花古楼!AD38</f>
        <v>12960</v>
      </c>
      <c r="AK38" s="19">
        <v>33</v>
      </c>
      <c r="AL38" s="19">
        <v>6</v>
      </c>
      <c r="AN38" s="19">
        <v>33</v>
      </c>
      <c r="AO38" s="19">
        <f t="shared" si="11"/>
        <v>7</v>
      </c>
      <c r="AQ38" s="19">
        <v>33</v>
      </c>
      <c r="AR38" s="19">
        <f t="shared" si="12"/>
        <v>8</v>
      </c>
      <c r="AT38" s="19">
        <v>33</v>
      </c>
      <c r="AU38" s="19">
        <f t="shared" si="13"/>
        <v>9</v>
      </c>
      <c r="AX38" s="19">
        <v>33</v>
      </c>
      <c r="AY38" s="15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5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5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19">
        <v>34</v>
      </c>
      <c r="BD38" s="23">
        <v>30</v>
      </c>
      <c r="BG38" s="23">
        <v>20</v>
      </c>
      <c r="BH38" s="23">
        <f t="shared" si="23"/>
        <v>11.613556472620109</v>
      </c>
      <c r="BI38" s="21">
        <f t="shared" si="15"/>
        <v>6.0994552731363255E-2</v>
      </c>
      <c r="BJ38" s="15">
        <f t="shared" si="16"/>
        <v>0</v>
      </c>
      <c r="BK38" s="15">
        <f t="shared" si="17"/>
        <v>0</v>
      </c>
      <c r="BL38" s="15">
        <f t="shared" si="18"/>
        <v>0</v>
      </c>
      <c r="BM38" s="15">
        <f t="shared" si="19"/>
        <v>0</v>
      </c>
      <c r="BN38" s="15">
        <f t="shared" si="20"/>
        <v>0</v>
      </c>
      <c r="BO38" s="15">
        <f t="shared" si="21"/>
        <v>0</v>
      </c>
      <c r="BP38" s="15">
        <f t="shared" si="22"/>
        <v>0</v>
      </c>
      <c r="BR38" s="23">
        <v>20</v>
      </c>
      <c r="BS38" s="23">
        <v>10</v>
      </c>
      <c r="BY38" s="52">
        <v>34</v>
      </c>
      <c r="BZ38" s="52">
        <v>1</v>
      </c>
      <c r="CA38" s="54" t="s">
        <v>542</v>
      </c>
      <c r="CB38" s="52">
        <v>34</v>
      </c>
      <c r="CC38" s="52"/>
      <c r="CD38" s="52"/>
      <c r="CE38" s="52"/>
      <c r="CF38" s="52" t="s">
        <v>543</v>
      </c>
      <c r="CG38" s="52">
        <v>3600</v>
      </c>
      <c r="CH38" s="52" t="s">
        <v>544</v>
      </c>
      <c r="CI38" s="52">
        <v>35</v>
      </c>
      <c r="CJ38" s="52"/>
      <c r="CK38" s="52"/>
      <c r="CL38" s="52" t="s">
        <v>544</v>
      </c>
      <c r="CM38" s="52">
        <v>50</v>
      </c>
      <c r="CN38" s="52"/>
      <c r="CO38" s="52"/>
      <c r="CP38" s="52"/>
      <c r="CQ38" s="52"/>
      <c r="CR38" s="52"/>
      <c r="CS38" s="52"/>
      <c r="CT38" s="52"/>
      <c r="CU38" s="52"/>
      <c r="CV38" s="52"/>
      <c r="CW38" s="52"/>
    </row>
    <row r="39" spans="1:101" ht="16.5" x14ac:dyDescent="0.2">
      <c r="A39" s="18">
        <v>35</v>
      </c>
      <c r="B39" s="26">
        <v>8</v>
      </c>
      <c r="C39" s="39">
        <v>60</v>
      </c>
      <c r="D39" s="26">
        <f>INDEX(章节关卡!$C$6:$C$20,芦花古楼!B39)*芦花古楼!C39</f>
        <v>1800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3600</v>
      </c>
      <c r="J39" s="18">
        <v>35</v>
      </c>
      <c r="K39" s="26">
        <v>8</v>
      </c>
      <c r="L39" s="39">
        <v>120</v>
      </c>
      <c r="M39" s="26">
        <f>INDEX(章节关卡!$C$6:$C$20,芦花古楼!K39)*芦花古楼!L39</f>
        <v>3600</v>
      </c>
      <c r="N39" s="23">
        <f t="shared" si="4"/>
        <v>40</v>
      </c>
      <c r="O39" s="23">
        <f t="shared" si="5"/>
        <v>55</v>
      </c>
      <c r="P39" s="15">
        <f>INDEX(章节关卡!$E$6:$E$20,芦花古楼!K39)*芦花古楼!L39</f>
        <v>7200</v>
      </c>
      <c r="S39" s="18">
        <v>35</v>
      </c>
      <c r="T39" s="26">
        <v>9</v>
      </c>
      <c r="U39" s="39">
        <v>180</v>
      </c>
      <c r="V39" s="26">
        <f>INDEX(章节关卡!$C$6:$C$20,芦花古楼!T39)*芦花古楼!U39</f>
        <v>6480</v>
      </c>
      <c r="W39" s="23">
        <f t="shared" si="24"/>
        <v>45</v>
      </c>
      <c r="X39" s="23">
        <f t="shared" si="25"/>
        <v>55</v>
      </c>
      <c r="Y39" s="15">
        <f>INDEX(章节关卡!$E$6:$E$20,芦花古楼!T39)*芦花古楼!U39</f>
        <v>12960</v>
      </c>
      <c r="AB39" s="18">
        <v>35</v>
      </c>
      <c r="AC39" s="26">
        <v>9</v>
      </c>
      <c r="AD39" s="39">
        <v>180</v>
      </c>
      <c r="AE39" s="26">
        <f>INDEX(章节关卡!$C$6:$C$20,芦花古楼!AC39)*芦花古楼!AD39</f>
        <v>6480</v>
      </c>
      <c r="AF39" s="23">
        <f t="shared" si="6"/>
        <v>50</v>
      </c>
      <c r="AG39" s="23">
        <f t="shared" si="7"/>
        <v>55</v>
      </c>
      <c r="AH39" s="15">
        <f>INDEX(章节关卡!$E$6:$E$20,芦花古楼!AC39)*芦花古楼!AD39</f>
        <v>12960</v>
      </c>
      <c r="AK39" s="19">
        <v>34</v>
      </c>
      <c r="AL39" s="19">
        <v>6</v>
      </c>
      <c r="AN39" s="19">
        <v>34</v>
      </c>
      <c r="AO39" s="19">
        <f t="shared" si="11"/>
        <v>7</v>
      </c>
      <c r="AQ39" s="19">
        <v>34</v>
      </c>
      <c r="AR39" s="19">
        <f t="shared" si="12"/>
        <v>8</v>
      </c>
      <c r="AT39" s="19">
        <v>34</v>
      </c>
      <c r="AU39" s="19">
        <f t="shared" si="13"/>
        <v>9</v>
      </c>
      <c r="AX39" s="19">
        <v>34</v>
      </c>
      <c r="AY39" s="15">
        <f t="shared" si="26"/>
        <v>160</v>
      </c>
      <c r="AZ39" s="15">
        <f t="shared" si="27"/>
        <v>360</v>
      </c>
      <c r="BA39" s="15">
        <f t="shared" si="28"/>
        <v>32400</v>
      </c>
      <c r="BC39" s="19">
        <v>35</v>
      </c>
      <c r="BD39" s="23">
        <v>30</v>
      </c>
      <c r="BG39" s="23">
        <v>21</v>
      </c>
      <c r="BH39" s="23">
        <f t="shared" si="23"/>
        <v>12.229692037346311</v>
      </c>
      <c r="BI39" s="21">
        <f t="shared" si="15"/>
        <v>6.4230504894764756E-2</v>
      </c>
      <c r="BJ39" s="15">
        <f t="shared" si="16"/>
        <v>0</v>
      </c>
      <c r="BK39" s="15">
        <f t="shared" si="17"/>
        <v>0</v>
      </c>
      <c r="BL39" s="15">
        <f t="shared" si="18"/>
        <v>0</v>
      </c>
      <c r="BM39" s="15">
        <f t="shared" si="19"/>
        <v>0</v>
      </c>
      <c r="BN39" s="15">
        <f t="shared" si="20"/>
        <v>0</v>
      </c>
      <c r="BO39" s="15">
        <f t="shared" si="21"/>
        <v>0</v>
      </c>
      <c r="BP39" s="15">
        <f t="shared" si="22"/>
        <v>0</v>
      </c>
      <c r="BR39" s="23">
        <v>21</v>
      </c>
      <c r="BS39" s="23">
        <v>15</v>
      </c>
      <c r="BY39" s="52">
        <v>35</v>
      </c>
      <c r="BZ39" s="52">
        <v>1</v>
      </c>
      <c r="CA39" s="54" t="s">
        <v>542</v>
      </c>
      <c r="CB39" s="52">
        <v>35</v>
      </c>
      <c r="CC39" s="52"/>
      <c r="CD39" s="52"/>
      <c r="CE39" s="52"/>
      <c r="CF39" s="52" t="s">
        <v>543</v>
      </c>
      <c r="CG39" s="52">
        <v>3600</v>
      </c>
      <c r="CH39" s="52" t="s">
        <v>544</v>
      </c>
      <c r="CI39" s="52">
        <v>35</v>
      </c>
      <c r="CJ39" s="52"/>
      <c r="CK39" s="52"/>
      <c r="CL39" s="52" t="s">
        <v>544</v>
      </c>
      <c r="CM39" s="52">
        <v>55</v>
      </c>
      <c r="CN39" s="52"/>
      <c r="CO39" s="52"/>
      <c r="CP39" s="52"/>
      <c r="CQ39" s="52"/>
      <c r="CR39" s="52"/>
      <c r="CS39" s="52"/>
      <c r="CT39" s="52"/>
      <c r="CU39" s="52"/>
      <c r="CV39" s="52"/>
      <c r="CW39" s="52"/>
    </row>
    <row r="40" spans="1:101" ht="16.5" x14ac:dyDescent="0.2">
      <c r="A40" s="18">
        <v>36</v>
      </c>
      <c r="B40" s="26">
        <v>8</v>
      </c>
      <c r="C40" s="39">
        <v>60</v>
      </c>
      <c r="D40" s="26">
        <f>INDEX(章节关卡!$C$6:$C$20,芦花古楼!B40)*芦花古楼!C40</f>
        <v>1800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3600</v>
      </c>
      <c r="J40" s="18">
        <v>36</v>
      </c>
      <c r="K40" s="26">
        <v>8</v>
      </c>
      <c r="L40" s="39">
        <v>120</v>
      </c>
      <c r="M40" s="26">
        <f>INDEX(章节关卡!$C$6:$C$20,芦花古楼!K40)*芦花古楼!L40</f>
        <v>3600</v>
      </c>
      <c r="N40" s="23">
        <f t="shared" si="4"/>
        <v>45</v>
      </c>
      <c r="O40" s="23">
        <f t="shared" si="5"/>
        <v>55</v>
      </c>
      <c r="P40" s="15">
        <f>INDEX(章节关卡!$E$6:$E$20,芦花古楼!K40)*芦花古楼!L40</f>
        <v>7200</v>
      </c>
      <c r="S40" s="18">
        <v>36</v>
      </c>
      <c r="T40" s="26">
        <v>9</v>
      </c>
      <c r="U40" s="39">
        <v>180</v>
      </c>
      <c r="V40" s="26">
        <f>INDEX(章节关卡!$C$6:$C$20,芦花古楼!T40)*芦花古楼!U40</f>
        <v>6480</v>
      </c>
      <c r="W40" s="23">
        <f t="shared" si="24"/>
        <v>50</v>
      </c>
      <c r="X40" s="23">
        <f t="shared" si="25"/>
        <v>55</v>
      </c>
      <c r="Y40" s="15">
        <f>INDEX(章节关卡!$E$6:$E$20,芦花古楼!T40)*芦花古楼!U40</f>
        <v>12960</v>
      </c>
      <c r="AB40" s="18">
        <v>36</v>
      </c>
      <c r="AC40" s="26">
        <v>9</v>
      </c>
      <c r="AD40" s="39">
        <v>180</v>
      </c>
      <c r="AE40" s="26">
        <f>INDEX(章节关卡!$C$6:$C$20,芦花古楼!AC40)*芦花古楼!AD40</f>
        <v>6480</v>
      </c>
      <c r="AF40" s="23">
        <f t="shared" si="6"/>
        <v>55</v>
      </c>
      <c r="AG40" s="23">
        <f t="shared" si="7"/>
        <v>55</v>
      </c>
      <c r="AH40" s="15">
        <f>INDEX(章节关卡!$E$6:$E$20,芦花古楼!AC40)*芦花古楼!AD40</f>
        <v>12960</v>
      </c>
      <c r="AK40" s="19">
        <v>35</v>
      </c>
      <c r="AL40" s="19">
        <v>6</v>
      </c>
      <c r="AN40" s="19">
        <v>35</v>
      </c>
      <c r="AO40" s="19">
        <f t="shared" si="11"/>
        <v>7</v>
      </c>
      <c r="AQ40" s="19">
        <v>35</v>
      </c>
      <c r="AR40" s="19">
        <f t="shared" si="12"/>
        <v>8</v>
      </c>
      <c r="AT40" s="19">
        <v>35</v>
      </c>
      <c r="AU40" s="19">
        <f t="shared" si="13"/>
        <v>9</v>
      </c>
      <c r="AX40" s="19">
        <v>35</v>
      </c>
      <c r="AY40" s="15">
        <f t="shared" si="26"/>
        <v>170</v>
      </c>
      <c r="AZ40" s="15">
        <f t="shared" si="27"/>
        <v>360</v>
      </c>
      <c r="BA40" s="15">
        <f t="shared" si="28"/>
        <v>37800</v>
      </c>
      <c r="BC40" s="19">
        <v>36</v>
      </c>
      <c r="BD40" s="23">
        <v>30</v>
      </c>
      <c r="BG40" s="23">
        <v>22</v>
      </c>
      <c r="BH40" s="23">
        <f t="shared" si="23"/>
        <v>12.851988957719774</v>
      </c>
      <c r="BI40" s="21">
        <f t="shared" si="15"/>
        <v>6.749881657980028E-2</v>
      </c>
      <c r="BJ40" s="15">
        <f t="shared" si="16"/>
        <v>0</v>
      </c>
      <c r="BK40" s="15">
        <f t="shared" si="17"/>
        <v>0</v>
      </c>
      <c r="BL40" s="15">
        <f t="shared" si="18"/>
        <v>0</v>
      </c>
      <c r="BM40" s="15">
        <f t="shared" si="19"/>
        <v>0</v>
      </c>
      <c r="BN40" s="15">
        <f t="shared" si="20"/>
        <v>0</v>
      </c>
      <c r="BO40" s="15">
        <f t="shared" si="21"/>
        <v>0</v>
      </c>
      <c r="BP40" s="15">
        <f t="shared" si="22"/>
        <v>0</v>
      </c>
      <c r="BR40" s="23">
        <v>22</v>
      </c>
      <c r="BS40" s="23">
        <v>15</v>
      </c>
      <c r="BY40" s="52">
        <v>36</v>
      </c>
      <c r="BZ40" s="52">
        <v>1</v>
      </c>
      <c r="CA40" s="54" t="s">
        <v>542</v>
      </c>
      <c r="CB40" s="52">
        <v>36</v>
      </c>
      <c r="CC40" s="52"/>
      <c r="CD40" s="52"/>
      <c r="CE40" s="52"/>
      <c r="CF40" s="52" t="s">
        <v>543</v>
      </c>
      <c r="CG40" s="52">
        <v>3600</v>
      </c>
      <c r="CH40" s="52" t="s">
        <v>544</v>
      </c>
      <c r="CI40" s="52">
        <v>40</v>
      </c>
      <c r="CJ40" s="52"/>
      <c r="CK40" s="52"/>
      <c r="CL40" s="52" t="s">
        <v>544</v>
      </c>
      <c r="CM40" s="52">
        <v>55</v>
      </c>
      <c r="CN40" s="52"/>
      <c r="CO40" s="52"/>
      <c r="CP40" s="52"/>
      <c r="CQ40" s="52"/>
      <c r="CR40" s="52"/>
      <c r="CS40" s="52"/>
      <c r="CT40" s="52"/>
      <c r="CU40" s="52"/>
      <c r="CV40" s="52"/>
      <c r="CW40" s="52"/>
    </row>
    <row r="41" spans="1:101" ht="16.5" x14ac:dyDescent="0.2">
      <c r="A41" s="18">
        <v>37</v>
      </c>
      <c r="B41" s="26">
        <v>8</v>
      </c>
      <c r="C41" s="39">
        <v>60</v>
      </c>
      <c r="D41" s="26">
        <f>INDEX(章节关卡!$C$6:$C$20,芦花古楼!B41)*芦花古楼!C41</f>
        <v>1800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3600</v>
      </c>
      <c r="J41" s="18">
        <v>37</v>
      </c>
      <c r="K41" s="26">
        <v>8</v>
      </c>
      <c r="L41" s="39">
        <v>120</v>
      </c>
      <c r="M41" s="26">
        <f>INDEX(章节关卡!$C$6:$C$20,芦花古楼!K41)*芦花古楼!L41</f>
        <v>3600</v>
      </c>
      <c r="N41" s="23">
        <f t="shared" si="4"/>
        <v>45</v>
      </c>
      <c r="O41" s="23">
        <f t="shared" si="5"/>
        <v>55</v>
      </c>
      <c r="P41" s="15">
        <f>INDEX(章节关卡!$E$6:$E$20,芦花古楼!K41)*芦花古楼!L41</f>
        <v>7200</v>
      </c>
      <c r="S41" s="18">
        <v>37</v>
      </c>
      <c r="T41" s="26">
        <v>9</v>
      </c>
      <c r="U41" s="39">
        <v>180</v>
      </c>
      <c r="V41" s="26">
        <f>INDEX(章节关卡!$C$6:$C$20,芦花古楼!T41)*芦花古楼!U41</f>
        <v>6480</v>
      </c>
      <c r="W41" s="23">
        <f t="shared" si="24"/>
        <v>50</v>
      </c>
      <c r="X41" s="23">
        <f t="shared" si="25"/>
        <v>55</v>
      </c>
      <c r="Y41" s="15">
        <f>INDEX(章节关卡!$E$6:$E$20,芦花古楼!T41)*芦花古楼!U41</f>
        <v>12960</v>
      </c>
      <c r="AB41" s="18">
        <v>37</v>
      </c>
      <c r="AC41" s="26">
        <v>9</v>
      </c>
      <c r="AD41" s="39">
        <v>180</v>
      </c>
      <c r="AE41" s="26">
        <f>INDEX(章节关卡!$C$6:$C$20,芦花古楼!AC41)*芦花古楼!AD41</f>
        <v>6480</v>
      </c>
      <c r="AF41" s="23">
        <f t="shared" si="6"/>
        <v>55</v>
      </c>
      <c r="AG41" s="23">
        <f t="shared" si="7"/>
        <v>55</v>
      </c>
      <c r="AH41" s="15">
        <f>INDEX(章节关卡!$E$6:$E$20,芦花古楼!AC41)*芦花古楼!AD41</f>
        <v>12960</v>
      </c>
      <c r="AK41" s="19">
        <v>36</v>
      </c>
      <c r="AL41" s="19">
        <v>7</v>
      </c>
      <c r="AN41" s="19">
        <v>36</v>
      </c>
      <c r="AO41" s="19">
        <f t="shared" si="11"/>
        <v>8</v>
      </c>
      <c r="AQ41" s="19">
        <v>36</v>
      </c>
      <c r="AR41" s="19">
        <f t="shared" si="12"/>
        <v>9</v>
      </c>
      <c r="AT41" s="19">
        <v>36</v>
      </c>
      <c r="AU41" s="19">
        <f t="shared" si="13"/>
        <v>10</v>
      </c>
      <c r="AX41" s="19">
        <v>36</v>
      </c>
      <c r="AY41" s="15">
        <f t="shared" si="26"/>
        <v>160</v>
      </c>
      <c r="AZ41" s="15">
        <f t="shared" si="27"/>
        <v>365</v>
      </c>
      <c r="BA41" s="15">
        <f t="shared" si="28"/>
        <v>33600</v>
      </c>
      <c r="BC41" s="19">
        <v>37</v>
      </c>
      <c r="BD41" s="23">
        <v>30</v>
      </c>
      <c r="BG41" s="23">
        <v>23</v>
      </c>
      <c r="BH41" s="23">
        <f t="shared" si="23"/>
        <v>13.480508847296973</v>
      </c>
      <c r="BI41" s="21">
        <f t="shared" si="15"/>
        <v>7.0799811381686159E-2</v>
      </c>
      <c r="BJ41" s="15">
        <f t="shared" si="16"/>
        <v>0</v>
      </c>
      <c r="BK41" s="15">
        <f t="shared" si="17"/>
        <v>0</v>
      </c>
      <c r="BL41" s="15">
        <f t="shared" si="18"/>
        <v>0</v>
      </c>
      <c r="BM41" s="15">
        <f t="shared" si="19"/>
        <v>0</v>
      </c>
      <c r="BN41" s="15">
        <f t="shared" si="20"/>
        <v>0</v>
      </c>
      <c r="BO41" s="15">
        <f t="shared" si="21"/>
        <v>0</v>
      </c>
      <c r="BP41" s="15">
        <f t="shared" si="22"/>
        <v>0</v>
      </c>
      <c r="BR41" s="23">
        <v>23</v>
      </c>
      <c r="BS41" s="23">
        <v>15</v>
      </c>
      <c r="BY41" s="52">
        <v>37</v>
      </c>
      <c r="BZ41" s="52">
        <v>1</v>
      </c>
      <c r="CA41" s="54" t="s">
        <v>542</v>
      </c>
      <c r="CB41" s="52">
        <v>37</v>
      </c>
      <c r="CC41" s="52"/>
      <c r="CD41" s="52"/>
      <c r="CE41" s="52"/>
      <c r="CF41" s="52" t="s">
        <v>543</v>
      </c>
      <c r="CG41" s="52">
        <v>3600</v>
      </c>
      <c r="CH41" s="52" t="s">
        <v>544</v>
      </c>
      <c r="CI41" s="52">
        <v>40</v>
      </c>
      <c r="CJ41" s="52"/>
      <c r="CK41" s="52"/>
      <c r="CL41" s="52" t="s">
        <v>544</v>
      </c>
      <c r="CM41" s="52">
        <v>55</v>
      </c>
      <c r="CN41" s="52"/>
      <c r="CO41" s="52"/>
      <c r="CP41" s="52"/>
      <c r="CQ41" s="52"/>
      <c r="CR41" s="52"/>
      <c r="CS41" s="52"/>
      <c r="CT41" s="52"/>
      <c r="CU41" s="52"/>
      <c r="CV41" s="52"/>
      <c r="CW41" s="52"/>
    </row>
    <row r="42" spans="1:101" ht="16.5" x14ac:dyDescent="0.2">
      <c r="A42" s="18">
        <v>38</v>
      </c>
      <c r="B42" s="26">
        <v>8</v>
      </c>
      <c r="C42" s="39">
        <v>60</v>
      </c>
      <c r="D42" s="26">
        <f>INDEX(章节关卡!$C$6:$C$20,芦花古楼!B42)*芦花古楼!C42</f>
        <v>1800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3600</v>
      </c>
      <c r="J42" s="18">
        <v>38</v>
      </c>
      <c r="K42" s="26">
        <v>8</v>
      </c>
      <c r="L42" s="39">
        <v>120</v>
      </c>
      <c r="M42" s="26">
        <f>INDEX(章节关卡!$C$6:$C$20,芦花古楼!K42)*芦花古楼!L42</f>
        <v>3600</v>
      </c>
      <c r="N42" s="23">
        <f t="shared" si="4"/>
        <v>45</v>
      </c>
      <c r="O42" s="23">
        <f t="shared" si="5"/>
        <v>55</v>
      </c>
      <c r="P42" s="15">
        <f>INDEX(章节关卡!$E$6:$E$20,芦花古楼!K42)*芦花古楼!L42</f>
        <v>7200</v>
      </c>
      <c r="S42" s="18">
        <v>38</v>
      </c>
      <c r="T42" s="26">
        <v>9</v>
      </c>
      <c r="U42" s="39">
        <v>180</v>
      </c>
      <c r="V42" s="26">
        <f>INDEX(章节关卡!$C$6:$C$20,芦花古楼!T42)*芦花古楼!U42</f>
        <v>6480</v>
      </c>
      <c r="W42" s="23">
        <f t="shared" si="24"/>
        <v>50</v>
      </c>
      <c r="X42" s="23">
        <f t="shared" si="25"/>
        <v>55</v>
      </c>
      <c r="Y42" s="15">
        <f>INDEX(章节关卡!$E$6:$E$20,芦花古楼!T42)*芦花古楼!U42</f>
        <v>12960</v>
      </c>
      <c r="AB42" s="18">
        <v>38</v>
      </c>
      <c r="AC42" s="26">
        <v>9</v>
      </c>
      <c r="AD42" s="39">
        <v>180</v>
      </c>
      <c r="AE42" s="26">
        <f>INDEX(章节关卡!$C$6:$C$20,芦花古楼!AC42)*芦花古楼!AD42</f>
        <v>6480</v>
      </c>
      <c r="AF42" s="23">
        <f t="shared" si="6"/>
        <v>55</v>
      </c>
      <c r="AG42" s="23">
        <f t="shared" si="7"/>
        <v>55</v>
      </c>
      <c r="AH42" s="15">
        <f>INDEX(章节关卡!$E$6:$E$20,芦花古楼!AC42)*芦花古楼!AD42</f>
        <v>12960</v>
      </c>
      <c r="AK42" s="19">
        <v>37</v>
      </c>
      <c r="AL42" s="19">
        <v>7</v>
      </c>
      <c r="AN42" s="19">
        <v>37</v>
      </c>
      <c r="AO42" s="19">
        <f t="shared" si="11"/>
        <v>8</v>
      </c>
      <c r="AQ42" s="19">
        <v>37</v>
      </c>
      <c r="AR42" s="19">
        <f t="shared" si="12"/>
        <v>9</v>
      </c>
      <c r="AT42" s="19">
        <v>37</v>
      </c>
      <c r="AU42" s="19">
        <f t="shared" si="13"/>
        <v>10</v>
      </c>
      <c r="AX42" s="19">
        <v>37</v>
      </c>
      <c r="AY42" s="15">
        <f t="shared" si="26"/>
        <v>170</v>
      </c>
      <c r="AZ42" s="15">
        <f t="shared" si="27"/>
        <v>370</v>
      </c>
      <c r="BA42" s="15">
        <f t="shared" si="28"/>
        <v>40200</v>
      </c>
      <c r="BC42" s="19">
        <v>38</v>
      </c>
      <c r="BD42" s="23">
        <v>30</v>
      </c>
      <c r="BG42" s="23">
        <v>24</v>
      </c>
      <c r="BH42" s="23">
        <f t="shared" si="23"/>
        <v>14.115313935769942</v>
      </c>
      <c r="BI42" s="21">
        <f t="shared" si="15"/>
        <v>7.4133816131590882E-2</v>
      </c>
      <c r="BJ42" s="15">
        <f t="shared" si="16"/>
        <v>0</v>
      </c>
      <c r="BK42" s="15">
        <f t="shared" si="17"/>
        <v>0</v>
      </c>
      <c r="BL42" s="15">
        <f t="shared" si="18"/>
        <v>0</v>
      </c>
      <c r="BM42" s="15">
        <f t="shared" si="19"/>
        <v>0</v>
      </c>
      <c r="BN42" s="15">
        <f t="shared" si="20"/>
        <v>0</v>
      </c>
      <c r="BO42" s="15">
        <f t="shared" si="21"/>
        <v>0</v>
      </c>
      <c r="BP42" s="15">
        <f t="shared" si="22"/>
        <v>0</v>
      </c>
      <c r="BR42" s="23">
        <v>24</v>
      </c>
      <c r="BS42" s="23">
        <v>15</v>
      </c>
      <c r="BY42" s="52">
        <v>38</v>
      </c>
      <c r="BZ42" s="52">
        <v>1</v>
      </c>
      <c r="CA42" s="54" t="s">
        <v>542</v>
      </c>
      <c r="CB42" s="52">
        <v>38</v>
      </c>
      <c r="CC42" s="52"/>
      <c r="CD42" s="52"/>
      <c r="CE42" s="52"/>
      <c r="CF42" s="52" t="s">
        <v>543</v>
      </c>
      <c r="CG42" s="52">
        <v>3600</v>
      </c>
      <c r="CH42" s="52" t="s">
        <v>544</v>
      </c>
      <c r="CI42" s="52">
        <v>40</v>
      </c>
      <c r="CJ42" s="52"/>
      <c r="CK42" s="52"/>
      <c r="CL42" s="52" t="s">
        <v>544</v>
      </c>
      <c r="CM42" s="52">
        <v>55</v>
      </c>
      <c r="CN42" s="52"/>
      <c r="CO42" s="52"/>
      <c r="CP42" s="52"/>
      <c r="CQ42" s="52"/>
      <c r="CR42" s="52"/>
      <c r="CS42" s="52"/>
      <c r="CT42" s="52"/>
      <c r="CU42" s="52"/>
      <c r="CV42" s="52"/>
      <c r="CW42" s="52"/>
    </row>
    <row r="43" spans="1:101" ht="16.5" x14ac:dyDescent="0.2">
      <c r="A43" s="18">
        <v>39</v>
      </c>
      <c r="B43" s="26">
        <v>8</v>
      </c>
      <c r="C43" s="39">
        <v>60</v>
      </c>
      <c r="D43" s="26">
        <f>INDEX(章节关卡!$C$6:$C$20,芦花古楼!B43)*芦花古楼!C43</f>
        <v>1800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3600</v>
      </c>
      <c r="J43" s="18">
        <v>39</v>
      </c>
      <c r="K43" s="26">
        <v>8</v>
      </c>
      <c r="L43" s="39">
        <v>120</v>
      </c>
      <c r="M43" s="26">
        <f>INDEX(章节关卡!$C$6:$C$20,芦花古楼!K43)*芦花古楼!L43</f>
        <v>3600</v>
      </c>
      <c r="N43" s="23">
        <f t="shared" si="4"/>
        <v>45</v>
      </c>
      <c r="O43" s="23">
        <f t="shared" si="5"/>
        <v>55</v>
      </c>
      <c r="P43" s="15">
        <f>INDEX(章节关卡!$E$6:$E$20,芦花古楼!K43)*芦花古楼!L43</f>
        <v>7200</v>
      </c>
      <c r="S43" s="18">
        <v>39</v>
      </c>
      <c r="T43" s="26">
        <v>9</v>
      </c>
      <c r="U43" s="39">
        <v>180</v>
      </c>
      <c r="V43" s="26">
        <f>INDEX(章节关卡!$C$6:$C$20,芦花古楼!T43)*芦花古楼!U43</f>
        <v>6480</v>
      </c>
      <c r="W43" s="23">
        <f t="shared" si="24"/>
        <v>50</v>
      </c>
      <c r="X43" s="23">
        <f t="shared" si="25"/>
        <v>55</v>
      </c>
      <c r="Y43" s="15">
        <f>INDEX(章节关卡!$E$6:$E$20,芦花古楼!T43)*芦花古楼!U43</f>
        <v>12960</v>
      </c>
      <c r="AB43" s="18">
        <v>39</v>
      </c>
      <c r="AC43" s="26">
        <v>9</v>
      </c>
      <c r="AD43" s="39">
        <v>180</v>
      </c>
      <c r="AE43" s="26">
        <f>INDEX(章节关卡!$C$6:$C$20,芦花古楼!AC43)*芦花古楼!AD43</f>
        <v>6480</v>
      </c>
      <c r="AF43" s="23">
        <f t="shared" si="6"/>
        <v>55</v>
      </c>
      <c r="AG43" s="23">
        <f t="shared" si="7"/>
        <v>55</v>
      </c>
      <c r="AH43" s="15">
        <f>INDEX(章节关卡!$E$6:$E$20,芦花古楼!AC43)*芦花古楼!AD43</f>
        <v>12960</v>
      </c>
      <c r="AK43" s="19">
        <v>38</v>
      </c>
      <c r="AL43" s="19">
        <v>7</v>
      </c>
      <c r="AN43" s="19">
        <v>38</v>
      </c>
      <c r="AO43" s="19">
        <f t="shared" si="11"/>
        <v>8</v>
      </c>
      <c r="AQ43" s="19">
        <v>38</v>
      </c>
      <c r="AR43" s="19">
        <f t="shared" si="12"/>
        <v>9</v>
      </c>
      <c r="AT43" s="19">
        <v>38</v>
      </c>
      <c r="AU43" s="19">
        <f t="shared" si="13"/>
        <v>10</v>
      </c>
      <c r="AX43" s="19">
        <v>38</v>
      </c>
      <c r="AY43" s="15">
        <f t="shared" si="26"/>
        <v>165</v>
      </c>
      <c r="AZ43" s="15">
        <f t="shared" si="27"/>
        <v>375</v>
      </c>
      <c r="BA43" s="15">
        <f t="shared" si="28"/>
        <v>33600</v>
      </c>
      <c r="BC43" s="19">
        <v>39</v>
      </c>
      <c r="BD43" s="23">
        <v>30</v>
      </c>
      <c r="BG43" s="23">
        <v>25</v>
      </c>
      <c r="BH43" s="23">
        <f t="shared" si="23"/>
        <v>14.756467075127642</v>
      </c>
      <c r="BI43" s="21">
        <f t="shared" si="15"/>
        <v>7.7501160928994658E-2</v>
      </c>
      <c r="BJ43" s="15">
        <f t="shared" si="16"/>
        <v>0</v>
      </c>
      <c r="BK43" s="15">
        <f t="shared" si="17"/>
        <v>0</v>
      </c>
      <c r="BL43" s="15">
        <f t="shared" si="18"/>
        <v>0</v>
      </c>
      <c r="BM43" s="15">
        <f t="shared" si="19"/>
        <v>0</v>
      </c>
      <c r="BN43" s="15">
        <f t="shared" si="20"/>
        <v>0</v>
      </c>
      <c r="BO43" s="15">
        <f t="shared" si="21"/>
        <v>0</v>
      </c>
      <c r="BP43" s="15">
        <f t="shared" si="22"/>
        <v>0</v>
      </c>
      <c r="BR43" s="23">
        <v>25</v>
      </c>
      <c r="BS43" s="23">
        <v>15</v>
      </c>
      <c r="BY43" s="52">
        <v>39</v>
      </c>
      <c r="BZ43" s="52">
        <v>1</v>
      </c>
      <c r="CA43" s="54" t="s">
        <v>542</v>
      </c>
      <c r="CB43" s="52">
        <v>39</v>
      </c>
      <c r="CC43" s="52"/>
      <c r="CD43" s="52"/>
      <c r="CE43" s="52"/>
      <c r="CF43" s="52" t="s">
        <v>543</v>
      </c>
      <c r="CG43" s="52">
        <v>3600</v>
      </c>
      <c r="CH43" s="52" t="s">
        <v>544</v>
      </c>
      <c r="CI43" s="52">
        <v>40</v>
      </c>
      <c r="CJ43" s="52"/>
      <c r="CK43" s="52"/>
      <c r="CL43" s="52" t="s">
        <v>544</v>
      </c>
      <c r="CM43" s="52">
        <v>55</v>
      </c>
      <c r="CN43" s="52"/>
      <c r="CO43" s="52"/>
      <c r="CP43" s="52"/>
      <c r="CQ43" s="52"/>
      <c r="CR43" s="52"/>
      <c r="CS43" s="52"/>
      <c r="CT43" s="52"/>
      <c r="CU43" s="52"/>
      <c r="CV43" s="52"/>
      <c r="CW43" s="52"/>
    </row>
    <row r="44" spans="1:101" ht="16.5" x14ac:dyDescent="0.2">
      <c r="A44" s="18">
        <v>40</v>
      </c>
      <c r="B44" s="26">
        <v>8</v>
      </c>
      <c r="C44" s="39">
        <v>60</v>
      </c>
      <c r="D44" s="26">
        <f>INDEX(章节关卡!$C$6:$C$20,芦花古楼!B44)*芦花古楼!C44</f>
        <v>1800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3600</v>
      </c>
      <c r="J44" s="18">
        <v>40</v>
      </c>
      <c r="K44" s="26">
        <v>8</v>
      </c>
      <c r="L44" s="39">
        <v>120</v>
      </c>
      <c r="M44" s="26">
        <f>INDEX(章节关卡!$C$6:$C$20,芦花古楼!K44)*芦花古楼!L44</f>
        <v>3600</v>
      </c>
      <c r="N44" s="23">
        <f t="shared" si="4"/>
        <v>45</v>
      </c>
      <c r="O44" s="23">
        <f t="shared" si="5"/>
        <v>60</v>
      </c>
      <c r="P44" s="15">
        <f>INDEX(章节关卡!$E$6:$E$20,芦花古楼!K44)*芦花古楼!L44</f>
        <v>7200</v>
      </c>
      <c r="S44" s="18">
        <v>40</v>
      </c>
      <c r="T44" s="26">
        <v>10</v>
      </c>
      <c r="U44" s="39">
        <v>180</v>
      </c>
      <c r="V44" s="26">
        <f>INDEX(章节关卡!$C$6:$C$20,芦花古楼!T44)*芦花古楼!U44</f>
        <v>7920</v>
      </c>
      <c r="W44" s="23">
        <f t="shared" si="24"/>
        <v>50</v>
      </c>
      <c r="X44" s="23">
        <f t="shared" si="25"/>
        <v>60</v>
      </c>
      <c r="Y44" s="15">
        <f>INDEX(章节关卡!$E$6:$E$20,芦花古楼!T44)*芦花古楼!U44</f>
        <v>16200</v>
      </c>
      <c r="AB44" s="18">
        <v>40</v>
      </c>
      <c r="AC44" s="26">
        <v>10</v>
      </c>
      <c r="AD44" s="39">
        <v>180</v>
      </c>
      <c r="AE44" s="26">
        <f>INDEX(章节关卡!$C$6:$C$20,芦花古楼!AC44)*芦花古楼!AD44</f>
        <v>7920</v>
      </c>
      <c r="AF44" s="23">
        <f t="shared" si="6"/>
        <v>55</v>
      </c>
      <c r="AG44" s="23">
        <f t="shared" si="7"/>
        <v>60</v>
      </c>
      <c r="AH44" s="15">
        <f>INDEX(章节关卡!$E$6:$E$20,芦花古楼!AC44)*芦花古楼!AD44</f>
        <v>16200</v>
      </c>
      <c r="AK44" s="19">
        <v>39</v>
      </c>
      <c r="AL44" s="19">
        <v>8</v>
      </c>
      <c r="AN44" s="19">
        <v>39</v>
      </c>
      <c r="AO44" s="19">
        <f t="shared" si="11"/>
        <v>9</v>
      </c>
      <c r="AQ44" s="19">
        <v>39</v>
      </c>
      <c r="AR44" s="19">
        <f t="shared" si="12"/>
        <v>10</v>
      </c>
      <c r="AT44" s="19">
        <v>39</v>
      </c>
      <c r="AU44" s="19">
        <f t="shared" si="13"/>
        <v>11</v>
      </c>
      <c r="AX44" s="19">
        <v>39</v>
      </c>
      <c r="AY44" s="15">
        <f t="shared" si="26"/>
        <v>175</v>
      </c>
      <c r="AZ44" s="15">
        <f t="shared" si="27"/>
        <v>380</v>
      </c>
      <c r="BA44" s="15">
        <f t="shared" si="28"/>
        <v>40200</v>
      </c>
      <c r="BC44" s="19">
        <v>40</v>
      </c>
      <c r="BD44" s="19">
        <v>50</v>
      </c>
      <c r="BG44" s="23">
        <v>26</v>
      </c>
      <c r="BH44" s="23"/>
      <c r="BI44" s="21">
        <f>BI43*1.1</f>
        <v>8.5251277021894126E-2</v>
      </c>
      <c r="BJ44" s="15">
        <f t="shared" si="16"/>
        <v>0</v>
      </c>
      <c r="BK44" s="15">
        <f t="shared" si="17"/>
        <v>0</v>
      </c>
      <c r="BL44" s="15">
        <f t="shared" si="18"/>
        <v>0</v>
      </c>
      <c r="BM44" s="15">
        <f t="shared" si="19"/>
        <v>0</v>
      </c>
      <c r="BN44" s="15">
        <f t="shared" si="20"/>
        <v>0</v>
      </c>
      <c r="BO44" s="15">
        <f t="shared" si="21"/>
        <v>0</v>
      </c>
      <c r="BP44" s="15">
        <f t="shared" si="22"/>
        <v>0</v>
      </c>
      <c r="BR44" s="23">
        <v>26</v>
      </c>
      <c r="BS44" s="23">
        <v>25</v>
      </c>
      <c r="BY44" s="52">
        <v>40</v>
      </c>
      <c r="BZ44" s="52">
        <v>1</v>
      </c>
      <c r="CA44" s="54" t="s">
        <v>542</v>
      </c>
      <c r="CB44" s="52">
        <v>40</v>
      </c>
      <c r="CC44" s="52"/>
      <c r="CD44" s="52"/>
      <c r="CE44" s="52"/>
      <c r="CF44" s="52" t="s">
        <v>543</v>
      </c>
      <c r="CG44" s="52">
        <v>3600</v>
      </c>
      <c r="CH44" s="52" t="s">
        <v>544</v>
      </c>
      <c r="CI44" s="52">
        <v>40</v>
      </c>
      <c r="CJ44" s="52"/>
      <c r="CK44" s="52"/>
      <c r="CL44" s="52" t="s">
        <v>544</v>
      </c>
      <c r="CM44" s="52">
        <v>60</v>
      </c>
      <c r="CN44" s="52"/>
      <c r="CO44" s="52"/>
      <c r="CP44" s="52"/>
      <c r="CQ44" s="52"/>
      <c r="CR44" s="52"/>
      <c r="CS44" s="52"/>
      <c r="CT44" s="52"/>
      <c r="CU44" s="52"/>
      <c r="CV44" s="52"/>
      <c r="CW44" s="52"/>
    </row>
    <row r="45" spans="1:101" ht="16.5" x14ac:dyDescent="0.2">
      <c r="A45" s="18">
        <v>41</v>
      </c>
      <c r="B45" s="26">
        <v>8</v>
      </c>
      <c r="C45" s="39">
        <v>60</v>
      </c>
      <c r="D45" s="26">
        <f>INDEX(章节关卡!$C$6:$C$20,芦花古楼!B45)*芦花古楼!C45</f>
        <v>1800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3600</v>
      </c>
      <c r="J45" s="18">
        <v>41</v>
      </c>
      <c r="K45" s="26">
        <v>8</v>
      </c>
      <c r="L45" s="39">
        <v>120</v>
      </c>
      <c r="M45" s="26">
        <f>INDEX(章节关卡!$C$6:$C$20,芦花古楼!K45)*芦花古楼!L45</f>
        <v>3600</v>
      </c>
      <c r="N45" s="23">
        <f t="shared" si="4"/>
        <v>50</v>
      </c>
      <c r="O45" s="23">
        <f t="shared" si="5"/>
        <v>60</v>
      </c>
      <c r="P45" s="15">
        <f>INDEX(章节关卡!$E$6:$E$20,芦花古楼!K45)*芦花古楼!L45</f>
        <v>7200</v>
      </c>
      <c r="S45" s="18">
        <v>41</v>
      </c>
      <c r="T45" s="26">
        <v>10</v>
      </c>
      <c r="U45" s="39">
        <v>180</v>
      </c>
      <c r="V45" s="26">
        <f>INDEX(章节关卡!$C$6:$C$20,芦花古楼!T45)*芦花古楼!U45</f>
        <v>7920</v>
      </c>
      <c r="W45" s="23">
        <f t="shared" si="24"/>
        <v>55</v>
      </c>
      <c r="X45" s="23">
        <f t="shared" si="25"/>
        <v>60</v>
      </c>
      <c r="Y45" s="15">
        <f>INDEX(章节关卡!$E$6:$E$20,芦花古楼!T45)*芦花古楼!U45</f>
        <v>16200</v>
      </c>
      <c r="AB45" s="18">
        <v>41</v>
      </c>
      <c r="AC45" s="26">
        <v>10</v>
      </c>
      <c r="AD45" s="39">
        <v>180</v>
      </c>
      <c r="AE45" s="26">
        <f>INDEX(章节关卡!$C$6:$C$20,芦花古楼!AC45)*芦花古楼!AD45</f>
        <v>7920</v>
      </c>
      <c r="AF45" s="23">
        <f t="shared" si="6"/>
        <v>60</v>
      </c>
      <c r="AG45" s="23">
        <f t="shared" si="7"/>
        <v>60</v>
      </c>
      <c r="AH45" s="15">
        <f>INDEX(章节关卡!$E$6:$E$20,芦花古楼!AC45)*芦花古楼!AD45</f>
        <v>16200</v>
      </c>
      <c r="AK45" s="19">
        <v>40</v>
      </c>
      <c r="AL45" s="19">
        <v>8</v>
      </c>
      <c r="AN45" s="19">
        <v>40</v>
      </c>
      <c r="AO45" s="19">
        <f t="shared" si="11"/>
        <v>9</v>
      </c>
      <c r="AQ45" s="19">
        <v>40</v>
      </c>
      <c r="AR45" s="19">
        <f t="shared" si="12"/>
        <v>10</v>
      </c>
      <c r="AT45" s="19">
        <v>40</v>
      </c>
      <c r="AU45" s="19">
        <f t="shared" si="13"/>
        <v>11</v>
      </c>
      <c r="AX45" s="19">
        <v>40</v>
      </c>
      <c r="AY45" s="15">
        <f t="shared" si="26"/>
        <v>170</v>
      </c>
      <c r="AZ45" s="15">
        <f t="shared" si="27"/>
        <v>380</v>
      </c>
      <c r="BA45" s="15">
        <f t="shared" si="28"/>
        <v>33600</v>
      </c>
      <c r="BG45" s="23">
        <v>27</v>
      </c>
      <c r="BH45" s="23"/>
      <c r="BI45" s="21">
        <f t="shared" ref="BI45:BI58" si="29">BI44*1.1</f>
        <v>9.3776404724083551E-2</v>
      </c>
      <c r="BJ45" s="15">
        <f t="shared" ref="BJ45:BJ58" si="30">INT($BH$14/$BH$9*$BI45*BH$6/5)*5</f>
        <v>0</v>
      </c>
      <c r="BK45" s="15">
        <f t="shared" ref="BK45:BK58" si="31">INT($BH$14/$BH$9*$BI45*BI$6/5)*5</f>
        <v>0</v>
      </c>
      <c r="BL45" s="15">
        <f t="shared" ref="BL45:BL58" si="32">INT($BH$14/$BH$9*$BI45*BJ$6/5)*5</f>
        <v>0</v>
      </c>
      <c r="BM45" s="15">
        <f t="shared" ref="BM45:BM58" si="33">INT($BH$14/$BH$9*$BI45*BK$6/5)*5</f>
        <v>0</v>
      </c>
      <c r="BN45" s="15">
        <f t="shared" ref="BN45:BN58" si="34">INT($BH$14/$BH$9*$BI45*BL$6/5)*5</f>
        <v>0</v>
      </c>
      <c r="BO45" s="15">
        <f t="shared" ref="BO45:BO58" si="35">INT($BH$14/$BH$9*$BI45*BM$6/5)*5</f>
        <v>0</v>
      </c>
      <c r="BP45" s="15">
        <f t="shared" ref="BP45:BP58" si="36">INT($BH$14/$BH$9*$BI45*BN$6/5)*5</f>
        <v>0</v>
      </c>
      <c r="BR45" s="23">
        <v>27</v>
      </c>
      <c r="BS45" s="23">
        <v>25</v>
      </c>
      <c r="BY45" s="52">
        <v>41</v>
      </c>
      <c r="BZ45" s="52">
        <v>1</v>
      </c>
      <c r="CA45" s="54" t="s">
        <v>542</v>
      </c>
      <c r="CB45" s="52">
        <v>41</v>
      </c>
      <c r="CC45" s="52"/>
      <c r="CD45" s="52"/>
      <c r="CE45" s="52"/>
      <c r="CF45" s="52" t="s">
        <v>543</v>
      </c>
      <c r="CG45" s="52">
        <v>3600</v>
      </c>
      <c r="CH45" s="52" t="s">
        <v>544</v>
      </c>
      <c r="CI45" s="52">
        <v>45</v>
      </c>
      <c r="CJ45" s="52"/>
      <c r="CK45" s="52"/>
      <c r="CL45" s="52" t="s">
        <v>544</v>
      </c>
      <c r="CM45" s="52">
        <v>60</v>
      </c>
      <c r="CN45" s="52"/>
      <c r="CO45" s="52"/>
      <c r="CP45" s="52"/>
      <c r="CQ45" s="52"/>
      <c r="CR45" s="52"/>
      <c r="CS45" s="52"/>
      <c r="CT45" s="52"/>
      <c r="CU45" s="52"/>
      <c r="CV45" s="52"/>
      <c r="CW45" s="52"/>
    </row>
    <row r="46" spans="1:101" ht="16.5" x14ac:dyDescent="0.2">
      <c r="A46" s="18">
        <v>42</v>
      </c>
      <c r="B46" s="26">
        <v>8</v>
      </c>
      <c r="C46" s="39">
        <v>60</v>
      </c>
      <c r="D46" s="26">
        <f>INDEX(章节关卡!$C$6:$C$20,芦花古楼!B46)*芦花古楼!C46</f>
        <v>1800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3600</v>
      </c>
      <c r="J46" s="18">
        <v>42</v>
      </c>
      <c r="K46" s="26">
        <v>8</v>
      </c>
      <c r="L46" s="39">
        <v>120</v>
      </c>
      <c r="M46" s="26">
        <f>INDEX(章节关卡!$C$6:$C$20,芦花古楼!K46)*芦花古楼!L46</f>
        <v>3600</v>
      </c>
      <c r="N46" s="23">
        <f t="shared" si="4"/>
        <v>50</v>
      </c>
      <c r="O46" s="23">
        <f t="shared" si="5"/>
        <v>60</v>
      </c>
      <c r="P46" s="15">
        <f>INDEX(章节关卡!$E$6:$E$20,芦花古楼!K46)*芦花古楼!L46</f>
        <v>7200</v>
      </c>
      <c r="S46" s="18">
        <v>42</v>
      </c>
      <c r="T46" s="26">
        <v>10</v>
      </c>
      <c r="U46" s="39">
        <v>180</v>
      </c>
      <c r="V46" s="26">
        <f>INDEX(章节关卡!$C$6:$C$20,芦花古楼!T46)*芦花古楼!U46</f>
        <v>7920</v>
      </c>
      <c r="W46" s="23">
        <f t="shared" si="24"/>
        <v>55</v>
      </c>
      <c r="X46" s="23">
        <f t="shared" si="25"/>
        <v>60</v>
      </c>
      <c r="Y46" s="15">
        <f>INDEX(章节关卡!$E$6:$E$20,芦花古楼!T46)*芦花古楼!U46</f>
        <v>16200</v>
      </c>
      <c r="AB46" s="18">
        <v>42</v>
      </c>
      <c r="AC46" s="26">
        <v>10</v>
      </c>
      <c r="AD46" s="39">
        <v>180</v>
      </c>
      <c r="AE46" s="26">
        <f>INDEX(章节关卡!$C$6:$C$20,芦花古楼!AC46)*芦花古楼!AD46</f>
        <v>7920</v>
      </c>
      <c r="AF46" s="23">
        <f t="shared" si="6"/>
        <v>60</v>
      </c>
      <c r="AG46" s="23">
        <f t="shared" si="7"/>
        <v>60</v>
      </c>
      <c r="AH46" s="15">
        <f>INDEX(章节关卡!$E$6:$E$20,芦花古楼!AC46)*芦花古楼!AD46</f>
        <v>16200</v>
      </c>
      <c r="AK46" s="19">
        <v>41</v>
      </c>
      <c r="AL46" s="19">
        <v>8</v>
      </c>
      <c r="AN46" s="19">
        <v>41</v>
      </c>
      <c r="AO46" s="19">
        <f t="shared" si="11"/>
        <v>9</v>
      </c>
      <c r="AQ46" s="19">
        <v>41</v>
      </c>
      <c r="AR46" s="19">
        <f t="shared" si="12"/>
        <v>10</v>
      </c>
      <c r="AT46" s="19">
        <v>41</v>
      </c>
      <c r="AU46" s="19">
        <f t="shared" si="13"/>
        <v>11</v>
      </c>
      <c r="AX46" s="19">
        <v>41</v>
      </c>
      <c r="AY46" s="15">
        <f t="shared" si="26"/>
        <v>180</v>
      </c>
      <c r="AZ46" s="15">
        <f t="shared" si="27"/>
        <v>380</v>
      </c>
      <c r="BA46" s="15">
        <f t="shared" si="28"/>
        <v>40200</v>
      </c>
      <c r="BG46" s="23">
        <v>28</v>
      </c>
      <c r="BH46" s="23"/>
      <c r="BI46" s="21">
        <f t="shared" si="29"/>
        <v>0.10315404519649192</v>
      </c>
      <c r="BJ46" s="15">
        <f t="shared" si="30"/>
        <v>0</v>
      </c>
      <c r="BK46" s="15">
        <f t="shared" si="31"/>
        <v>0</v>
      </c>
      <c r="BL46" s="15">
        <f t="shared" si="32"/>
        <v>0</v>
      </c>
      <c r="BM46" s="15">
        <f t="shared" si="33"/>
        <v>0</v>
      </c>
      <c r="BN46" s="15">
        <f t="shared" si="34"/>
        <v>0</v>
      </c>
      <c r="BO46" s="15">
        <f t="shared" si="35"/>
        <v>0</v>
      </c>
      <c r="BP46" s="15">
        <f t="shared" si="36"/>
        <v>0</v>
      </c>
      <c r="BR46" s="23">
        <v>28</v>
      </c>
      <c r="BS46" s="23">
        <v>25</v>
      </c>
      <c r="BY46" s="52">
        <v>42</v>
      </c>
      <c r="BZ46" s="52">
        <v>1</v>
      </c>
      <c r="CA46" s="54" t="s">
        <v>542</v>
      </c>
      <c r="CB46" s="52">
        <v>42</v>
      </c>
      <c r="CC46" s="52"/>
      <c r="CD46" s="52"/>
      <c r="CE46" s="52"/>
      <c r="CF46" s="52" t="s">
        <v>543</v>
      </c>
      <c r="CG46" s="52">
        <v>3600</v>
      </c>
      <c r="CH46" s="52" t="s">
        <v>544</v>
      </c>
      <c r="CI46" s="52">
        <v>45</v>
      </c>
      <c r="CJ46" s="52"/>
      <c r="CK46" s="52"/>
      <c r="CL46" s="52" t="s">
        <v>544</v>
      </c>
      <c r="CM46" s="52">
        <v>60</v>
      </c>
      <c r="CN46" s="52"/>
      <c r="CO46" s="52"/>
      <c r="CP46" s="52"/>
      <c r="CQ46" s="52"/>
      <c r="CR46" s="52"/>
      <c r="CS46" s="52"/>
      <c r="CT46" s="52"/>
      <c r="CU46" s="52"/>
      <c r="CV46" s="52"/>
      <c r="CW46" s="52"/>
    </row>
    <row r="47" spans="1:101" ht="16.5" x14ac:dyDescent="0.2">
      <c r="A47" s="18">
        <v>43</v>
      </c>
      <c r="B47" s="26">
        <v>8</v>
      </c>
      <c r="C47" s="39">
        <v>60</v>
      </c>
      <c r="D47" s="26">
        <f>INDEX(章节关卡!$C$6:$C$20,芦花古楼!B47)*芦花古楼!C47</f>
        <v>1800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3600</v>
      </c>
      <c r="J47" s="18">
        <v>43</v>
      </c>
      <c r="K47" s="26">
        <v>8</v>
      </c>
      <c r="L47" s="39">
        <v>120</v>
      </c>
      <c r="M47" s="26">
        <f>INDEX(章节关卡!$C$6:$C$20,芦花古楼!K47)*芦花古楼!L47</f>
        <v>3600</v>
      </c>
      <c r="N47" s="23">
        <f t="shared" si="4"/>
        <v>50</v>
      </c>
      <c r="O47" s="23">
        <f t="shared" si="5"/>
        <v>60</v>
      </c>
      <c r="P47" s="15">
        <f>INDEX(章节关卡!$E$6:$E$20,芦花古楼!K47)*芦花古楼!L47</f>
        <v>7200</v>
      </c>
      <c r="S47" s="18">
        <v>43</v>
      </c>
      <c r="T47" s="26">
        <v>10</v>
      </c>
      <c r="U47" s="39">
        <v>180</v>
      </c>
      <c r="V47" s="26">
        <f>INDEX(章节关卡!$C$6:$C$20,芦花古楼!T47)*芦花古楼!U47</f>
        <v>7920</v>
      </c>
      <c r="W47" s="23">
        <f t="shared" si="24"/>
        <v>55</v>
      </c>
      <c r="X47" s="23">
        <f t="shared" si="25"/>
        <v>60</v>
      </c>
      <c r="Y47" s="15">
        <f>INDEX(章节关卡!$E$6:$E$20,芦花古楼!T47)*芦花古楼!U47</f>
        <v>16200</v>
      </c>
      <c r="AB47" s="18">
        <v>43</v>
      </c>
      <c r="AC47" s="26">
        <v>10</v>
      </c>
      <c r="AD47" s="39">
        <v>180</v>
      </c>
      <c r="AE47" s="26">
        <f>INDEX(章节关卡!$C$6:$C$20,芦花古楼!AC47)*芦花古楼!AD47</f>
        <v>7920</v>
      </c>
      <c r="AF47" s="23">
        <f t="shared" si="6"/>
        <v>60</v>
      </c>
      <c r="AG47" s="23">
        <f t="shared" si="7"/>
        <v>60</v>
      </c>
      <c r="AH47" s="15">
        <f>INDEX(章节关卡!$E$6:$E$20,芦花古楼!AC47)*芦花古楼!AD47</f>
        <v>16200</v>
      </c>
      <c r="AK47" s="19">
        <v>42</v>
      </c>
      <c r="AL47" s="19">
        <v>9</v>
      </c>
      <c r="AN47" s="19">
        <v>42</v>
      </c>
      <c r="AO47" s="19">
        <f t="shared" si="11"/>
        <v>10</v>
      </c>
      <c r="AQ47" s="19">
        <v>42</v>
      </c>
      <c r="AR47" s="19">
        <f t="shared" si="12"/>
        <v>11</v>
      </c>
      <c r="AT47" s="19">
        <v>42</v>
      </c>
      <c r="AU47" s="19">
        <f t="shared" si="13"/>
        <v>12</v>
      </c>
      <c r="AX47" s="19">
        <v>42</v>
      </c>
      <c r="AY47" s="15">
        <f t="shared" si="26"/>
        <v>170</v>
      </c>
      <c r="AZ47" s="15">
        <f t="shared" si="27"/>
        <v>380</v>
      </c>
      <c r="BA47" s="15">
        <f t="shared" si="28"/>
        <v>33600</v>
      </c>
      <c r="BG47" s="23">
        <v>29</v>
      </c>
      <c r="BH47" s="23"/>
      <c r="BI47" s="21">
        <f t="shared" si="29"/>
        <v>0.11346944971614112</v>
      </c>
      <c r="BJ47" s="15">
        <f t="shared" si="30"/>
        <v>0</v>
      </c>
      <c r="BK47" s="15">
        <f t="shared" si="31"/>
        <v>0</v>
      </c>
      <c r="BL47" s="15">
        <f t="shared" si="32"/>
        <v>0</v>
      </c>
      <c r="BM47" s="15">
        <f t="shared" si="33"/>
        <v>0</v>
      </c>
      <c r="BN47" s="15">
        <f t="shared" si="34"/>
        <v>0</v>
      </c>
      <c r="BO47" s="15">
        <f t="shared" si="35"/>
        <v>0</v>
      </c>
      <c r="BP47" s="15">
        <f t="shared" si="36"/>
        <v>0</v>
      </c>
      <c r="BR47" s="23">
        <v>29</v>
      </c>
      <c r="BS47" s="23">
        <v>25</v>
      </c>
      <c r="BY47" s="52">
        <v>43</v>
      </c>
      <c r="BZ47" s="52">
        <v>1</v>
      </c>
      <c r="CA47" s="54" t="s">
        <v>542</v>
      </c>
      <c r="CB47" s="52">
        <v>43</v>
      </c>
      <c r="CC47" s="52"/>
      <c r="CD47" s="52"/>
      <c r="CE47" s="52"/>
      <c r="CF47" s="52" t="s">
        <v>543</v>
      </c>
      <c r="CG47" s="52">
        <v>3600</v>
      </c>
      <c r="CH47" s="52" t="s">
        <v>544</v>
      </c>
      <c r="CI47" s="52">
        <v>45</v>
      </c>
      <c r="CJ47" s="52"/>
      <c r="CK47" s="52"/>
      <c r="CL47" s="52" t="s">
        <v>544</v>
      </c>
      <c r="CM47" s="52">
        <v>60</v>
      </c>
      <c r="CN47" s="52"/>
      <c r="CO47" s="52"/>
      <c r="CP47" s="52"/>
      <c r="CQ47" s="52"/>
      <c r="CR47" s="52"/>
      <c r="CS47" s="52"/>
      <c r="CT47" s="52"/>
      <c r="CU47" s="52"/>
      <c r="CV47" s="52"/>
      <c r="CW47" s="52"/>
    </row>
    <row r="48" spans="1:101" ht="16.5" x14ac:dyDescent="0.2">
      <c r="A48" s="18">
        <v>44</v>
      </c>
      <c r="B48" s="26">
        <v>8</v>
      </c>
      <c r="C48" s="39">
        <v>60</v>
      </c>
      <c r="D48" s="26">
        <f>INDEX(章节关卡!$C$6:$C$20,芦花古楼!B48)*芦花古楼!C48</f>
        <v>1800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3600</v>
      </c>
      <c r="J48" s="18">
        <v>44</v>
      </c>
      <c r="K48" s="26">
        <v>8</v>
      </c>
      <c r="L48" s="39">
        <v>120</v>
      </c>
      <c r="M48" s="26">
        <f>INDEX(章节关卡!$C$6:$C$20,芦花古楼!K48)*芦花古楼!L48</f>
        <v>3600</v>
      </c>
      <c r="N48" s="23">
        <f t="shared" si="4"/>
        <v>50</v>
      </c>
      <c r="O48" s="23">
        <f t="shared" si="5"/>
        <v>60</v>
      </c>
      <c r="P48" s="15">
        <f>INDEX(章节关卡!$E$6:$E$20,芦花古楼!K48)*芦花古楼!L48</f>
        <v>7200</v>
      </c>
      <c r="S48" s="18">
        <v>44</v>
      </c>
      <c r="T48" s="26">
        <v>10</v>
      </c>
      <c r="U48" s="39">
        <v>180</v>
      </c>
      <c r="V48" s="26">
        <f>INDEX(章节关卡!$C$6:$C$20,芦花古楼!T48)*芦花古楼!U48</f>
        <v>7920</v>
      </c>
      <c r="W48" s="23">
        <f t="shared" si="24"/>
        <v>55</v>
      </c>
      <c r="X48" s="23">
        <f t="shared" si="25"/>
        <v>60</v>
      </c>
      <c r="Y48" s="15">
        <f>INDEX(章节关卡!$E$6:$E$20,芦花古楼!T48)*芦花古楼!U48</f>
        <v>16200</v>
      </c>
      <c r="AB48" s="18">
        <v>44</v>
      </c>
      <c r="AC48" s="26">
        <v>10</v>
      </c>
      <c r="AD48" s="39">
        <v>180</v>
      </c>
      <c r="AE48" s="26">
        <f>INDEX(章节关卡!$C$6:$C$20,芦花古楼!AC48)*芦花古楼!AD48</f>
        <v>7920</v>
      </c>
      <c r="AF48" s="23">
        <f t="shared" si="6"/>
        <v>60</v>
      </c>
      <c r="AG48" s="23">
        <f t="shared" si="7"/>
        <v>60</v>
      </c>
      <c r="AH48" s="15">
        <f>INDEX(章节关卡!$E$6:$E$20,芦花古楼!AC48)*芦花古楼!AD48</f>
        <v>16200</v>
      </c>
      <c r="AK48" s="19">
        <v>43</v>
      </c>
      <c r="AL48" s="19">
        <v>9</v>
      </c>
      <c r="AN48" s="19">
        <v>43</v>
      </c>
      <c r="AO48" s="19">
        <f t="shared" si="11"/>
        <v>10</v>
      </c>
      <c r="AQ48" s="19">
        <v>43</v>
      </c>
      <c r="AR48" s="19">
        <f t="shared" si="12"/>
        <v>11</v>
      </c>
      <c r="AT48" s="19">
        <v>43</v>
      </c>
      <c r="AU48" s="19">
        <f t="shared" si="13"/>
        <v>12</v>
      </c>
      <c r="AX48" s="19">
        <v>43</v>
      </c>
      <c r="AY48" s="15">
        <f t="shared" si="26"/>
        <v>180</v>
      </c>
      <c r="AZ48" s="15">
        <f t="shared" si="27"/>
        <v>380</v>
      </c>
      <c r="BA48" s="15">
        <f t="shared" si="28"/>
        <v>40200</v>
      </c>
      <c r="BG48" s="23">
        <v>30</v>
      </c>
      <c r="BH48" s="23"/>
      <c r="BI48" s="21">
        <f t="shared" si="29"/>
        <v>0.12481639468775524</v>
      </c>
      <c r="BJ48" s="15">
        <f t="shared" si="30"/>
        <v>0</v>
      </c>
      <c r="BK48" s="15">
        <f t="shared" si="31"/>
        <v>0</v>
      </c>
      <c r="BL48" s="15">
        <f t="shared" si="32"/>
        <v>0</v>
      </c>
      <c r="BM48" s="15">
        <f t="shared" si="33"/>
        <v>0</v>
      </c>
      <c r="BN48" s="15">
        <f t="shared" si="34"/>
        <v>0</v>
      </c>
      <c r="BO48" s="15">
        <f t="shared" si="35"/>
        <v>0</v>
      </c>
      <c r="BP48" s="15">
        <f t="shared" si="36"/>
        <v>0</v>
      </c>
      <c r="BR48" s="23">
        <v>30</v>
      </c>
      <c r="BS48" s="23">
        <v>25</v>
      </c>
      <c r="BY48" s="52">
        <v>44</v>
      </c>
      <c r="BZ48" s="52">
        <v>1</v>
      </c>
      <c r="CA48" s="54" t="s">
        <v>542</v>
      </c>
      <c r="CB48" s="52">
        <v>44</v>
      </c>
      <c r="CC48" s="52"/>
      <c r="CD48" s="52"/>
      <c r="CE48" s="52"/>
      <c r="CF48" s="52" t="s">
        <v>543</v>
      </c>
      <c r="CG48" s="52">
        <v>3600</v>
      </c>
      <c r="CH48" s="52" t="s">
        <v>544</v>
      </c>
      <c r="CI48" s="52">
        <v>45</v>
      </c>
      <c r="CJ48" s="52"/>
      <c r="CK48" s="52"/>
      <c r="CL48" s="52" t="s">
        <v>544</v>
      </c>
      <c r="CM48" s="52">
        <v>60</v>
      </c>
      <c r="CN48" s="52"/>
      <c r="CO48" s="52"/>
      <c r="CP48" s="52"/>
      <c r="CQ48" s="52"/>
      <c r="CR48" s="52"/>
      <c r="CS48" s="52"/>
      <c r="CT48" s="52"/>
      <c r="CU48" s="52"/>
      <c r="CV48" s="52"/>
      <c r="CW48" s="52"/>
    </row>
    <row r="49" spans="1:101" ht="16.5" x14ac:dyDescent="0.2">
      <c r="A49" s="18">
        <v>45</v>
      </c>
      <c r="B49" s="26">
        <v>9</v>
      </c>
      <c r="C49" s="39">
        <v>60</v>
      </c>
      <c r="D49" s="26">
        <f>INDEX(章节关卡!$C$6:$C$20,芦花古楼!B49)*芦花古楼!C49</f>
        <v>2160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4320</v>
      </c>
      <c r="J49" s="18">
        <v>45</v>
      </c>
      <c r="K49" s="26">
        <v>9</v>
      </c>
      <c r="L49" s="39">
        <v>120</v>
      </c>
      <c r="M49" s="26">
        <f>INDEX(章节关卡!$C$6:$C$20,芦花古楼!K49)*芦花古楼!L49</f>
        <v>4320</v>
      </c>
      <c r="N49" s="23">
        <f t="shared" si="4"/>
        <v>50</v>
      </c>
      <c r="O49" s="23">
        <f t="shared" si="5"/>
        <v>65</v>
      </c>
      <c r="P49" s="15">
        <f>INDEX(章节关卡!$E$6:$E$20,芦花古楼!K49)*芦花古楼!L49</f>
        <v>8640</v>
      </c>
      <c r="S49" s="18">
        <v>45</v>
      </c>
      <c r="T49" s="26">
        <v>10</v>
      </c>
      <c r="U49" s="39">
        <v>180</v>
      </c>
      <c r="V49" s="26">
        <f>INDEX(章节关卡!$C$6:$C$20,芦花古楼!T49)*芦花古楼!U49</f>
        <v>7920</v>
      </c>
      <c r="W49" s="23">
        <f t="shared" si="24"/>
        <v>55</v>
      </c>
      <c r="X49" s="23">
        <f t="shared" si="25"/>
        <v>65</v>
      </c>
      <c r="Y49" s="15">
        <f>INDEX(章节关卡!$E$6:$E$20,芦花古楼!T49)*芦花古楼!U49</f>
        <v>16200</v>
      </c>
      <c r="AB49" s="18">
        <v>45</v>
      </c>
      <c r="AC49" s="26">
        <v>10</v>
      </c>
      <c r="AD49" s="39">
        <v>180</v>
      </c>
      <c r="AE49" s="26">
        <f>INDEX(章节关卡!$C$6:$C$20,芦花古楼!AC49)*芦花古楼!AD49</f>
        <v>7920</v>
      </c>
      <c r="AF49" s="23">
        <f t="shared" si="6"/>
        <v>60</v>
      </c>
      <c r="AG49" s="23">
        <f t="shared" si="7"/>
        <v>65</v>
      </c>
      <c r="AH49" s="15">
        <f>INDEX(章节关卡!$E$6:$E$20,芦花古楼!AC49)*芦花古楼!AD49</f>
        <v>16200</v>
      </c>
      <c r="AK49" s="19">
        <v>44</v>
      </c>
      <c r="AL49" s="19">
        <v>9</v>
      </c>
      <c r="AN49" s="19">
        <v>44</v>
      </c>
      <c r="AO49" s="19">
        <f t="shared" si="11"/>
        <v>10</v>
      </c>
      <c r="AQ49" s="19">
        <v>44</v>
      </c>
      <c r="AR49" s="19">
        <f t="shared" si="12"/>
        <v>11</v>
      </c>
      <c r="AT49" s="19">
        <v>44</v>
      </c>
      <c r="AU49" s="19">
        <f t="shared" si="13"/>
        <v>12</v>
      </c>
      <c r="AX49" s="19">
        <v>44</v>
      </c>
      <c r="AY49" s="15">
        <f t="shared" si="26"/>
        <v>170</v>
      </c>
      <c r="AZ49" s="15">
        <f t="shared" si="27"/>
        <v>380</v>
      </c>
      <c r="BA49" s="15">
        <f t="shared" si="28"/>
        <v>33600</v>
      </c>
      <c r="BG49" s="23">
        <v>31</v>
      </c>
      <c r="BH49" s="23"/>
      <c r="BI49" s="21">
        <f t="shared" si="29"/>
        <v>0.13729803415653077</v>
      </c>
      <c r="BJ49" s="15">
        <f t="shared" si="30"/>
        <v>0</v>
      </c>
      <c r="BK49" s="15">
        <f t="shared" si="31"/>
        <v>0</v>
      </c>
      <c r="BL49" s="15">
        <f t="shared" si="32"/>
        <v>0</v>
      </c>
      <c r="BM49" s="15">
        <f t="shared" si="33"/>
        <v>0</v>
      </c>
      <c r="BN49" s="15">
        <f t="shared" si="34"/>
        <v>0</v>
      </c>
      <c r="BO49" s="15">
        <f t="shared" si="35"/>
        <v>0</v>
      </c>
      <c r="BP49" s="15">
        <f t="shared" si="36"/>
        <v>0</v>
      </c>
      <c r="BR49" s="23">
        <v>31</v>
      </c>
      <c r="BS49" s="23">
        <v>30</v>
      </c>
      <c r="BY49" s="52">
        <v>45</v>
      </c>
      <c r="BZ49" s="52">
        <v>1</v>
      </c>
      <c r="CA49" s="54" t="s">
        <v>542</v>
      </c>
      <c r="CB49" s="52">
        <v>45</v>
      </c>
      <c r="CC49" s="52"/>
      <c r="CD49" s="52"/>
      <c r="CE49" s="52"/>
      <c r="CF49" s="52" t="s">
        <v>543</v>
      </c>
      <c r="CG49" s="52">
        <v>4320</v>
      </c>
      <c r="CH49" s="52" t="s">
        <v>544</v>
      </c>
      <c r="CI49" s="52">
        <v>45</v>
      </c>
      <c r="CJ49" s="52"/>
      <c r="CK49" s="52"/>
      <c r="CL49" s="52" t="s">
        <v>544</v>
      </c>
      <c r="CM49" s="52">
        <v>65</v>
      </c>
      <c r="CN49" s="52"/>
      <c r="CO49" s="52"/>
      <c r="CP49" s="52"/>
      <c r="CQ49" s="52"/>
      <c r="CR49" s="52"/>
      <c r="CS49" s="52"/>
      <c r="CT49" s="52"/>
      <c r="CU49" s="52"/>
      <c r="CV49" s="52"/>
      <c r="CW49" s="52"/>
    </row>
    <row r="50" spans="1:101" ht="16.5" x14ac:dyDescent="0.2">
      <c r="A50" s="18">
        <v>46</v>
      </c>
      <c r="B50" s="26">
        <v>9</v>
      </c>
      <c r="C50" s="39">
        <v>60</v>
      </c>
      <c r="D50" s="26">
        <f>INDEX(章节关卡!$C$6:$C$20,芦花古楼!B50)*芦花古楼!C50</f>
        <v>2160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4320</v>
      </c>
      <c r="J50" s="18">
        <v>46</v>
      </c>
      <c r="K50" s="26">
        <v>9</v>
      </c>
      <c r="L50" s="39">
        <v>120</v>
      </c>
      <c r="M50" s="26">
        <f>INDEX(章节关卡!$C$6:$C$20,芦花古楼!K50)*芦花古楼!L50</f>
        <v>4320</v>
      </c>
      <c r="N50" s="23">
        <f t="shared" si="4"/>
        <v>55</v>
      </c>
      <c r="O50" s="23">
        <f t="shared" si="5"/>
        <v>65</v>
      </c>
      <c r="P50" s="15">
        <f>INDEX(章节关卡!$E$6:$E$20,芦花古楼!K50)*芦花古楼!L50</f>
        <v>8640</v>
      </c>
      <c r="S50" s="18">
        <v>46</v>
      </c>
      <c r="T50" s="26">
        <v>10</v>
      </c>
      <c r="U50" s="39">
        <v>180</v>
      </c>
      <c r="V50" s="26">
        <f>INDEX(章节关卡!$C$6:$C$20,芦花古楼!T50)*芦花古楼!U50</f>
        <v>7920</v>
      </c>
      <c r="W50" s="23">
        <f t="shared" si="24"/>
        <v>60</v>
      </c>
      <c r="X50" s="23">
        <f t="shared" si="25"/>
        <v>65</v>
      </c>
      <c r="Y50" s="15">
        <f>INDEX(章节关卡!$E$6:$E$20,芦花古楼!T50)*芦花古楼!U50</f>
        <v>16200</v>
      </c>
      <c r="AB50" s="18">
        <v>46</v>
      </c>
      <c r="AC50" s="26">
        <v>10</v>
      </c>
      <c r="AD50" s="39">
        <v>180</v>
      </c>
      <c r="AE50" s="26">
        <f>INDEX(章节关卡!$C$6:$C$20,芦花古楼!AC50)*芦花古楼!AD50</f>
        <v>7920</v>
      </c>
      <c r="AF50" s="23">
        <f t="shared" si="6"/>
        <v>65</v>
      </c>
      <c r="AG50" s="23">
        <f t="shared" si="7"/>
        <v>65</v>
      </c>
      <c r="AH50" s="15">
        <f>INDEX(章节关卡!$E$6:$E$20,芦花古楼!AC50)*芦花古楼!AD50</f>
        <v>16200</v>
      </c>
      <c r="AK50" s="19">
        <v>45</v>
      </c>
      <c r="AL50" s="19">
        <v>11</v>
      </c>
      <c r="AN50" s="19">
        <v>45</v>
      </c>
      <c r="AO50" s="19">
        <f t="shared" si="11"/>
        <v>12</v>
      </c>
      <c r="AQ50" s="19">
        <v>45</v>
      </c>
      <c r="AR50" s="19">
        <f t="shared" si="12"/>
        <v>13</v>
      </c>
      <c r="AT50" s="19">
        <v>45</v>
      </c>
      <c r="AU50" s="19">
        <f t="shared" si="13"/>
        <v>14</v>
      </c>
      <c r="AX50" s="19">
        <v>45</v>
      </c>
      <c r="AY50" s="15">
        <f t="shared" si="26"/>
        <v>180</v>
      </c>
      <c r="AZ50" s="15">
        <f t="shared" si="27"/>
        <v>380</v>
      </c>
      <c r="BA50" s="15">
        <f t="shared" si="28"/>
        <v>40200</v>
      </c>
      <c r="BG50" s="23">
        <v>32</v>
      </c>
      <c r="BH50" s="23"/>
      <c r="BI50" s="21">
        <f t="shared" si="29"/>
        <v>0.15102783757218385</v>
      </c>
      <c r="BJ50" s="15">
        <f t="shared" si="30"/>
        <v>0</v>
      </c>
      <c r="BK50" s="15">
        <f t="shared" si="31"/>
        <v>0</v>
      </c>
      <c r="BL50" s="15">
        <f t="shared" si="32"/>
        <v>0</v>
      </c>
      <c r="BM50" s="15">
        <f t="shared" si="33"/>
        <v>0</v>
      </c>
      <c r="BN50" s="15">
        <f t="shared" si="34"/>
        <v>0</v>
      </c>
      <c r="BO50" s="15">
        <f t="shared" si="35"/>
        <v>0</v>
      </c>
      <c r="BP50" s="15">
        <f t="shared" si="36"/>
        <v>0</v>
      </c>
      <c r="BR50" s="23">
        <v>32</v>
      </c>
      <c r="BS50" s="23">
        <v>30</v>
      </c>
      <c r="BY50" s="52">
        <v>46</v>
      </c>
      <c r="BZ50" s="52">
        <v>1</v>
      </c>
      <c r="CA50" s="54" t="s">
        <v>542</v>
      </c>
      <c r="CB50" s="52">
        <v>46</v>
      </c>
      <c r="CC50" s="52"/>
      <c r="CD50" s="52"/>
      <c r="CE50" s="52"/>
      <c r="CF50" s="52" t="s">
        <v>543</v>
      </c>
      <c r="CG50" s="52">
        <v>4320</v>
      </c>
      <c r="CH50" s="52" t="s">
        <v>544</v>
      </c>
      <c r="CI50" s="52">
        <v>50</v>
      </c>
      <c r="CJ50" s="52"/>
      <c r="CK50" s="52"/>
      <c r="CL50" s="52" t="s">
        <v>544</v>
      </c>
      <c r="CM50" s="52">
        <v>65</v>
      </c>
      <c r="CN50" s="52"/>
      <c r="CO50" s="52"/>
      <c r="CP50" s="52"/>
      <c r="CQ50" s="52"/>
      <c r="CR50" s="52"/>
      <c r="CS50" s="52"/>
      <c r="CT50" s="52"/>
      <c r="CU50" s="52"/>
      <c r="CV50" s="52"/>
      <c r="CW50" s="52"/>
    </row>
    <row r="51" spans="1:101" ht="16.5" x14ac:dyDescent="0.2">
      <c r="A51" s="18">
        <v>47</v>
      </c>
      <c r="B51" s="26">
        <v>9</v>
      </c>
      <c r="C51" s="39">
        <v>60</v>
      </c>
      <c r="D51" s="26">
        <f>INDEX(章节关卡!$C$6:$C$20,芦花古楼!B51)*芦花古楼!C51</f>
        <v>2160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4320</v>
      </c>
      <c r="J51" s="18">
        <v>47</v>
      </c>
      <c r="K51" s="26">
        <v>9</v>
      </c>
      <c r="L51" s="39">
        <v>120</v>
      </c>
      <c r="M51" s="26">
        <f>INDEX(章节关卡!$C$6:$C$20,芦花古楼!K51)*芦花古楼!L51</f>
        <v>4320</v>
      </c>
      <c r="N51" s="23">
        <f t="shared" si="4"/>
        <v>55</v>
      </c>
      <c r="O51" s="23">
        <f t="shared" si="5"/>
        <v>65</v>
      </c>
      <c r="P51" s="15">
        <f>INDEX(章节关卡!$E$6:$E$20,芦花古楼!K51)*芦花古楼!L51</f>
        <v>8640</v>
      </c>
      <c r="S51" s="18">
        <v>47</v>
      </c>
      <c r="T51" s="26">
        <v>10</v>
      </c>
      <c r="U51" s="39">
        <v>180</v>
      </c>
      <c r="V51" s="26">
        <f>INDEX(章节关卡!$C$6:$C$20,芦花古楼!T51)*芦花古楼!U51</f>
        <v>7920</v>
      </c>
      <c r="W51" s="23">
        <f t="shared" si="24"/>
        <v>60</v>
      </c>
      <c r="X51" s="23">
        <f t="shared" si="25"/>
        <v>65</v>
      </c>
      <c r="Y51" s="15">
        <f>INDEX(章节关卡!$E$6:$E$20,芦花古楼!T51)*芦花古楼!U51</f>
        <v>16200</v>
      </c>
      <c r="AB51" s="18">
        <v>47</v>
      </c>
      <c r="AC51" s="26">
        <v>10</v>
      </c>
      <c r="AD51" s="39">
        <v>180</v>
      </c>
      <c r="AE51" s="26">
        <f>INDEX(章节关卡!$C$6:$C$20,芦花古楼!AC51)*芦花古楼!AD51</f>
        <v>7920</v>
      </c>
      <c r="AF51" s="23">
        <f t="shared" si="6"/>
        <v>65</v>
      </c>
      <c r="AG51" s="23">
        <f t="shared" si="7"/>
        <v>65</v>
      </c>
      <c r="AH51" s="15">
        <f>INDEX(章节关卡!$E$6:$E$20,芦花古楼!AC51)*芦花古楼!AD51</f>
        <v>16200</v>
      </c>
      <c r="AK51" s="19">
        <v>46</v>
      </c>
      <c r="AL51" s="19">
        <v>11</v>
      </c>
      <c r="AN51" s="19">
        <v>46</v>
      </c>
      <c r="AO51" s="19">
        <f t="shared" si="11"/>
        <v>12</v>
      </c>
      <c r="AQ51" s="19">
        <v>46</v>
      </c>
      <c r="AR51" s="19">
        <f t="shared" si="12"/>
        <v>13</v>
      </c>
      <c r="AT51" s="19">
        <v>46</v>
      </c>
      <c r="AU51" s="19">
        <f t="shared" si="13"/>
        <v>14</v>
      </c>
      <c r="AX51" s="19">
        <v>46</v>
      </c>
      <c r="AY51" s="15">
        <f t="shared" si="26"/>
        <v>170</v>
      </c>
      <c r="AZ51" s="15">
        <f t="shared" si="27"/>
        <v>385</v>
      </c>
      <c r="BA51" s="15">
        <f t="shared" si="28"/>
        <v>33600</v>
      </c>
      <c r="BG51" s="23">
        <v>33</v>
      </c>
      <c r="BH51" s="23"/>
      <c r="BI51" s="21">
        <f t="shared" si="29"/>
        <v>0.16613062132940226</v>
      </c>
      <c r="BJ51" s="15">
        <f t="shared" si="30"/>
        <v>0</v>
      </c>
      <c r="BK51" s="15">
        <f t="shared" si="31"/>
        <v>0</v>
      </c>
      <c r="BL51" s="15">
        <f t="shared" si="32"/>
        <v>0</v>
      </c>
      <c r="BM51" s="15">
        <f t="shared" si="33"/>
        <v>0</v>
      </c>
      <c r="BN51" s="15">
        <f t="shared" si="34"/>
        <v>0</v>
      </c>
      <c r="BO51" s="15">
        <f t="shared" si="35"/>
        <v>0</v>
      </c>
      <c r="BP51" s="15">
        <f t="shared" si="36"/>
        <v>0</v>
      </c>
      <c r="BR51" s="23">
        <v>33</v>
      </c>
      <c r="BS51" s="23">
        <v>30</v>
      </c>
      <c r="BY51" s="52">
        <v>47</v>
      </c>
      <c r="BZ51" s="52">
        <v>1</v>
      </c>
      <c r="CA51" s="54" t="s">
        <v>542</v>
      </c>
      <c r="CB51" s="52">
        <v>47</v>
      </c>
      <c r="CC51" s="52"/>
      <c r="CD51" s="52"/>
      <c r="CE51" s="52"/>
      <c r="CF51" s="52" t="s">
        <v>543</v>
      </c>
      <c r="CG51" s="52">
        <v>4320</v>
      </c>
      <c r="CH51" s="52" t="s">
        <v>544</v>
      </c>
      <c r="CI51" s="52">
        <v>50</v>
      </c>
      <c r="CJ51" s="52"/>
      <c r="CK51" s="52"/>
      <c r="CL51" s="52" t="s">
        <v>544</v>
      </c>
      <c r="CM51" s="52">
        <v>65</v>
      </c>
      <c r="CN51" s="52"/>
      <c r="CO51" s="52"/>
      <c r="CP51" s="52"/>
      <c r="CQ51" s="52"/>
      <c r="CR51" s="52"/>
      <c r="CS51" s="52"/>
      <c r="CT51" s="52"/>
      <c r="CU51" s="52"/>
      <c r="CV51" s="52"/>
      <c r="CW51" s="52"/>
    </row>
    <row r="52" spans="1:101" ht="16.5" x14ac:dyDescent="0.2">
      <c r="A52" s="18">
        <v>48</v>
      </c>
      <c r="B52" s="26">
        <v>9</v>
      </c>
      <c r="C52" s="39">
        <v>60</v>
      </c>
      <c r="D52" s="26">
        <f>INDEX(章节关卡!$C$6:$C$20,芦花古楼!B52)*芦花古楼!C52</f>
        <v>2160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4320</v>
      </c>
      <c r="J52" s="18">
        <v>48</v>
      </c>
      <c r="K52" s="26">
        <v>9</v>
      </c>
      <c r="L52" s="39">
        <v>120</v>
      </c>
      <c r="M52" s="26">
        <f>INDEX(章节关卡!$C$6:$C$20,芦花古楼!K52)*芦花古楼!L52</f>
        <v>4320</v>
      </c>
      <c r="N52" s="23">
        <f t="shared" si="4"/>
        <v>55</v>
      </c>
      <c r="O52" s="23">
        <f t="shared" si="5"/>
        <v>65</v>
      </c>
      <c r="P52" s="15">
        <f>INDEX(章节关卡!$E$6:$E$20,芦花古楼!K52)*芦花古楼!L52</f>
        <v>8640</v>
      </c>
      <c r="S52" s="18">
        <v>48</v>
      </c>
      <c r="T52" s="26">
        <v>10</v>
      </c>
      <c r="U52" s="39">
        <v>180</v>
      </c>
      <c r="V52" s="26">
        <f>INDEX(章节关卡!$C$6:$C$20,芦花古楼!T52)*芦花古楼!U52</f>
        <v>7920</v>
      </c>
      <c r="W52" s="23">
        <f t="shared" si="24"/>
        <v>60</v>
      </c>
      <c r="X52" s="23">
        <f t="shared" si="25"/>
        <v>65</v>
      </c>
      <c r="Y52" s="15">
        <f>INDEX(章节关卡!$E$6:$E$20,芦花古楼!T52)*芦花古楼!U52</f>
        <v>16200</v>
      </c>
      <c r="AB52" s="18">
        <v>48</v>
      </c>
      <c r="AC52" s="26">
        <v>10</v>
      </c>
      <c r="AD52" s="39">
        <v>180</v>
      </c>
      <c r="AE52" s="26">
        <f>INDEX(章节关卡!$C$6:$C$20,芦花古楼!AC52)*芦花古楼!AD52</f>
        <v>7920</v>
      </c>
      <c r="AF52" s="23">
        <f t="shared" si="6"/>
        <v>65</v>
      </c>
      <c r="AG52" s="23">
        <f t="shared" si="7"/>
        <v>65</v>
      </c>
      <c r="AH52" s="15">
        <f>INDEX(章节关卡!$E$6:$E$20,芦花古楼!AC52)*芦花古楼!AD52</f>
        <v>16200</v>
      </c>
      <c r="AK52" s="19">
        <v>47</v>
      </c>
      <c r="AL52" s="19">
        <v>12</v>
      </c>
      <c r="AN52" s="19">
        <v>47</v>
      </c>
      <c r="AO52" s="19">
        <f t="shared" si="11"/>
        <v>13</v>
      </c>
      <c r="AQ52" s="19">
        <v>47</v>
      </c>
      <c r="AR52" s="19">
        <f t="shared" si="12"/>
        <v>14</v>
      </c>
      <c r="AT52" s="19">
        <v>47</v>
      </c>
      <c r="AU52" s="19">
        <f t="shared" si="13"/>
        <v>15</v>
      </c>
      <c r="AX52" s="19">
        <v>47</v>
      </c>
      <c r="AY52" s="15">
        <f t="shared" si="26"/>
        <v>180</v>
      </c>
      <c r="AZ52" s="15">
        <f t="shared" si="27"/>
        <v>390</v>
      </c>
      <c r="BA52" s="15">
        <f t="shared" si="28"/>
        <v>40200</v>
      </c>
      <c r="BG52" s="23">
        <v>34</v>
      </c>
      <c r="BH52" s="23"/>
      <c r="BI52" s="21">
        <f t="shared" si="29"/>
        <v>0.18274368346234252</v>
      </c>
      <c r="BJ52" s="15">
        <f t="shared" si="30"/>
        <v>0</v>
      </c>
      <c r="BK52" s="15">
        <f t="shared" si="31"/>
        <v>0</v>
      </c>
      <c r="BL52" s="15">
        <f t="shared" si="32"/>
        <v>0</v>
      </c>
      <c r="BM52" s="15">
        <f t="shared" si="33"/>
        <v>0</v>
      </c>
      <c r="BN52" s="15">
        <f t="shared" si="34"/>
        <v>0</v>
      </c>
      <c r="BO52" s="15">
        <f t="shared" si="35"/>
        <v>0</v>
      </c>
      <c r="BP52" s="15">
        <f t="shared" si="36"/>
        <v>0</v>
      </c>
      <c r="BR52" s="23">
        <v>34</v>
      </c>
      <c r="BS52" s="23">
        <v>30</v>
      </c>
      <c r="BY52" s="52">
        <v>48</v>
      </c>
      <c r="BZ52" s="52">
        <v>1</v>
      </c>
      <c r="CA52" s="54" t="s">
        <v>542</v>
      </c>
      <c r="CB52" s="52">
        <v>48</v>
      </c>
      <c r="CC52" s="52"/>
      <c r="CD52" s="52"/>
      <c r="CE52" s="52"/>
      <c r="CF52" s="52" t="s">
        <v>543</v>
      </c>
      <c r="CG52" s="52">
        <v>4320</v>
      </c>
      <c r="CH52" s="52" t="s">
        <v>544</v>
      </c>
      <c r="CI52" s="52">
        <v>50</v>
      </c>
      <c r="CJ52" s="52"/>
      <c r="CK52" s="52"/>
      <c r="CL52" s="52" t="s">
        <v>544</v>
      </c>
      <c r="CM52" s="52">
        <v>65</v>
      </c>
      <c r="CN52" s="52"/>
      <c r="CO52" s="52"/>
      <c r="CP52" s="52"/>
      <c r="CQ52" s="52"/>
      <c r="CR52" s="52"/>
      <c r="CS52" s="52"/>
      <c r="CT52" s="52"/>
      <c r="CU52" s="52"/>
      <c r="CV52" s="52"/>
      <c r="CW52" s="52"/>
    </row>
    <row r="53" spans="1:101" ht="16.5" x14ac:dyDescent="0.2">
      <c r="A53" s="18">
        <v>49</v>
      </c>
      <c r="B53" s="26">
        <v>9</v>
      </c>
      <c r="C53" s="39">
        <v>60</v>
      </c>
      <c r="D53" s="26">
        <f>INDEX(章节关卡!$C$6:$C$20,芦花古楼!B53)*芦花古楼!C53</f>
        <v>2160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4320</v>
      </c>
      <c r="J53" s="18">
        <v>49</v>
      </c>
      <c r="K53" s="26">
        <v>9</v>
      </c>
      <c r="L53" s="39">
        <v>120</v>
      </c>
      <c r="M53" s="26">
        <f>INDEX(章节关卡!$C$6:$C$20,芦花古楼!K53)*芦花古楼!L53</f>
        <v>4320</v>
      </c>
      <c r="N53" s="23">
        <f t="shared" si="4"/>
        <v>55</v>
      </c>
      <c r="O53" s="23">
        <f t="shared" si="5"/>
        <v>65</v>
      </c>
      <c r="P53" s="15">
        <f>INDEX(章节关卡!$E$6:$E$20,芦花古楼!K53)*芦花古楼!L53</f>
        <v>8640</v>
      </c>
      <c r="S53" s="18">
        <v>49</v>
      </c>
      <c r="T53" s="26">
        <v>10</v>
      </c>
      <c r="U53" s="39">
        <v>180</v>
      </c>
      <c r="V53" s="26">
        <f>INDEX(章节关卡!$C$6:$C$20,芦花古楼!T53)*芦花古楼!U53</f>
        <v>7920</v>
      </c>
      <c r="W53" s="23">
        <f t="shared" si="24"/>
        <v>60</v>
      </c>
      <c r="X53" s="23">
        <f t="shared" si="25"/>
        <v>65</v>
      </c>
      <c r="Y53" s="15">
        <f>INDEX(章节关卡!$E$6:$E$20,芦花古楼!T53)*芦花古楼!U53</f>
        <v>16200</v>
      </c>
      <c r="AB53" s="18">
        <v>49</v>
      </c>
      <c r="AC53" s="26">
        <v>10</v>
      </c>
      <c r="AD53" s="39">
        <v>180</v>
      </c>
      <c r="AE53" s="26">
        <f>INDEX(章节关卡!$C$6:$C$20,芦花古楼!AC53)*芦花古楼!AD53</f>
        <v>7920</v>
      </c>
      <c r="AF53" s="23">
        <f t="shared" si="6"/>
        <v>65</v>
      </c>
      <c r="AG53" s="23">
        <f t="shared" si="7"/>
        <v>65</v>
      </c>
      <c r="AH53" s="15">
        <f>INDEX(章节关卡!$E$6:$E$20,芦花古楼!AC53)*芦花古楼!AD53</f>
        <v>16200</v>
      </c>
      <c r="AK53" s="19">
        <v>48</v>
      </c>
      <c r="AL53" s="19">
        <v>12</v>
      </c>
      <c r="AN53" s="19">
        <v>48</v>
      </c>
      <c r="AO53" s="19">
        <f t="shared" si="11"/>
        <v>13</v>
      </c>
      <c r="AQ53" s="19">
        <v>48</v>
      </c>
      <c r="AR53" s="19">
        <f t="shared" si="12"/>
        <v>14</v>
      </c>
      <c r="AT53" s="19">
        <v>48</v>
      </c>
      <c r="AU53" s="19">
        <f t="shared" si="13"/>
        <v>15</v>
      </c>
      <c r="AX53" s="19">
        <v>48</v>
      </c>
      <c r="AY53" s="15">
        <f t="shared" si="26"/>
        <v>175</v>
      </c>
      <c r="AZ53" s="15">
        <f t="shared" si="27"/>
        <v>395</v>
      </c>
      <c r="BA53" s="15">
        <f t="shared" si="28"/>
        <v>38100</v>
      </c>
      <c r="BG53" s="23">
        <v>35</v>
      </c>
      <c r="BH53" s="23"/>
      <c r="BI53" s="21">
        <f t="shared" si="29"/>
        <v>0.20101805180857679</v>
      </c>
      <c r="BJ53" s="15">
        <f t="shared" si="30"/>
        <v>0</v>
      </c>
      <c r="BK53" s="15">
        <f t="shared" si="31"/>
        <v>0</v>
      </c>
      <c r="BL53" s="15">
        <f t="shared" si="32"/>
        <v>0</v>
      </c>
      <c r="BM53" s="15">
        <f t="shared" si="33"/>
        <v>0</v>
      </c>
      <c r="BN53" s="15">
        <f t="shared" si="34"/>
        <v>0</v>
      </c>
      <c r="BO53" s="15">
        <f t="shared" si="35"/>
        <v>0</v>
      </c>
      <c r="BP53" s="15">
        <f t="shared" si="36"/>
        <v>0</v>
      </c>
      <c r="BR53" s="23">
        <v>35</v>
      </c>
      <c r="BS53" s="23">
        <v>30</v>
      </c>
      <c r="BY53" s="52">
        <v>49</v>
      </c>
      <c r="BZ53" s="52">
        <v>1</v>
      </c>
      <c r="CA53" s="54" t="s">
        <v>542</v>
      </c>
      <c r="CB53" s="52">
        <v>49</v>
      </c>
      <c r="CC53" s="52"/>
      <c r="CD53" s="52"/>
      <c r="CE53" s="52"/>
      <c r="CF53" s="52" t="s">
        <v>543</v>
      </c>
      <c r="CG53" s="52">
        <v>4320</v>
      </c>
      <c r="CH53" s="52" t="s">
        <v>544</v>
      </c>
      <c r="CI53" s="52">
        <v>50</v>
      </c>
      <c r="CJ53" s="52"/>
      <c r="CK53" s="52"/>
      <c r="CL53" s="52" t="s">
        <v>544</v>
      </c>
      <c r="CM53" s="52">
        <v>65</v>
      </c>
      <c r="CN53" s="52"/>
      <c r="CO53" s="52"/>
      <c r="CP53" s="52"/>
      <c r="CQ53" s="52"/>
      <c r="CR53" s="52"/>
      <c r="CS53" s="52"/>
      <c r="CT53" s="52"/>
      <c r="CU53" s="52"/>
      <c r="CV53" s="52"/>
      <c r="CW53" s="52"/>
    </row>
    <row r="54" spans="1:101" ht="16.5" x14ac:dyDescent="0.2">
      <c r="A54" s="18">
        <v>50</v>
      </c>
      <c r="B54" s="26">
        <v>9</v>
      </c>
      <c r="C54" s="39">
        <v>60</v>
      </c>
      <c r="D54" s="26">
        <f>INDEX(章节关卡!$C$6:$C$20,芦花古楼!B54)*芦花古楼!C54</f>
        <v>2160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4320</v>
      </c>
      <c r="J54" s="18">
        <v>50</v>
      </c>
      <c r="K54" s="26">
        <v>9</v>
      </c>
      <c r="L54" s="39">
        <v>120</v>
      </c>
      <c r="M54" s="26">
        <f>INDEX(章节关卡!$C$6:$C$20,芦花古楼!K54)*芦花古楼!L54</f>
        <v>4320</v>
      </c>
      <c r="N54" s="23">
        <f t="shared" si="4"/>
        <v>55</v>
      </c>
      <c r="O54" s="23">
        <f t="shared" si="5"/>
        <v>70</v>
      </c>
      <c r="P54" s="15">
        <f>INDEX(章节关卡!$E$6:$E$20,芦花古楼!K54)*芦花古楼!L54</f>
        <v>8640</v>
      </c>
      <c r="S54" s="18">
        <v>50</v>
      </c>
      <c r="T54" s="26">
        <v>11</v>
      </c>
      <c r="U54" s="39">
        <v>180</v>
      </c>
      <c r="V54" s="26">
        <f>INDEX(章节关卡!$C$6:$C$20,芦花古楼!T54)*芦花古楼!U54</f>
        <v>9540</v>
      </c>
      <c r="W54" s="23">
        <f t="shared" si="24"/>
        <v>60</v>
      </c>
      <c r="X54" s="23">
        <f t="shared" si="25"/>
        <v>70</v>
      </c>
      <c r="Y54" s="15">
        <f>INDEX(章节关卡!$E$6:$E$20,芦花古楼!T54)*芦花古楼!U54</f>
        <v>19800</v>
      </c>
      <c r="AB54" s="18">
        <v>50</v>
      </c>
      <c r="AC54" s="26">
        <v>11</v>
      </c>
      <c r="AD54" s="39">
        <v>180</v>
      </c>
      <c r="AE54" s="26">
        <f>INDEX(章节关卡!$C$6:$C$20,芦花古楼!AC54)*芦花古楼!AD54</f>
        <v>9540</v>
      </c>
      <c r="AF54" s="23">
        <f t="shared" si="6"/>
        <v>65</v>
      </c>
      <c r="AG54" s="23">
        <f t="shared" si="7"/>
        <v>70</v>
      </c>
      <c r="AH54" s="15">
        <f>INDEX(章节关卡!$E$6:$E$20,芦花古楼!AC54)*芦花古楼!AD54</f>
        <v>19800</v>
      </c>
      <c r="AK54" s="19">
        <v>49</v>
      </c>
      <c r="AL54" s="19">
        <v>13</v>
      </c>
      <c r="AN54" s="19">
        <v>49</v>
      </c>
      <c r="AO54" s="19">
        <f t="shared" si="11"/>
        <v>14</v>
      </c>
      <c r="AQ54" s="19">
        <v>49</v>
      </c>
      <c r="AR54" s="19">
        <f t="shared" si="12"/>
        <v>15</v>
      </c>
      <c r="AT54" s="19">
        <v>49</v>
      </c>
      <c r="AU54" s="19">
        <f t="shared" si="13"/>
        <v>16</v>
      </c>
      <c r="AX54" s="19">
        <v>49</v>
      </c>
      <c r="AY54" s="15">
        <f t="shared" si="26"/>
        <v>185</v>
      </c>
      <c r="AZ54" s="15">
        <f t="shared" si="27"/>
        <v>400</v>
      </c>
      <c r="BA54" s="15">
        <f t="shared" si="28"/>
        <v>44700</v>
      </c>
      <c r="BG54" s="23">
        <v>36</v>
      </c>
      <c r="BH54" s="23"/>
      <c r="BI54" s="21">
        <f t="shared" si="29"/>
        <v>0.22111985698943448</v>
      </c>
      <c r="BJ54" s="15">
        <f t="shared" si="30"/>
        <v>0</v>
      </c>
      <c r="BK54" s="15">
        <f t="shared" si="31"/>
        <v>0</v>
      </c>
      <c r="BL54" s="15">
        <f t="shared" si="32"/>
        <v>0</v>
      </c>
      <c r="BM54" s="15">
        <f t="shared" si="33"/>
        <v>0</v>
      </c>
      <c r="BN54" s="15">
        <f t="shared" si="34"/>
        <v>0</v>
      </c>
      <c r="BO54" s="15">
        <f t="shared" si="35"/>
        <v>0</v>
      </c>
      <c r="BP54" s="15">
        <f t="shared" si="36"/>
        <v>0</v>
      </c>
      <c r="BR54" s="23">
        <v>36</v>
      </c>
      <c r="BS54" s="23">
        <v>40</v>
      </c>
      <c r="BY54" s="52">
        <v>50</v>
      </c>
      <c r="BZ54" s="52">
        <v>1</v>
      </c>
      <c r="CA54" s="54" t="s">
        <v>542</v>
      </c>
      <c r="CB54" s="52">
        <v>50</v>
      </c>
      <c r="CC54" s="52"/>
      <c r="CD54" s="52"/>
      <c r="CE54" s="52"/>
      <c r="CF54" s="52" t="s">
        <v>543</v>
      </c>
      <c r="CG54" s="52">
        <v>4320</v>
      </c>
      <c r="CH54" s="52" t="s">
        <v>544</v>
      </c>
      <c r="CI54" s="52">
        <v>50</v>
      </c>
      <c r="CJ54" s="52"/>
      <c r="CK54" s="52"/>
      <c r="CL54" s="52" t="s">
        <v>544</v>
      </c>
      <c r="CM54" s="52">
        <v>70</v>
      </c>
      <c r="CN54" s="52"/>
      <c r="CO54" s="52"/>
      <c r="CP54" s="52"/>
      <c r="CQ54" s="52"/>
      <c r="CR54" s="52"/>
      <c r="CS54" s="52"/>
      <c r="CT54" s="52"/>
      <c r="CU54" s="52"/>
      <c r="CV54" s="52"/>
      <c r="CW54" s="52"/>
    </row>
    <row r="55" spans="1:101" ht="16.5" x14ac:dyDescent="0.2">
      <c r="A55" s="18">
        <v>51</v>
      </c>
      <c r="B55" s="26">
        <v>9</v>
      </c>
      <c r="C55" s="39">
        <v>60</v>
      </c>
      <c r="D55" s="26">
        <f>INDEX(章节关卡!$C$6:$C$20,芦花古楼!B55)*芦花古楼!C55</f>
        <v>2160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4320</v>
      </c>
      <c r="J55" s="18">
        <v>51</v>
      </c>
      <c r="K55" s="26">
        <v>9</v>
      </c>
      <c r="L55" s="39">
        <v>120</v>
      </c>
      <c r="M55" s="26">
        <f>INDEX(章节关卡!$C$6:$C$20,芦花古楼!K55)*芦花古楼!L55</f>
        <v>4320</v>
      </c>
      <c r="N55" s="23">
        <f t="shared" si="4"/>
        <v>60</v>
      </c>
      <c r="O55" s="23">
        <f t="shared" si="5"/>
        <v>70</v>
      </c>
      <c r="P55" s="15">
        <f>INDEX(章节关卡!$E$6:$E$20,芦花古楼!K55)*芦花古楼!L55</f>
        <v>8640</v>
      </c>
      <c r="S55" s="18">
        <v>51</v>
      </c>
      <c r="T55" s="26">
        <v>11</v>
      </c>
      <c r="U55" s="39">
        <v>180</v>
      </c>
      <c r="V55" s="26">
        <f>INDEX(章节关卡!$C$6:$C$20,芦花古楼!T55)*芦花古楼!U55</f>
        <v>9540</v>
      </c>
      <c r="W55" s="23">
        <f t="shared" si="24"/>
        <v>65</v>
      </c>
      <c r="X55" s="23">
        <f t="shared" si="25"/>
        <v>70</v>
      </c>
      <c r="Y55" s="15">
        <f>INDEX(章节关卡!$E$6:$E$20,芦花古楼!T55)*芦花古楼!U55</f>
        <v>19800</v>
      </c>
      <c r="AB55" s="18">
        <v>51</v>
      </c>
      <c r="AC55" s="26">
        <v>11</v>
      </c>
      <c r="AD55" s="39">
        <v>180</v>
      </c>
      <c r="AE55" s="26">
        <f>INDEX(章节关卡!$C$6:$C$20,芦花古楼!AC55)*芦花古楼!AD55</f>
        <v>9540</v>
      </c>
      <c r="AF55" s="23">
        <f t="shared" si="6"/>
        <v>70</v>
      </c>
      <c r="AG55" s="23">
        <f t="shared" si="7"/>
        <v>70</v>
      </c>
      <c r="AH55" s="15">
        <f>INDEX(章节关卡!$E$6:$E$20,芦花古楼!AC55)*芦花古楼!AD55</f>
        <v>19800</v>
      </c>
      <c r="AK55" s="19">
        <v>50</v>
      </c>
      <c r="AL55" s="19">
        <v>13</v>
      </c>
      <c r="AN55" s="19">
        <v>50</v>
      </c>
      <c r="AO55" s="19">
        <f t="shared" si="11"/>
        <v>14</v>
      </c>
      <c r="AQ55" s="19">
        <v>50</v>
      </c>
      <c r="AR55" s="19">
        <f t="shared" si="12"/>
        <v>15</v>
      </c>
      <c r="AT55" s="19">
        <v>50</v>
      </c>
      <c r="AU55" s="19">
        <f t="shared" si="13"/>
        <v>16</v>
      </c>
      <c r="AX55" s="19">
        <v>50</v>
      </c>
      <c r="AY55" s="15">
        <f t="shared" si="26"/>
        <v>180</v>
      </c>
      <c r="AZ55" s="15">
        <f t="shared" si="27"/>
        <v>400</v>
      </c>
      <c r="BA55" s="15">
        <f t="shared" si="28"/>
        <v>38100</v>
      </c>
      <c r="BG55" s="23">
        <v>37</v>
      </c>
      <c r="BH55" s="23"/>
      <c r="BI55" s="21">
        <f t="shared" si="29"/>
        <v>0.24323184268837794</v>
      </c>
      <c r="BJ55" s="15">
        <f t="shared" si="30"/>
        <v>0</v>
      </c>
      <c r="BK55" s="15">
        <f t="shared" si="31"/>
        <v>0</v>
      </c>
      <c r="BL55" s="15">
        <f t="shared" si="32"/>
        <v>0</v>
      </c>
      <c r="BM55" s="15">
        <f t="shared" si="33"/>
        <v>0</v>
      </c>
      <c r="BN55" s="15">
        <f t="shared" si="34"/>
        <v>0</v>
      </c>
      <c r="BO55" s="15">
        <f t="shared" si="35"/>
        <v>0</v>
      </c>
      <c r="BP55" s="15">
        <f t="shared" si="36"/>
        <v>0</v>
      </c>
      <c r="BR55" s="23">
        <v>37</v>
      </c>
      <c r="BS55" s="23">
        <v>40</v>
      </c>
      <c r="BY55" s="52">
        <v>51</v>
      </c>
      <c r="BZ55" s="52">
        <v>1</v>
      </c>
      <c r="CA55" s="54" t="s">
        <v>542</v>
      </c>
      <c r="CB55" s="52">
        <v>51</v>
      </c>
      <c r="CC55" s="52"/>
      <c r="CD55" s="52"/>
      <c r="CE55" s="52"/>
      <c r="CF55" s="52" t="s">
        <v>543</v>
      </c>
      <c r="CG55" s="52">
        <v>4320</v>
      </c>
      <c r="CH55" s="52" t="s">
        <v>544</v>
      </c>
      <c r="CI55" s="52">
        <v>55</v>
      </c>
      <c r="CJ55" s="52"/>
      <c r="CK55" s="52"/>
      <c r="CL55" s="52" t="s">
        <v>544</v>
      </c>
      <c r="CM55" s="52">
        <v>70</v>
      </c>
      <c r="CN55" s="52"/>
      <c r="CO55" s="52"/>
      <c r="CP55" s="52"/>
      <c r="CQ55" s="52"/>
      <c r="CR55" s="52"/>
      <c r="CS55" s="52"/>
      <c r="CT55" s="52"/>
      <c r="CU55" s="52"/>
      <c r="CV55" s="52"/>
      <c r="CW55" s="52"/>
    </row>
    <row r="56" spans="1:101" ht="16.5" x14ac:dyDescent="0.2">
      <c r="A56" s="18">
        <v>52</v>
      </c>
      <c r="B56" s="26">
        <v>9</v>
      </c>
      <c r="C56" s="39">
        <v>60</v>
      </c>
      <c r="D56" s="26">
        <f>INDEX(章节关卡!$C$6:$C$20,芦花古楼!B56)*芦花古楼!C56</f>
        <v>2160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4320</v>
      </c>
      <c r="J56" s="18">
        <v>52</v>
      </c>
      <c r="K56" s="26">
        <v>9</v>
      </c>
      <c r="L56" s="39">
        <v>120</v>
      </c>
      <c r="M56" s="26">
        <f>INDEX(章节关卡!$C$6:$C$20,芦花古楼!K56)*芦花古楼!L56</f>
        <v>4320</v>
      </c>
      <c r="N56" s="23">
        <f t="shared" si="4"/>
        <v>60</v>
      </c>
      <c r="O56" s="23">
        <f t="shared" si="5"/>
        <v>70</v>
      </c>
      <c r="P56" s="15">
        <f>INDEX(章节关卡!$E$6:$E$20,芦花古楼!K56)*芦花古楼!L56</f>
        <v>8640</v>
      </c>
      <c r="S56" s="18">
        <v>52</v>
      </c>
      <c r="T56" s="26">
        <v>11</v>
      </c>
      <c r="U56" s="39">
        <v>180</v>
      </c>
      <c r="V56" s="26">
        <f>INDEX(章节关卡!$C$6:$C$20,芦花古楼!T56)*芦花古楼!U56</f>
        <v>9540</v>
      </c>
      <c r="W56" s="23">
        <f t="shared" si="24"/>
        <v>65</v>
      </c>
      <c r="X56" s="23">
        <f t="shared" si="25"/>
        <v>70</v>
      </c>
      <c r="Y56" s="15">
        <f>INDEX(章节关卡!$E$6:$E$20,芦花古楼!T56)*芦花古楼!U56</f>
        <v>19800</v>
      </c>
      <c r="AB56" s="18">
        <v>52</v>
      </c>
      <c r="AC56" s="26">
        <v>11</v>
      </c>
      <c r="AD56" s="39">
        <v>180</v>
      </c>
      <c r="AE56" s="26">
        <f>INDEX(章节关卡!$C$6:$C$20,芦花古楼!AC56)*芦花古楼!AD56</f>
        <v>9540</v>
      </c>
      <c r="AF56" s="23">
        <f t="shared" si="6"/>
        <v>70</v>
      </c>
      <c r="AG56" s="23">
        <f t="shared" si="7"/>
        <v>70</v>
      </c>
      <c r="AH56" s="15">
        <f>INDEX(章节关卡!$E$6:$E$20,芦花古楼!AC56)*芦花古楼!AD56</f>
        <v>19800</v>
      </c>
      <c r="AK56" s="19">
        <v>51</v>
      </c>
      <c r="AL56" s="19">
        <v>14</v>
      </c>
      <c r="AN56" s="19">
        <v>51</v>
      </c>
      <c r="AO56" s="19">
        <f t="shared" si="11"/>
        <v>15</v>
      </c>
      <c r="AQ56" s="19">
        <v>51</v>
      </c>
      <c r="AR56" s="19">
        <f t="shared" si="12"/>
        <v>16</v>
      </c>
      <c r="AT56" s="19">
        <v>51</v>
      </c>
      <c r="AU56" s="19">
        <f t="shared" si="13"/>
        <v>17</v>
      </c>
      <c r="AX56" s="19">
        <v>51</v>
      </c>
      <c r="AY56" s="15">
        <f t="shared" si="26"/>
        <v>190</v>
      </c>
      <c r="AZ56" s="15">
        <f t="shared" si="27"/>
        <v>400</v>
      </c>
      <c r="BA56" s="15">
        <f t="shared" si="28"/>
        <v>44700</v>
      </c>
      <c r="BG56" s="23">
        <v>38</v>
      </c>
      <c r="BH56" s="23"/>
      <c r="BI56" s="21">
        <f t="shared" si="29"/>
        <v>0.26755502695721578</v>
      </c>
      <c r="BJ56" s="15">
        <f t="shared" si="30"/>
        <v>0</v>
      </c>
      <c r="BK56" s="15">
        <f t="shared" si="31"/>
        <v>0</v>
      </c>
      <c r="BL56" s="15">
        <f t="shared" si="32"/>
        <v>0</v>
      </c>
      <c r="BM56" s="15">
        <f t="shared" si="33"/>
        <v>0</v>
      </c>
      <c r="BN56" s="15">
        <f t="shared" si="34"/>
        <v>0</v>
      </c>
      <c r="BO56" s="15">
        <f t="shared" si="35"/>
        <v>0</v>
      </c>
      <c r="BP56" s="15">
        <f t="shared" si="36"/>
        <v>0</v>
      </c>
      <c r="BR56" s="23">
        <v>38</v>
      </c>
      <c r="BS56" s="23">
        <v>40</v>
      </c>
      <c r="BY56" s="52">
        <v>52</v>
      </c>
      <c r="BZ56" s="52">
        <v>1</v>
      </c>
      <c r="CA56" s="54" t="s">
        <v>542</v>
      </c>
      <c r="CB56" s="52">
        <v>52</v>
      </c>
      <c r="CC56" s="52"/>
      <c r="CD56" s="52"/>
      <c r="CE56" s="52"/>
      <c r="CF56" s="52" t="s">
        <v>543</v>
      </c>
      <c r="CG56" s="52">
        <v>4320</v>
      </c>
      <c r="CH56" s="52" t="s">
        <v>544</v>
      </c>
      <c r="CI56" s="52">
        <v>55</v>
      </c>
      <c r="CJ56" s="52"/>
      <c r="CK56" s="52"/>
      <c r="CL56" s="52" t="s">
        <v>544</v>
      </c>
      <c r="CM56" s="52">
        <v>70</v>
      </c>
      <c r="CN56" s="52"/>
      <c r="CO56" s="52"/>
      <c r="CP56" s="52"/>
      <c r="CQ56" s="52"/>
      <c r="CR56" s="52"/>
      <c r="CS56" s="52"/>
      <c r="CT56" s="52"/>
      <c r="CU56" s="52"/>
      <c r="CV56" s="52"/>
      <c r="CW56" s="52"/>
    </row>
    <row r="57" spans="1:101" ht="16.5" x14ac:dyDescent="0.2">
      <c r="A57" s="18">
        <v>53</v>
      </c>
      <c r="B57" s="26">
        <v>9</v>
      </c>
      <c r="C57" s="39">
        <v>60</v>
      </c>
      <c r="D57" s="26">
        <f>INDEX(章节关卡!$C$6:$C$20,芦花古楼!B57)*芦花古楼!C57</f>
        <v>2160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4320</v>
      </c>
      <c r="J57" s="18">
        <v>53</v>
      </c>
      <c r="K57" s="26">
        <v>9</v>
      </c>
      <c r="L57" s="39">
        <v>120</v>
      </c>
      <c r="M57" s="26">
        <f>INDEX(章节关卡!$C$6:$C$20,芦花古楼!K57)*芦花古楼!L57</f>
        <v>4320</v>
      </c>
      <c r="N57" s="23">
        <f t="shared" si="4"/>
        <v>60</v>
      </c>
      <c r="O57" s="23">
        <f t="shared" si="5"/>
        <v>70</v>
      </c>
      <c r="P57" s="15">
        <f>INDEX(章节关卡!$E$6:$E$20,芦花古楼!K57)*芦花古楼!L57</f>
        <v>8640</v>
      </c>
      <c r="S57" s="18">
        <v>53</v>
      </c>
      <c r="T57" s="26">
        <v>11</v>
      </c>
      <c r="U57" s="39">
        <v>180</v>
      </c>
      <c r="V57" s="26">
        <f>INDEX(章节关卡!$C$6:$C$20,芦花古楼!T57)*芦花古楼!U57</f>
        <v>9540</v>
      </c>
      <c r="W57" s="23">
        <f t="shared" si="24"/>
        <v>65</v>
      </c>
      <c r="X57" s="23">
        <f t="shared" si="25"/>
        <v>70</v>
      </c>
      <c r="Y57" s="15">
        <f>INDEX(章节关卡!$E$6:$E$20,芦花古楼!T57)*芦花古楼!U57</f>
        <v>19800</v>
      </c>
      <c r="AB57" s="18">
        <v>53</v>
      </c>
      <c r="AC57" s="26">
        <v>11</v>
      </c>
      <c r="AD57" s="39">
        <v>180</v>
      </c>
      <c r="AE57" s="26">
        <f>INDEX(章节关卡!$C$6:$C$20,芦花古楼!AC57)*芦花古楼!AD57</f>
        <v>9540</v>
      </c>
      <c r="AF57" s="23">
        <f t="shared" si="6"/>
        <v>70</v>
      </c>
      <c r="AG57" s="23">
        <f t="shared" si="7"/>
        <v>70</v>
      </c>
      <c r="AH57" s="15">
        <f>INDEX(章节关卡!$E$6:$E$20,芦花古楼!AC57)*芦花古楼!AD57</f>
        <v>19800</v>
      </c>
      <c r="AK57" s="19">
        <v>52</v>
      </c>
      <c r="AL57" s="19">
        <v>14</v>
      </c>
      <c r="AN57" s="19">
        <v>52</v>
      </c>
      <c r="AO57" s="19">
        <f t="shared" si="11"/>
        <v>15</v>
      </c>
      <c r="AQ57" s="19">
        <v>52</v>
      </c>
      <c r="AR57" s="19">
        <f t="shared" si="12"/>
        <v>16</v>
      </c>
      <c r="AT57" s="19">
        <v>52</v>
      </c>
      <c r="AU57" s="19">
        <f t="shared" si="13"/>
        <v>17</v>
      </c>
      <c r="AX57" s="19">
        <v>52</v>
      </c>
      <c r="AY57" s="15">
        <f t="shared" si="26"/>
        <v>180</v>
      </c>
      <c r="AZ57" s="15">
        <f t="shared" si="27"/>
        <v>400</v>
      </c>
      <c r="BA57" s="15">
        <f t="shared" si="28"/>
        <v>38100</v>
      </c>
      <c r="BG57" s="23">
        <v>39</v>
      </c>
      <c r="BH57" s="23"/>
      <c r="BI57" s="21">
        <f t="shared" si="29"/>
        <v>0.29431052965293736</v>
      </c>
      <c r="BJ57" s="15">
        <f t="shared" si="30"/>
        <v>0</v>
      </c>
      <c r="BK57" s="15">
        <f t="shared" si="31"/>
        <v>0</v>
      </c>
      <c r="BL57" s="15">
        <f t="shared" si="32"/>
        <v>0</v>
      </c>
      <c r="BM57" s="15">
        <f t="shared" si="33"/>
        <v>0</v>
      </c>
      <c r="BN57" s="15">
        <f t="shared" si="34"/>
        <v>0</v>
      </c>
      <c r="BO57" s="15">
        <f t="shared" si="35"/>
        <v>0</v>
      </c>
      <c r="BP57" s="15">
        <f t="shared" si="36"/>
        <v>0</v>
      </c>
      <c r="BR57" s="23">
        <v>39</v>
      </c>
      <c r="BS57" s="23">
        <v>40</v>
      </c>
      <c r="BY57" s="52">
        <v>53</v>
      </c>
      <c r="BZ57" s="52">
        <v>1</v>
      </c>
      <c r="CA57" s="54" t="s">
        <v>542</v>
      </c>
      <c r="CB57" s="52">
        <v>53</v>
      </c>
      <c r="CC57" s="52"/>
      <c r="CD57" s="52"/>
      <c r="CE57" s="52"/>
      <c r="CF57" s="52" t="s">
        <v>543</v>
      </c>
      <c r="CG57" s="52">
        <v>4320</v>
      </c>
      <c r="CH57" s="52" t="s">
        <v>544</v>
      </c>
      <c r="CI57" s="52">
        <v>55</v>
      </c>
      <c r="CJ57" s="52"/>
      <c r="CK57" s="52"/>
      <c r="CL57" s="52" t="s">
        <v>544</v>
      </c>
      <c r="CM57" s="52">
        <v>70</v>
      </c>
      <c r="CN57" s="52"/>
      <c r="CO57" s="52"/>
      <c r="CP57" s="52"/>
      <c r="CQ57" s="52"/>
      <c r="CR57" s="52"/>
      <c r="CS57" s="52"/>
      <c r="CT57" s="52"/>
      <c r="CU57" s="52"/>
      <c r="CV57" s="52"/>
      <c r="CW57" s="52"/>
    </row>
    <row r="58" spans="1:101" ht="16.5" x14ac:dyDescent="0.2">
      <c r="A58" s="18">
        <v>54</v>
      </c>
      <c r="B58" s="26">
        <v>9</v>
      </c>
      <c r="C58" s="39">
        <v>60</v>
      </c>
      <c r="D58" s="26">
        <f>INDEX(章节关卡!$C$6:$C$20,芦花古楼!B58)*芦花古楼!C58</f>
        <v>2160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4320</v>
      </c>
      <c r="J58" s="18">
        <v>54</v>
      </c>
      <c r="K58" s="26">
        <v>9</v>
      </c>
      <c r="L58" s="39">
        <v>120</v>
      </c>
      <c r="M58" s="26">
        <f>INDEX(章节关卡!$C$6:$C$20,芦花古楼!K58)*芦花古楼!L58</f>
        <v>4320</v>
      </c>
      <c r="N58" s="23">
        <f t="shared" si="4"/>
        <v>60</v>
      </c>
      <c r="O58" s="23">
        <f t="shared" si="5"/>
        <v>70</v>
      </c>
      <c r="P58" s="15">
        <f>INDEX(章节关卡!$E$6:$E$20,芦花古楼!K58)*芦花古楼!L58</f>
        <v>8640</v>
      </c>
      <c r="S58" s="18">
        <v>54</v>
      </c>
      <c r="T58" s="26">
        <v>11</v>
      </c>
      <c r="U58" s="39">
        <v>180</v>
      </c>
      <c r="V58" s="26">
        <f>INDEX(章节关卡!$C$6:$C$20,芦花古楼!T58)*芦花古楼!U58</f>
        <v>9540</v>
      </c>
      <c r="W58" s="23">
        <f t="shared" si="24"/>
        <v>65</v>
      </c>
      <c r="X58" s="23">
        <f t="shared" si="25"/>
        <v>70</v>
      </c>
      <c r="Y58" s="15">
        <f>INDEX(章节关卡!$E$6:$E$20,芦花古楼!T58)*芦花古楼!U58</f>
        <v>19800</v>
      </c>
      <c r="AB58" s="18">
        <v>54</v>
      </c>
      <c r="AC58" s="26">
        <v>11</v>
      </c>
      <c r="AD58" s="39">
        <v>180</v>
      </c>
      <c r="AE58" s="26">
        <f>INDEX(章节关卡!$C$6:$C$20,芦花古楼!AC58)*芦花古楼!AD58</f>
        <v>9540</v>
      </c>
      <c r="AF58" s="23">
        <f t="shared" si="6"/>
        <v>70</v>
      </c>
      <c r="AG58" s="23">
        <f t="shared" si="7"/>
        <v>70</v>
      </c>
      <c r="AH58" s="15">
        <f>INDEX(章节关卡!$E$6:$E$20,芦花古楼!AC58)*芦花古楼!AD58</f>
        <v>19800</v>
      </c>
      <c r="AK58" s="19">
        <v>53</v>
      </c>
      <c r="AL58" s="19">
        <v>15</v>
      </c>
      <c r="AN58" s="19">
        <v>53</v>
      </c>
      <c r="AO58" s="19">
        <f t="shared" si="11"/>
        <v>16</v>
      </c>
      <c r="AQ58" s="19">
        <v>53</v>
      </c>
      <c r="AR58" s="19">
        <f t="shared" si="12"/>
        <v>17</v>
      </c>
      <c r="AT58" s="19">
        <v>53</v>
      </c>
      <c r="AU58" s="19">
        <f t="shared" si="13"/>
        <v>18</v>
      </c>
      <c r="AX58" s="19">
        <v>53</v>
      </c>
      <c r="AY58" s="15">
        <f t="shared" si="26"/>
        <v>190</v>
      </c>
      <c r="AZ58" s="15">
        <f t="shared" si="27"/>
        <v>400</v>
      </c>
      <c r="BA58" s="15">
        <f t="shared" si="28"/>
        <v>44700</v>
      </c>
      <c r="BG58" s="23">
        <v>40</v>
      </c>
      <c r="BH58" s="23"/>
      <c r="BI58" s="21">
        <f t="shared" si="29"/>
        <v>0.32374158261823111</v>
      </c>
      <c r="BJ58" s="15">
        <f t="shared" si="30"/>
        <v>0</v>
      </c>
      <c r="BK58" s="15">
        <f t="shared" si="31"/>
        <v>0</v>
      </c>
      <c r="BL58" s="15">
        <f t="shared" si="32"/>
        <v>0</v>
      </c>
      <c r="BM58" s="15">
        <f t="shared" si="33"/>
        <v>0</v>
      </c>
      <c r="BN58" s="15">
        <f t="shared" si="34"/>
        <v>0</v>
      </c>
      <c r="BO58" s="15">
        <f t="shared" si="35"/>
        <v>0</v>
      </c>
      <c r="BP58" s="15">
        <f t="shared" si="36"/>
        <v>0</v>
      </c>
      <c r="BR58" s="23">
        <v>40</v>
      </c>
      <c r="BS58" s="23">
        <v>40</v>
      </c>
      <c r="BY58" s="52">
        <v>54</v>
      </c>
      <c r="BZ58" s="52">
        <v>1</v>
      </c>
      <c r="CA58" s="54" t="s">
        <v>542</v>
      </c>
      <c r="CB58" s="52">
        <v>54</v>
      </c>
      <c r="CC58" s="52"/>
      <c r="CD58" s="52"/>
      <c r="CE58" s="52"/>
      <c r="CF58" s="52" t="s">
        <v>543</v>
      </c>
      <c r="CG58" s="52">
        <v>4320</v>
      </c>
      <c r="CH58" s="52" t="s">
        <v>544</v>
      </c>
      <c r="CI58" s="52">
        <v>55</v>
      </c>
      <c r="CJ58" s="52"/>
      <c r="CK58" s="52"/>
      <c r="CL58" s="52" t="s">
        <v>544</v>
      </c>
      <c r="CM58" s="52">
        <v>70</v>
      </c>
      <c r="CN58" s="52"/>
      <c r="CO58" s="52"/>
      <c r="CP58" s="52"/>
      <c r="CQ58" s="52"/>
      <c r="CR58" s="52"/>
      <c r="CS58" s="52"/>
      <c r="CT58" s="52"/>
      <c r="CU58" s="52"/>
      <c r="CV58" s="52"/>
      <c r="CW58" s="52"/>
    </row>
    <row r="59" spans="1:101" ht="16.5" x14ac:dyDescent="0.2">
      <c r="A59" s="18">
        <v>55</v>
      </c>
      <c r="B59" s="26">
        <v>9</v>
      </c>
      <c r="C59" s="39">
        <v>60</v>
      </c>
      <c r="D59" s="26">
        <f>INDEX(章节关卡!$C$6:$C$20,芦花古楼!B59)*芦花古楼!C59</f>
        <v>2160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4320</v>
      </c>
      <c r="J59" s="18">
        <v>55</v>
      </c>
      <c r="K59" s="26">
        <v>9</v>
      </c>
      <c r="L59" s="39">
        <v>120</v>
      </c>
      <c r="M59" s="26">
        <f>INDEX(章节关卡!$C$6:$C$20,芦花古楼!K59)*芦花古楼!L59</f>
        <v>4320</v>
      </c>
      <c r="N59" s="23">
        <f t="shared" si="4"/>
        <v>60</v>
      </c>
      <c r="O59" s="23">
        <f t="shared" si="5"/>
        <v>75</v>
      </c>
      <c r="P59" s="15">
        <f>INDEX(章节关卡!$E$6:$E$20,芦花古楼!K59)*芦花古楼!L59</f>
        <v>8640</v>
      </c>
      <c r="S59" s="18">
        <v>55</v>
      </c>
      <c r="T59" s="26">
        <v>11</v>
      </c>
      <c r="U59" s="39">
        <v>180</v>
      </c>
      <c r="V59" s="26">
        <f>INDEX(章节关卡!$C$6:$C$20,芦花古楼!T59)*芦花古楼!U59</f>
        <v>9540</v>
      </c>
      <c r="W59" s="23">
        <f t="shared" si="24"/>
        <v>65</v>
      </c>
      <c r="X59" s="23">
        <f t="shared" si="25"/>
        <v>75</v>
      </c>
      <c r="Y59" s="15">
        <f>INDEX(章节关卡!$E$6:$E$20,芦花古楼!T59)*芦花古楼!U59</f>
        <v>19800</v>
      </c>
      <c r="AB59" s="18">
        <v>55</v>
      </c>
      <c r="AC59" s="26">
        <v>11</v>
      </c>
      <c r="AD59" s="39">
        <v>180</v>
      </c>
      <c r="AE59" s="26">
        <f>INDEX(章节关卡!$C$6:$C$20,芦花古楼!AC59)*芦花古楼!AD59</f>
        <v>9540</v>
      </c>
      <c r="AF59" s="23">
        <f t="shared" si="6"/>
        <v>70</v>
      </c>
      <c r="AG59" s="23">
        <f t="shared" si="7"/>
        <v>75</v>
      </c>
      <c r="AH59" s="15">
        <f>INDEX(章节关卡!$E$6:$E$20,芦花古楼!AC59)*芦花古楼!AD59</f>
        <v>19800</v>
      </c>
      <c r="AK59" s="19">
        <v>54</v>
      </c>
      <c r="AL59" s="19">
        <v>15</v>
      </c>
      <c r="AN59" s="19">
        <v>54</v>
      </c>
      <c r="AO59" s="19">
        <f t="shared" si="11"/>
        <v>16</v>
      </c>
      <c r="AQ59" s="19">
        <v>54</v>
      </c>
      <c r="AR59" s="19">
        <f t="shared" si="12"/>
        <v>17</v>
      </c>
      <c r="AT59" s="19">
        <v>54</v>
      </c>
      <c r="AU59" s="19">
        <f t="shared" si="13"/>
        <v>18</v>
      </c>
      <c r="AX59" s="19">
        <v>54</v>
      </c>
      <c r="AY59" s="15">
        <f t="shared" si="26"/>
        <v>180</v>
      </c>
      <c r="AZ59" s="15">
        <f t="shared" si="27"/>
        <v>400</v>
      </c>
      <c r="BA59" s="15">
        <f t="shared" si="28"/>
        <v>38100</v>
      </c>
      <c r="BY59" s="52">
        <v>55</v>
      </c>
      <c r="BZ59" s="52">
        <v>1</v>
      </c>
      <c r="CA59" s="54" t="s">
        <v>542</v>
      </c>
      <c r="CB59" s="52">
        <v>55</v>
      </c>
      <c r="CC59" s="52"/>
      <c r="CD59" s="52"/>
      <c r="CE59" s="52"/>
      <c r="CF59" s="52" t="s">
        <v>543</v>
      </c>
      <c r="CG59" s="52">
        <v>4320</v>
      </c>
      <c r="CH59" s="52" t="s">
        <v>544</v>
      </c>
      <c r="CI59" s="52">
        <v>55</v>
      </c>
      <c r="CJ59" s="52"/>
      <c r="CK59" s="52"/>
      <c r="CL59" s="52" t="s">
        <v>544</v>
      </c>
      <c r="CM59" s="52">
        <v>75</v>
      </c>
      <c r="CN59" s="52"/>
      <c r="CO59" s="52"/>
      <c r="CP59" s="52"/>
      <c r="CQ59" s="52"/>
      <c r="CR59" s="52"/>
      <c r="CS59" s="52"/>
      <c r="CT59" s="52"/>
      <c r="CU59" s="52"/>
      <c r="CV59" s="52"/>
      <c r="CW59" s="52"/>
    </row>
    <row r="60" spans="1:101" ht="16.5" x14ac:dyDescent="0.2">
      <c r="A60" s="18">
        <v>56</v>
      </c>
      <c r="B60" s="26">
        <v>9</v>
      </c>
      <c r="C60" s="39">
        <v>60</v>
      </c>
      <c r="D60" s="26">
        <f>INDEX(章节关卡!$C$6:$C$20,芦花古楼!B60)*芦花古楼!C60</f>
        <v>2160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4320</v>
      </c>
      <c r="J60" s="18">
        <v>56</v>
      </c>
      <c r="K60" s="26">
        <v>9</v>
      </c>
      <c r="L60" s="39">
        <v>120</v>
      </c>
      <c r="M60" s="26">
        <f>INDEX(章节关卡!$C$6:$C$20,芦花古楼!K60)*芦花古楼!L60</f>
        <v>4320</v>
      </c>
      <c r="N60" s="23">
        <f t="shared" si="4"/>
        <v>65</v>
      </c>
      <c r="O60" s="23">
        <f t="shared" si="5"/>
        <v>75</v>
      </c>
      <c r="P60" s="15">
        <f>INDEX(章节关卡!$E$6:$E$20,芦花古楼!K60)*芦花古楼!L60</f>
        <v>8640</v>
      </c>
      <c r="S60" s="18">
        <v>56</v>
      </c>
      <c r="T60" s="26">
        <v>11</v>
      </c>
      <c r="U60" s="39">
        <v>180</v>
      </c>
      <c r="V60" s="26">
        <f>INDEX(章节关卡!$C$6:$C$20,芦花古楼!T60)*芦花古楼!U60</f>
        <v>9540</v>
      </c>
      <c r="W60" s="23">
        <f t="shared" si="24"/>
        <v>70</v>
      </c>
      <c r="X60" s="23">
        <f t="shared" si="25"/>
        <v>75</v>
      </c>
      <c r="Y60" s="15">
        <f>INDEX(章节关卡!$E$6:$E$20,芦花古楼!T60)*芦花古楼!U60</f>
        <v>19800</v>
      </c>
      <c r="AB60" s="18">
        <v>56</v>
      </c>
      <c r="AC60" s="26">
        <v>11</v>
      </c>
      <c r="AD60" s="39">
        <v>180</v>
      </c>
      <c r="AE60" s="26">
        <f>INDEX(章节关卡!$C$6:$C$20,芦花古楼!AC60)*芦花古楼!AD60</f>
        <v>9540</v>
      </c>
      <c r="AF60" s="23">
        <f t="shared" si="6"/>
        <v>75</v>
      </c>
      <c r="AG60" s="23">
        <f t="shared" si="7"/>
        <v>75</v>
      </c>
      <c r="AH60" s="15">
        <f>INDEX(章节关卡!$E$6:$E$20,芦花古楼!AC60)*芦花古楼!AD60</f>
        <v>19800</v>
      </c>
      <c r="AK60" s="19">
        <v>55</v>
      </c>
      <c r="AL60" s="19">
        <v>16</v>
      </c>
      <c r="AN60" s="19">
        <v>55</v>
      </c>
      <c r="AO60" s="19">
        <f t="shared" si="11"/>
        <v>17</v>
      </c>
      <c r="AQ60" s="19">
        <v>55</v>
      </c>
      <c r="AR60" s="19">
        <f t="shared" si="12"/>
        <v>18</v>
      </c>
      <c r="AT60" s="19">
        <v>55</v>
      </c>
      <c r="AU60" s="19">
        <f t="shared" si="13"/>
        <v>19</v>
      </c>
      <c r="AX60" s="19">
        <v>55</v>
      </c>
      <c r="AY60" s="15">
        <f t="shared" si="26"/>
        <v>190</v>
      </c>
      <c r="AZ60" s="15">
        <f t="shared" si="27"/>
        <v>400</v>
      </c>
      <c r="BA60" s="15">
        <f t="shared" si="28"/>
        <v>44700</v>
      </c>
      <c r="BY60" s="52">
        <v>56</v>
      </c>
      <c r="BZ60" s="52">
        <v>1</v>
      </c>
      <c r="CA60" s="54" t="s">
        <v>542</v>
      </c>
      <c r="CB60" s="52">
        <v>56</v>
      </c>
      <c r="CC60" s="52"/>
      <c r="CD60" s="52"/>
      <c r="CE60" s="52"/>
      <c r="CF60" s="52" t="s">
        <v>543</v>
      </c>
      <c r="CG60" s="52">
        <v>4320</v>
      </c>
      <c r="CH60" s="52" t="s">
        <v>544</v>
      </c>
      <c r="CI60" s="52">
        <v>60</v>
      </c>
      <c r="CJ60" s="52"/>
      <c r="CK60" s="52"/>
      <c r="CL60" s="52" t="s">
        <v>544</v>
      </c>
      <c r="CM60" s="52">
        <v>75</v>
      </c>
      <c r="CN60" s="52"/>
      <c r="CO60" s="52"/>
      <c r="CP60" s="52"/>
      <c r="CQ60" s="52"/>
      <c r="CR60" s="52"/>
      <c r="CS60" s="52"/>
      <c r="CT60" s="52"/>
      <c r="CU60" s="52"/>
      <c r="CV60" s="52"/>
      <c r="CW60" s="52"/>
    </row>
    <row r="61" spans="1:101" ht="16.5" x14ac:dyDescent="0.2">
      <c r="A61" s="18">
        <v>57</v>
      </c>
      <c r="B61" s="26">
        <v>9</v>
      </c>
      <c r="C61" s="39">
        <v>60</v>
      </c>
      <c r="D61" s="26">
        <f>INDEX(章节关卡!$C$6:$C$20,芦花古楼!B61)*芦花古楼!C61</f>
        <v>2160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4320</v>
      </c>
      <c r="J61" s="18">
        <v>57</v>
      </c>
      <c r="K61" s="26">
        <v>9</v>
      </c>
      <c r="L61" s="39">
        <v>120</v>
      </c>
      <c r="M61" s="26">
        <f>INDEX(章节关卡!$C$6:$C$20,芦花古楼!K61)*芦花古楼!L61</f>
        <v>4320</v>
      </c>
      <c r="N61" s="23">
        <f t="shared" si="4"/>
        <v>65</v>
      </c>
      <c r="O61" s="23">
        <f t="shared" si="5"/>
        <v>75</v>
      </c>
      <c r="P61" s="15">
        <f>INDEX(章节关卡!$E$6:$E$20,芦花古楼!K61)*芦花古楼!L61</f>
        <v>8640</v>
      </c>
      <c r="S61" s="18">
        <v>57</v>
      </c>
      <c r="T61" s="26">
        <v>11</v>
      </c>
      <c r="U61" s="39">
        <v>180</v>
      </c>
      <c r="V61" s="26">
        <f>INDEX(章节关卡!$C$6:$C$20,芦花古楼!T61)*芦花古楼!U61</f>
        <v>9540</v>
      </c>
      <c r="W61" s="23">
        <f t="shared" si="24"/>
        <v>70</v>
      </c>
      <c r="X61" s="23">
        <f t="shared" si="25"/>
        <v>75</v>
      </c>
      <c r="Y61" s="15">
        <f>INDEX(章节关卡!$E$6:$E$20,芦花古楼!T61)*芦花古楼!U61</f>
        <v>19800</v>
      </c>
      <c r="AB61" s="18">
        <v>57</v>
      </c>
      <c r="AC61" s="26">
        <v>11</v>
      </c>
      <c r="AD61" s="39">
        <v>180</v>
      </c>
      <c r="AE61" s="26">
        <f>INDEX(章节关卡!$C$6:$C$20,芦花古楼!AC61)*芦花古楼!AD61</f>
        <v>9540</v>
      </c>
      <c r="AF61" s="23">
        <f t="shared" si="6"/>
        <v>75</v>
      </c>
      <c r="AG61" s="23">
        <f t="shared" si="7"/>
        <v>75</v>
      </c>
      <c r="AH61" s="15">
        <f>INDEX(章节关卡!$E$6:$E$20,芦花古楼!AC61)*芦花古楼!AD61</f>
        <v>19800</v>
      </c>
      <c r="AK61" s="19">
        <v>56</v>
      </c>
      <c r="AL61" s="19">
        <v>16</v>
      </c>
      <c r="AN61" s="19">
        <v>56</v>
      </c>
      <c r="AO61" s="19">
        <f t="shared" si="11"/>
        <v>17</v>
      </c>
      <c r="AQ61" s="19">
        <v>56</v>
      </c>
      <c r="AR61" s="19">
        <f t="shared" si="12"/>
        <v>18</v>
      </c>
      <c r="AT61" s="19">
        <v>56</v>
      </c>
      <c r="AU61" s="19">
        <f t="shared" si="13"/>
        <v>19</v>
      </c>
      <c r="AX61" s="19">
        <v>56</v>
      </c>
      <c r="AY61" s="15">
        <f t="shared" si="26"/>
        <v>180</v>
      </c>
      <c r="AZ61" s="15">
        <f t="shared" si="27"/>
        <v>405</v>
      </c>
      <c r="BA61" s="15">
        <f t="shared" si="28"/>
        <v>38100</v>
      </c>
      <c r="BY61" s="52">
        <v>57</v>
      </c>
      <c r="BZ61" s="52">
        <v>1</v>
      </c>
      <c r="CA61" s="54" t="s">
        <v>542</v>
      </c>
      <c r="CB61" s="52">
        <v>57</v>
      </c>
      <c r="CC61" s="52"/>
      <c r="CD61" s="52"/>
      <c r="CE61" s="52"/>
      <c r="CF61" s="52" t="s">
        <v>543</v>
      </c>
      <c r="CG61" s="52">
        <v>4320</v>
      </c>
      <c r="CH61" s="52" t="s">
        <v>544</v>
      </c>
      <c r="CI61" s="52">
        <v>60</v>
      </c>
      <c r="CJ61" s="52"/>
      <c r="CK61" s="52"/>
      <c r="CL61" s="52" t="s">
        <v>544</v>
      </c>
      <c r="CM61" s="52">
        <v>75</v>
      </c>
      <c r="CN61" s="52"/>
      <c r="CO61" s="52"/>
      <c r="CP61" s="52"/>
      <c r="CQ61" s="52"/>
      <c r="CR61" s="52"/>
      <c r="CS61" s="52"/>
      <c r="CT61" s="52"/>
      <c r="CU61" s="52"/>
      <c r="CV61" s="52"/>
      <c r="CW61" s="52"/>
    </row>
    <row r="62" spans="1:101" ht="16.5" x14ac:dyDescent="0.2">
      <c r="A62" s="18">
        <v>58</v>
      </c>
      <c r="B62" s="26">
        <v>9</v>
      </c>
      <c r="C62" s="39">
        <v>60</v>
      </c>
      <c r="D62" s="26">
        <f>INDEX(章节关卡!$C$6:$C$20,芦花古楼!B62)*芦花古楼!C62</f>
        <v>2160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4320</v>
      </c>
      <c r="J62" s="18">
        <v>58</v>
      </c>
      <c r="K62" s="26">
        <v>9</v>
      </c>
      <c r="L62" s="39">
        <v>120</v>
      </c>
      <c r="M62" s="26">
        <f>INDEX(章节关卡!$C$6:$C$20,芦花古楼!K62)*芦花古楼!L62</f>
        <v>4320</v>
      </c>
      <c r="N62" s="23">
        <f t="shared" si="4"/>
        <v>65</v>
      </c>
      <c r="O62" s="23">
        <f t="shared" si="5"/>
        <v>75</v>
      </c>
      <c r="P62" s="15">
        <f>INDEX(章节关卡!$E$6:$E$20,芦花古楼!K62)*芦花古楼!L62</f>
        <v>8640</v>
      </c>
      <c r="S62" s="18">
        <v>58</v>
      </c>
      <c r="T62" s="26">
        <v>11</v>
      </c>
      <c r="U62" s="39">
        <v>180</v>
      </c>
      <c r="V62" s="26">
        <f>INDEX(章节关卡!$C$6:$C$20,芦花古楼!T62)*芦花古楼!U62</f>
        <v>9540</v>
      </c>
      <c r="W62" s="23">
        <f t="shared" si="24"/>
        <v>70</v>
      </c>
      <c r="X62" s="23">
        <f t="shared" si="25"/>
        <v>75</v>
      </c>
      <c r="Y62" s="15">
        <f>INDEX(章节关卡!$E$6:$E$20,芦花古楼!T62)*芦花古楼!U62</f>
        <v>19800</v>
      </c>
      <c r="AB62" s="18">
        <v>58</v>
      </c>
      <c r="AC62" s="26">
        <v>11</v>
      </c>
      <c r="AD62" s="39">
        <v>180</v>
      </c>
      <c r="AE62" s="26">
        <f>INDEX(章节关卡!$C$6:$C$20,芦花古楼!AC62)*芦花古楼!AD62</f>
        <v>9540</v>
      </c>
      <c r="AF62" s="23">
        <f t="shared" si="6"/>
        <v>75</v>
      </c>
      <c r="AG62" s="23">
        <f t="shared" si="7"/>
        <v>75</v>
      </c>
      <c r="AH62" s="15">
        <f>INDEX(章节关卡!$E$6:$E$20,芦花古楼!AC62)*芦花古楼!AD62</f>
        <v>19800</v>
      </c>
      <c r="AK62" s="19">
        <v>57</v>
      </c>
      <c r="AL62" s="19">
        <v>17</v>
      </c>
      <c r="AN62" s="19">
        <v>57</v>
      </c>
      <c r="AO62" s="19">
        <f t="shared" si="11"/>
        <v>18</v>
      </c>
      <c r="AQ62" s="19">
        <v>57</v>
      </c>
      <c r="AR62" s="19">
        <f t="shared" si="12"/>
        <v>19</v>
      </c>
      <c r="AT62" s="19">
        <v>57</v>
      </c>
      <c r="AU62" s="19">
        <f t="shared" si="13"/>
        <v>20</v>
      </c>
      <c r="AX62" s="19">
        <v>57</v>
      </c>
      <c r="AY62" s="15">
        <f t="shared" si="26"/>
        <v>190</v>
      </c>
      <c r="AZ62" s="15">
        <f t="shared" si="27"/>
        <v>410</v>
      </c>
      <c r="BA62" s="15">
        <f t="shared" si="28"/>
        <v>44700</v>
      </c>
      <c r="BY62" s="52">
        <v>58</v>
      </c>
      <c r="BZ62" s="52">
        <v>1</v>
      </c>
      <c r="CA62" s="54" t="s">
        <v>542</v>
      </c>
      <c r="CB62" s="52">
        <v>58</v>
      </c>
      <c r="CC62" s="52"/>
      <c r="CD62" s="52"/>
      <c r="CE62" s="52"/>
      <c r="CF62" s="52" t="s">
        <v>543</v>
      </c>
      <c r="CG62" s="52">
        <v>4320</v>
      </c>
      <c r="CH62" s="52" t="s">
        <v>544</v>
      </c>
      <c r="CI62" s="52">
        <v>60</v>
      </c>
      <c r="CJ62" s="52"/>
      <c r="CK62" s="52"/>
      <c r="CL62" s="52" t="s">
        <v>544</v>
      </c>
      <c r="CM62" s="52">
        <v>75</v>
      </c>
      <c r="CN62" s="52"/>
      <c r="CO62" s="52"/>
      <c r="CP62" s="52"/>
      <c r="CQ62" s="52"/>
      <c r="CR62" s="52"/>
      <c r="CS62" s="52"/>
      <c r="CT62" s="52"/>
      <c r="CU62" s="52"/>
      <c r="CV62" s="52"/>
      <c r="CW62" s="52"/>
    </row>
    <row r="63" spans="1:101" ht="16.5" x14ac:dyDescent="0.2">
      <c r="A63" s="18">
        <v>59</v>
      </c>
      <c r="B63" s="26">
        <v>9</v>
      </c>
      <c r="C63" s="39">
        <v>60</v>
      </c>
      <c r="D63" s="26">
        <f>INDEX(章节关卡!$C$6:$C$20,芦花古楼!B63)*芦花古楼!C63</f>
        <v>2160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4320</v>
      </c>
      <c r="J63" s="18">
        <v>59</v>
      </c>
      <c r="K63" s="26">
        <v>9</v>
      </c>
      <c r="L63" s="39">
        <v>120</v>
      </c>
      <c r="M63" s="26">
        <f>INDEX(章节关卡!$C$6:$C$20,芦花古楼!K63)*芦花古楼!L63</f>
        <v>4320</v>
      </c>
      <c r="N63" s="23">
        <f t="shared" si="4"/>
        <v>65</v>
      </c>
      <c r="O63" s="23">
        <f t="shared" si="5"/>
        <v>75</v>
      </c>
      <c r="P63" s="15">
        <f>INDEX(章节关卡!$E$6:$E$20,芦花古楼!K63)*芦花古楼!L63</f>
        <v>8640</v>
      </c>
      <c r="S63" s="18">
        <v>59</v>
      </c>
      <c r="T63" s="26">
        <v>11</v>
      </c>
      <c r="U63" s="39">
        <v>180</v>
      </c>
      <c r="V63" s="26">
        <f>INDEX(章节关卡!$C$6:$C$20,芦花古楼!T63)*芦花古楼!U63</f>
        <v>9540</v>
      </c>
      <c r="W63" s="23">
        <f t="shared" si="24"/>
        <v>70</v>
      </c>
      <c r="X63" s="23">
        <f t="shared" si="25"/>
        <v>75</v>
      </c>
      <c r="Y63" s="15">
        <f>INDEX(章节关卡!$E$6:$E$20,芦花古楼!T63)*芦花古楼!U63</f>
        <v>19800</v>
      </c>
      <c r="AB63" s="18">
        <v>59</v>
      </c>
      <c r="AC63" s="26">
        <v>11</v>
      </c>
      <c r="AD63" s="39">
        <v>180</v>
      </c>
      <c r="AE63" s="26">
        <f>INDEX(章节关卡!$C$6:$C$20,芦花古楼!AC63)*芦花古楼!AD63</f>
        <v>9540</v>
      </c>
      <c r="AF63" s="23">
        <f t="shared" si="6"/>
        <v>75</v>
      </c>
      <c r="AG63" s="23">
        <f t="shared" si="7"/>
        <v>75</v>
      </c>
      <c r="AH63" s="15">
        <f>INDEX(章节关卡!$E$6:$E$20,芦花古楼!AC63)*芦花古楼!AD63</f>
        <v>19800</v>
      </c>
      <c r="AK63" s="19">
        <v>58</v>
      </c>
      <c r="AL63" s="19">
        <v>17</v>
      </c>
      <c r="AN63" s="19">
        <v>58</v>
      </c>
      <c r="AO63" s="19">
        <f t="shared" si="11"/>
        <v>18</v>
      </c>
      <c r="AQ63" s="19">
        <v>58</v>
      </c>
      <c r="AR63" s="19">
        <f t="shared" si="12"/>
        <v>19</v>
      </c>
      <c r="AT63" s="19">
        <v>58</v>
      </c>
      <c r="AU63" s="19">
        <f t="shared" si="13"/>
        <v>20</v>
      </c>
      <c r="AX63" s="19">
        <v>58</v>
      </c>
      <c r="AY63" s="15">
        <f t="shared" si="26"/>
        <v>185</v>
      </c>
      <c r="AZ63" s="15">
        <f t="shared" si="27"/>
        <v>415</v>
      </c>
      <c r="BA63" s="15">
        <f t="shared" si="28"/>
        <v>38100</v>
      </c>
      <c r="BY63" s="52">
        <v>59</v>
      </c>
      <c r="BZ63" s="52">
        <v>1</v>
      </c>
      <c r="CA63" s="54" t="s">
        <v>542</v>
      </c>
      <c r="CB63" s="52">
        <v>59</v>
      </c>
      <c r="CC63" s="52"/>
      <c r="CD63" s="52"/>
      <c r="CE63" s="52"/>
      <c r="CF63" s="52" t="s">
        <v>543</v>
      </c>
      <c r="CG63" s="52">
        <v>4320</v>
      </c>
      <c r="CH63" s="52" t="s">
        <v>544</v>
      </c>
      <c r="CI63" s="52">
        <v>60</v>
      </c>
      <c r="CJ63" s="52"/>
      <c r="CK63" s="52"/>
      <c r="CL63" s="52" t="s">
        <v>544</v>
      </c>
      <c r="CM63" s="52">
        <v>75</v>
      </c>
      <c r="CN63" s="52"/>
      <c r="CO63" s="52"/>
      <c r="CP63" s="52"/>
      <c r="CQ63" s="52"/>
      <c r="CR63" s="52"/>
      <c r="CS63" s="52"/>
      <c r="CT63" s="52"/>
      <c r="CU63" s="52"/>
      <c r="CV63" s="52"/>
      <c r="CW63" s="52"/>
    </row>
    <row r="64" spans="1:101" ht="16.5" x14ac:dyDescent="0.2">
      <c r="A64" s="18">
        <v>60</v>
      </c>
      <c r="B64" s="26">
        <v>10</v>
      </c>
      <c r="C64" s="39">
        <v>60</v>
      </c>
      <c r="D64" s="26">
        <f>INDEX(章节关卡!$C$6:$C$20,芦花古楼!B64)*芦花古楼!C64</f>
        <v>2640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5400</v>
      </c>
      <c r="J64" s="18">
        <v>60</v>
      </c>
      <c r="K64" s="26">
        <v>10</v>
      </c>
      <c r="L64" s="39">
        <v>120</v>
      </c>
      <c r="M64" s="26">
        <f>INDEX(章节关卡!$C$6:$C$20,芦花古楼!K64)*芦花古楼!L64</f>
        <v>5280</v>
      </c>
      <c r="N64" s="23">
        <f t="shared" si="4"/>
        <v>65</v>
      </c>
      <c r="O64" s="23">
        <f t="shared" si="5"/>
        <v>80</v>
      </c>
      <c r="P64" s="15">
        <f>INDEX(章节关卡!$E$6:$E$20,芦花古楼!K64)*芦花古楼!L64</f>
        <v>10800</v>
      </c>
      <c r="S64" s="18">
        <v>60</v>
      </c>
      <c r="T64" s="26">
        <v>12</v>
      </c>
      <c r="U64" s="39">
        <v>180</v>
      </c>
      <c r="V64" s="26">
        <f>INDEX(章节关卡!$C$6:$C$20,芦花古楼!T64)*芦花古楼!U64</f>
        <v>11700</v>
      </c>
      <c r="W64" s="23">
        <f t="shared" si="24"/>
        <v>70</v>
      </c>
      <c r="X64" s="23">
        <f t="shared" si="25"/>
        <v>80</v>
      </c>
      <c r="Y64" s="15">
        <f>INDEX(章节关卡!$E$6:$E$20,芦花古楼!T64)*芦花古楼!U64</f>
        <v>23400</v>
      </c>
      <c r="AB64" s="18">
        <v>60</v>
      </c>
      <c r="AC64" s="26">
        <v>12</v>
      </c>
      <c r="AD64" s="39">
        <v>180</v>
      </c>
      <c r="AE64" s="26">
        <f>INDEX(章节关卡!$C$6:$C$20,芦花古楼!AC64)*芦花古楼!AD64</f>
        <v>11700</v>
      </c>
      <c r="AF64" s="23">
        <f t="shared" si="6"/>
        <v>75</v>
      </c>
      <c r="AG64" s="23">
        <f t="shared" si="7"/>
        <v>80</v>
      </c>
      <c r="AH64" s="15">
        <f>INDEX(章节关卡!$E$6:$E$20,芦花古楼!AC64)*芦花古楼!AD64</f>
        <v>23400</v>
      </c>
      <c r="AK64" s="19">
        <v>59</v>
      </c>
      <c r="AL64" s="19">
        <v>18</v>
      </c>
      <c r="AN64" s="19">
        <v>59</v>
      </c>
      <c r="AO64" s="19">
        <f t="shared" si="11"/>
        <v>19</v>
      </c>
      <c r="AQ64" s="19">
        <v>59</v>
      </c>
      <c r="AR64" s="19">
        <f t="shared" si="12"/>
        <v>20</v>
      </c>
      <c r="AT64" s="19">
        <v>59</v>
      </c>
      <c r="AU64" s="19">
        <f t="shared" si="13"/>
        <v>21</v>
      </c>
      <c r="AX64" s="19">
        <v>59</v>
      </c>
      <c r="AY64" s="15">
        <f t="shared" si="26"/>
        <v>195</v>
      </c>
      <c r="AZ64" s="15">
        <f t="shared" si="27"/>
        <v>420</v>
      </c>
      <c r="BA64" s="15">
        <f t="shared" si="28"/>
        <v>44700</v>
      </c>
      <c r="BY64" s="52">
        <v>60</v>
      </c>
      <c r="BZ64" s="52">
        <v>1</v>
      </c>
      <c r="CA64" s="54" t="s">
        <v>542</v>
      </c>
      <c r="CB64" s="52">
        <v>60</v>
      </c>
      <c r="CC64" s="52"/>
      <c r="CD64" s="52"/>
      <c r="CE64" s="52"/>
      <c r="CF64" s="52" t="s">
        <v>543</v>
      </c>
      <c r="CG64" s="52">
        <v>5400</v>
      </c>
      <c r="CH64" s="52" t="s">
        <v>544</v>
      </c>
      <c r="CI64" s="52">
        <v>60</v>
      </c>
      <c r="CJ64" s="52"/>
      <c r="CK64" s="52"/>
      <c r="CL64" s="52" t="s">
        <v>544</v>
      </c>
      <c r="CM64" s="52">
        <v>80</v>
      </c>
      <c r="CN64" s="52"/>
      <c r="CO64" s="52"/>
      <c r="CP64" s="52"/>
      <c r="CQ64" s="52"/>
      <c r="CR64" s="52"/>
      <c r="CS64" s="52"/>
      <c r="CT64" s="52"/>
      <c r="CU64" s="52"/>
      <c r="CV64" s="52"/>
      <c r="CW64" s="52"/>
    </row>
    <row r="65" spans="1:101" ht="16.5" x14ac:dyDescent="0.2">
      <c r="A65" s="18">
        <v>61</v>
      </c>
      <c r="B65" s="26">
        <v>10</v>
      </c>
      <c r="C65" s="39">
        <v>60</v>
      </c>
      <c r="D65" s="26">
        <f>INDEX(章节关卡!$C$6:$C$20,芦花古楼!B65)*芦花古楼!C65</f>
        <v>2640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5400</v>
      </c>
      <c r="J65" s="18">
        <v>61</v>
      </c>
      <c r="K65" s="26">
        <v>10</v>
      </c>
      <c r="L65" s="39">
        <v>120</v>
      </c>
      <c r="M65" s="26">
        <f>INDEX(章节关卡!$C$6:$C$20,芦花古楼!K65)*芦花古楼!L65</f>
        <v>5280</v>
      </c>
      <c r="N65" s="23">
        <f t="shared" si="4"/>
        <v>70</v>
      </c>
      <c r="O65" s="23">
        <f t="shared" si="5"/>
        <v>80</v>
      </c>
      <c r="P65" s="15">
        <f>INDEX(章节关卡!$E$6:$E$20,芦花古楼!K65)*芦花古楼!L65</f>
        <v>10800</v>
      </c>
      <c r="S65" s="18">
        <v>61</v>
      </c>
      <c r="T65" s="26">
        <v>12</v>
      </c>
      <c r="U65" s="39">
        <v>180</v>
      </c>
      <c r="V65" s="26">
        <f>INDEX(章节关卡!$C$6:$C$20,芦花古楼!T65)*芦花古楼!U65</f>
        <v>11700</v>
      </c>
      <c r="W65" s="23">
        <f t="shared" si="24"/>
        <v>75</v>
      </c>
      <c r="X65" s="23">
        <f t="shared" si="25"/>
        <v>80</v>
      </c>
      <c r="Y65" s="15">
        <f>INDEX(章节关卡!$E$6:$E$20,芦花古楼!T65)*芦花古楼!U65</f>
        <v>23400</v>
      </c>
      <c r="AB65" s="18">
        <v>61</v>
      </c>
      <c r="AC65" s="26">
        <v>12</v>
      </c>
      <c r="AD65" s="39">
        <v>180</v>
      </c>
      <c r="AE65" s="26">
        <f>INDEX(章节关卡!$C$6:$C$20,芦花古楼!AC65)*芦花古楼!AD65</f>
        <v>11700</v>
      </c>
      <c r="AF65" s="23">
        <f t="shared" si="6"/>
        <v>80</v>
      </c>
      <c r="AG65" s="23">
        <f t="shared" si="7"/>
        <v>80</v>
      </c>
      <c r="AH65" s="15">
        <f>INDEX(章节关卡!$E$6:$E$20,芦花古楼!AC65)*芦花古楼!AD65</f>
        <v>23400</v>
      </c>
      <c r="AK65" s="19">
        <v>60</v>
      </c>
      <c r="AL65" s="19">
        <v>18</v>
      </c>
      <c r="AN65" s="19">
        <v>60</v>
      </c>
      <c r="AO65" s="19">
        <f t="shared" si="11"/>
        <v>19</v>
      </c>
      <c r="AQ65" s="19">
        <v>60</v>
      </c>
      <c r="AR65" s="19">
        <f t="shared" si="12"/>
        <v>20</v>
      </c>
      <c r="AT65" s="19">
        <v>60</v>
      </c>
      <c r="AU65" s="19">
        <f t="shared" si="13"/>
        <v>21</v>
      </c>
      <c r="AX65" s="19">
        <v>60</v>
      </c>
      <c r="AY65" s="15">
        <f t="shared" si="26"/>
        <v>190</v>
      </c>
      <c r="AZ65" s="15">
        <f t="shared" si="27"/>
        <v>420</v>
      </c>
      <c r="BA65" s="15">
        <f t="shared" si="28"/>
        <v>38100</v>
      </c>
      <c r="BY65" s="52">
        <v>61</v>
      </c>
      <c r="BZ65" s="52">
        <v>1</v>
      </c>
      <c r="CA65" s="54" t="s">
        <v>542</v>
      </c>
      <c r="CB65" s="52">
        <v>61</v>
      </c>
      <c r="CC65" s="52"/>
      <c r="CD65" s="52"/>
      <c r="CE65" s="52"/>
      <c r="CF65" s="52" t="s">
        <v>543</v>
      </c>
      <c r="CG65" s="52">
        <v>5400</v>
      </c>
      <c r="CH65" s="52" t="s">
        <v>544</v>
      </c>
      <c r="CI65" s="52">
        <v>65</v>
      </c>
      <c r="CJ65" s="52"/>
      <c r="CK65" s="52"/>
      <c r="CL65" s="52" t="s">
        <v>544</v>
      </c>
      <c r="CM65" s="52">
        <v>80</v>
      </c>
      <c r="CN65" s="52"/>
      <c r="CO65" s="52"/>
      <c r="CP65" s="52"/>
      <c r="CQ65" s="52"/>
      <c r="CR65" s="52"/>
      <c r="CS65" s="52"/>
      <c r="CT65" s="52"/>
      <c r="CU65" s="52"/>
      <c r="CV65" s="52"/>
      <c r="CW65" s="52"/>
    </row>
    <row r="66" spans="1:101" ht="16.5" x14ac:dyDescent="0.2">
      <c r="A66" s="18">
        <v>62</v>
      </c>
      <c r="B66" s="26">
        <v>10</v>
      </c>
      <c r="C66" s="39">
        <v>60</v>
      </c>
      <c r="D66" s="26">
        <f>INDEX(章节关卡!$C$6:$C$20,芦花古楼!B66)*芦花古楼!C66</f>
        <v>2640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5400</v>
      </c>
      <c r="J66" s="18">
        <v>62</v>
      </c>
      <c r="K66" s="26">
        <v>10</v>
      </c>
      <c r="L66" s="39">
        <v>120</v>
      </c>
      <c r="M66" s="26">
        <f>INDEX(章节关卡!$C$6:$C$20,芦花古楼!K66)*芦花古楼!L66</f>
        <v>5280</v>
      </c>
      <c r="N66" s="23">
        <f t="shared" si="4"/>
        <v>70</v>
      </c>
      <c r="O66" s="23">
        <f t="shared" si="5"/>
        <v>80</v>
      </c>
      <c r="P66" s="15">
        <f>INDEX(章节关卡!$E$6:$E$20,芦花古楼!K66)*芦花古楼!L66</f>
        <v>10800</v>
      </c>
      <c r="S66" s="18">
        <v>62</v>
      </c>
      <c r="T66" s="26">
        <v>12</v>
      </c>
      <c r="U66" s="39">
        <v>180</v>
      </c>
      <c r="V66" s="26">
        <f>INDEX(章节关卡!$C$6:$C$20,芦花古楼!T66)*芦花古楼!U66</f>
        <v>11700</v>
      </c>
      <c r="W66" s="23">
        <f t="shared" si="24"/>
        <v>75</v>
      </c>
      <c r="X66" s="23">
        <f t="shared" si="25"/>
        <v>80</v>
      </c>
      <c r="Y66" s="15">
        <f>INDEX(章节关卡!$E$6:$E$20,芦花古楼!T66)*芦花古楼!U66</f>
        <v>23400</v>
      </c>
      <c r="AB66" s="18">
        <v>62</v>
      </c>
      <c r="AC66" s="26">
        <v>12</v>
      </c>
      <c r="AD66" s="39">
        <v>180</v>
      </c>
      <c r="AE66" s="26">
        <f>INDEX(章节关卡!$C$6:$C$20,芦花古楼!AC66)*芦花古楼!AD66</f>
        <v>11700</v>
      </c>
      <c r="AF66" s="23">
        <f t="shared" si="6"/>
        <v>80</v>
      </c>
      <c r="AG66" s="23">
        <f t="shared" si="7"/>
        <v>80</v>
      </c>
      <c r="AH66" s="15">
        <f>INDEX(章节关卡!$E$6:$E$20,芦花古楼!AC66)*芦花古楼!AD66</f>
        <v>23400</v>
      </c>
      <c r="AK66" s="19">
        <v>61</v>
      </c>
      <c r="AL66" s="19">
        <v>19</v>
      </c>
      <c r="AN66" s="19">
        <v>61</v>
      </c>
      <c r="AO66" s="19">
        <f t="shared" si="11"/>
        <v>20</v>
      </c>
      <c r="AQ66" s="19">
        <v>61</v>
      </c>
      <c r="AR66" s="19">
        <f t="shared" si="12"/>
        <v>21</v>
      </c>
      <c r="AT66" s="19">
        <v>61</v>
      </c>
      <c r="AU66" s="19">
        <f t="shared" si="13"/>
        <v>22</v>
      </c>
      <c r="AX66" s="19">
        <v>61</v>
      </c>
      <c r="AY66" s="15">
        <f t="shared" si="26"/>
        <v>200</v>
      </c>
      <c r="AZ66" s="15">
        <f t="shared" si="27"/>
        <v>420</v>
      </c>
      <c r="BA66" s="15">
        <f t="shared" si="28"/>
        <v>44700</v>
      </c>
      <c r="BY66" s="52">
        <v>62</v>
      </c>
      <c r="BZ66" s="52">
        <v>1</v>
      </c>
      <c r="CA66" s="54" t="s">
        <v>542</v>
      </c>
      <c r="CB66" s="52">
        <v>62</v>
      </c>
      <c r="CC66" s="52"/>
      <c r="CD66" s="52"/>
      <c r="CE66" s="52"/>
      <c r="CF66" s="52" t="s">
        <v>543</v>
      </c>
      <c r="CG66" s="52">
        <v>5400</v>
      </c>
      <c r="CH66" s="52" t="s">
        <v>544</v>
      </c>
      <c r="CI66" s="52">
        <v>65</v>
      </c>
      <c r="CJ66" s="52"/>
      <c r="CK66" s="52"/>
      <c r="CL66" s="52" t="s">
        <v>544</v>
      </c>
      <c r="CM66" s="52">
        <v>80</v>
      </c>
      <c r="CN66" s="52"/>
      <c r="CO66" s="52"/>
      <c r="CP66" s="52"/>
      <c r="CQ66" s="52"/>
      <c r="CR66" s="52"/>
      <c r="CS66" s="52"/>
      <c r="CT66" s="52"/>
      <c r="CU66" s="52"/>
      <c r="CV66" s="52"/>
      <c r="CW66" s="52"/>
    </row>
    <row r="67" spans="1:101" ht="16.5" x14ac:dyDescent="0.2">
      <c r="A67" s="18">
        <v>63</v>
      </c>
      <c r="B67" s="26">
        <v>10</v>
      </c>
      <c r="C67" s="39">
        <v>60</v>
      </c>
      <c r="D67" s="26">
        <f>INDEX(章节关卡!$C$6:$C$20,芦花古楼!B67)*芦花古楼!C67</f>
        <v>2640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5400</v>
      </c>
      <c r="J67" s="18">
        <v>63</v>
      </c>
      <c r="K67" s="26">
        <v>10</v>
      </c>
      <c r="L67" s="39">
        <v>120</v>
      </c>
      <c r="M67" s="26">
        <f>INDEX(章节关卡!$C$6:$C$20,芦花古楼!K67)*芦花古楼!L67</f>
        <v>5280</v>
      </c>
      <c r="N67" s="23">
        <f t="shared" si="4"/>
        <v>70</v>
      </c>
      <c r="O67" s="23">
        <f t="shared" si="5"/>
        <v>80</v>
      </c>
      <c r="P67" s="15">
        <f>INDEX(章节关卡!$E$6:$E$20,芦花古楼!K67)*芦花古楼!L67</f>
        <v>10800</v>
      </c>
      <c r="S67" s="18">
        <v>63</v>
      </c>
      <c r="T67" s="26">
        <v>12</v>
      </c>
      <c r="U67" s="39">
        <v>180</v>
      </c>
      <c r="V67" s="26">
        <f>INDEX(章节关卡!$C$6:$C$20,芦花古楼!T67)*芦花古楼!U67</f>
        <v>11700</v>
      </c>
      <c r="W67" s="23">
        <f t="shared" si="24"/>
        <v>75</v>
      </c>
      <c r="X67" s="23">
        <f t="shared" si="25"/>
        <v>80</v>
      </c>
      <c r="Y67" s="15">
        <f>INDEX(章节关卡!$E$6:$E$20,芦花古楼!T67)*芦花古楼!U67</f>
        <v>23400</v>
      </c>
      <c r="AB67" s="18">
        <v>63</v>
      </c>
      <c r="AC67" s="26">
        <v>12</v>
      </c>
      <c r="AD67" s="39">
        <v>180</v>
      </c>
      <c r="AE67" s="26">
        <f>INDEX(章节关卡!$C$6:$C$20,芦花古楼!AC67)*芦花古楼!AD67</f>
        <v>11700</v>
      </c>
      <c r="AF67" s="23">
        <f t="shared" si="6"/>
        <v>80</v>
      </c>
      <c r="AG67" s="23">
        <f t="shared" si="7"/>
        <v>80</v>
      </c>
      <c r="AH67" s="15">
        <f>INDEX(章节关卡!$E$6:$E$20,芦花古楼!AC67)*芦花古楼!AD67</f>
        <v>23400</v>
      </c>
      <c r="AK67" s="19">
        <v>62</v>
      </c>
      <c r="AL67" s="19">
        <v>20</v>
      </c>
      <c r="AN67" s="19">
        <v>62</v>
      </c>
      <c r="AO67" s="19">
        <f t="shared" si="11"/>
        <v>21</v>
      </c>
      <c r="AQ67" s="19">
        <v>62</v>
      </c>
      <c r="AR67" s="19">
        <f t="shared" si="12"/>
        <v>22</v>
      </c>
      <c r="AT67" s="19">
        <v>62</v>
      </c>
      <c r="AU67" s="19">
        <f t="shared" si="13"/>
        <v>23</v>
      </c>
      <c r="AX67" s="19">
        <v>62</v>
      </c>
      <c r="AY67" s="15">
        <f t="shared" si="26"/>
        <v>100</v>
      </c>
      <c r="AZ67" s="15">
        <f t="shared" si="27"/>
        <v>420</v>
      </c>
      <c r="BA67" s="15">
        <f t="shared" si="28"/>
        <v>31500</v>
      </c>
      <c r="BY67" s="52">
        <v>63</v>
      </c>
      <c r="BZ67" s="52">
        <v>1</v>
      </c>
      <c r="CA67" s="54" t="s">
        <v>542</v>
      </c>
      <c r="CB67" s="52">
        <v>63</v>
      </c>
      <c r="CC67" s="52"/>
      <c r="CD67" s="52"/>
      <c r="CE67" s="52"/>
      <c r="CF67" s="52" t="s">
        <v>543</v>
      </c>
      <c r="CG67" s="52">
        <v>5400</v>
      </c>
      <c r="CH67" s="52" t="s">
        <v>544</v>
      </c>
      <c r="CI67" s="52">
        <v>65</v>
      </c>
      <c r="CJ67" s="52"/>
      <c r="CK67" s="52"/>
      <c r="CL67" s="52" t="s">
        <v>544</v>
      </c>
      <c r="CM67" s="52">
        <v>80</v>
      </c>
      <c r="CN67" s="52"/>
      <c r="CO67" s="52"/>
      <c r="CP67" s="52"/>
      <c r="CQ67" s="52"/>
      <c r="CR67" s="52"/>
      <c r="CS67" s="52"/>
      <c r="CT67" s="52"/>
      <c r="CU67" s="52"/>
      <c r="CV67" s="52"/>
      <c r="CW67" s="52"/>
    </row>
    <row r="68" spans="1:101" ht="16.5" x14ac:dyDescent="0.2">
      <c r="A68" s="18">
        <v>64</v>
      </c>
      <c r="B68" s="26">
        <v>10</v>
      </c>
      <c r="C68" s="39">
        <v>60</v>
      </c>
      <c r="D68" s="26">
        <f>INDEX(章节关卡!$C$6:$C$20,芦花古楼!B68)*芦花古楼!C68</f>
        <v>2640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5400</v>
      </c>
      <c r="J68" s="18">
        <v>64</v>
      </c>
      <c r="K68" s="26">
        <v>10</v>
      </c>
      <c r="L68" s="39">
        <v>120</v>
      </c>
      <c r="M68" s="26">
        <f>INDEX(章节关卡!$C$6:$C$20,芦花古楼!K68)*芦花古楼!L68</f>
        <v>5280</v>
      </c>
      <c r="N68" s="23">
        <f t="shared" si="4"/>
        <v>70</v>
      </c>
      <c r="O68" s="23">
        <f t="shared" si="5"/>
        <v>80</v>
      </c>
      <c r="P68" s="15">
        <f>INDEX(章节关卡!$E$6:$E$20,芦花古楼!K68)*芦花古楼!L68</f>
        <v>10800</v>
      </c>
      <c r="S68" s="18">
        <v>64</v>
      </c>
      <c r="T68" s="26">
        <v>12</v>
      </c>
      <c r="U68" s="39">
        <v>180</v>
      </c>
      <c r="V68" s="26">
        <f>INDEX(章节关卡!$C$6:$C$20,芦花古楼!T68)*芦花古楼!U68</f>
        <v>11700</v>
      </c>
      <c r="W68" s="23">
        <f t="shared" si="24"/>
        <v>75</v>
      </c>
      <c r="X68" s="23">
        <f t="shared" si="25"/>
        <v>80</v>
      </c>
      <c r="Y68" s="15">
        <f>INDEX(章节关卡!$E$6:$E$20,芦花古楼!T68)*芦花古楼!U68</f>
        <v>23400</v>
      </c>
      <c r="AB68" s="18">
        <v>64</v>
      </c>
      <c r="AC68" s="26">
        <v>12</v>
      </c>
      <c r="AD68" s="39">
        <v>180</v>
      </c>
      <c r="AE68" s="26">
        <f>INDEX(章节关卡!$C$6:$C$20,芦花古楼!AC68)*芦花古楼!AD68</f>
        <v>11700</v>
      </c>
      <c r="AF68" s="23">
        <f t="shared" si="6"/>
        <v>80</v>
      </c>
      <c r="AG68" s="23">
        <f t="shared" si="7"/>
        <v>80</v>
      </c>
      <c r="AH68" s="15">
        <f>INDEX(章节关卡!$E$6:$E$20,芦花古楼!AC68)*芦花古楼!AD68</f>
        <v>23400</v>
      </c>
      <c r="AK68" s="19">
        <v>63</v>
      </c>
      <c r="AL68" s="19">
        <v>21</v>
      </c>
      <c r="AN68" s="19">
        <v>63</v>
      </c>
      <c r="AO68" s="19">
        <f t="shared" si="11"/>
        <v>22</v>
      </c>
      <c r="AQ68" s="19">
        <v>63</v>
      </c>
      <c r="AR68" s="19">
        <f t="shared" si="12"/>
        <v>23</v>
      </c>
      <c r="AT68" s="19">
        <v>63</v>
      </c>
      <c r="AU68" s="19">
        <f t="shared" si="13"/>
        <v>24</v>
      </c>
      <c r="AX68" s="19">
        <v>63</v>
      </c>
      <c r="AY68" s="15">
        <f t="shared" si="26"/>
        <v>195</v>
      </c>
      <c r="AZ68" s="15">
        <f t="shared" si="27"/>
        <v>420</v>
      </c>
      <c r="BA68" s="15">
        <f t="shared" si="28"/>
        <v>38100</v>
      </c>
      <c r="BY68" s="52">
        <v>64</v>
      </c>
      <c r="BZ68" s="52">
        <v>1</v>
      </c>
      <c r="CA68" s="54" t="s">
        <v>542</v>
      </c>
      <c r="CB68" s="52">
        <v>64</v>
      </c>
      <c r="CC68" s="52"/>
      <c r="CD68" s="52"/>
      <c r="CE68" s="52"/>
      <c r="CF68" s="52" t="s">
        <v>543</v>
      </c>
      <c r="CG68" s="52">
        <v>5400</v>
      </c>
      <c r="CH68" s="52" t="s">
        <v>544</v>
      </c>
      <c r="CI68" s="52">
        <v>65</v>
      </c>
      <c r="CJ68" s="52"/>
      <c r="CK68" s="52"/>
      <c r="CL68" s="52" t="s">
        <v>544</v>
      </c>
      <c r="CM68" s="52">
        <v>80</v>
      </c>
      <c r="CN68" s="52"/>
      <c r="CO68" s="52"/>
      <c r="CP68" s="52"/>
      <c r="CQ68" s="52"/>
      <c r="CR68" s="52"/>
      <c r="CS68" s="52"/>
      <c r="CT68" s="52"/>
      <c r="CU68" s="52"/>
      <c r="CV68" s="52"/>
      <c r="CW68" s="52"/>
    </row>
    <row r="69" spans="1:101" ht="16.5" x14ac:dyDescent="0.2">
      <c r="A69" s="18">
        <v>65</v>
      </c>
      <c r="B69" s="26">
        <v>10</v>
      </c>
      <c r="C69" s="39">
        <v>60</v>
      </c>
      <c r="D69" s="26">
        <f>INDEX(章节关卡!$C$6:$C$20,芦花古楼!B69)*芦花古楼!C69</f>
        <v>2640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5400</v>
      </c>
      <c r="J69" s="18">
        <v>65</v>
      </c>
      <c r="K69" s="26">
        <v>10</v>
      </c>
      <c r="L69" s="39">
        <v>120</v>
      </c>
      <c r="M69" s="26">
        <f>INDEX(章节关卡!$C$6:$C$20,芦花古楼!K69)*芦花古楼!L69</f>
        <v>5280</v>
      </c>
      <c r="N69" s="23">
        <f t="shared" si="4"/>
        <v>70</v>
      </c>
      <c r="O69" s="23">
        <f t="shared" si="5"/>
        <v>85</v>
      </c>
      <c r="P69" s="15">
        <f>INDEX(章节关卡!$E$6:$E$20,芦花古楼!K69)*芦花古楼!L69</f>
        <v>10800</v>
      </c>
      <c r="S69" s="18">
        <v>65</v>
      </c>
      <c r="T69" s="26">
        <v>12</v>
      </c>
      <c r="U69" s="39">
        <v>180</v>
      </c>
      <c r="V69" s="26">
        <f>INDEX(章节关卡!$C$6:$C$20,芦花古楼!T69)*芦花古楼!U69</f>
        <v>11700</v>
      </c>
      <c r="W69" s="23">
        <f t="shared" ref="W69:W104" si="37">INT((S69-1)/5+3)*5</f>
        <v>75</v>
      </c>
      <c r="X69" s="23">
        <f t="shared" ref="X69:X104" si="38">INT(S69/5)*5+20</f>
        <v>85</v>
      </c>
      <c r="Y69" s="15">
        <f>INDEX(章节关卡!$E$6:$E$20,芦花古楼!T69)*芦花古楼!U69</f>
        <v>23400</v>
      </c>
      <c r="AB69" s="18">
        <v>65</v>
      </c>
      <c r="AC69" s="26">
        <v>12</v>
      </c>
      <c r="AD69" s="39">
        <v>180</v>
      </c>
      <c r="AE69" s="26">
        <f>INDEX(章节关卡!$C$6:$C$20,芦花古楼!AC69)*芦花古楼!AD69</f>
        <v>11700</v>
      </c>
      <c r="AF69" s="23">
        <f t="shared" si="6"/>
        <v>80</v>
      </c>
      <c r="AG69" s="23">
        <f t="shared" si="7"/>
        <v>85</v>
      </c>
      <c r="AH69" s="15">
        <f>INDEX(章节关卡!$E$6:$E$20,芦花古楼!AC69)*芦花古楼!AD69</f>
        <v>23400</v>
      </c>
      <c r="AK69" s="19">
        <v>64</v>
      </c>
      <c r="AL69" s="19">
        <v>22</v>
      </c>
      <c r="AN69" s="19">
        <v>64</v>
      </c>
      <c r="AO69" s="19">
        <f t="shared" si="11"/>
        <v>23</v>
      </c>
      <c r="AQ69" s="19">
        <v>64</v>
      </c>
      <c r="AR69" s="19">
        <f t="shared" si="12"/>
        <v>24</v>
      </c>
      <c r="AT69" s="19">
        <v>64</v>
      </c>
      <c r="AU69" s="19">
        <f t="shared" si="13"/>
        <v>25</v>
      </c>
      <c r="AX69" s="19">
        <v>64</v>
      </c>
      <c r="AY69" s="15">
        <f t="shared" si="26"/>
        <v>95</v>
      </c>
      <c r="AZ69" s="15">
        <f t="shared" si="27"/>
        <v>420</v>
      </c>
      <c r="BA69" s="15">
        <f t="shared" si="28"/>
        <v>13200</v>
      </c>
      <c r="BY69" s="52">
        <v>65</v>
      </c>
      <c r="BZ69" s="52">
        <v>1</v>
      </c>
      <c r="CA69" s="54" t="s">
        <v>542</v>
      </c>
      <c r="CB69" s="52">
        <v>65</v>
      </c>
      <c r="CC69" s="52"/>
      <c r="CD69" s="52"/>
      <c r="CE69" s="52"/>
      <c r="CF69" s="52" t="s">
        <v>543</v>
      </c>
      <c r="CG69" s="52">
        <v>5400</v>
      </c>
      <c r="CH69" s="52" t="s">
        <v>544</v>
      </c>
      <c r="CI69" s="52">
        <v>65</v>
      </c>
      <c r="CJ69" s="52"/>
      <c r="CK69" s="52"/>
      <c r="CL69" s="52" t="s">
        <v>544</v>
      </c>
      <c r="CM69" s="52">
        <v>85</v>
      </c>
      <c r="CN69" s="52"/>
      <c r="CO69" s="52"/>
      <c r="CP69" s="52"/>
      <c r="CQ69" s="52"/>
      <c r="CR69" s="52"/>
      <c r="CS69" s="52"/>
      <c r="CT69" s="52"/>
      <c r="CU69" s="52"/>
      <c r="CV69" s="52"/>
      <c r="CW69" s="52"/>
    </row>
    <row r="70" spans="1:101" ht="16.5" x14ac:dyDescent="0.2">
      <c r="A70" s="18">
        <v>66</v>
      </c>
      <c r="B70" s="26">
        <v>10</v>
      </c>
      <c r="C70" s="39">
        <v>60</v>
      </c>
      <c r="D70" s="26">
        <f>INDEX(章节关卡!$C$6:$C$20,芦花古楼!B70)*芦花古楼!C70</f>
        <v>2640</v>
      </c>
      <c r="E70" s="23">
        <f t="shared" ref="E70:E104" si="39">INT((A70-1)/5+1)*5</f>
        <v>70</v>
      </c>
      <c r="F70" s="23">
        <f t="shared" ref="F70:F104" si="40">INT(A70/5)*5+20</f>
        <v>85</v>
      </c>
      <c r="G70" s="15">
        <f>INDEX(章节关卡!$E$6:$E$20,芦花古楼!B70)*芦花古楼!C70</f>
        <v>5400</v>
      </c>
      <c r="J70" s="18">
        <v>66</v>
      </c>
      <c r="K70" s="26">
        <v>10</v>
      </c>
      <c r="L70" s="39">
        <v>120</v>
      </c>
      <c r="M70" s="26">
        <f>INDEX(章节关卡!$C$6:$C$20,芦花古楼!K70)*芦花古楼!L70</f>
        <v>5280</v>
      </c>
      <c r="N70" s="23">
        <f t="shared" ref="N70:N104" si="41">INT((J70-1)/5+2)*5</f>
        <v>75</v>
      </c>
      <c r="O70" s="23">
        <f t="shared" ref="O70:O104" si="42">INT(J70/5)*5+20</f>
        <v>85</v>
      </c>
      <c r="P70" s="15">
        <f>INDEX(章节关卡!$E$6:$E$20,芦花古楼!K70)*芦花古楼!L70</f>
        <v>10800</v>
      </c>
      <c r="S70" s="18">
        <v>66</v>
      </c>
      <c r="T70" s="26">
        <v>12</v>
      </c>
      <c r="U70" s="39">
        <v>180</v>
      </c>
      <c r="V70" s="26">
        <f>INDEX(章节关卡!$C$6:$C$20,芦花古楼!T70)*芦花古楼!U70</f>
        <v>11700</v>
      </c>
      <c r="W70" s="23">
        <f t="shared" si="37"/>
        <v>80</v>
      </c>
      <c r="X70" s="23">
        <f t="shared" si="38"/>
        <v>85</v>
      </c>
      <c r="Y70" s="15">
        <f>INDEX(章节关卡!$E$6:$E$20,芦花古楼!T70)*芦花古楼!U70</f>
        <v>23400</v>
      </c>
      <c r="AB70" s="18">
        <v>66</v>
      </c>
      <c r="AC70" s="26">
        <v>12</v>
      </c>
      <c r="AD70" s="39">
        <v>180</v>
      </c>
      <c r="AE70" s="26">
        <f>INDEX(章节关卡!$C$6:$C$20,芦花古楼!AC70)*芦花古楼!AD70</f>
        <v>11700</v>
      </c>
      <c r="AF70" s="23">
        <f t="shared" ref="AF70:AF104" si="43">INT((AB70-1)/5+4)*5</f>
        <v>85</v>
      </c>
      <c r="AG70" s="23">
        <f t="shared" ref="AG70:AG104" si="44">INT(AB70/5)*5+20</f>
        <v>85</v>
      </c>
      <c r="AH70" s="15">
        <f>INDEX(章节关卡!$E$6:$E$20,芦花古楼!AC70)*芦花古楼!AD70</f>
        <v>23400</v>
      </c>
      <c r="AK70" s="19">
        <v>65</v>
      </c>
      <c r="AL70" s="19">
        <v>23</v>
      </c>
      <c r="AN70" s="19">
        <v>65</v>
      </c>
      <c r="AO70" s="19">
        <f t="shared" si="11"/>
        <v>24</v>
      </c>
      <c r="AQ70" s="19">
        <v>65</v>
      </c>
      <c r="AR70" s="19">
        <f t="shared" si="12"/>
        <v>25</v>
      </c>
      <c r="AT70" s="19">
        <v>65</v>
      </c>
      <c r="AU70" s="19">
        <f t="shared" si="13"/>
        <v>26</v>
      </c>
      <c r="AX70" s="19">
        <v>65</v>
      </c>
      <c r="AY70" s="15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5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5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  <c r="BY70" s="52">
        <v>66</v>
      </c>
      <c r="BZ70" s="52">
        <v>1</v>
      </c>
      <c r="CA70" s="54" t="s">
        <v>542</v>
      </c>
      <c r="CB70" s="52">
        <v>66</v>
      </c>
      <c r="CC70" s="52"/>
      <c r="CD70" s="52"/>
      <c r="CE70" s="52"/>
      <c r="CF70" s="52" t="s">
        <v>543</v>
      </c>
      <c r="CG70" s="52">
        <v>5400</v>
      </c>
      <c r="CH70" s="52" t="s">
        <v>544</v>
      </c>
      <c r="CI70" s="52">
        <v>70</v>
      </c>
      <c r="CJ70" s="52"/>
      <c r="CK70" s="52"/>
      <c r="CL70" s="52" t="s">
        <v>544</v>
      </c>
      <c r="CM70" s="52">
        <v>85</v>
      </c>
      <c r="CN70" s="52"/>
      <c r="CO70" s="52"/>
      <c r="CP70" s="52"/>
      <c r="CQ70" s="52"/>
      <c r="CR70" s="52"/>
      <c r="CS70" s="52"/>
      <c r="CT70" s="52"/>
      <c r="CU70" s="52"/>
      <c r="CV70" s="52"/>
      <c r="CW70" s="52"/>
    </row>
    <row r="71" spans="1:101" ht="16.5" x14ac:dyDescent="0.2">
      <c r="A71" s="18">
        <v>67</v>
      </c>
      <c r="B71" s="26">
        <v>10</v>
      </c>
      <c r="C71" s="39">
        <v>60</v>
      </c>
      <c r="D71" s="26">
        <f>INDEX(章节关卡!$C$6:$C$20,芦花古楼!B71)*芦花古楼!C71</f>
        <v>2640</v>
      </c>
      <c r="E71" s="23">
        <f t="shared" si="39"/>
        <v>70</v>
      </c>
      <c r="F71" s="23">
        <f t="shared" si="40"/>
        <v>85</v>
      </c>
      <c r="G71" s="15">
        <f>INDEX(章节关卡!$E$6:$E$20,芦花古楼!B71)*芦花古楼!C71</f>
        <v>5400</v>
      </c>
      <c r="J71" s="18">
        <v>67</v>
      </c>
      <c r="K71" s="26">
        <v>10</v>
      </c>
      <c r="L71" s="39">
        <v>120</v>
      </c>
      <c r="M71" s="26">
        <f>INDEX(章节关卡!$C$6:$C$20,芦花古楼!K71)*芦花古楼!L71</f>
        <v>5280</v>
      </c>
      <c r="N71" s="23">
        <f t="shared" si="41"/>
        <v>75</v>
      </c>
      <c r="O71" s="23">
        <f t="shared" si="42"/>
        <v>85</v>
      </c>
      <c r="P71" s="15">
        <f>INDEX(章节关卡!$E$6:$E$20,芦花古楼!K71)*芦花古楼!L71</f>
        <v>10800</v>
      </c>
      <c r="S71" s="18">
        <v>67</v>
      </c>
      <c r="T71" s="26">
        <v>12</v>
      </c>
      <c r="U71" s="39">
        <v>180</v>
      </c>
      <c r="V71" s="26">
        <f>INDEX(章节关卡!$C$6:$C$20,芦花古楼!T71)*芦花古楼!U71</f>
        <v>11700</v>
      </c>
      <c r="W71" s="23">
        <f t="shared" si="37"/>
        <v>80</v>
      </c>
      <c r="X71" s="23">
        <f t="shared" si="38"/>
        <v>85</v>
      </c>
      <c r="Y71" s="15">
        <f>INDEX(章节关卡!$E$6:$E$20,芦花古楼!T71)*芦花古楼!U71</f>
        <v>23400</v>
      </c>
      <c r="AB71" s="18">
        <v>67</v>
      </c>
      <c r="AC71" s="26">
        <v>12</v>
      </c>
      <c r="AD71" s="39">
        <v>180</v>
      </c>
      <c r="AE71" s="26">
        <f>INDEX(章节关卡!$C$6:$C$20,芦花古楼!AC71)*芦花古楼!AD71</f>
        <v>11700</v>
      </c>
      <c r="AF71" s="23">
        <f t="shared" si="43"/>
        <v>85</v>
      </c>
      <c r="AG71" s="23">
        <f t="shared" si="44"/>
        <v>85</v>
      </c>
      <c r="AH71" s="15">
        <f>INDEX(章节关卡!$E$6:$E$20,芦花古楼!AC71)*芦花古楼!AD71</f>
        <v>23400</v>
      </c>
      <c r="AK71" s="19">
        <v>66</v>
      </c>
      <c r="AL71" s="19">
        <v>24</v>
      </c>
      <c r="AN71" s="19">
        <v>66</v>
      </c>
      <c r="AO71" s="19">
        <f t="shared" ref="AO71:AO105" si="48">AL71+1</f>
        <v>25</v>
      </c>
      <c r="AQ71" s="19">
        <v>66</v>
      </c>
      <c r="AR71" s="19">
        <f t="shared" ref="AR71:AR105" si="49">AO71+1</f>
        <v>26</v>
      </c>
      <c r="AT71" s="19">
        <v>66</v>
      </c>
      <c r="AU71" s="19">
        <f t="shared" ref="AU71:AU105" si="50">AR71+1</f>
        <v>27</v>
      </c>
      <c r="AX71" s="19">
        <v>66</v>
      </c>
      <c r="AY71" s="15">
        <f t="shared" si="45"/>
        <v>195</v>
      </c>
      <c r="AZ71" s="15">
        <f t="shared" si="46"/>
        <v>420</v>
      </c>
      <c r="BA71" s="15">
        <f t="shared" si="47"/>
        <v>38100</v>
      </c>
      <c r="BY71" s="52">
        <v>67</v>
      </c>
      <c r="BZ71" s="52">
        <v>1</v>
      </c>
      <c r="CA71" s="54" t="s">
        <v>542</v>
      </c>
      <c r="CB71" s="52">
        <v>67</v>
      </c>
      <c r="CC71" s="52"/>
      <c r="CD71" s="52"/>
      <c r="CE71" s="52"/>
      <c r="CF71" s="52" t="s">
        <v>543</v>
      </c>
      <c r="CG71" s="52">
        <v>5400</v>
      </c>
      <c r="CH71" s="52" t="s">
        <v>544</v>
      </c>
      <c r="CI71" s="52">
        <v>70</v>
      </c>
      <c r="CJ71" s="52"/>
      <c r="CK71" s="52"/>
      <c r="CL71" s="52" t="s">
        <v>544</v>
      </c>
      <c r="CM71" s="52">
        <v>85</v>
      </c>
      <c r="CN71" s="52"/>
      <c r="CO71" s="52"/>
      <c r="CP71" s="52"/>
      <c r="CQ71" s="52"/>
      <c r="CR71" s="52"/>
      <c r="CS71" s="52"/>
      <c r="CT71" s="52"/>
      <c r="CU71" s="52"/>
      <c r="CV71" s="52"/>
      <c r="CW71" s="52"/>
    </row>
    <row r="72" spans="1:101" ht="16.5" x14ac:dyDescent="0.2">
      <c r="A72" s="18">
        <v>68</v>
      </c>
      <c r="B72" s="26">
        <v>10</v>
      </c>
      <c r="C72" s="39">
        <v>60</v>
      </c>
      <c r="D72" s="26">
        <f>INDEX(章节关卡!$C$6:$C$20,芦花古楼!B72)*芦花古楼!C72</f>
        <v>2640</v>
      </c>
      <c r="E72" s="23">
        <f t="shared" si="39"/>
        <v>70</v>
      </c>
      <c r="F72" s="23">
        <f t="shared" si="40"/>
        <v>85</v>
      </c>
      <c r="G72" s="15">
        <f>INDEX(章节关卡!$E$6:$E$20,芦花古楼!B72)*芦花古楼!C72</f>
        <v>5400</v>
      </c>
      <c r="J72" s="18">
        <v>68</v>
      </c>
      <c r="K72" s="26">
        <v>10</v>
      </c>
      <c r="L72" s="39">
        <v>120</v>
      </c>
      <c r="M72" s="26">
        <f>INDEX(章节关卡!$C$6:$C$20,芦花古楼!K72)*芦花古楼!L72</f>
        <v>5280</v>
      </c>
      <c r="N72" s="23">
        <f t="shared" si="41"/>
        <v>75</v>
      </c>
      <c r="O72" s="23">
        <f t="shared" si="42"/>
        <v>85</v>
      </c>
      <c r="P72" s="15">
        <f>INDEX(章节关卡!$E$6:$E$20,芦花古楼!K72)*芦花古楼!L72</f>
        <v>10800</v>
      </c>
      <c r="S72" s="18">
        <v>68</v>
      </c>
      <c r="T72" s="26">
        <v>12</v>
      </c>
      <c r="U72" s="39">
        <v>180</v>
      </c>
      <c r="V72" s="26">
        <f>INDEX(章节关卡!$C$6:$C$20,芦花古楼!T72)*芦花古楼!U72</f>
        <v>11700</v>
      </c>
      <c r="W72" s="23">
        <f t="shared" si="37"/>
        <v>80</v>
      </c>
      <c r="X72" s="23">
        <f t="shared" si="38"/>
        <v>85</v>
      </c>
      <c r="Y72" s="15">
        <f>INDEX(章节关卡!$E$6:$E$20,芦花古楼!T72)*芦花古楼!U72</f>
        <v>23400</v>
      </c>
      <c r="AB72" s="18">
        <v>68</v>
      </c>
      <c r="AC72" s="26">
        <v>12</v>
      </c>
      <c r="AD72" s="39">
        <v>180</v>
      </c>
      <c r="AE72" s="26">
        <f>INDEX(章节关卡!$C$6:$C$20,芦花古楼!AC72)*芦花古楼!AD72</f>
        <v>11700</v>
      </c>
      <c r="AF72" s="23">
        <f t="shared" si="43"/>
        <v>85</v>
      </c>
      <c r="AG72" s="23">
        <f t="shared" si="44"/>
        <v>85</v>
      </c>
      <c r="AH72" s="15">
        <f>INDEX(章节关卡!$E$6:$E$20,芦花古楼!AC72)*芦花古楼!AD72</f>
        <v>23400</v>
      </c>
      <c r="AK72" s="19">
        <v>67</v>
      </c>
      <c r="AL72" s="19">
        <v>25</v>
      </c>
      <c r="AN72" s="19">
        <v>67</v>
      </c>
      <c r="AO72" s="19">
        <f t="shared" si="48"/>
        <v>26</v>
      </c>
      <c r="AQ72" s="19">
        <v>67</v>
      </c>
      <c r="AR72" s="19">
        <f t="shared" si="49"/>
        <v>27</v>
      </c>
      <c r="AT72" s="19">
        <v>67</v>
      </c>
      <c r="AU72" s="19">
        <f t="shared" si="50"/>
        <v>28</v>
      </c>
      <c r="AX72" s="19">
        <v>67</v>
      </c>
      <c r="AY72" s="15">
        <f t="shared" si="45"/>
        <v>95</v>
      </c>
      <c r="AZ72" s="15">
        <f t="shared" si="46"/>
        <v>420</v>
      </c>
      <c r="BA72" s="15">
        <f t="shared" si="47"/>
        <v>13200</v>
      </c>
      <c r="BY72" s="52">
        <v>68</v>
      </c>
      <c r="BZ72" s="52">
        <v>1</v>
      </c>
      <c r="CA72" s="54" t="s">
        <v>542</v>
      </c>
      <c r="CB72" s="52">
        <v>68</v>
      </c>
      <c r="CC72" s="52"/>
      <c r="CD72" s="52"/>
      <c r="CE72" s="52"/>
      <c r="CF72" s="52" t="s">
        <v>543</v>
      </c>
      <c r="CG72" s="52">
        <v>5400</v>
      </c>
      <c r="CH72" s="52" t="s">
        <v>544</v>
      </c>
      <c r="CI72" s="52">
        <v>70</v>
      </c>
      <c r="CJ72" s="52"/>
      <c r="CK72" s="52"/>
      <c r="CL72" s="52" t="s">
        <v>544</v>
      </c>
      <c r="CM72" s="52">
        <v>85</v>
      </c>
      <c r="CN72" s="52"/>
      <c r="CO72" s="52"/>
      <c r="CP72" s="52"/>
      <c r="CQ72" s="52"/>
      <c r="CR72" s="52"/>
      <c r="CS72" s="52"/>
      <c r="CT72" s="52"/>
      <c r="CU72" s="52"/>
      <c r="CV72" s="52"/>
      <c r="CW72" s="52"/>
    </row>
    <row r="73" spans="1:101" ht="16.5" x14ac:dyDescent="0.2">
      <c r="A73" s="18">
        <v>69</v>
      </c>
      <c r="B73" s="26">
        <v>10</v>
      </c>
      <c r="C73" s="39">
        <v>60</v>
      </c>
      <c r="D73" s="26">
        <f>INDEX(章节关卡!$C$6:$C$20,芦花古楼!B73)*芦花古楼!C73</f>
        <v>2640</v>
      </c>
      <c r="E73" s="23">
        <f t="shared" si="39"/>
        <v>70</v>
      </c>
      <c r="F73" s="23">
        <f t="shared" si="40"/>
        <v>85</v>
      </c>
      <c r="G73" s="15">
        <f>INDEX(章节关卡!$E$6:$E$20,芦花古楼!B73)*芦花古楼!C73</f>
        <v>5400</v>
      </c>
      <c r="J73" s="18">
        <v>69</v>
      </c>
      <c r="K73" s="26">
        <v>10</v>
      </c>
      <c r="L73" s="39">
        <v>120</v>
      </c>
      <c r="M73" s="26">
        <f>INDEX(章节关卡!$C$6:$C$20,芦花古楼!K73)*芦花古楼!L73</f>
        <v>5280</v>
      </c>
      <c r="N73" s="23">
        <f t="shared" si="41"/>
        <v>75</v>
      </c>
      <c r="O73" s="23">
        <f t="shared" si="42"/>
        <v>85</v>
      </c>
      <c r="P73" s="15">
        <f>INDEX(章节关卡!$E$6:$E$20,芦花古楼!K73)*芦花古楼!L73</f>
        <v>10800</v>
      </c>
      <c r="S73" s="18">
        <v>69</v>
      </c>
      <c r="T73" s="26">
        <v>12</v>
      </c>
      <c r="U73" s="39">
        <v>180</v>
      </c>
      <c r="V73" s="26">
        <f>INDEX(章节关卡!$C$6:$C$20,芦花古楼!T73)*芦花古楼!U73</f>
        <v>11700</v>
      </c>
      <c r="W73" s="23">
        <f t="shared" si="37"/>
        <v>80</v>
      </c>
      <c r="X73" s="23">
        <f t="shared" si="38"/>
        <v>85</v>
      </c>
      <c r="Y73" s="15">
        <f>INDEX(章节关卡!$E$6:$E$20,芦花古楼!T73)*芦花古楼!U73</f>
        <v>23400</v>
      </c>
      <c r="AB73" s="18">
        <v>69</v>
      </c>
      <c r="AC73" s="26">
        <v>12</v>
      </c>
      <c r="AD73" s="39">
        <v>180</v>
      </c>
      <c r="AE73" s="26">
        <f>INDEX(章节关卡!$C$6:$C$20,芦花古楼!AC73)*芦花古楼!AD73</f>
        <v>11700</v>
      </c>
      <c r="AF73" s="23">
        <f t="shared" si="43"/>
        <v>85</v>
      </c>
      <c r="AG73" s="23">
        <f t="shared" si="44"/>
        <v>85</v>
      </c>
      <c r="AH73" s="15">
        <f>INDEX(章节关卡!$E$6:$E$20,芦花古楼!AC73)*芦花古楼!AD73</f>
        <v>23400</v>
      </c>
      <c r="AK73" s="19">
        <v>68</v>
      </c>
      <c r="AL73" s="19">
        <v>26</v>
      </c>
      <c r="AN73" s="19">
        <v>68</v>
      </c>
      <c r="AO73" s="19">
        <f t="shared" si="48"/>
        <v>27</v>
      </c>
      <c r="AQ73" s="19">
        <v>68</v>
      </c>
      <c r="AR73" s="19">
        <f t="shared" si="49"/>
        <v>28</v>
      </c>
      <c r="AT73" s="19">
        <v>68</v>
      </c>
      <c r="AU73" s="19">
        <f t="shared" si="50"/>
        <v>29</v>
      </c>
      <c r="AX73" s="19">
        <v>68</v>
      </c>
      <c r="AY73" s="15">
        <f t="shared" si="45"/>
        <v>100</v>
      </c>
      <c r="AZ73" s="15">
        <f t="shared" si="46"/>
        <v>420</v>
      </c>
      <c r="BA73" s="15">
        <f t="shared" si="47"/>
        <v>31500</v>
      </c>
      <c r="BY73" s="52">
        <v>69</v>
      </c>
      <c r="BZ73" s="52">
        <v>1</v>
      </c>
      <c r="CA73" s="54" t="s">
        <v>542</v>
      </c>
      <c r="CB73" s="52">
        <v>69</v>
      </c>
      <c r="CC73" s="52"/>
      <c r="CD73" s="52"/>
      <c r="CE73" s="52"/>
      <c r="CF73" s="52" t="s">
        <v>543</v>
      </c>
      <c r="CG73" s="52">
        <v>5400</v>
      </c>
      <c r="CH73" s="52" t="s">
        <v>544</v>
      </c>
      <c r="CI73" s="52">
        <v>70</v>
      </c>
      <c r="CJ73" s="52"/>
      <c r="CK73" s="52"/>
      <c r="CL73" s="52" t="s">
        <v>544</v>
      </c>
      <c r="CM73" s="52">
        <v>85</v>
      </c>
      <c r="CN73" s="52"/>
      <c r="CO73" s="52"/>
      <c r="CP73" s="52"/>
      <c r="CQ73" s="52"/>
      <c r="CR73" s="52"/>
      <c r="CS73" s="52"/>
      <c r="CT73" s="52"/>
      <c r="CU73" s="52"/>
      <c r="CV73" s="52"/>
      <c r="CW73" s="52"/>
    </row>
    <row r="74" spans="1:101" ht="16.5" x14ac:dyDescent="0.2">
      <c r="A74" s="18">
        <v>70</v>
      </c>
      <c r="B74" s="26">
        <v>10</v>
      </c>
      <c r="C74" s="39">
        <v>60</v>
      </c>
      <c r="D74" s="26">
        <f>INDEX(章节关卡!$C$6:$C$20,芦花古楼!B74)*芦花古楼!C74</f>
        <v>2640</v>
      </c>
      <c r="E74" s="23">
        <f t="shared" si="39"/>
        <v>70</v>
      </c>
      <c r="F74" s="23">
        <f t="shared" si="40"/>
        <v>90</v>
      </c>
      <c r="G74" s="15">
        <f>INDEX(章节关卡!$E$6:$E$20,芦花古楼!B74)*芦花古楼!C74</f>
        <v>5400</v>
      </c>
      <c r="J74" s="18">
        <v>70</v>
      </c>
      <c r="K74" s="26">
        <v>10</v>
      </c>
      <c r="L74" s="39">
        <v>120</v>
      </c>
      <c r="M74" s="26">
        <f>INDEX(章节关卡!$C$6:$C$20,芦花古楼!K74)*芦花古楼!L74</f>
        <v>5280</v>
      </c>
      <c r="N74" s="23">
        <f t="shared" si="41"/>
        <v>75</v>
      </c>
      <c r="O74" s="23">
        <f t="shared" si="42"/>
        <v>90</v>
      </c>
      <c r="P74" s="15">
        <f>INDEX(章节关卡!$E$6:$E$20,芦花古楼!K74)*芦花古楼!L74</f>
        <v>10800</v>
      </c>
      <c r="S74" s="18">
        <v>70</v>
      </c>
      <c r="T74" s="26">
        <v>13</v>
      </c>
      <c r="U74" s="39">
        <v>180</v>
      </c>
      <c r="V74" s="26">
        <f>INDEX(章节关卡!$C$6:$C$20,芦花古楼!T74)*芦花古楼!U74</f>
        <v>14400</v>
      </c>
      <c r="W74" s="23">
        <f t="shared" si="37"/>
        <v>80</v>
      </c>
      <c r="X74" s="23">
        <f t="shared" si="38"/>
        <v>90</v>
      </c>
      <c r="Y74" s="15">
        <f>INDEX(章节关卡!$E$6:$E$20,芦花古楼!T74)*芦花古楼!U74</f>
        <v>27000</v>
      </c>
      <c r="AB74" s="18">
        <v>70</v>
      </c>
      <c r="AC74" s="26">
        <v>13</v>
      </c>
      <c r="AD74" s="39">
        <v>180</v>
      </c>
      <c r="AE74" s="26">
        <f>INDEX(章节关卡!$C$6:$C$20,芦花古楼!AC74)*芦花古楼!AD74</f>
        <v>14400</v>
      </c>
      <c r="AF74" s="23">
        <f t="shared" si="43"/>
        <v>85</v>
      </c>
      <c r="AG74" s="23">
        <f t="shared" si="44"/>
        <v>90</v>
      </c>
      <c r="AH74" s="15">
        <f>INDEX(章节关卡!$E$6:$E$20,芦花古楼!AC74)*芦花古楼!AD74</f>
        <v>27000</v>
      </c>
      <c r="AK74" s="19">
        <v>69</v>
      </c>
      <c r="AL74" s="19">
        <v>27</v>
      </c>
      <c r="AN74" s="19">
        <v>69</v>
      </c>
      <c r="AO74" s="19">
        <f t="shared" si="48"/>
        <v>28</v>
      </c>
      <c r="AQ74" s="19">
        <v>69</v>
      </c>
      <c r="AR74" s="19">
        <f t="shared" si="49"/>
        <v>29</v>
      </c>
      <c r="AT74" s="19">
        <v>69</v>
      </c>
      <c r="AU74" s="19">
        <f t="shared" si="50"/>
        <v>30</v>
      </c>
      <c r="AX74" s="19">
        <v>69</v>
      </c>
      <c r="AY74" s="15">
        <f t="shared" si="45"/>
        <v>195</v>
      </c>
      <c r="AZ74" s="15">
        <f t="shared" si="46"/>
        <v>425</v>
      </c>
      <c r="BA74" s="15">
        <f t="shared" si="47"/>
        <v>39300</v>
      </c>
      <c r="BY74" s="52">
        <v>70</v>
      </c>
      <c r="BZ74" s="52">
        <v>1</v>
      </c>
      <c r="CA74" s="54" t="s">
        <v>542</v>
      </c>
      <c r="CB74" s="52">
        <v>70</v>
      </c>
      <c r="CC74" s="52"/>
      <c r="CD74" s="52"/>
      <c r="CE74" s="52"/>
      <c r="CF74" s="52" t="s">
        <v>543</v>
      </c>
      <c r="CG74" s="52">
        <v>5400</v>
      </c>
      <c r="CH74" s="52" t="s">
        <v>544</v>
      </c>
      <c r="CI74" s="52">
        <v>70</v>
      </c>
      <c r="CJ74" s="52"/>
      <c r="CK74" s="52"/>
      <c r="CL74" s="52" t="s">
        <v>544</v>
      </c>
      <c r="CM74" s="52">
        <v>90</v>
      </c>
      <c r="CN74" s="52"/>
      <c r="CO74" s="52"/>
      <c r="CP74" s="52"/>
      <c r="CQ74" s="52"/>
      <c r="CR74" s="52"/>
      <c r="CS74" s="52"/>
      <c r="CT74" s="52"/>
      <c r="CU74" s="52"/>
      <c r="CV74" s="52"/>
      <c r="CW74" s="52"/>
    </row>
    <row r="75" spans="1:101" ht="16.5" x14ac:dyDescent="0.2">
      <c r="A75" s="23">
        <v>71</v>
      </c>
      <c r="B75" s="26">
        <v>10</v>
      </c>
      <c r="C75" s="39">
        <v>60</v>
      </c>
      <c r="D75" s="26">
        <f>INDEX(章节关卡!$C$6:$C$20,芦花古楼!B75)*芦花古楼!C75</f>
        <v>2640</v>
      </c>
      <c r="E75" s="23">
        <f t="shared" si="39"/>
        <v>75</v>
      </c>
      <c r="F75" s="23">
        <f t="shared" si="40"/>
        <v>90</v>
      </c>
      <c r="G75" s="15">
        <f>INDEX(章节关卡!$E$6:$E$20,芦花古楼!B75)*芦花古楼!C75</f>
        <v>5400</v>
      </c>
      <c r="J75" s="23">
        <v>71</v>
      </c>
      <c r="K75" s="26">
        <v>10</v>
      </c>
      <c r="L75" s="39">
        <v>120</v>
      </c>
      <c r="M75" s="26">
        <f>INDEX(章节关卡!$C$6:$C$20,芦花古楼!K75)*芦花古楼!L75</f>
        <v>5280</v>
      </c>
      <c r="N75" s="23">
        <f t="shared" si="41"/>
        <v>80</v>
      </c>
      <c r="O75" s="23">
        <f t="shared" si="42"/>
        <v>90</v>
      </c>
      <c r="P75" s="15">
        <f>INDEX(章节关卡!$E$6:$E$20,芦花古楼!K75)*芦花古楼!L75</f>
        <v>10800</v>
      </c>
      <c r="S75" s="23">
        <v>71</v>
      </c>
      <c r="T75" s="26">
        <v>13</v>
      </c>
      <c r="U75" s="39">
        <v>180</v>
      </c>
      <c r="V75" s="26">
        <f>INDEX(章节关卡!$C$6:$C$20,芦花古楼!T75)*芦花古楼!U75</f>
        <v>14400</v>
      </c>
      <c r="W75" s="23">
        <f t="shared" si="37"/>
        <v>85</v>
      </c>
      <c r="X75" s="23">
        <f t="shared" si="38"/>
        <v>90</v>
      </c>
      <c r="Y75" s="15">
        <f>INDEX(章节关卡!$E$6:$E$20,芦花古楼!T75)*芦花古楼!U75</f>
        <v>27000</v>
      </c>
      <c r="AB75" s="23">
        <v>71</v>
      </c>
      <c r="AC75" s="26">
        <v>13</v>
      </c>
      <c r="AD75" s="39">
        <v>180</v>
      </c>
      <c r="AE75" s="26">
        <f>INDEX(章节关卡!$C$6:$C$20,芦花古楼!AC75)*芦花古楼!AD75</f>
        <v>14400</v>
      </c>
      <c r="AF75" s="23">
        <f t="shared" si="43"/>
        <v>90</v>
      </c>
      <c r="AG75" s="23">
        <f t="shared" si="44"/>
        <v>90</v>
      </c>
      <c r="AH75" s="15">
        <f>INDEX(章节关卡!$E$6:$E$20,芦花古楼!AC75)*芦花古楼!AD75</f>
        <v>27000</v>
      </c>
      <c r="AK75" s="19">
        <v>70</v>
      </c>
      <c r="AL75" s="19">
        <v>28</v>
      </c>
      <c r="AN75" s="19">
        <v>70</v>
      </c>
      <c r="AO75" s="19">
        <f t="shared" si="48"/>
        <v>29</v>
      </c>
      <c r="AQ75" s="19">
        <v>70</v>
      </c>
      <c r="AR75" s="19">
        <f t="shared" si="49"/>
        <v>30</v>
      </c>
      <c r="AT75" s="19">
        <v>70</v>
      </c>
      <c r="AU75" s="19">
        <f t="shared" si="50"/>
        <v>31</v>
      </c>
      <c r="AX75" s="19">
        <v>70</v>
      </c>
      <c r="AY75" s="15">
        <f t="shared" si="45"/>
        <v>95</v>
      </c>
      <c r="AZ75" s="15">
        <f t="shared" si="46"/>
        <v>430</v>
      </c>
      <c r="BA75" s="15">
        <f t="shared" si="47"/>
        <v>15600</v>
      </c>
      <c r="BY75" s="52">
        <v>71</v>
      </c>
      <c r="BZ75" s="52">
        <v>1</v>
      </c>
      <c r="CA75" s="54" t="s">
        <v>542</v>
      </c>
      <c r="CB75" s="52">
        <v>71</v>
      </c>
      <c r="CC75" s="52"/>
      <c r="CD75" s="52"/>
      <c r="CE75" s="52"/>
      <c r="CF75" s="52" t="s">
        <v>543</v>
      </c>
      <c r="CG75" s="52">
        <v>5400</v>
      </c>
      <c r="CH75" s="52" t="s">
        <v>544</v>
      </c>
      <c r="CI75" s="52">
        <v>75</v>
      </c>
      <c r="CJ75" s="52"/>
      <c r="CK75" s="52"/>
      <c r="CL75" s="52" t="s">
        <v>544</v>
      </c>
      <c r="CM75" s="52">
        <v>90</v>
      </c>
      <c r="CN75" s="52"/>
      <c r="CO75" s="52"/>
      <c r="CP75" s="52"/>
      <c r="CQ75" s="52"/>
      <c r="CR75" s="52"/>
      <c r="CS75" s="52"/>
      <c r="CT75" s="52"/>
      <c r="CU75" s="52"/>
      <c r="CV75" s="52"/>
      <c r="CW75" s="52"/>
    </row>
    <row r="76" spans="1:101" ht="16.5" x14ac:dyDescent="0.2">
      <c r="A76" s="23">
        <v>72</v>
      </c>
      <c r="B76" s="26">
        <v>10</v>
      </c>
      <c r="C76" s="39">
        <v>60</v>
      </c>
      <c r="D76" s="26">
        <f>INDEX(章节关卡!$C$6:$C$20,芦花古楼!B76)*芦花古楼!C76</f>
        <v>2640</v>
      </c>
      <c r="E76" s="23">
        <f t="shared" si="39"/>
        <v>75</v>
      </c>
      <c r="F76" s="23">
        <f t="shared" si="40"/>
        <v>90</v>
      </c>
      <c r="G76" s="15">
        <f>INDEX(章节关卡!$E$6:$E$20,芦花古楼!B76)*芦花古楼!C76</f>
        <v>5400</v>
      </c>
      <c r="J76" s="23">
        <v>72</v>
      </c>
      <c r="K76" s="26">
        <v>10</v>
      </c>
      <c r="L76" s="39">
        <v>120</v>
      </c>
      <c r="M76" s="26">
        <f>INDEX(章节关卡!$C$6:$C$20,芦花古楼!K76)*芦花古楼!L76</f>
        <v>5280</v>
      </c>
      <c r="N76" s="23">
        <f t="shared" si="41"/>
        <v>80</v>
      </c>
      <c r="O76" s="23">
        <f t="shared" si="42"/>
        <v>90</v>
      </c>
      <c r="P76" s="15">
        <f>INDEX(章节关卡!$E$6:$E$20,芦花古楼!K76)*芦花古楼!L76</f>
        <v>10800</v>
      </c>
      <c r="S76" s="23">
        <v>72</v>
      </c>
      <c r="T76" s="26">
        <v>13</v>
      </c>
      <c r="U76" s="39">
        <v>180</v>
      </c>
      <c r="V76" s="26">
        <f>INDEX(章节关卡!$C$6:$C$20,芦花古楼!T76)*芦花古楼!U76</f>
        <v>14400</v>
      </c>
      <c r="W76" s="23">
        <f t="shared" si="37"/>
        <v>85</v>
      </c>
      <c r="X76" s="23">
        <f t="shared" si="38"/>
        <v>90</v>
      </c>
      <c r="Y76" s="15">
        <f>INDEX(章节关卡!$E$6:$E$20,芦花古楼!T76)*芦花古楼!U76</f>
        <v>27000</v>
      </c>
      <c r="AB76" s="23">
        <v>72</v>
      </c>
      <c r="AC76" s="26">
        <v>13</v>
      </c>
      <c r="AD76" s="39">
        <v>180</v>
      </c>
      <c r="AE76" s="26">
        <f>INDEX(章节关卡!$C$6:$C$20,芦花古楼!AC76)*芦花古楼!AD76</f>
        <v>14400</v>
      </c>
      <c r="AF76" s="23">
        <f t="shared" si="43"/>
        <v>90</v>
      </c>
      <c r="AG76" s="23">
        <f t="shared" si="44"/>
        <v>90</v>
      </c>
      <c r="AH76" s="15">
        <f>INDEX(章节关卡!$E$6:$E$20,芦花古楼!AC76)*芦花古楼!AD76</f>
        <v>27000</v>
      </c>
      <c r="AK76" s="19">
        <v>71</v>
      </c>
      <c r="AL76" s="19">
        <v>29</v>
      </c>
      <c r="AN76" s="19">
        <v>71</v>
      </c>
      <c r="AO76" s="19">
        <f t="shared" si="48"/>
        <v>30</v>
      </c>
      <c r="AQ76" s="19">
        <v>71</v>
      </c>
      <c r="AR76" s="19">
        <f t="shared" si="49"/>
        <v>31</v>
      </c>
      <c r="AT76" s="19">
        <v>71</v>
      </c>
      <c r="AU76" s="19">
        <f t="shared" si="50"/>
        <v>32</v>
      </c>
      <c r="AX76" s="19">
        <v>71</v>
      </c>
      <c r="AY76" s="15">
        <f t="shared" si="45"/>
        <v>100</v>
      </c>
      <c r="AZ76" s="15">
        <f t="shared" si="46"/>
        <v>435</v>
      </c>
      <c r="BA76" s="15">
        <f t="shared" si="47"/>
        <v>36000</v>
      </c>
      <c r="BY76" s="52">
        <v>72</v>
      </c>
      <c r="BZ76" s="52">
        <v>1</v>
      </c>
      <c r="CA76" s="54" t="s">
        <v>542</v>
      </c>
      <c r="CB76" s="52">
        <v>72</v>
      </c>
      <c r="CC76" s="52"/>
      <c r="CD76" s="52"/>
      <c r="CE76" s="52"/>
      <c r="CF76" s="52" t="s">
        <v>543</v>
      </c>
      <c r="CG76" s="52">
        <v>5400</v>
      </c>
      <c r="CH76" s="52" t="s">
        <v>544</v>
      </c>
      <c r="CI76" s="52">
        <v>75</v>
      </c>
      <c r="CJ76" s="52"/>
      <c r="CK76" s="52"/>
      <c r="CL76" s="52" t="s">
        <v>544</v>
      </c>
      <c r="CM76" s="52">
        <v>90</v>
      </c>
      <c r="CN76" s="52"/>
      <c r="CO76" s="52"/>
      <c r="CP76" s="52"/>
      <c r="CQ76" s="52"/>
      <c r="CR76" s="52"/>
      <c r="CS76" s="52"/>
      <c r="CT76" s="52"/>
      <c r="CU76" s="52"/>
      <c r="CV76" s="52"/>
      <c r="CW76" s="52"/>
    </row>
    <row r="77" spans="1:101" ht="16.5" x14ac:dyDescent="0.2">
      <c r="A77" s="23">
        <v>73</v>
      </c>
      <c r="B77" s="26">
        <v>10</v>
      </c>
      <c r="C77" s="39">
        <v>60</v>
      </c>
      <c r="D77" s="26">
        <f>INDEX(章节关卡!$C$6:$C$20,芦花古楼!B77)*芦花古楼!C77</f>
        <v>2640</v>
      </c>
      <c r="E77" s="23">
        <f t="shared" si="39"/>
        <v>75</v>
      </c>
      <c r="F77" s="23">
        <f t="shared" si="40"/>
        <v>90</v>
      </c>
      <c r="G77" s="15">
        <f>INDEX(章节关卡!$E$6:$E$20,芦花古楼!B77)*芦花古楼!C77</f>
        <v>5400</v>
      </c>
      <c r="J77" s="23">
        <v>73</v>
      </c>
      <c r="K77" s="26">
        <v>10</v>
      </c>
      <c r="L77" s="39">
        <v>120</v>
      </c>
      <c r="M77" s="26">
        <f>INDEX(章节关卡!$C$6:$C$20,芦花古楼!K77)*芦花古楼!L77</f>
        <v>5280</v>
      </c>
      <c r="N77" s="23">
        <f t="shared" si="41"/>
        <v>80</v>
      </c>
      <c r="O77" s="23">
        <f t="shared" si="42"/>
        <v>90</v>
      </c>
      <c r="P77" s="15">
        <f>INDEX(章节关卡!$E$6:$E$20,芦花古楼!K77)*芦花古楼!L77</f>
        <v>10800</v>
      </c>
      <c r="S77" s="23">
        <v>73</v>
      </c>
      <c r="T77" s="26">
        <v>13</v>
      </c>
      <c r="U77" s="39">
        <v>180</v>
      </c>
      <c r="V77" s="26">
        <f>INDEX(章节关卡!$C$6:$C$20,芦花古楼!T77)*芦花古楼!U77</f>
        <v>14400</v>
      </c>
      <c r="W77" s="23">
        <f t="shared" si="37"/>
        <v>85</v>
      </c>
      <c r="X77" s="23">
        <f t="shared" si="38"/>
        <v>90</v>
      </c>
      <c r="Y77" s="15">
        <f>INDEX(章节关卡!$E$6:$E$20,芦花古楼!T77)*芦花古楼!U77</f>
        <v>27000</v>
      </c>
      <c r="AB77" s="23">
        <v>73</v>
      </c>
      <c r="AC77" s="26">
        <v>13</v>
      </c>
      <c r="AD77" s="39">
        <v>180</v>
      </c>
      <c r="AE77" s="26">
        <f>INDEX(章节关卡!$C$6:$C$20,芦花古楼!AC77)*芦花古楼!AD77</f>
        <v>14400</v>
      </c>
      <c r="AF77" s="23">
        <f t="shared" si="43"/>
        <v>90</v>
      </c>
      <c r="AG77" s="23">
        <f t="shared" si="44"/>
        <v>90</v>
      </c>
      <c r="AH77" s="15">
        <f>INDEX(章节关卡!$E$6:$E$20,芦花古楼!AC77)*芦花古楼!AD77</f>
        <v>27000</v>
      </c>
      <c r="AK77" s="19">
        <v>72</v>
      </c>
      <c r="AL77" s="19">
        <v>30</v>
      </c>
      <c r="AN77" s="19">
        <v>72</v>
      </c>
      <c r="AO77" s="19">
        <f t="shared" si="48"/>
        <v>31</v>
      </c>
      <c r="AQ77" s="19">
        <v>72</v>
      </c>
      <c r="AR77" s="19">
        <f t="shared" si="49"/>
        <v>32</v>
      </c>
      <c r="AT77" s="19">
        <v>72</v>
      </c>
      <c r="AU77" s="19">
        <f t="shared" si="50"/>
        <v>33</v>
      </c>
      <c r="AX77" s="19">
        <v>72</v>
      </c>
      <c r="AY77" s="15">
        <f t="shared" si="45"/>
        <v>200</v>
      </c>
      <c r="AZ77" s="15">
        <f t="shared" si="46"/>
        <v>440</v>
      </c>
      <c r="BA77" s="15">
        <f t="shared" si="47"/>
        <v>43800</v>
      </c>
      <c r="BY77" s="52">
        <v>73</v>
      </c>
      <c r="BZ77" s="52">
        <v>1</v>
      </c>
      <c r="CA77" s="54" t="s">
        <v>542</v>
      </c>
      <c r="CB77" s="52">
        <v>73</v>
      </c>
      <c r="CC77" s="52"/>
      <c r="CD77" s="52"/>
      <c r="CE77" s="52"/>
      <c r="CF77" s="52" t="s">
        <v>543</v>
      </c>
      <c r="CG77" s="52">
        <v>5400</v>
      </c>
      <c r="CH77" s="52" t="s">
        <v>544</v>
      </c>
      <c r="CI77" s="52">
        <v>75</v>
      </c>
      <c r="CJ77" s="52"/>
      <c r="CK77" s="52"/>
      <c r="CL77" s="52" t="s">
        <v>544</v>
      </c>
      <c r="CM77" s="52">
        <v>90</v>
      </c>
      <c r="CN77" s="52"/>
      <c r="CO77" s="52"/>
      <c r="CP77" s="52"/>
      <c r="CQ77" s="52"/>
      <c r="CR77" s="52"/>
      <c r="CS77" s="52"/>
      <c r="CT77" s="52"/>
      <c r="CU77" s="52"/>
      <c r="CV77" s="52"/>
      <c r="CW77" s="52"/>
    </row>
    <row r="78" spans="1:101" ht="16.5" x14ac:dyDescent="0.2">
      <c r="A78" s="23">
        <v>74</v>
      </c>
      <c r="B78" s="26">
        <v>10</v>
      </c>
      <c r="C78" s="39">
        <v>60</v>
      </c>
      <c r="D78" s="26">
        <f>INDEX(章节关卡!$C$6:$C$20,芦花古楼!B78)*芦花古楼!C78</f>
        <v>2640</v>
      </c>
      <c r="E78" s="23">
        <f t="shared" si="39"/>
        <v>75</v>
      </c>
      <c r="F78" s="23">
        <f t="shared" si="40"/>
        <v>90</v>
      </c>
      <c r="G78" s="15">
        <f>INDEX(章节关卡!$E$6:$E$20,芦花古楼!B78)*芦花古楼!C78</f>
        <v>5400</v>
      </c>
      <c r="J78" s="23">
        <v>74</v>
      </c>
      <c r="K78" s="26">
        <v>10</v>
      </c>
      <c r="L78" s="39">
        <v>120</v>
      </c>
      <c r="M78" s="26">
        <f>INDEX(章节关卡!$C$6:$C$20,芦花古楼!K78)*芦花古楼!L78</f>
        <v>5280</v>
      </c>
      <c r="N78" s="23">
        <f t="shared" si="41"/>
        <v>80</v>
      </c>
      <c r="O78" s="23">
        <f t="shared" si="42"/>
        <v>90</v>
      </c>
      <c r="P78" s="15">
        <f>INDEX(章节关卡!$E$6:$E$20,芦花古楼!K78)*芦花古楼!L78</f>
        <v>10800</v>
      </c>
      <c r="S78" s="23">
        <v>74</v>
      </c>
      <c r="T78" s="26">
        <v>13</v>
      </c>
      <c r="U78" s="39">
        <v>180</v>
      </c>
      <c r="V78" s="26">
        <f>INDEX(章节关卡!$C$6:$C$20,芦花古楼!T78)*芦花古楼!U78</f>
        <v>14400</v>
      </c>
      <c r="W78" s="23">
        <f t="shared" si="37"/>
        <v>85</v>
      </c>
      <c r="X78" s="23">
        <f t="shared" si="38"/>
        <v>90</v>
      </c>
      <c r="Y78" s="15">
        <f>INDEX(章节关卡!$E$6:$E$20,芦花古楼!T78)*芦花古楼!U78</f>
        <v>27000</v>
      </c>
      <c r="AB78" s="23">
        <v>74</v>
      </c>
      <c r="AC78" s="26">
        <v>13</v>
      </c>
      <c r="AD78" s="39">
        <v>180</v>
      </c>
      <c r="AE78" s="26">
        <f>INDEX(章节关卡!$C$6:$C$20,芦花古楼!AC78)*芦花古楼!AD78</f>
        <v>14400</v>
      </c>
      <c r="AF78" s="23">
        <f t="shared" si="43"/>
        <v>90</v>
      </c>
      <c r="AG78" s="23">
        <f t="shared" si="44"/>
        <v>90</v>
      </c>
      <c r="AH78" s="15">
        <f>INDEX(章节关卡!$E$6:$E$20,芦花古楼!AC78)*芦花古楼!AD78</f>
        <v>27000</v>
      </c>
      <c r="AK78" s="19">
        <v>73</v>
      </c>
      <c r="AL78" s="19">
        <v>32</v>
      </c>
      <c r="AN78" s="19">
        <v>73</v>
      </c>
      <c r="AO78" s="19">
        <f t="shared" si="48"/>
        <v>33</v>
      </c>
      <c r="AQ78" s="19">
        <v>73</v>
      </c>
      <c r="AR78" s="19">
        <f t="shared" si="49"/>
        <v>34</v>
      </c>
      <c r="AT78" s="19">
        <v>73</v>
      </c>
      <c r="AU78" s="19">
        <f t="shared" si="50"/>
        <v>35</v>
      </c>
      <c r="AX78" s="19">
        <v>73</v>
      </c>
      <c r="AY78" s="15">
        <f t="shared" si="45"/>
        <v>100</v>
      </c>
      <c r="AZ78" s="15">
        <f t="shared" si="46"/>
        <v>440</v>
      </c>
      <c r="BA78" s="15">
        <f t="shared" si="47"/>
        <v>15600</v>
      </c>
      <c r="BY78" s="52">
        <v>74</v>
      </c>
      <c r="BZ78" s="52">
        <v>1</v>
      </c>
      <c r="CA78" s="54" t="s">
        <v>542</v>
      </c>
      <c r="CB78" s="52">
        <v>74</v>
      </c>
      <c r="CC78" s="52"/>
      <c r="CD78" s="52"/>
      <c r="CE78" s="52"/>
      <c r="CF78" s="52" t="s">
        <v>543</v>
      </c>
      <c r="CG78" s="52">
        <v>5400</v>
      </c>
      <c r="CH78" s="52" t="s">
        <v>544</v>
      </c>
      <c r="CI78" s="52">
        <v>75</v>
      </c>
      <c r="CJ78" s="52"/>
      <c r="CK78" s="52"/>
      <c r="CL78" s="52" t="s">
        <v>544</v>
      </c>
      <c r="CM78" s="52">
        <v>90</v>
      </c>
      <c r="CN78" s="52"/>
      <c r="CO78" s="52"/>
      <c r="CP78" s="52"/>
      <c r="CQ78" s="52"/>
      <c r="CR78" s="52"/>
      <c r="CS78" s="52"/>
      <c r="CT78" s="52"/>
      <c r="CU78" s="52"/>
      <c r="CV78" s="52"/>
      <c r="CW78" s="52"/>
    </row>
    <row r="79" spans="1:101" ht="16.5" x14ac:dyDescent="0.2">
      <c r="A79" s="23">
        <v>75</v>
      </c>
      <c r="B79" s="26">
        <v>11</v>
      </c>
      <c r="C79" s="39">
        <v>60</v>
      </c>
      <c r="D79" s="26">
        <f>INDEX(章节关卡!$C$6:$C$20,芦花古楼!B79)*芦花古楼!C79</f>
        <v>3180</v>
      </c>
      <c r="E79" s="23">
        <f t="shared" si="39"/>
        <v>75</v>
      </c>
      <c r="F79" s="23">
        <f t="shared" si="40"/>
        <v>95</v>
      </c>
      <c r="G79" s="15">
        <f>INDEX(章节关卡!$E$6:$E$20,芦花古楼!B79)*芦花古楼!C79</f>
        <v>6600</v>
      </c>
      <c r="J79" s="23">
        <v>75</v>
      </c>
      <c r="K79" s="26">
        <v>11</v>
      </c>
      <c r="L79" s="39">
        <v>120</v>
      </c>
      <c r="M79" s="26">
        <f>INDEX(章节关卡!$C$6:$C$20,芦花古楼!K79)*芦花古楼!L79</f>
        <v>6360</v>
      </c>
      <c r="N79" s="23">
        <f t="shared" si="41"/>
        <v>80</v>
      </c>
      <c r="O79" s="23">
        <f t="shared" si="42"/>
        <v>95</v>
      </c>
      <c r="P79" s="15">
        <f>INDEX(章节关卡!$E$6:$E$20,芦花古楼!K79)*芦花古楼!L79</f>
        <v>13200</v>
      </c>
      <c r="S79" s="23">
        <v>75</v>
      </c>
      <c r="T79" s="26">
        <v>13</v>
      </c>
      <c r="U79" s="39">
        <v>180</v>
      </c>
      <c r="V79" s="26">
        <f>INDEX(章节关卡!$C$6:$C$20,芦花古楼!T79)*芦花古楼!U79</f>
        <v>14400</v>
      </c>
      <c r="W79" s="23">
        <f t="shared" si="37"/>
        <v>85</v>
      </c>
      <c r="X79" s="23">
        <f t="shared" si="38"/>
        <v>95</v>
      </c>
      <c r="Y79" s="15">
        <f>INDEX(章节关卡!$E$6:$E$20,芦花古楼!T79)*芦花古楼!U79</f>
        <v>27000</v>
      </c>
      <c r="AB79" s="23">
        <v>75</v>
      </c>
      <c r="AC79" s="26">
        <v>13</v>
      </c>
      <c r="AD79" s="39">
        <v>180</v>
      </c>
      <c r="AE79" s="26">
        <f>INDEX(章节关卡!$C$6:$C$20,芦花古楼!AC79)*芦花古楼!AD79</f>
        <v>14400</v>
      </c>
      <c r="AF79" s="23">
        <f t="shared" si="43"/>
        <v>90</v>
      </c>
      <c r="AG79" s="23">
        <f t="shared" si="44"/>
        <v>95</v>
      </c>
      <c r="AH79" s="15">
        <f>INDEX(章节关卡!$E$6:$E$20,芦花古楼!AC79)*芦花古楼!AD79</f>
        <v>27000</v>
      </c>
      <c r="AK79" s="19">
        <v>74</v>
      </c>
      <c r="AL79" s="19">
        <v>34</v>
      </c>
      <c r="AN79" s="19">
        <v>74</v>
      </c>
      <c r="AO79" s="19">
        <f t="shared" si="48"/>
        <v>35</v>
      </c>
      <c r="AQ79" s="19">
        <v>74</v>
      </c>
      <c r="AR79" s="19">
        <f t="shared" si="49"/>
        <v>36</v>
      </c>
      <c r="AT79" s="19">
        <v>74</v>
      </c>
      <c r="AU79" s="19">
        <f t="shared" si="50"/>
        <v>37</v>
      </c>
      <c r="AX79" s="19">
        <v>74</v>
      </c>
      <c r="AY79" s="15">
        <f t="shared" si="45"/>
        <v>105</v>
      </c>
      <c r="AZ79" s="15">
        <f t="shared" si="46"/>
        <v>440</v>
      </c>
      <c r="BA79" s="15">
        <f t="shared" si="47"/>
        <v>36000</v>
      </c>
      <c r="BY79" s="52">
        <v>75</v>
      </c>
      <c r="BZ79" s="52">
        <v>1</v>
      </c>
      <c r="CA79" s="54" t="s">
        <v>542</v>
      </c>
      <c r="CB79" s="52">
        <v>75</v>
      </c>
      <c r="CC79" s="52"/>
      <c r="CD79" s="52"/>
      <c r="CE79" s="52"/>
      <c r="CF79" s="52" t="s">
        <v>543</v>
      </c>
      <c r="CG79" s="52">
        <v>6600</v>
      </c>
      <c r="CH79" s="52" t="s">
        <v>544</v>
      </c>
      <c r="CI79" s="52">
        <v>75</v>
      </c>
      <c r="CJ79" s="52"/>
      <c r="CK79" s="52"/>
      <c r="CL79" s="52" t="s">
        <v>544</v>
      </c>
      <c r="CM79" s="52">
        <v>95</v>
      </c>
      <c r="CN79" s="52"/>
      <c r="CO79" s="52"/>
      <c r="CP79" s="52"/>
      <c r="CQ79" s="52"/>
      <c r="CR79" s="52"/>
      <c r="CS79" s="52"/>
      <c r="CT79" s="52"/>
      <c r="CU79" s="52"/>
      <c r="CV79" s="52"/>
      <c r="CW79" s="52"/>
    </row>
    <row r="80" spans="1:101" ht="16.5" x14ac:dyDescent="0.2">
      <c r="A80" s="23">
        <v>76</v>
      </c>
      <c r="B80" s="26">
        <v>11</v>
      </c>
      <c r="C80" s="39">
        <v>60</v>
      </c>
      <c r="D80" s="26">
        <f>INDEX(章节关卡!$C$6:$C$20,芦花古楼!B80)*芦花古楼!C80</f>
        <v>3180</v>
      </c>
      <c r="E80" s="23">
        <f t="shared" si="39"/>
        <v>80</v>
      </c>
      <c r="F80" s="23">
        <f t="shared" si="40"/>
        <v>95</v>
      </c>
      <c r="G80" s="15">
        <f>INDEX(章节关卡!$E$6:$E$20,芦花古楼!B80)*芦花古楼!C80</f>
        <v>6600</v>
      </c>
      <c r="J80" s="23">
        <v>76</v>
      </c>
      <c r="K80" s="26">
        <v>11</v>
      </c>
      <c r="L80" s="39">
        <v>120</v>
      </c>
      <c r="M80" s="26">
        <f>INDEX(章节关卡!$C$6:$C$20,芦花古楼!K80)*芦花古楼!L80</f>
        <v>6360</v>
      </c>
      <c r="N80" s="23">
        <f t="shared" si="41"/>
        <v>85</v>
      </c>
      <c r="O80" s="23">
        <f t="shared" si="42"/>
        <v>95</v>
      </c>
      <c r="P80" s="15">
        <f>INDEX(章节关卡!$E$6:$E$20,芦花古楼!K80)*芦花古楼!L80</f>
        <v>13200</v>
      </c>
      <c r="S80" s="23">
        <v>76</v>
      </c>
      <c r="T80" s="26">
        <v>13</v>
      </c>
      <c r="U80" s="39">
        <v>180</v>
      </c>
      <c r="V80" s="26">
        <f>INDEX(章节关卡!$C$6:$C$20,芦花古楼!T80)*芦花古楼!U80</f>
        <v>14400</v>
      </c>
      <c r="W80" s="23">
        <f t="shared" si="37"/>
        <v>90</v>
      </c>
      <c r="X80" s="23">
        <f t="shared" si="38"/>
        <v>95</v>
      </c>
      <c r="Y80" s="15">
        <f>INDEX(章节关卡!$E$6:$E$20,芦花古楼!T80)*芦花古楼!U80</f>
        <v>27000</v>
      </c>
      <c r="AB80" s="23">
        <v>76</v>
      </c>
      <c r="AC80" s="26">
        <v>13</v>
      </c>
      <c r="AD80" s="39">
        <v>180</v>
      </c>
      <c r="AE80" s="26">
        <f>INDEX(章节关卡!$C$6:$C$20,芦花古楼!AC80)*芦花古楼!AD80</f>
        <v>14400</v>
      </c>
      <c r="AF80" s="23">
        <f t="shared" si="43"/>
        <v>95</v>
      </c>
      <c r="AG80" s="23">
        <f t="shared" si="44"/>
        <v>95</v>
      </c>
      <c r="AH80" s="15">
        <f>INDEX(章节关卡!$E$6:$E$20,芦花古楼!AC80)*芦花古楼!AD80</f>
        <v>27000</v>
      </c>
      <c r="AK80" s="19">
        <v>75</v>
      </c>
      <c r="AL80" s="19">
        <v>36</v>
      </c>
      <c r="AN80" s="19">
        <v>75</v>
      </c>
      <c r="AO80" s="19">
        <f t="shared" si="48"/>
        <v>37</v>
      </c>
      <c r="AQ80" s="19">
        <v>75</v>
      </c>
      <c r="AR80" s="19">
        <f t="shared" si="49"/>
        <v>38</v>
      </c>
      <c r="AT80" s="19">
        <v>75</v>
      </c>
      <c r="AU80" s="19">
        <f t="shared" si="50"/>
        <v>39</v>
      </c>
      <c r="AX80" s="19">
        <v>75</v>
      </c>
      <c r="AY80" s="15">
        <f t="shared" si="45"/>
        <v>205</v>
      </c>
      <c r="AZ80" s="15">
        <f t="shared" si="46"/>
        <v>440</v>
      </c>
      <c r="BA80" s="15">
        <f t="shared" si="47"/>
        <v>43800</v>
      </c>
      <c r="BY80" s="52">
        <v>76</v>
      </c>
      <c r="BZ80" s="52">
        <v>1</v>
      </c>
      <c r="CA80" s="54" t="s">
        <v>542</v>
      </c>
      <c r="CB80" s="52">
        <v>76</v>
      </c>
      <c r="CC80" s="52"/>
      <c r="CD80" s="52"/>
      <c r="CE80" s="52"/>
      <c r="CF80" s="52" t="s">
        <v>543</v>
      </c>
      <c r="CG80" s="52">
        <v>6600</v>
      </c>
      <c r="CH80" s="52" t="s">
        <v>544</v>
      </c>
      <c r="CI80" s="52">
        <v>80</v>
      </c>
      <c r="CJ80" s="52"/>
      <c r="CK80" s="52"/>
      <c r="CL80" s="52" t="s">
        <v>544</v>
      </c>
      <c r="CM80" s="52">
        <v>95</v>
      </c>
      <c r="CN80" s="52"/>
      <c r="CO80" s="52"/>
      <c r="CP80" s="52"/>
      <c r="CQ80" s="52"/>
      <c r="CR80" s="52"/>
      <c r="CS80" s="52"/>
      <c r="CT80" s="52"/>
      <c r="CU80" s="52"/>
      <c r="CV80" s="52"/>
      <c r="CW80" s="52"/>
    </row>
    <row r="81" spans="1:101" ht="16.5" x14ac:dyDescent="0.2">
      <c r="A81" s="23">
        <v>77</v>
      </c>
      <c r="B81" s="26">
        <v>11</v>
      </c>
      <c r="C81" s="39">
        <v>60</v>
      </c>
      <c r="D81" s="26">
        <f>INDEX(章节关卡!$C$6:$C$20,芦花古楼!B81)*芦花古楼!C81</f>
        <v>3180</v>
      </c>
      <c r="E81" s="23">
        <f t="shared" si="39"/>
        <v>80</v>
      </c>
      <c r="F81" s="23">
        <f t="shared" si="40"/>
        <v>95</v>
      </c>
      <c r="G81" s="15">
        <f>INDEX(章节关卡!$E$6:$E$20,芦花古楼!B81)*芦花古楼!C81</f>
        <v>6600</v>
      </c>
      <c r="J81" s="23">
        <v>77</v>
      </c>
      <c r="K81" s="26">
        <v>11</v>
      </c>
      <c r="L81" s="39">
        <v>120</v>
      </c>
      <c r="M81" s="26">
        <f>INDEX(章节关卡!$C$6:$C$20,芦花古楼!K81)*芦花古楼!L81</f>
        <v>6360</v>
      </c>
      <c r="N81" s="23">
        <f t="shared" si="41"/>
        <v>85</v>
      </c>
      <c r="O81" s="23">
        <f t="shared" si="42"/>
        <v>95</v>
      </c>
      <c r="P81" s="15">
        <f>INDEX(章节关卡!$E$6:$E$20,芦花古楼!K81)*芦花古楼!L81</f>
        <v>13200</v>
      </c>
      <c r="S81" s="23">
        <v>77</v>
      </c>
      <c r="T81" s="26">
        <v>13</v>
      </c>
      <c r="U81" s="39">
        <v>180</v>
      </c>
      <c r="V81" s="26">
        <f>INDEX(章节关卡!$C$6:$C$20,芦花古楼!T81)*芦花古楼!U81</f>
        <v>14400</v>
      </c>
      <c r="W81" s="23">
        <f t="shared" si="37"/>
        <v>90</v>
      </c>
      <c r="X81" s="23">
        <f t="shared" si="38"/>
        <v>95</v>
      </c>
      <c r="Y81" s="15">
        <f>INDEX(章节关卡!$E$6:$E$20,芦花古楼!T81)*芦花古楼!U81</f>
        <v>27000</v>
      </c>
      <c r="AB81" s="23">
        <v>77</v>
      </c>
      <c r="AC81" s="26">
        <v>13</v>
      </c>
      <c r="AD81" s="39">
        <v>180</v>
      </c>
      <c r="AE81" s="26">
        <f>INDEX(章节关卡!$C$6:$C$20,芦花古楼!AC81)*芦花古楼!AD81</f>
        <v>14400</v>
      </c>
      <c r="AF81" s="23">
        <f t="shared" si="43"/>
        <v>95</v>
      </c>
      <c r="AG81" s="23">
        <f t="shared" si="44"/>
        <v>95</v>
      </c>
      <c r="AH81" s="15">
        <f>INDEX(章节关卡!$E$6:$E$20,芦花古楼!AC81)*芦花古楼!AD81</f>
        <v>27000</v>
      </c>
      <c r="AK81" s="19">
        <v>76</v>
      </c>
      <c r="AL81" s="19">
        <v>38</v>
      </c>
      <c r="AN81" s="19">
        <v>76</v>
      </c>
      <c r="AO81" s="19">
        <f t="shared" si="48"/>
        <v>39</v>
      </c>
      <c r="AQ81" s="19">
        <v>76</v>
      </c>
      <c r="AR81" s="19">
        <f t="shared" si="49"/>
        <v>40</v>
      </c>
      <c r="AT81" s="19">
        <v>76</v>
      </c>
      <c r="AU81" s="19">
        <f t="shared" si="50"/>
        <v>41</v>
      </c>
      <c r="AX81" s="19">
        <v>76</v>
      </c>
      <c r="AY81" s="15">
        <f t="shared" si="45"/>
        <v>100</v>
      </c>
      <c r="AZ81" s="15">
        <f t="shared" si="46"/>
        <v>440</v>
      </c>
      <c r="BA81" s="15">
        <f t="shared" si="47"/>
        <v>15600</v>
      </c>
      <c r="BY81" s="52">
        <v>77</v>
      </c>
      <c r="BZ81" s="52">
        <v>1</v>
      </c>
      <c r="CA81" s="54" t="s">
        <v>542</v>
      </c>
      <c r="CB81" s="52">
        <v>77</v>
      </c>
      <c r="CC81" s="52"/>
      <c r="CD81" s="52"/>
      <c r="CE81" s="52"/>
      <c r="CF81" s="52" t="s">
        <v>543</v>
      </c>
      <c r="CG81" s="52">
        <v>6600</v>
      </c>
      <c r="CH81" s="52" t="s">
        <v>544</v>
      </c>
      <c r="CI81" s="52">
        <v>80</v>
      </c>
      <c r="CJ81" s="52"/>
      <c r="CK81" s="52"/>
      <c r="CL81" s="52" t="s">
        <v>544</v>
      </c>
      <c r="CM81" s="52">
        <v>95</v>
      </c>
      <c r="CN81" s="52"/>
      <c r="CO81" s="52"/>
      <c r="CP81" s="52"/>
      <c r="CQ81" s="52"/>
      <c r="CR81" s="52"/>
      <c r="CS81" s="52"/>
      <c r="CT81" s="52"/>
      <c r="CU81" s="52"/>
      <c r="CV81" s="52"/>
      <c r="CW81" s="52"/>
    </row>
    <row r="82" spans="1:101" ht="16.5" x14ac:dyDescent="0.2">
      <c r="A82" s="23">
        <v>78</v>
      </c>
      <c r="B82" s="26">
        <v>11</v>
      </c>
      <c r="C82" s="39">
        <v>60</v>
      </c>
      <c r="D82" s="26">
        <f>INDEX(章节关卡!$C$6:$C$20,芦花古楼!B82)*芦花古楼!C82</f>
        <v>3180</v>
      </c>
      <c r="E82" s="23">
        <f t="shared" si="39"/>
        <v>80</v>
      </c>
      <c r="F82" s="23">
        <f t="shared" si="40"/>
        <v>95</v>
      </c>
      <c r="G82" s="15">
        <f>INDEX(章节关卡!$E$6:$E$20,芦花古楼!B82)*芦花古楼!C82</f>
        <v>6600</v>
      </c>
      <c r="J82" s="23">
        <v>78</v>
      </c>
      <c r="K82" s="26">
        <v>11</v>
      </c>
      <c r="L82" s="39">
        <v>120</v>
      </c>
      <c r="M82" s="26">
        <f>INDEX(章节关卡!$C$6:$C$20,芦花古楼!K82)*芦花古楼!L82</f>
        <v>6360</v>
      </c>
      <c r="N82" s="23">
        <f t="shared" si="41"/>
        <v>85</v>
      </c>
      <c r="O82" s="23">
        <f t="shared" si="42"/>
        <v>95</v>
      </c>
      <c r="P82" s="15">
        <f>INDEX(章节关卡!$E$6:$E$20,芦花古楼!K82)*芦花古楼!L82</f>
        <v>13200</v>
      </c>
      <c r="S82" s="23">
        <v>78</v>
      </c>
      <c r="T82" s="26">
        <v>13</v>
      </c>
      <c r="U82" s="39">
        <v>180</v>
      </c>
      <c r="V82" s="26">
        <f>INDEX(章节关卡!$C$6:$C$20,芦花古楼!T82)*芦花古楼!U82</f>
        <v>14400</v>
      </c>
      <c r="W82" s="23">
        <f t="shared" si="37"/>
        <v>90</v>
      </c>
      <c r="X82" s="23">
        <f t="shared" si="38"/>
        <v>95</v>
      </c>
      <c r="Y82" s="15">
        <f>INDEX(章节关卡!$E$6:$E$20,芦花古楼!T82)*芦花古楼!U82</f>
        <v>27000</v>
      </c>
      <c r="AB82" s="23">
        <v>78</v>
      </c>
      <c r="AC82" s="26">
        <v>13</v>
      </c>
      <c r="AD82" s="39">
        <v>180</v>
      </c>
      <c r="AE82" s="26">
        <f>INDEX(章节关卡!$C$6:$C$20,芦花古楼!AC82)*芦花古楼!AD82</f>
        <v>14400</v>
      </c>
      <c r="AF82" s="23">
        <f t="shared" si="43"/>
        <v>95</v>
      </c>
      <c r="AG82" s="23">
        <f t="shared" si="44"/>
        <v>95</v>
      </c>
      <c r="AH82" s="15">
        <f>INDEX(章节关卡!$E$6:$E$20,芦花古楼!AC82)*芦花古楼!AD82</f>
        <v>27000</v>
      </c>
      <c r="AK82" s="19">
        <v>77</v>
      </c>
      <c r="AL82" s="19">
        <v>40</v>
      </c>
      <c r="AN82" s="19">
        <v>77</v>
      </c>
      <c r="AO82" s="19">
        <f t="shared" si="48"/>
        <v>41</v>
      </c>
      <c r="AQ82" s="19">
        <v>77</v>
      </c>
      <c r="AR82" s="19">
        <f t="shared" si="49"/>
        <v>42</v>
      </c>
      <c r="AT82" s="19">
        <v>77</v>
      </c>
      <c r="AU82" s="19">
        <f t="shared" si="50"/>
        <v>43</v>
      </c>
      <c r="AX82" s="19">
        <v>77</v>
      </c>
      <c r="AY82" s="15">
        <f t="shared" si="45"/>
        <v>105</v>
      </c>
      <c r="AZ82" s="15">
        <f t="shared" si="46"/>
        <v>440</v>
      </c>
      <c r="BA82" s="15">
        <f t="shared" si="47"/>
        <v>36000</v>
      </c>
      <c r="BY82" s="52">
        <v>78</v>
      </c>
      <c r="BZ82" s="52">
        <v>1</v>
      </c>
      <c r="CA82" s="54" t="s">
        <v>542</v>
      </c>
      <c r="CB82" s="52">
        <v>78</v>
      </c>
      <c r="CC82" s="52"/>
      <c r="CD82" s="52"/>
      <c r="CE82" s="52"/>
      <c r="CF82" s="52" t="s">
        <v>543</v>
      </c>
      <c r="CG82" s="52">
        <v>6600</v>
      </c>
      <c r="CH82" s="52" t="s">
        <v>544</v>
      </c>
      <c r="CI82" s="52">
        <v>80</v>
      </c>
      <c r="CJ82" s="52"/>
      <c r="CK82" s="52"/>
      <c r="CL82" s="52" t="s">
        <v>544</v>
      </c>
      <c r="CM82" s="52">
        <v>95</v>
      </c>
      <c r="CN82" s="52"/>
      <c r="CO82" s="52"/>
      <c r="CP82" s="52"/>
      <c r="CQ82" s="52"/>
      <c r="CR82" s="52"/>
      <c r="CS82" s="52"/>
      <c r="CT82" s="52"/>
      <c r="CU82" s="52"/>
      <c r="CV82" s="52"/>
      <c r="CW82" s="52"/>
    </row>
    <row r="83" spans="1:101" ht="16.5" x14ac:dyDescent="0.2">
      <c r="A83" s="23">
        <v>79</v>
      </c>
      <c r="B83" s="26">
        <v>11</v>
      </c>
      <c r="C83" s="39">
        <v>60</v>
      </c>
      <c r="D83" s="26">
        <f>INDEX(章节关卡!$C$6:$C$20,芦花古楼!B83)*芦花古楼!C83</f>
        <v>3180</v>
      </c>
      <c r="E83" s="23">
        <f t="shared" si="39"/>
        <v>80</v>
      </c>
      <c r="F83" s="23">
        <f t="shared" si="40"/>
        <v>95</v>
      </c>
      <c r="G83" s="15">
        <f>INDEX(章节关卡!$E$6:$E$20,芦花古楼!B83)*芦花古楼!C83</f>
        <v>6600</v>
      </c>
      <c r="J83" s="23">
        <v>79</v>
      </c>
      <c r="K83" s="26">
        <v>11</v>
      </c>
      <c r="L83" s="39">
        <v>120</v>
      </c>
      <c r="M83" s="26">
        <f>INDEX(章节关卡!$C$6:$C$20,芦花古楼!K83)*芦花古楼!L83</f>
        <v>6360</v>
      </c>
      <c r="N83" s="23">
        <f t="shared" si="41"/>
        <v>85</v>
      </c>
      <c r="O83" s="23">
        <f t="shared" si="42"/>
        <v>95</v>
      </c>
      <c r="P83" s="15">
        <f>INDEX(章节关卡!$E$6:$E$20,芦花古楼!K83)*芦花古楼!L83</f>
        <v>13200</v>
      </c>
      <c r="S83" s="23">
        <v>79</v>
      </c>
      <c r="T83" s="26">
        <v>13</v>
      </c>
      <c r="U83" s="39">
        <v>180</v>
      </c>
      <c r="V83" s="26">
        <f>INDEX(章节关卡!$C$6:$C$20,芦花古楼!T83)*芦花古楼!U83</f>
        <v>14400</v>
      </c>
      <c r="W83" s="23">
        <f t="shared" si="37"/>
        <v>90</v>
      </c>
      <c r="X83" s="23">
        <f t="shared" si="38"/>
        <v>95</v>
      </c>
      <c r="Y83" s="15">
        <f>INDEX(章节关卡!$E$6:$E$20,芦花古楼!T83)*芦花古楼!U83</f>
        <v>27000</v>
      </c>
      <c r="AB83" s="23">
        <v>79</v>
      </c>
      <c r="AC83" s="26">
        <v>13</v>
      </c>
      <c r="AD83" s="39">
        <v>180</v>
      </c>
      <c r="AE83" s="26">
        <f>INDEX(章节关卡!$C$6:$C$20,芦花古楼!AC83)*芦花古楼!AD83</f>
        <v>14400</v>
      </c>
      <c r="AF83" s="23">
        <f t="shared" si="43"/>
        <v>95</v>
      </c>
      <c r="AG83" s="23">
        <f t="shared" si="44"/>
        <v>95</v>
      </c>
      <c r="AH83" s="15">
        <f>INDEX(章节关卡!$E$6:$E$20,芦花古楼!AC83)*芦花古楼!AD83</f>
        <v>27000</v>
      </c>
      <c r="AK83" s="19">
        <v>78</v>
      </c>
      <c r="AL83" s="19">
        <v>42</v>
      </c>
      <c r="AN83" s="19">
        <v>78</v>
      </c>
      <c r="AO83" s="19">
        <f t="shared" si="48"/>
        <v>43</v>
      </c>
      <c r="AQ83" s="19">
        <v>78</v>
      </c>
      <c r="AR83" s="19">
        <f t="shared" si="49"/>
        <v>44</v>
      </c>
      <c r="AT83" s="19">
        <v>78</v>
      </c>
      <c r="AU83" s="19">
        <f t="shared" si="50"/>
        <v>45</v>
      </c>
      <c r="AX83" s="19">
        <v>78</v>
      </c>
      <c r="AY83" s="15">
        <f t="shared" si="45"/>
        <v>205</v>
      </c>
      <c r="AZ83" s="15">
        <f t="shared" si="46"/>
        <v>440</v>
      </c>
      <c r="BA83" s="15">
        <f t="shared" si="47"/>
        <v>43800</v>
      </c>
      <c r="BY83" s="52">
        <v>79</v>
      </c>
      <c r="BZ83" s="52">
        <v>1</v>
      </c>
      <c r="CA83" s="54" t="s">
        <v>542</v>
      </c>
      <c r="CB83" s="52">
        <v>79</v>
      </c>
      <c r="CC83" s="52"/>
      <c r="CD83" s="52"/>
      <c r="CE83" s="52"/>
      <c r="CF83" s="52" t="s">
        <v>543</v>
      </c>
      <c r="CG83" s="52">
        <v>6600</v>
      </c>
      <c r="CH83" s="52" t="s">
        <v>544</v>
      </c>
      <c r="CI83" s="52">
        <v>80</v>
      </c>
      <c r="CJ83" s="52"/>
      <c r="CK83" s="52"/>
      <c r="CL83" s="52" t="s">
        <v>544</v>
      </c>
      <c r="CM83" s="52">
        <v>95</v>
      </c>
      <c r="CN83" s="52"/>
      <c r="CO83" s="52"/>
      <c r="CP83" s="52"/>
      <c r="CQ83" s="52"/>
      <c r="CR83" s="52"/>
      <c r="CS83" s="52"/>
      <c r="CT83" s="52"/>
      <c r="CU83" s="52"/>
      <c r="CV83" s="52"/>
      <c r="CW83" s="52"/>
    </row>
    <row r="84" spans="1:101" ht="16.5" x14ac:dyDescent="0.2">
      <c r="A84" s="23">
        <v>80</v>
      </c>
      <c r="B84" s="26">
        <v>11</v>
      </c>
      <c r="C84" s="39">
        <v>60</v>
      </c>
      <c r="D84" s="26">
        <f>INDEX(章节关卡!$C$6:$C$20,芦花古楼!B84)*芦花古楼!C84</f>
        <v>3180</v>
      </c>
      <c r="E84" s="23">
        <f t="shared" si="39"/>
        <v>80</v>
      </c>
      <c r="F84" s="23">
        <f t="shared" si="40"/>
        <v>100</v>
      </c>
      <c r="G84" s="15">
        <f>INDEX(章节关卡!$E$6:$E$20,芦花古楼!B84)*芦花古楼!C84</f>
        <v>6600</v>
      </c>
      <c r="J84" s="23">
        <v>80</v>
      </c>
      <c r="K84" s="26">
        <v>11</v>
      </c>
      <c r="L84" s="39">
        <v>120</v>
      </c>
      <c r="M84" s="26">
        <f>INDEX(章节关卡!$C$6:$C$20,芦花古楼!K84)*芦花古楼!L84</f>
        <v>6360</v>
      </c>
      <c r="N84" s="23">
        <f t="shared" si="41"/>
        <v>85</v>
      </c>
      <c r="O84" s="23">
        <f t="shared" si="42"/>
        <v>100</v>
      </c>
      <c r="P84" s="15">
        <f>INDEX(章节关卡!$E$6:$E$20,芦花古楼!K84)*芦花古楼!L84</f>
        <v>13200</v>
      </c>
      <c r="S84" s="23">
        <v>80</v>
      </c>
      <c r="T84" s="26">
        <v>14</v>
      </c>
      <c r="U84" s="39">
        <v>180</v>
      </c>
      <c r="V84" s="26">
        <f>INDEX(章节关卡!$C$6:$C$20,芦花古楼!T84)*芦花古楼!U84</f>
        <v>18000</v>
      </c>
      <c r="W84" s="23">
        <f t="shared" si="37"/>
        <v>90</v>
      </c>
      <c r="X84" s="23">
        <f t="shared" si="38"/>
        <v>100</v>
      </c>
      <c r="Y84" s="15">
        <f>INDEX(章节关卡!$E$6:$E$20,芦花古楼!T84)*芦花古楼!U84</f>
        <v>31500</v>
      </c>
      <c r="AB84" s="23">
        <v>80</v>
      </c>
      <c r="AC84" s="26">
        <v>14</v>
      </c>
      <c r="AD84" s="39">
        <v>180</v>
      </c>
      <c r="AE84" s="26">
        <f>INDEX(章节关卡!$C$6:$C$20,芦花古楼!AC84)*芦花古楼!AD84</f>
        <v>18000</v>
      </c>
      <c r="AF84" s="23">
        <f t="shared" si="43"/>
        <v>95</v>
      </c>
      <c r="AG84" s="23">
        <f t="shared" si="44"/>
        <v>100</v>
      </c>
      <c r="AH84" s="15">
        <f>INDEX(章节关卡!$E$6:$E$20,芦花古楼!AC84)*芦花古楼!AD84</f>
        <v>31500</v>
      </c>
      <c r="AK84" s="19">
        <v>79</v>
      </c>
      <c r="AL84" s="19">
        <v>44</v>
      </c>
      <c r="AN84" s="19">
        <v>79</v>
      </c>
      <c r="AO84" s="19">
        <f t="shared" si="48"/>
        <v>45</v>
      </c>
      <c r="AQ84" s="19">
        <v>79</v>
      </c>
      <c r="AR84" s="19">
        <f t="shared" si="49"/>
        <v>46</v>
      </c>
      <c r="AT84" s="19">
        <v>79</v>
      </c>
      <c r="AU84" s="19">
        <f t="shared" si="50"/>
        <v>47</v>
      </c>
      <c r="AX84" s="19">
        <v>79</v>
      </c>
      <c r="AY84" s="15">
        <f t="shared" si="45"/>
        <v>100</v>
      </c>
      <c r="AZ84" s="15">
        <f t="shared" si="46"/>
        <v>440</v>
      </c>
      <c r="BA84" s="15">
        <f t="shared" si="47"/>
        <v>15600</v>
      </c>
      <c r="BY84" s="52">
        <v>80</v>
      </c>
      <c r="BZ84" s="52">
        <v>1</v>
      </c>
      <c r="CA84" s="54" t="s">
        <v>542</v>
      </c>
      <c r="CB84" s="52">
        <v>80</v>
      </c>
      <c r="CC84" s="52"/>
      <c r="CD84" s="52"/>
      <c r="CE84" s="52"/>
      <c r="CF84" s="52" t="s">
        <v>543</v>
      </c>
      <c r="CG84" s="52">
        <v>6600</v>
      </c>
      <c r="CH84" s="52" t="s">
        <v>544</v>
      </c>
      <c r="CI84" s="52">
        <v>80</v>
      </c>
      <c r="CJ84" s="52"/>
      <c r="CK84" s="52"/>
      <c r="CL84" s="52" t="s">
        <v>544</v>
      </c>
      <c r="CM84" s="52">
        <v>100</v>
      </c>
      <c r="CN84" s="52"/>
      <c r="CO84" s="52"/>
      <c r="CP84" s="52"/>
      <c r="CQ84" s="52"/>
      <c r="CR84" s="52"/>
      <c r="CS84" s="52"/>
      <c r="CT84" s="52"/>
      <c r="CU84" s="52"/>
      <c r="CV84" s="52"/>
      <c r="CW84" s="52"/>
    </row>
    <row r="85" spans="1:101" ht="16.5" x14ac:dyDescent="0.2">
      <c r="A85" s="23">
        <v>81</v>
      </c>
      <c r="B85" s="26">
        <v>11</v>
      </c>
      <c r="C85" s="39">
        <v>60</v>
      </c>
      <c r="D85" s="26">
        <f>INDEX(章节关卡!$C$6:$C$20,芦花古楼!B85)*芦花古楼!C85</f>
        <v>3180</v>
      </c>
      <c r="E85" s="23">
        <f t="shared" si="39"/>
        <v>85</v>
      </c>
      <c r="F85" s="23">
        <f t="shared" si="40"/>
        <v>100</v>
      </c>
      <c r="G85" s="15">
        <f>INDEX(章节关卡!$E$6:$E$20,芦花古楼!B85)*芦花古楼!C85</f>
        <v>6600</v>
      </c>
      <c r="J85" s="23">
        <v>81</v>
      </c>
      <c r="K85" s="26">
        <v>11</v>
      </c>
      <c r="L85" s="39">
        <v>120</v>
      </c>
      <c r="M85" s="26">
        <f>INDEX(章节关卡!$C$6:$C$20,芦花古楼!K85)*芦花古楼!L85</f>
        <v>6360</v>
      </c>
      <c r="N85" s="23">
        <f t="shared" si="41"/>
        <v>90</v>
      </c>
      <c r="O85" s="23">
        <f t="shared" si="42"/>
        <v>100</v>
      </c>
      <c r="P85" s="15">
        <f>INDEX(章节关卡!$E$6:$E$20,芦花古楼!K85)*芦花古楼!L85</f>
        <v>13200</v>
      </c>
      <c r="S85" s="23">
        <v>81</v>
      </c>
      <c r="T85" s="26">
        <v>14</v>
      </c>
      <c r="U85" s="39">
        <v>180</v>
      </c>
      <c r="V85" s="26">
        <f>INDEX(章节关卡!$C$6:$C$20,芦花古楼!T85)*芦花古楼!U85</f>
        <v>18000</v>
      </c>
      <c r="W85" s="23">
        <f t="shared" si="37"/>
        <v>95</v>
      </c>
      <c r="X85" s="23">
        <f t="shared" si="38"/>
        <v>100</v>
      </c>
      <c r="Y85" s="15">
        <f>INDEX(章节关卡!$E$6:$E$20,芦花古楼!T85)*芦花古楼!U85</f>
        <v>31500</v>
      </c>
      <c r="AB85" s="23">
        <v>81</v>
      </c>
      <c r="AC85" s="26">
        <v>14</v>
      </c>
      <c r="AD85" s="39">
        <v>180</v>
      </c>
      <c r="AE85" s="26">
        <f>INDEX(章节关卡!$C$6:$C$20,芦花古楼!AC85)*芦花古楼!AD85</f>
        <v>18000</v>
      </c>
      <c r="AF85" s="23">
        <f t="shared" si="43"/>
        <v>100</v>
      </c>
      <c r="AG85" s="23">
        <f t="shared" si="44"/>
        <v>100</v>
      </c>
      <c r="AH85" s="15">
        <f>INDEX(章节关卡!$E$6:$E$20,芦花古楼!AC85)*芦花古楼!AD85</f>
        <v>31500</v>
      </c>
      <c r="AK85" s="19">
        <v>80</v>
      </c>
      <c r="AL85" s="19">
        <v>46</v>
      </c>
      <c r="AN85" s="19">
        <v>80</v>
      </c>
      <c r="AO85" s="19">
        <f t="shared" si="48"/>
        <v>47</v>
      </c>
      <c r="AQ85" s="19">
        <v>80</v>
      </c>
      <c r="AR85" s="19">
        <f t="shared" si="49"/>
        <v>48</v>
      </c>
      <c r="AT85" s="19">
        <v>80</v>
      </c>
      <c r="AU85" s="19">
        <f t="shared" si="50"/>
        <v>49</v>
      </c>
      <c r="AX85" s="19">
        <v>80</v>
      </c>
      <c r="AY85" s="15">
        <f t="shared" si="45"/>
        <v>105</v>
      </c>
      <c r="AZ85" s="15">
        <f t="shared" si="46"/>
        <v>440</v>
      </c>
      <c r="BA85" s="15">
        <f t="shared" si="47"/>
        <v>36000</v>
      </c>
      <c r="BY85" s="52">
        <v>81</v>
      </c>
      <c r="BZ85" s="52">
        <v>1</v>
      </c>
      <c r="CA85" s="54" t="s">
        <v>542</v>
      </c>
      <c r="CB85" s="52">
        <v>81</v>
      </c>
      <c r="CC85" s="52"/>
      <c r="CD85" s="52"/>
      <c r="CE85" s="52"/>
      <c r="CF85" s="52" t="s">
        <v>543</v>
      </c>
      <c r="CG85" s="52">
        <v>6600</v>
      </c>
      <c r="CH85" s="52" t="s">
        <v>544</v>
      </c>
      <c r="CI85" s="52">
        <v>85</v>
      </c>
      <c r="CJ85" s="52"/>
      <c r="CK85" s="52"/>
      <c r="CL85" s="52" t="s">
        <v>544</v>
      </c>
      <c r="CM85" s="52">
        <v>100</v>
      </c>
      <c r="CN85" s="52"/>
      <c r="CO85" s="52"/>
      <c r="CP85" s="52"/>
      <c r="CQ85" s="52"/>
      <c r="CR85" s="52"/>
      <c r="CS85" s="52"/>
      <c r="CT85" s="52"/>
      <c r="CU85" s="52"/>
      <c r="CV85" s="52"/>
      <c r="CW85" s="52"/>
    </row>
    <row r="86" spans="1:101" ht="16.5" x14ac:dyDescent="0.2">
      <c r="A86" s="23">
        <v>82</v>
      </c>
      <c r="B86" s="26">
        <v>11</v>
      </c>
      <c r="C86" s="39">
        <v>60</v>
      </c>
      <c r="D86" s="26">
        <f>INDEX(章节关卡!$C$6:$C$20,芦花古楼!B86)*芦花古楼!C86</f>
        <v>3180</v>
      </c>
      <c r="E86" s="23">
        <f t="shared" si="39"/>
        <v>85</v>
      </c>
      <c r="F86" s="23">
        <f t="shared" si="40"/>
        <v>100</v>
      </c>
      <c r="G86" s="15">
        <f>INDEX(章节关卡!$E$6:$E$20,芦花古楼!B86)*芦花古楼!C86</f>
        <v>6600</v>
      </c>
      <c r="J86" s="23">
        <v>82</v>
      </c>
      <c r="K86" s="26">
        <v>11</v>
      </c>
      <c r="L86" s="39">
        <v>120</v>
      </c>
      <c r="M86" s="26">
        <f>INDEX(章节关卡!$C$6:$C$20,芦花古楼!K86)*芦花古楼!L86</f>
        <v>6360</v>
      </c>
      <c r="N86" s="23">
        <f t="shared" si="41"/>
        <v>90</v>
      </c>
      <c r="O86" s="23">
        <f t="shared" si="42"/>
        <v>100</v>
      </c>
      <c r="P86" s="15">
        <f>INDEX(章节关卡!$E$6:$E$20,芦花古楼!K86)*芦花古楼!L86</f>
        <v>13200</v>
      </c>
      <c r="S86" s="23">
        <v>82</v>
      </c>
      <c r="T86" s="26">
        <v>14</v>
      </c>
      <c r="U86" s="39">
        <v>180</v>
      </c>
      <c r="V86" s="26">
        <f>INDEX(章节关卡!$C$6:$C$20,芦花古楼!T86)*芦花古楼!U86</f>
        <v>18000</v>
      </c>
      <c r="W86" s="23">
        <f t="shared" si="37"/>
        <v>95</v>
      </c>
      <c r="X86" s="23">
        <f t="shared" si="38"/>
        <v>100</v>
      </c>
      <c r="Y86" s="15">
        <f>INDEX(章节关卡!$E$6:$E$20,芦花古楼!T86)*芦花古楼!U86</f>
        <v>31500</v>
      </c>
      <c r="AB86" s="23">
        <v>82</v>
      </c>
      <c r="AC86" s="26">
        <v>14</v>
      </c>
      <c r="AD86" s="39">
        <v>180</v>
      </c>
      <c r="AE86" s="26">
        <f>INDEX(章节关卡!$C$6:$C$20,芦花古楼!AC86)*芦花古楼!AD86</f>
        <v>18000</v>
      </c>
      <c r="AF86" s="23">
        <f t="shared" si="43"/>
        <v>100</v>
      </c>
      <c r="AG86" s="23">
        <f t="shared" si="44"/>
        <v>100</v>
      </c>
      <c r="AH86" s="15">
        <f>INDEX(章节关卡!$E$6:$E$20,芦花古楼!AC86)*芦花古楼!AD86</f>
        <v>31500</v>
      </c>
      <c r="AK86" s="19">
        <v>81</v>
      </c>
      <c r="AL86" s="19">
        <v>48</v>
      </c>
      <c r="AN86" s="19">
        <v>81</v>
      </c>
      <c r="AO86" s="19">
        <f t="shared" si="48"/>
        <v>49</v>
      </c>
      <c r="AQ86" s="19">
        <v>81</v>
      </c>
      <c r="AR86" s="19">
        <f t="shared" si="49"/>
        <v>50</v>
      </c>
      <c r="AT86" s="19">
        <v>81</v>
      </c>
      <c r="AU86" s="19">
        <f t="shared" si="50"/>
        <v>51</v>
      </c>
      <c r="AX86" s="19">
        <v>81</v>
      </c>
      <c r="AY86" s="15">
        <f t="shared" si="45"/>
        <v>205</v>
      </c>
      <c r="AZ86" s="15">
        <f t="shared" si="46"/>
        <v>440</v>
      </c>
      <c r="BA86" s="15">
        <f t="shared" si="47"/>
        <v>43800</v>
      </c>
      <c r="BY86" s="52">
        <v>82</v>
      </c>
      <c r="BZ86" s="52">
        <v>1</v>
      </c>
      <c r="CA86" s="54" t="s">
        <v>542</v>
      </c>
      <c r="CB86" s="52">
        <v>82</v>
      </c>
      <c r="CC86" s="52"/>
      <c r="CD86" s="52"/>
      <c r="CE86" s="52"/>
      <c r="CF86" s="52" t="s">
        <v>543</v>
      </c>
      <c r="CG86" s="52">
        <v>6600</v>
      </c>
      <c r="CH86" s="52" t="s">
        <v>544</v>
      </c>
      <c r="CI86" s="52">
        <v>85</v>
      </c>
      <c r="CJ86" s="52"/>
      <c r="CK86" s="52"/>
      <c r="CL86" s="52" t="s">
        <v>544</v>
      </c>
      <c r="CM86" s="52">
        <v>100</v>
      </c>
      <c r="CN86" s="52"/>
      <c r="CO86" s="52"/>
      <c r="CP86" s="52"/>
      <c r="CQ86" s="52"/>
      <c r="CR86" s="52"/>
      <c r="CS86" s="52"/>
      <c r="CT86" s="52"/>
      <c r="CU86" s="52"/>
      <c r="CV86" s="52"/>
      <c r="CW86" s="52"/>
    </row>
    <row r="87" spans="1:101" ht="16.5" x14ac:dyDescent="0.2">
      <c r="A87" s="23">
        <v>83</v>
      </c>
      <c r="B87" s="26">
        <v>11</v>
      </c>
      <c r="C87" s="39">
        <v>60</v>
      </c>
      <c r="D87" s="26">
        <f>INDEX(章节关卡!$C$6:$C$20,芦花古楼!B87)*芦花古楼!C87</f>
        <v>3180</v>
      </c>
      <c r="E87" s="23">
        <f t="shared" si="39"/>
        <v>85</v>
      </c>
      <c r="F87" s="23">
        <f t="shared" si="40"/>
        <v>100</v>
      </c>
      <c r="G87" s="15">
        <f>INDEX(章节关卡!$E$6:$E$20,芦花古楼!B87)*芦花古楼!C87</f>
        <v>6600</v>
      </c>
      <c r="J87" s="23">
        <v>83</v>
      </c>
      <c r="K87" s="26">
        <v>11</v>
      </c>
      <c r="L87" s="39">
        <v>120</v>
      </c>
      <c r="M87" s="26">
        <f>INDEX(章节关卡!$C$6:$C$20,芦花古楼!K87)*芦花古楼!L87</f>
        <v>6360</v>
      </c>
      <c r="N87" s="23">
        <f t="shared" si="41"/>
        <v>90</v>
      </c>
      <c r="O87" s="23">
        <f t="shared" si="42"/>
        <v>100</v>
      </c>
      <c r="P87" s="15">
        <f>INDEX(章节关卡!$E$6:$E$20,芦花古楼!K87)*芦花古楼!L87</f>
        <v>13200</v>
      </c>
      <c r="S87" s="23">
        <v>83</v>
      </c>
      <c r="T87" s="26">
        <v>14</v>
      </c>
      <c r="U87" s="39">
        <v>180</v>
      </c>
      <c r="V87" s="26">
        <f>INDEX(章节关卡!$C$6:$C$20,芦花古楼!T87)*芦花古楼!U87</f>
        <v>18000</v>
      </c>
      <c r="W87" s="23">
        <f t="shared" si="37"/>
        <v>95</v>
      </c>
      <c r="X87" s="23">
        <f t="shared" si="38"/>
        <v>100</v>
      </c>
      <c r="Y87" s="15">
        <f>INDEX(章节关卡!$E$6:$E$20,芦花古楼!T87)*芦花古楼!U87</f>
        <v>31500</v>
      </c>
      <c r="AB87" s="23">
        <v>83</v>
      </c>
      <c r="AC87" s="26">
        <v>14</v>
      </c>
      <c r="AD87" s="39">
        <v>180</v>
      </c>
      <c r="AE87" s="26">
        <f>INDEX(章节关卡!$C$6:$C$20,芦花古楼!AC87)*芦花古楼!AD87</f>
        <v>18000</v>
      </c>
      <c r="AF87" s="23">
        <f t="shared" si="43"/>
        <v>100</v>
      </c>
      <c r="AG87" s="23">
        <f t="shared" si="44"/>
        <v>100</v>
      </c>
      <c r="AH87" s="15">
        <f>INDEX(章节关卡!$E$6:$E$20,芦花古楼!AC87)*芦花古楼!AD87</f>
        <v>31500</v>
      </c>
      <c r="AK87" s="19">
        <v>82</v>
      </c>
      <c r="AL87" s="19">
        <v>50</v>
      </c>
      <c r="AN87" s="19">
        <v>82</v>
      </c>
      <c r="AO87" s="19">
        <f t="shared" si="48"/>
        <v>51</v>
      </c>
      <c r="AQ87" s="19">
        <v>82</v>
      </c>
      <c r="AR87" s="19">
        <f t="shared" si="49"/>
        <v>52</v>
      </c>
      <c r="AT87" s="19">
        <v>82</v>
      </c>
      <c r="AU87" s="19">
        <f t="shared" si="50"/>
        <v>53</v>
      </c>
      <c r="AX87" s="19">
        <v>82</v>
      </c>
      <c r="AY87" s="15">
        <f t="shared" si="45"/>
        <v>100</v>
      </c>
      <c r="AZ87" s="15">
        <f t="shared" si="46"/>
        <v>440</v>
      </c>
      <c r="BA87" s="15">
        <f t="shared" si="47"/>
        <v>15600</v>
      </c>
      <c r="BY87" s="52">
        <v>83</v>
      </c>
      <c r="BZ87" s="52">
        <v>1</v>
      </c>
      <c r="CA87" s="54" t="s">
        <v>542</v>
      </c>
      <c r="CB87" s="52">
        <v>83</v>
      </c>
      <c r="CC87" s="52"/>
      <c r="CD87" s="52"/>
      <c r="CE87" s="52"/>
      <c r="CF87" s="52" t="s">
        <v>543</v>
      </c>
      <c r="CG87" s="52">
        <v>6600</v>
      </c>
      <c r="CH87" s="52" t="s">
        <v>544</v>
      </c>
      <c r="CI87" s="52">
        <v>85</v>
      </c>
      <c r="CJ87" s="52"/>
      <c r="CK87" s="52"/>
      <c r="CL87" s="52" t="s">
        <v>544</v>
      </c>
      <c r="CM87" s="52">
        <v>100</v>
      </c>
      <c r="CN87" s="52"/>
      <c r="CO87" s="52"/>
      <c r="CP87" s="52"/>
      <c r="CQ87" s="52"/>
      <c r="CR87" s="52"/>
      <c r="CS87" s="52"/>
      <c r="CT87" s="52"/>
      <c r="CU87" s="52"/>
      <c r="CV87" s="52"/>
      <c r="CW87" s="52"/>
    </row>
    <row r="88" spans="1:101" ht="16.5" x14ac:dyDescent="0.2">
      <c r="A88" s="23">
        <v>84</v>
      </c>
      <c r="B88" s="26">
        <v>11</v>
      </c>
      <c r="C88" s="39">
        <v>60</v>
      </c>
      <c r="D88" s="26">
        <f>INDEX(章节关卡!$C$6:$C$20,芦花古楼!B88)*芦花古楼!C88</f>
        <v>3180</v>
      </c>
      <c r="E88" s="23">
        <f t="shared" si="39"/>
        <v>85</v>
      </c>
      <c r="F88" s="23">
        <f t="shared" si="40"/>
        <v>100</v>
      </c>
      <c r="G88" s="15">
        <f>INDEX(章节关卡!$E$6:$E$20,芦花古楼!B88)*芦花古楼!C88</f>
        <v>6600</v>
      </c>
      <c r="J88" s="23">
        <v>84</v>
      </c>
      <c r="K88" s="26">
        <v>11</v>
      </c>
      <c r="L88" s="39">
        <v>120</v>
      </c>
      <c r="M88" s="26">
        <f>INDEX(章节关卡!$C$6:$C$20,芦花古楼!K88)*芦花古楼!L88</f>
        <v>6360</v>
      </c>
      <c r="N88" s="23">
        <f t="shared" si="41"/>
        <v>90</v>
      </c>
      <c r="O88" s="23">
        <f t="shared" si="42"/>
        <v>100</v>
      </c>
      <c r="P88" s="15">
        <f>INDEX(章节关卡!$E$6:$E$20,芦花古楼!K88)*芦花古楼!L88</f>
        <v>13200</v>
      </c>
      <c r="S88" s="23">
        <v>84</v>
      </c>
      <c r="T88" s="26">
        <v>14</v>
      </c>
      <c r="U88" s="39">
        <v>180</v>
      </c>
      <c r="V88" s="26">
        <f>INDEX(章节关卡!$C$6:$C$20,芦花古楼!T88)*芦花古楼!U88</f>
        <v>18000</v>
      </c>
      <c r="W88" s="23">
        <f t="shared" si="37"/>
        <v>95</v>
      </c>
      <c r="X88" s="23">
        <f t="shared" si="38"/>
        <v>100</v>
      </c>
      <c r="Y88" s="15">
        <f>INDEX(章节关卡!$E$6:$E$20,芦花古楼!T88)*芦花古楼!U88</f>
        <v>31500</v>
      </c>
      <c r="AB88" s="23">
        <v>84</v>
      </c>
      <c r="AC88" s="26">
        <v>14</v>
      </c>
      <c r="AD88" s="39">
        <v>180</v>
      </c>
      <c r="AE88" s="26">
        <f>INDEX(章节关卡!$C$6:$C$20,芦花古楼!AC88)*芦花古楼!AD88</f>
        <v>18000</v>
      </c>
      <c r="AF88" s="23">
        <f t="shared" si="43"/>
        <v>100</v>
      </c>
      <c r="AG88" s="23">
        <f t="shared" si="44"/>
        <v>100</v>
      </c>
      <c r="AH88" s="15">
        <f>INDEX(章节关卡!$E$6:$E$20,芦花古楼!AC88)*芦花古楼!AD88</f>
        <v>31500</v>
      </c>
      <c r="AK88" s="19">
        <v>83</v>
      </c>
      <c r="AL88" s="19">
        <v>52</v>
      </c>
      <c r="AN88" s="19">
        <v>83</v>
      </c>
      <c r="AO88" s="19">
        <f t="shared" si="48"/>
        <v>53</v>
      </c>
      <c r="AQ88" s="19">
        <v>83</v>
      </c>
      <c r="AR88" s="19">
        <f t="shared" si="49"/>
        <v>54</v>
      </c>
      <c r="AT88" s="19">
        <v>83</v>
      </c>
      <c r="AU88" s="19">
        <f t="shared" si="50"/>
        <v>55</v>
      </c>
      <c r="AX88" s="19">
        <v>83</v>
      </c>
      <c r="AY88" s="15">
        <f t="shared" si="45"/>
        <v>105</v>
      </c>
      <c r="AZ88" s="15">
        <f t="shared" si="46"/>
        <v>440</v>
      </c>
      <c r="BA88" s="15">
        <f t="shared" si="47"/>
        <v>36000</v>
      </c>
      <c r="BY88" s="52">
        <v>84</v>
      </c>
      <c r="BZ88" s="52">
        <v>1</v>
      </c>
      <c r="CA88" s="54" t="s">
        <v>542</v>
      </c>
      <c r="CB88" s="52">
        <v>84</v>
      </c>
      <c r="CC88" s="52"/>
      <c r="CD88" s="52"/>
      <c r="CE88" s="52"/>
      <c r="CF88" s="52" t="s">
        <v>543</v>
      </c>
      <c r="CG88" s="52">
        <v>6600</v>
      </c>
      <c r="CH88" s="52" t="s">
        <v>544</v>
      </c>
      <c r="CI88" s="52">
        <v>85</v>
      </c>
      <c r="CJ88" s="52"/>
      <c r="CK88" s="52"/>
      <c r="CL88" s="52" t="s">
        <v>544</v>
      </c>
      <c r="CM88" s="52">
        <v>100</v>
      </c>
      <c r="CN88" s="52"/>
      <c r="CO88" s="52"/>
      <c r="CP88" s="52"/>
      <c r="CQ88" s="52"/>
      <c r="CR88" s="52"/>
      <c r="CS88" s="52"/>
      <c r="CT88" s="52"/>
      <c r="CU88" s="52"/>
      <c r="CV88" s="52"/>
      <c r="CW88" s="52"/>
    </row>
    <row r="89" spans="1:101" ht="16.5" x14ac:dyDescent="0.2">
      <c r="A89" s="23">
        <v>85</v>
      </c>
      <c r="B89" s="26">
        <v>11</v>
      </c>
      <c r="C89" s="39">
        <v>60</v>
      </c>
      <c r="D89" s="26">
        <f>INDEX(章节关卡!$C$6:$C$20,芦花古楼!B89)*芦花古楼!C89</f>
        <v>3180</v>
      </c>
      <c r="E89" s="23">
        <f t="shared" si="39"/>
        <v>85</v>
      </c>
      <c r="F89" s="23">
        <f t="shared" si="40"/>
        <v>105</v>
      </c>
      <c r="G89" s="15">
        <f>INDEX(章节关卡!$E$6:$E$20,芦花古楼!B89)*芦花古楼!C89</f>
        <v>6600</v>
      </c>
      <c r="J89" s="23">
        <v>85</v>
      </c>
      <c r="K89" s="26">
        <v>11</v>
      </c>
      <c r="L89" s="39">
        <v>120</v>
      </c>
      <c r="M89" s="26">
        <f>INDEX(章节关卡!$C$6:$C$20,芦花古楼!K89)*芦花古楼!L89</f>
        <v>6360</v>
      </c>
      <c r="N89" s="23">
        <f t="shared" si="41"/>
        <v>90</v>
      </c>
      <c r="O89" s="23">
        <f t="shared" si="42"/>
        <v>105</v>
      </c>
      <c r="P89" s="15">
        <f>INDEX(章节关卡!$E$6:$E$20,芦花古楼!K89)*芦花古楼!L89</f>
        <v>13200</v>
      </c>
      <c r="S89" s="23">
        <v>85</v>
      </c>
      <c r="T89" s="26">
        <v>14</v>
      </c>
      <c r="U89" s="39">
        <v>180</v>
      </c>
      <c r="V89" s="26">
        <f>INDEX(章节关卡!$C$6:$C$20,芦花古楼!T89)*芦花古楼!U89</f>
        <v>18000</v>
      </c>
      <c r="W89" s="23">
        <f t="shared" si="37"/>
        <v>95</v>
      </c>
      <c r="X89" s="23">
        <f t="shared" si="38"/>
        <v>105</v>
      </c>
      <c r="Y89" s="15">
        <f>INDEX(章节关卡!$E$6:$E$20,芦花古楼!T89)*芦花古楼!U89</f>
        <v>31500</v>
      </c>
      <c r="AB89" s="23">
        <v>85</v>
      </c>
      <c r="AC89" s="26">
        <v>14</v>
      </c>
      <c r="AD89" s="39">
        <v>180</v>
      </c>
      <c r="AE89" s="26">
        <f>INDEX(章节关卡!$C$6:$C$20,芦花古楼!AC89)*芦花古楼!AD89</f>
        <v>18000</v>
      </c>
      <c r="AF89" s="23">
        <f t="shared" si="43"/>
        <v>100</v>
      </c>
      <c r="AG89" s="23">
        <f t="shared" si="44"/>
        <v>105</v>
      </c>
      <c r="AH89" s="15">
        <f>INDEX(章节关卡!$E$6:$E$20,芦花古楼!AC89)*芦花古楼!AD89</f>
        <v>31500</v>
      </c>
      <c r="AK89" s="19">
        <v>84</v>
      </c>
      <c r="AL89" s="19">
        <v>54</v>
      </c>
      <c r="AN89" s="19">
        <v>84</v>
      </c>
      <c r="AO89" s="19">
        <f t="shared" si="48"/>
        <v>55</v>
      </c>
      <c r="AQ89" s="19">
        <v>84</v>
      </c>
      <c r="AR89" s="19">
        <f t="shared" si="49"/>
        <v>56</v>
      </c>
      <c r="AT89" s="19">
        <v>84</v>
      </c>
      <c r="AU89" s="19">
        <f t="shared" si="50"/>
        <v>57</v>
      </c>
      <c r="AX89" s="19">
        <v>84</v>
      </c>
      <c r="AY89" s="15">
        <f t="shared" si="45"/>
        <v>205</v>
      </c>
      <c r="AZ89" s="15">
        <f t="shared" si="46"/>
        <v>445</v>
      </c>
      <c r="BA89" s="15">
        <f t="shared" si="47"/>
        <v>43800</v>
      </c>
      <c r="BY89" s="52">
        <v>85</v>
      </c>
      <c r="BZ89" s="52">
        <v>1</v>
      </c>
      <c r="CA89" s="54" t="s">
        <v>542</v>
      </c>
      <c r="CB89" s="52">
        <v>85</v>
      </c>
      <c r="CC89" s="52"/>
      <c r="CD89" s="52"/>
      <c r="CE89" s="52"/>
      <c r="CF89" s="52" t="s">
        <v>543</v>
      </c>
      <c r="CG89" s="52">
        <v>6600</v>
      </c>
      <c r="CH89" s="52" t="s">
        <v>544</v>
      </c>
      <c r="CI89" s="52">
        <v>85</v>
      </c>
      <c r="CJ89" s="52"/>
      <c r="CK89" s="52"/>
      <c r="CL89" s="52" t="s">
        <v>544</v>
      </c>
      <c r="CM89" s="52">
        <v>105</v>
      </c>
      <c r="CN89" s="52"/>
      <c r="CO89" s="52"/>
      <c r="CP89" s="52"/>
      <c r="CQ89" s="52"/>
      <c r="CR89" s="52"/>
      <c r="CS89" s="52"/>
      <c r="CT89" s="52"/>
      <c r="CU89" s="52"/>
      <c r="CV89" s="52"/>
      <c r="CW89" s="52"/>
    </row>
    <row r="90" spans="1:101" ht="16.5" x14ac:dyDescent="0.2">
      <c r="A90" s="23">
        <v>86</v>
      </c>
      <c r="B90" s="26">
        <v>11</v>
      </c>
      <c r="C90" s="39">
        <v>60</v>
      </c>
      <c r="D90" s="26">
        <f>INDEX(章节关卡!$C$6:$C$20,芦花古楼!B90)*芦花古楼!C90</f>
        <v>3180</v>
      </c>
      <c r="E90" s="23">
        <f t="shared" si="39"/>
        <v>90</v>
      </c>
      <c r="F90" s="23">
        <f t="shared" si="40"/>
        <v>105</v>
      </c>
      <c r="G90" s="15">
        <f>INDEX(章节关卡!$E$6:$E$20,芦花古楼!B90)*芦花古楼!C90</f>
        <v>6600</v>
      </c>
      <c r="J90" s="23">
        <v>86</v>
      </c>
      <c r="K90" s="26">
        <v>11</v>
      </c>
      <c r="L90" s="39">
        <v>120</v>
      </c>
      <c r="M90" s="26">
        <f>INDEX(章节关卡!$C$6:$C$20,芦花古楼!K90)*芦花古楼!L90</f>
        <v>6360</v>
      </c>
      <c r="N90" s="23">
        <f t="shared" si="41"/>
        <v>95</v>
      </c>
      <c r="O90" s="23">
        <f t="shared" si="42"/>
        <v>105</v>
      </c>
      <c r="P90" s="15">
        <f>INDEX(章节关卡!$E$6:$E$20,芦花古楼!K90)*芦花古楼!L90</f>
        <v>13200</v>
      </c>
      <c r="S90" s="23">
        <v>86</v>
      </c>
      <c r="T90" s="26">
        <v>14</v>
      </c>
      <c r="U90" s="39">
        <v>180</v>
      </c>
      <c r="V90" s="26">
        <f>INDEX(章节关卡!$C$6:$C$20,芦花古楼!T90)*芦花古楼!U90</f>
        <v>18000</v>
      </c>
      <c r="W90" s="23">
        <f t="shared" si="37"/>
        <v>100</v>
      </c>
      <c r="X90" s="23">
        <f t="shared" si="38"/>
        <v>105</v>
      </c>
      <c r="Y90" s="15">
        <f>INDEX(章节关卡!$E$6:$E$20,芦花古楼!T90)*芦花古楼!U90</f>
        <v>31500</v>
      </c>
      <c r="AB90" s="23">
        <v>86</v>
      </c>
      <c r="AC90" s="26">
        <v>14</v>
      </c>
      <c r="AD90" s="39">
        <v>180</v>
      </c>
      <c r="AE90" s="26">
        <f>INDEX(章节关卡!$C$6:$C$20,芦花古楼!AC90)*芦花古楼!AD90</f>
        <v>18000</v>
      </c>
      <c r="AF90" s="23">
        <f t="shared" si="43"/>
        <v>105</v>
      </c>
      <c r="AG90" s="23">
        <f t="shared" si="44"/>
        <v>105</v>
      </c>
      <c r="AH90" s="15">
        <f>INDEX(章节关卡!$E$6:$E$20,芦花古楼!AC90)*芦花古楼!AD90</f>
        <v>31500</v>
      </c>
      <c r="AK90" s="19">
        <v>85</v>
      </c>
      <c r="AL90" s="19">
        <v>56</v>
      </c>
      <c r="AN90" s="19">
        <v>85</v>
      </c>
      <c r="AO90" s="19">
        <f t="shared" si="48"/>
        <v>57</v>
      </c>
      <c r="AQ90" s="19">
        <v>85</v>
      </c>
      <c r="AR90" s="19">
        <f t="shared" si="49"/>
        <v>58</v>
      </c>
      <c r="AT90" s="19">
        <v>85</v>
      </c>
      <c r="AU90" s="19">
        <f t="shared" si="50"/>
        <v>59</v>
      </c>
      <c r="AX90" s="19">
        <v>85</v>
      </c>
      <c r="AY90" s="15">
        <f t="shared" si="45"/>
        <v>100</v>
      </c>
      <c r="AZ90" s="15">
        <f t="shared" si="46"/>
        <v>450</v>
      </c>
      <c r="BA90" s="15">
        <f t="shared" si="47"/>
        <v>15600</v>
      </c>
      <c r="BY90" s="52">
        <v>86</v>
      </c>
      <c r="BZ90" s="52">
        <v>1</v>
      </c>
      <c r="CA90" s="54" t="s">
        <v>542</v>
      </c>
      <c r="CB90" s="52">
        <v>86</v>
      </c>
      <c r="CC90" s="52"/>
      <c r="CD90" s="52"/>
      <c r="CE90" s="52"/>
      <c r="CF90" s="52" t="s">
        <v>543</v>
      </c>
      <c r="CG90" s="52">
        <v>6600</v>
      </c>
      <c r="CH90" s="52" t="s">
        <v>544</v>
      </c>
      <c r="CI90" s="52">
        <v>90</v>
      </c>
      <c r="CJ90" s="52"/>
      <c r="CK90" s="52"/>
      <c r="CL90" s="52" t="s">
        <v>544</v>
      </c>
      <c r="CM90" s="52">
        <v>105</v>
      </c>
      <c r="CN90" s="52"/>
      <c r="CO90" s="52"/>
      <c r="CP90" s="52"/>
      <c r="CQ90" s="52"/>
      <c r="CR90" s="52"/>
      <c r="CS90" s="52"/>
      <c r="CT90" s="52"/>
      <c r="CU90" s="52"/>
      <c r="CV90" s="52"/>
      <c r="CW90" s="52"/>
    </row>
    <row r="91" spans="1:101" ht="16.5" x14ac:dyDescent="0.2">
      <c r="A91" s="23">
        <v>87</v>
      </c>
      <c r="B91" s="26">
        <v>11</v>
      </c>
      <c r="C91" s="39">
        <v>60</v>
      </c>
      <c r="D91" s="26">
        <f>INDEX(章节关卡!$C$6:$C$20,芦花古楼!B91)*芦花古楼!C91</f>
        <v>3180</v>
      </c>
      <c r="E91" s="23">
        <f t="shared" si="39"/>
        <v>90</v>
      </c>
      <c r="F91" s="23">
        <f t="shared" si="40"/>
        <v>105</v>
      </c>
      <c r="G91" s="15">
        <f>INDEX(章节关卡!$E$6:$E$20,芦花古楼!B91)*芦花古楼!C91</f>
        <v>6600</v>
      </c>
      <c r="J91" s="23">
        <v>87</v>
      </c>
      <c r="K91" s="26">
        <v>11</v>
      </c>
      <c r="L91" s="39">
        <v>120</v>
      </c>
      <c r="M91" s="26">
        <f>INDEX(章节关卡!$C$6:$C$20,芦花古楼!K91)*芦花古楼!L91</f>
        <v>6360</v>
      </c>
      <c r="N91" s="23">
        <f t="shared" si="41"/>
        <v>95</v>
      </c>
      <c r="O91" s="23">
        <f t="shared" si="42"/>
        <v>105</v>
      </c>
      <c r="P91" s="15">
        <f>INDEX(章节关卡!$E$6:$E$20,芦花古楼!K91)*芦花古楼!L91</f>
        <v>13200</v>
      </c>
      <c r="S91" s="23">
        <v>87</v>
      </c>
      <c r="T91" s="26">
        <v>14</v>
      </c>
      <c r="U91" s="39">
        <v>180</v>
      </c>
      <c r="V91" s="26">
        <f>INDEX(章节关卡!$C$6:$C$20,芦花古楼!T91)*芦花古楼!U91</f>
        <v>18000</v>
      </c>
      <c r="W91" s="23">
        <f t="shared" si="37"/>
        <v>100</v>
      </c>
      <c r="X91" s="23">
        <f t="shared" si="38"/>
        <v>105</v>
      </c>
      <c r="Y91" s="15">
        <f>INDEX(章节关卡!$E$6:$E$20,芦花古楼!T91)*芦花古楼!U91</f>
        <v>31500</v>
      </c>
      <c r="AB91" s="23">
        <v>87</v>
      </c>
      <c r="AC91" s="26">
        <v>14</v>
      </c>
      <c r="AD91" s="39">
        <v>180</v>
      </c>
      <c r="AE91" s="26">
        <f>INDEX(章节关卡!$C$6:$C$20,芦花古楼!AC91)*芦花古楼!AD91</f>
        <v>18000</v>
      </c>
      <c r="AF91" s="23">
        <f t="shared" si="43"/>
        <v>105</v>
      </c>
      <c r="AG91" s="23">
        <f t="shared" si="44"/>
        <v>105</v>
      </c>
      <c r="AH91" s="15">
        <f>INDEX(章节关卡!$E$6:$E$20,芦花古楼!AC91)*芦花古楼!AD91</f>
        <v>31500</v>
      </c>
      <c r="AK91" s="19">
        <v>86</v>
      </c>
      <c r="AL91" s="19">
        <v>58</v>
      </c>
      <c r="AN91" s="19">
        <v>86</v>
      </c>
      <c r="AO91" s="19">
        <f t="shared" si="48"/>
        <v>59</v>
      </c>
      <c r="AQ91" s="19">
        <v>86</v>
      </c>
      <c r="AR91" s="19">
        <f t="shared" si="49"/>
        <v>60</v>
      </c>
      <c r="AT91" s="19">
        <v>86</v>
      </c>
      <c r="AU91" s="19">
        <f t="shared" si="50"/>
        <v>61</v>
      </c>
      <c r="AX91" s="19">
        <v>86</v>
      </c>
      <c r="AY91" s="15">
        <f t="shared" si="45"/>
        <v>105</v>
      </c>
      <c r="AZ91" s="15">
        <f t="shared" si="46"/>
        <v>455</v>
      </c>
      <c r="BA91" s="15">
        <f t="shared" si="47"/>
        <v>36000</v>
      </c>
      <c r="BY91" s="52">
        <v>87</v>
      </c>
      <c r="BZ91" s="52">
        <v>1</v>
      </c>
      <c r="CA91" s="54" t="s">
        <v>542</v>
      </c>
      <c r="CB91" s="52">
        <v>87</v>
      </c>
      <c r="CC91" s="52"/>
      <c r="CD91" s="52"/>
      <c r="CE91" s="52"/>
      <c r="CF91" s="52" t="s">
        <v>543</v>
      </c>
      <c r="CG91" s="52">
        <v>6600</v>
      </c>
      <c r="CH91" s="52" t="s">
        <v>544</v>
      </c>
      <c r="CI91" s="52">
        <v>90</v>
      </c>
      <c r="CJ91" s="52"/>
      <c r="CK91" s="52"/>
      <c r="CL91" s="52" t="s">
        <v>544</v>
      </c>
      <c r="CM91" s="52">
        <v>105</v>
      </c>
      <c r="CN91" s="52"/>
      <c r="CO91" s="52"/>
      <c r="CP91" s="52"/>
      <c r="CQ91" s="52"/>
      <c r="CR91" s="52"/>
      <c r="CS91" s="52"/>
      <c r="CT91" s="52"/>
      <c r="CU91" s="52"/>
      <c r="CV91" s="52"/>
      <c r="CW91" s="52"/>
    </row>
    <row r="92" spans="1:101" ht="16.5" x14ac:dyDescent="0.2">
      <c r="A92" s="23">
        <v>88</v>
      </c>
      <c r="B92" s="26">
        <v>11</v>
      </c>
      <c r="C92" s="39">
        <v>60</v>
      </c>
      <c r="D92" s="26">
        <f>INDEX(章节关卡!$C$6:$C$20,芦花古楼!B92)*芦花古楼!C92</f>
        <v>3180</v>
      </c>
      <c r="E92" s="23">
        <f t="shared" si="39"/>
        <v>90</v>
      </c>
      <c r="F92" s="23">
        <f t="shared" si="40"/>
        <v>105</v>
      </c>
      <c r="G92" s="15">
        <f>INDEX(章节关卡!$E$6:$E$20,芦花古楼!B92)*芦花古楼!C92</f>
        <v>6600</v>
      </c>
      <c r="J92" s="23">
        <v>88</v>
      </c>
      <c r="K92" s="26">
        <v>11</v>
      </c>
      <c r="L92" s="39">
        <v>120</v>
      </c>
      <c r="M92" s="26">
        <f>INDEX(章节关卡!$C$6:$C$20,芦花古楼!K92)*芦花古楼!L92</f>
        <v>6360</v>
      </c>
      <c r="N92" s="23">
        <f t="shared" si="41"/>
        <v>95</v>
      </c>
      <c r="O92" s="23">
        <f t="shared" si="42"/>
        <v>105</v>
      </c>
      <c r="P92" s="15">
        <f>INDEX(章节关卡!$E$6:$E$20,芦花古楼!K92)*芦花古楼!L92</f>
        <v>13200</v>
      </c>
      <c r="S92" s="23">
        <v>88</v>
      </c>
      <c r="T92" s="26">
        <v>14</v>
      </c>
      <c r="U92" s="39">
        <v>180</v>
      </c>
      <c r="V92" s="26">
        <f>INDEX(章节关卡!$C$6:$C$20,芦花古楼!T92)*芦花古楼!U92</f>
        <v>18000</v>
      </c>
      <c r="W92" s="23">
        <f t="shared" si="37"/>
        <v>100</v>
      </c>
      <c r="X92" s="23">
        <f t="shared" si="38"/>
        <v>105</v>
      </c>
      <c r="Y92" s="15">
        <f>INDEX(章节关卡!$E$6:$E$20,芦花古楼!T92)*芦花古楼!U92</f>
        <v>31500</v>
      </c>
      <c r="AB92" s="23">
        <v>88</v>
      </c>
      <c r="AC92" s="26">
        <v>14</v>
      </c>
      <c r="AD92" s="39">
        <v>180</v>
      </c>
      <c r="AE92" s="26">
        <f>INDEX(章节关卡!$C$6:$C$20,芦花古楼!AC92)*芦花古楼!AD92</f>
        <v>18000</v>
      </c>
      <c r="AF92" s="23">
        <f t="shared" si="43"/>
        <v>105</v>
      </c>
      <c r="AG92" s="23">
        <f t="shared" si="44"/>
        <v>105</v>
      </c>
      <c r="AH92" s="15">
        <f>INDEX(章节关卡!$E$6:$E$20,芦花古楼!AC92)*芦花古楼!AD92</f>
        <v>31500</v>
      </c>
      <c r="AK92" s="19">
        <v>87</v>
      </c>
      <c r="AL92" s="19">
        <v>60</v>
      </c>
      <c r="AN92" s="19">
        <v>87</v>
      </c>
      <c r="AO92" s="19">
        <f t="shared" si="48"/>
        <v>61</v>
      </c>
      <c r="AQ92" s="19">
        <v>87</v>
      </c>
      <c r="AR92" s="19">
        <f t="shared" si="49"/>
        <v>62</v>
      </c>
      <c r="AT92" s="19">
        <v>87</v>
      </c>
      <c r="AU92" s="19">
        <f t="shared" si="50"/>
        <v>63</v>
      </c>
      <c r="AX92" s="19">
        <v>87</v>
      </c>
      <c r="AY92" s="15">
        <f t="shared" si="45"/>
        <v>210</v>
      </c>
      <c r="AZ92" s="15">
        <f t="shared" si="46"/>
        <v>460</v>
      </c>
      <c r="BA92" s="15">
        <f t="shared" si="47"/>
        <v>43800</v>
      </c>
      <c r="BY92" s="52">
        <v>88</v>
      </c>
      <c r="BZ92" s="52">
        <v>1</v>
      </c>
      <c r="CA92" s="54" t="s">
        <v>542</v>
      </c>
      <c r="CB92" s="52">
        <v>88</v>
      </c>
      <c r="CC92" s="52"/>
      <c r="CD92" s="52"/>
      <c r="CE92" s="52"/>
      <c r="CF92" s="52" t="s">
        <v>543</v>
      </c>
      <c r="CG92" s="52">
        <v>6600</v>
      </c>
      <c r="CH92" s="52" t="s">
        <v>544</v>
      </c>
      <c r="CI92" s="52">
        <v>90</v>
      </c>
      <c r="CJ92" s="52"/>
      <c r="CK92" s="52"/>
      <c r="CL92" s="52" t="s">
        <v>544</v>
      </c>
      <c r="CM92" s="52">
        <v>105</v>
      </c>
      <c r="CN92" s="52"/>
      <c r="CO92" s="52"/>
      <c r="CP92" s="52"/>
      <c r="CQ92" s="52"/>
      <c r="CR92" s="52"/>
      <c r="CS92" s="52"/>
      <c r="CT92" s="52"/>
      <c r="CU92" s="52"/>
      <c r="CV92" s="52"/>
      <c r="CW92" s="52"/>
    </row>
    <row r="93" spans="1:101" ht="16.5" x14ac:dyDescent="0.2">
      <c r="A93" s="23">
        <v>89</v>
      </c>
      <c r="B93" s="26">
        <v>11</v>
      </c>
      <c r="C93" s="39">
        <v>60</v>
      </c>
      <c r="D93" s="26">
        <f>INDEX(章节关卡!$C$6:$C$20,芦花古楼!B93)*芦花古楼!C93</f>
        <v>3180</v>
      </c>
      <c r="E93" s="23">
        <f t="shared" si="39"/>
        <v>90</v>
      </c>
      <c r="F93" s="23">
        <f t="shared" si="40"/>
        <v>105</v>
      </c>
      <c r="G93" s="15">
        <f>INDEX(章节关卡!$E$6:$E$20,芦花古楼!B93)*芦花古楼!C93</f>
        <v>6600</v>
      </c>
      <c r="J93" s="23">
        <v>89</v>
      </c>
      <c r="K93" s="26">
        <v>11</v>
      </c>
      <c r="L93" s="39">
        <v>120</v>
      </c>
      <c r="M93" s="26">
        <f>INDEX(章节关卡!$C$6:$C$20,芦花古楼!K93)*芦花古楼!L93</f>
        <v>6360</v>
      </c>
      <c r="N93" s="23">
        <f t="shared" si="41"/>
        <v>95</v>
      </c>
      <c r="O93" s="23">
        <f t="shared" si="42"/>
        <v>105</v>
      </c>
      <c r="P93" s="15">
        <f>INDEX(章节关卡!$E$6:$E$20,芦花古楼!K93)*芦花古楼!L93</f>
        <v>13200</v>
      </c>
      <c r="S93" s="23">
        <v>89</v>
      </c>
      <c r="T93" s="26">
        <v>14</v>
      </c>
      <c r="U93" s="39">
        <v>180</v>
      </c>
      <c r="V93" s="26">
        <f>INDEX(章节关卡!$C$6:$C$20,芦花古楼!T93)*芦花古楼!U93</f>
        <v>18000</v>
      </c>
      <c r="W93" s="23">
        <f t="shared" si="37"/>
        <v>100</v>
      </c>
      <c r="X93" s="23">
        <f t="shared" si="38"/>
        <v>105</v>
      </c>
      <c r="Y93" s="15">
        <f>INDEX(章节关卡!$E$6:$E$20,芦花古楼!T93)*芦花古楼!U93</f>
        <v>31500</v>
      </c>
      <c r="AB93" s="23">
        <v>89</v>
      </c>
      <c r="AC93" s="26">
        <v>14</v>
      </c>
      <c r="AD93" s="39">
        <v>180</v>
      </c>
      <c r="AE93" s="26">
        <f>INDEX(章节关卡!$C$6:$C$20,芦花古楼!AC93)*芦花古楼!AD93</f>
        <v>18000</v>
      </c>
      <c r="AF93" s="23">
        <f t="shared" si="43"/>
        <v>105</v>
      </c>
      <c r="AG93" s="23">
        <f t="shared" si="44"/>
        <v>105</v>
      </c>
      <c r="AH93" s="15">
        <f>INDEX(章节关卡!$E$6:$E$20,芦花古楼!AC93)*芦花古楼!AD93</f>
        <v>31500</v>
      </c>
      <c r="AK93" s="19">
        <v>88</v>
      </c>
      <c r="AL93" s="19">
        <v>63</v>
      </c>
      <c r="AN93" s="19">
        <v>88</v>
      </c>
      <c r="AO93" s="19">
        <f t="shared" si="48"/>
        <v>64</v>
      </c>
      <c r="AQ93" s="19">
        <v>88</v>
      </c>
      <c r="AR93" s="19">
        <f t="shared" si="49"/>
        <v>65</v>
      </c>
      <c r="AT93" s="19">
        <v>88</v>
      </c>
      <c r="AU93" s="19">
        <f t="shared" si="50"/>
        <v>66</v>
      </c>
      <c r="AX93" s="19">
        <v>88</v>
      </c>
      <c r="AY93" s="15">
        <f t="shared" si="45"/>
        <v>105</v>
      </c>
      <c r="AZ93" s="15">
        <f t="shared" si="46"/>
        <v>460</v>
      </c>
      <c r="BA93" s="15">
        <f t="shared" si="47"/>
        <v>15600</v>
      </c>
      <c r="BY93" s="52">
        <v>89</v>
      </c>
      <c r="BZ93" s="52">
        <v>1</v>
      </c>
      <c r="CA93" s="54" t="s">
        <v>542</v>
      </c>
      <c r="CB93" s="52">
        <v>89</v>
      </c>
      <c r="CC93" s="52"/>
      <c r="CD93" s="52"/>
      <c r="CE93" s="52"/>
      <c r="CF93" s="52" t="s">
        <v>543</v>
      </c>
      <c r="CG93" s="52">
        <v>6600</v>
      </c>
      <c r="CH93" s="52" t="s">
        <v>544</v>
      </c>
      <c r="CI93" s="52">
        <v>90</v>
      </c>
      <c r="CJ93" s="52"/>
      <c r="CK93" s="52"/>
      <c r="CL93" s="52" t="s">
        <v>544</v>
      </c>
      <c r="CM93" s="52">
        <v>105</v>
      </c>
      <c r="CN93" s="52"/>
      <c r="CO93" s="52"/>
      <c r="CP93" s="52"/>
      <c r="CQ93" s="52"/>
      <c r="CR93" s="52"/>
      <c r="CS93" s="52"/>
      <c r="CT93" s="52"/>
      <c r="CU93" s="52"/>
      <c r="CV93" s="52"/>
      <c r="CW93" s="52"/>
    </row>
    <row r="94" spans="1:101" ht="16.5" x14ac:dyDescent="0.2">
      <c r="A94" s="23">
        <v>90</v>
      </c>
      <c r="B94" s="26">
        <v>12</v>
      </c>
      <c r="C94" s="39">
        <v>60</v>
      </c>
      <c r="D94" s="26">
        <f>INDEX(章节关卡!$C$6:$C$20,芦花古楼!B94)*芦花古楼!C94</f>
        <v>3900</v>
      </c>
      <c r="E94" s="23">
        <f t="shared" si="39"/>
        <v>90</v>
      </c>
      <c r="F94" s="23">
        <f t="shared" si="40"/>
        <v>110</v>
      </c>
      <c r="G94" s="15">
        <f>INDEX(章节关卡!$E$6:$E$20,芦花古楼!B94)*芦花古楼!C94</f>
        <v>7800</v>
      </c>
      <c r="J94" s="23">
        <v>90</v>
      </c>
      <c r="K94" s="26">
        <v>12</v>
      </c>
      <c r="L94" s="39">
        <v>120</v>
      </c>
      <c r="M94" s="26">
        <f>INDEX(章节关卡!$C$6:$C$20,芦花古楼!K94)*芦花古楼!L94</f>
        <v>7800</v>
      </c>
      <c r="N94" s="23">
        <f t="shared" si="41"/>
        <v>95</v>
      </c>
      <c r="O94" s="23">
        <f t="shared" si="42"/>
        <v>110</v>
      </c>
      <c r="P94" s="15">
        <f>INDEX(章节关卡!$E$6:$E$20,芦花古楼!K94)*芦花古楼!L94</f>
        <v>15600</v>
      </c>
      <c r="S94" s="23">
        <v>90</v>
      </c>
      <c r="T94" s="26">
        <v>15</v>
      </c>
      <c r="U94" s="39">
        <v>180</v>
      </c>
      <c r="V94" s="26">
        <f>INDEX(章节关卡!$C$6:$C$20,芦花古楼!T94)*芦花古楼!U94</f>
        <v>22500</v>
      </c>
      <c r="W94" s="23">
        <f t="shared" si="37"/>
        <v>100</v>
      </c>
      <c r="X94" s="23">
        <f t="shared" si="38"/>
        <v>110</v>
      </c>
      <c r="Y94" s="15">
        <f>INDEX(章节关卡!$E$6:$E$20,芦花古楼!T94)*芦花古楼!U94</f>
        <v>36000</v>
      </c>
      <c r="AB94" s="23">
        <v>90</v>
      </c>
      <c r="AC94" s="26">
        <v>15</v>
      </c>
      <c r="AD94" s="39">
        <v>180</v>
      </c>
      <c r="AE94" s="26">
        <f>INDEX(章节关卡!$C$6:$C$20,芦花古楼!AC94)*芦花古楼!AD94</f>
        <v>22500</v>
      </c>
      <c r="AF94" s="23">
        <f t="shared" si="43"/>
        <v>105</v>
      </c>
      <c r="AG94" s="23">
        <f t="shared" si="44"/>
        <v>110</v>
      </c>
      <c r="AH94" s="15">
        <f>INDEX(章节关卡!$E$6:$E$20,芦花古楼!AC94)*芦花古楼!AD94</f>
        <v>36000</v>
      </c>
      <c r="AK94" s="19">
        <v>89</v>
      </c>
      <c r="AL94" s="19">
        <v>66</v>
      </c>
      <c r="AN94" s="19">
        <v>89</v>
      </c>
      <c r="AO94" s="19">
        <f t="shared" si="48"/>
        <v>67</v>
      </c>
      <c r="AQ94" s="19">
        <v>89</v>
      </c>
      <c r="AR94" s="19">
        <f t="shared" si="49"/>
        <v>68</v>
      </c>
      <c r="AT94" s="19">
        <v>89</v>
      </c>
      <c r="AU94" s="19">
        <f t="shared" si="50"/>
        <v>69</v>
      </c>
      <c r="AX94" s="19">
        <v>89</v>
      </c>
      <c r="AY94" s="15">
        <f t="shared" si="45"/>
        <v>110</v>
      </c>
      <c r="AZ94" s="15">
        <f t="shared" si="46"/>
        <v>460</v>
      </c>
      <c r="BA94" s="15">
        <f t="shared" si="47"/>
        <v>36000</v>
      </c>
      <c r="BY94" s="52">
        <v>90</v>
      </c>
      <c r="BZ94" s="52">
        <v>1</v>
      </c>
      <c r="CA94" s="54" t="s">
        <v>542</v>
      </c>
      <c r="CB94" s="52">
        <v>90</v>
      </c>
      <c r="CC94" s="52"/>
      <c r="CD94" s="52"/>
      <c r="CE94" s="52"/>
      <c r="CF94" s="52" t="s">
        <v>543</v>
      </c>
      <c r="CG94" s="52">
        <v>7800</v>
      </c>
      <c r="CH94" s="52" t="s">
        <v>544</v>
      </c>
      <c r="CI94" s="52">
        <v>90</v>
      </c>
      <c r="CJ94" s="52"/>
      <c r="CK94" s="52"/>
      <c r="CL94" s="52" t="s">
        <v>544</v>
      </c>
      <c r="CM94" s="52">
        <v>110</v>
      </c>
      <c r="CN94" s="52"/>
      <c r="CO94" s="52"/>
      <c r="CP94" s="52"/>
      <c r="CQ94" s="52"/>
      <c r="CR94" s="52"/>
      <c r="CS94" s="52"/>
      <c r="CT94" s="52"/>
      <c r="CU94" s="52"/>
      <c r="CV94" s="52"/>
      <c r="CW94" s="52"/>
    </row>
    <row r="95" spans="1:101" ht="16.5" x14ac:dyDescent="0.2">
      <c r="A95" s="23">
        <v>91</v>
      </c>
      <c r="B95" s="26">
        <v>12</v>
      </c>
      <c r="C95" s="39">
        <v>60</v>
      </c>
      <c r="D95" s="26">
        <f>INDEX(章节关卡!$C$6:$C$20,芦花古楼!B95)*芦花古楼!C95</f>
        <v>3900</v>
      </c>
      <c r="E95" s="23">
        <f t="shared" si="39"/>
        <v>95</v>
      </c>
      <c r="F95" s="23">
        <f t="shared" si="40"/>
        <v>110</v>
      </c>
      <c r="G95" s="15">
        <f>INDEX(章节关卡!$E$6:$E$20,芦花古楼!B95)*芦花古楼!C95</f>
        <v>7800</v>
      </c>
      <c r="J95" s="23">
        <v>91</v>
      </c>
      <c r="K95" s="26">
        <v>12</v>
      </c>
      <c r="L95" s="39">
        <v>120</v>
      </c>
      <c r="M95" s="26">
        <f>INDEX(章节关卡!$C$6:$C$20,芦花古楼!K95)*芦花古楼!L95</f>
        <v>7800</v>
      </c>
      <c r="N95" s="23">
        <f t="shared" si="41"/>
        <v>100</v>
      </c>
      <c r="O95" s="23">
        <f t="shared" si="42"/>
        <v>110</v>
      </c>
      <c r="P95" s="15">
        <f>INDEX(章节关卡!$E$6:$E$20,芦花古楼!K95)*芦花古楼!L95</f>
        <v>15600</v>
      </c>
      <c r="S95" s="23">
        <v>91</v>
      </c>
      <c r="T95" s="26">
        <v>15</v>
      </c>
      <c r="U95" s="39">
        <v>180</v>
      </c>
      <c r="V95" s="26">
        <f>INDEX(章节关卡!$C$6:$C$20,芦花古楼!T95)*芦花古楼!U95</f>
        <v>22500</v>
      </c>
      <c r="W95" s="23">
        <f t="shared" si="37"/>
        <v>105</v>
      </c>
      <c r="X95" s="23">
        <f t="shared" si="38"/>
        <v>110</v>
      </c>
      <c r="Y95" s="15">
        <f>INDEX(章节关卡!$E$6:$E$20,芦花古楼!T95)*芦花古楼!U95</f>
        <v>36000</v>
      </c>
      <c r="AB95" s="23">
        <v>91</v>
      </c>
      <c r="AC95" s="26">
        <v>15</v>
      </c>
      <c r="AD95" s="39">
        <v>180</v>
      </c>
      <c r="AE95" s="26">
        <f>INDEX(章节关卡!$C$6:$C$20,芦花古楼!AC95)*芦花古楼!AD95</f>
        <v>22500</v>
      </c>
      <c r="AF95" s="23">
        <f t="shared" si="43"/>
        <v>110</v>
      </c>
      <c r="AG95" s="23">
        <f t="shared" si="44"/>
        <v>110</v>
      </c>
      <c r="AH95" s="15">
        <f>INDEX(章节关卡!$E$6:$E$20,芦花古楼!AC95)*芦花古楼!AD95</f>
        <v>36000</v>
      </c>
      <c r="AK95" s="19">
        <v>90</v>
      </c>
      <c r="AL95" s="19">
        <v>69</v>
      </c>
      <c r="AN95" s="19">
        <v>90</v>
      </c>
      <c r="AO95" s="19">
        <f t="shared" si="48"/>
        <v>70</v>
      </c>
      <c r="AQ95" s="19">
        <v>90</v>
      </c>
      <c r="AR95" s="19">
        <f t="shared" si="49"/>
        <v>71</v>
      </c>
      <c r="AT95" s="19">
        <v>90</v>
      </c>
      <c r="AU95" s="19">
        <f t="shared" si="50"/>
        <v>72</v>
      </c>
      <c r="AX95" s="19">
        <v>90</v>
      </c>
      <c r="AY95" s="15">
        <f t="shared" si="45"/>
        <v>215</v>
      </c>
      <c r="AZ95" s="15">
        <f t="shared" si="46"/>
        <v>460</v>
      </c>
      <c r="BA95" s="15">
        <f t="shared" si="47"/>
        <v>43800</v>
      </c>
      <c r="BY95" s="52">
        <v>91</v>
      </c>
      <c r="BZ95" s="52">
        <v>1</v>
      </c>
      <c r="CA95" s="54" t="s">
        <v>542</v>
      </c>
      <c r="CB95" s="52">
        <v>91</v>
      </c>
      <c r="CC95" s="52"/>
      <c r="CD95" s="52"/>
      <c r="CE95" s="52"/>
      <c r="CF95" s="52" t="s">
        <v>543</v>
      </c>
      <c r="CG95" s="52">
        <v>7800</v>
      </c>
      <c r="CH95" s="52" t="s">
        <v>544</v>
      </c>
      <c r="CI95" s="52">
        <v>95</v>
      </c>
      <c r="CJ95" s="52"/>
      <c r="CK95" s="52"/>
      <c r="CL95" s="52" t="s">
        <v>544</v>
      </c>
      <c r="CM95" s="52">
        <v>110</v>
      </c>
      <c r="CN95" s="52"/>
      <c r="CO95" s="52"/>
      <c r="CP95" s="52"/>
      <c r="CQ95" s="52"/>
      <c r="CR95" s="52"/>
      <c r="CS95" s="52"/>
      <c r="CT95" s="52"/>
      <c r="CU95" s="52"/>
      <c r="CV95" s="52"/>
      <c r="CW95" s="52"/>
    </row>
    <row r="96" spans="1:101" ht="16.5" x14ac:dyDescent="0.2">
      <c r="A96" s="23">
        <v>92</v>
      </c>
      <c r="B96" s="26">
        <v>12</v>
      </c>
      <c r="C96" s="39">
        <v>60</v>
      </c>
      <c r="D96" s="26">
        <f>INDEX(章节关卡!$C$6:$C$20,芦花古楼!B96)*芦花古楼!C96</f>
        <v>3900</v>
      </c>
      <c r="E96" s="23">
        <f t="shared" si="39"/>
        <v>95</v>
      </c>
      <c r="F96" s="23">
        <f t="shared" si="40"/>
        <v>110</v>
      </c>
      <c r="G96" s="15">
        <f>INDEX(章节关卡!$E$6:$E$20,芦花古楼!B96)*芦花古楼!C96</f>
        <v>7800</v>
      </c>
      <c r="J96" s="23">
        <v>92</v>
      </c>
      <c r="K96" s="26">
        <v>12</v>
      </c>
      <c r="L96" s="39">
        <v>120</v>
      </c>
      <c r="M96" s="26">
        <f>INDEX(章节关卡!$C$6:$C$20,芦花古楼!K96)*芦花古楼!L96</f>
        <v>7800</v>
      </c>
      <c r="N96" s="23">
        <f t="shared" si="41"/>
        <v>100</v>
      </c>
      <c r="O96" s="23">
        <f t="shared" si="42"/>
        <v>110</v>
      </c>
      <c r="P96" s="15">
        <f>INDEX(章节关卡!$E$6:$E$20,芦花古楼!K96)*芦花古楼!L96</f>
        <v>15600</v>
      </c>
      <c r="S96" s="23">
        <v>92</v>
      </c>
      <c r="T96" s="26">
        <v>15</v>
      </c>
      <c r="U96" s="39">
        <v>180</v>
      </c>
      <c r="V96" s="26">
        <f>INDEX(章节关卡!$C$6:$C$20,芦花古楼!T96)*芦花古楼!U96</f>
        <v>22500</v>
      </c>
      <c r="W96" s="23">
        <f t="shared" si="37"/>
        <v>105</v>
      </c>
      <c r="X96" s="23">
        <f t="shared" si="38"/>
        <v>110</v>
      </c>
      <c r="Y96" s="15">
        <f>INDEX(章节关卡!$E$6:$E$20,芦花古楼!T96)*芦花古楼!U96</f>
        <v>36000</v>
      </c>
      <c r="AB96" s="23">
        <v>92</v>
      </c>
      <c r="AC96" s="26">
        <v>15</v>
      </c>
      <c r="AD96" s="39">
        <v>180</v>
      </c>
      <c r="AE96" s="26">
        <f>INDEX(章节关卡!$C$6:$C$20,芦花古楼!AC96)*芦花古楼!AD96</f>
        <v>22500</v>
      </c>
      <c r="AF96" s="23">
        <f t="shared" si="43"/>
        <v>110</v>
      </c>
      <c r="AG96" s="23">
        <f t="shared" si="44"/>
        <v>110</v>
      </c>
      <c r="AH96" s="15">
        <f>INDEX(章节关卡!$E$6:$E$20,芦花古楼!AC96)*芦花古楼!AD96</f>
        <v>36000</v>
      </c>
      <c r="AK96" s="19">
        <v>91</v>
      </c>
      <c r="AL96" s="19">
        <v>72</v>
      </c>
      <c r="AN96" s="19">
        <v>91</v>
      </c>
      <c r="AO96" s="19">
        <f t="shared" si="48"/>
        <v>73</v>
      </c>
      <c r="AQ96" s="19">
        <v>91</v>
      </c>
      <c r="AR96" s="19">
        <f t="shared" si="49"/>
        <v>74</v>
      </c>
      <c r="AT96" s="19">
        <v>91</v>
      </c>
      <c r="AU96" s="19">
        <f t="shared" si="50"/>
        <v>75</v>
      </c>
      <c r="AX96" s="19">
        <v>91</v>
      </c>
      <c r="AY96" s="15">
        <f t="shared" si="45"/>
        <v>105</v>
      </c>
      <c r="AZ96" s="15">
        <f t="shared" si="46"/>
        <v>460</v>
      </c>
      <c r="BA96" s="15">
        <f t="shared" si="47"/>
        <v>15600</v>
      </c>
      <c r="BY96" s="52">
        <v>92</v>
      </c>
      <c r="BZ96" s="52">
        <v>1</v>
      </c>
      <c r="CA96" s="54" t="s">
        <v>542</v>
      </c>
      <c r="CB96" s="52">
        <v>92</v>
      </c>
      <c r="CC96" s="52"/>
      <c r="CD96" s="52"/>
      <c r="CE96" s="52"/>
      <c r="CF96" s="52" t="s">
        <v>543</v>
      </c>
      <c r="CG96" s="52">
        <v>7800</v>
      </c>
      <c r="CH96" s="52" t="s">
        <v>544</v>
      </c>
      <c r="CI96" s="52">
        <v>95</v>
      </c>
      <c r="CJ96" s="52"/>
      <c r="CK96" s="52"/>
      <c r="CL96" s="52" t="s">
        <v>544</v>
      </c>
      <c r="CM96" s="52">
        <v>110</v>
      </c>
      <c r="CN96" s="52"/>
      <c r="CO96" s="52"/>
      <c r="CP96" s="52"/>
      <c r="CQ96" s="52"/>
      <c r="CR96" s="52"/>
      <c r="CS96" s="52"/>
      <c r="CT96" s="52"/>
      <c r="CU96" s="52"/>
      <c r="CV96" s="52"/>
      <c r="CW96" s="52"/>
    </row>
    <row r="97" spans="1:101" ht="16.5" x14ac:dyDescent="0.2">
      <c r="A97" s="23">
        <v>93</v>
      </c>
      <c r="B97" s="26">
        <v>12</v>
      </c>
      <c r="C97" s="39">
        <v>60</v>
      </c>
      <c r="D97" s="26">
        <f>INDEX(章节关卡!$C$6:$C$20,芦花古楼!B97)*芦花古楼!C97</f>
        <v>3900</v>
      </c>
      <c r="E97" s="23">
        <f t="shared" si="39"/>
        <v>95</v>
      </c>
      <c r="F97" s="23">
        <f t="shared" si="40"/>
        <v>110</v>
      </c>
      <c r="G97" s="15">
        <f>INDEX(章节关卡!$E$6:$E$20,芦花古楼!B97)*芦花古楼!C97</f>
        <v>7800</v>
      </c>
      <c r="J97" s="23">
        <v>93</v>
      </c>
      <c r="K97" s="26">
        <v>12</v>
      </c>
      <c r="L97" s="39">
        <v>120</v>
      </c>
      <c r="M97" s="26">
        <f>INDEX(章节关卡!$C$6:$C$20,芦花古楼!K97)*芦花古楼!L97</f>
        <v>7800</v>
      </c>
      <c r="N97" s="23">
        <f t="shared" si="41"/>
        <v>100</v>
      </c>
      <c r="O97" s="23">
        <f t="shared" si="42"/>
        <v>110</v>
      </c>
      <c r="P97" s="15">
        <f>INDEX(章节关卡!$E$6:$E$20,芦花古楼!K97)*芦花古楼!L97</f>
        <v>15600</v>
      </c>
      <c r="S97" s="23">
        <v>93</v>
      </c>
      <c r="T97" s="26">
        <v>15</v>
      </c>
      <c r="U97" s="39">
        <v>180</v>
      </c>
      <c r="V97" s="26">
        <f>INDEX(章节关卡!$C$6:$C$20,芦花古楼!T97)*芦花古楼!U97</f>
        <v>22500</v>
      </c>
      <c r="W97" s="23">
        <f t="shared" si="37"/>
        <v>105</v>
      </c>
      <c r="X97" s="23">
        <f t="shared" si="38"/>
        <v>110</v>
      </c>
      <c r="Y97" s="15">
        <f>INDEX(章节关卡!$E$6:$E$20,芦花古楼!T97)*芦花古楼!U97</f>
        <v>36000</v>
      </c>
      <c r="AB97" s="23">
        <v>93</v>
      </c>
      <c r="AC97" s="26">
        <v>15</v>
      </c>
      <c r="AD97" s="39">
        <v>180</v>
      </c>
      <c r="AE97" s="26">
        <f>INDEX(章节关卡!$C$6:$C$20,芦花古楼!AC97)*芦花古楼!AD97</f>
        <v>22500</v>
      </c>
      <c r="AF97" s="23">
        <f t="shared" si="43"/>
        <v>110</v>
      </c>
      <c r="AG97" s="23">
        <f t="shared" si="44"/>
        <v>110</v>
      </c>
      <c r="AH97" s="15">
        <f>INDEX(章节关卡!$E$6:$E$20,芦花古楼!AC97)*芦花古楼!AD97</f>
        <v>36000</v>
      </c>
      <c r="AK97" s="19">
        <v>92</v>
      </c>
      <c r="AL97" s="19">
        <v>75</v>
      </c>
      <c r="AN97" s="19">
        <v>92</v>
      </c>
      <c r="AO97" s="19">
        <f t="shared" si="48"/>
        <v>76</v>
      </c>
      <c r="AQ97" s="19">
        <v>92</v>
      </c>
      <c r="AR97" s="19">
        <f t="shared" si="49"/>
        <v>77</v>
      </c>
      <c r="AT97" s="19">
        <v>92</v>
      </c>
      <c r="AU97" s="19">
        <f t="shared" si="50"/>
        <v>78</v>
      </c>
      <c r="AX97" s="19">
        <v>92</v>
      </c>
      <c r="AY97" s="15">
        <f t="shared" si="45"/>
        <v>110</v>
      </c>
      <c r="AZ97" s="15">
        <f t="shared" si="46"/>
        <v>460</v>
      </c>
      <c r="BA97" s="15">
        <f t="shared" si="47"/>
        <v>36000</v>
      </c>
      <c r="BY97" s="52">
        <v>93</v>
      </c>
      <c r="BZ97" s="52">
        <v>1</v>
      </c>
      <c r="CA97" s="54" t="s">
        <v>542</v>
      </c>
      <c r="CB97" s="52">
        <v>93</v>
      </c>
      <c r="CC97" s="52"/>
      <c r="CD97" s="52"/>
      <c r="CE97" s="52"/>
      <c r="CF97" s="52" t="s">
        <v>543</v>
      </c>
      <c r="CG97" s="52">
        <v>7800</v>
      </c>
      <c r="CH97" s="52" t="s">
        <v>544</v>
      </c>
      <c r="CI97" s="52">
        <v>95</v>
      </c>
      <c r="CJ97" s="52"/>
      <c r="CK97" s="52"/>
      <c r="CL97" s="52" t="s">
        <v>544</v>
      </c>
      <c r="CM97" s="52">
        <v>110</v>
      </c>
      <c r="CN97" s="52"/>
      <c r="CO97" s="52"/>
      <c r="CP97" s="52"/>
      <c r="CQ97" s="52"/>
      <c r="CR97" s="52"/>
      <c r="CS97" s="52"/>
      <c r="CT97" s="52"/>
      <c r="CU97" s="52"/>
      <c r="CV97" s="52"/>
      <c r="CW97" s="52"/>
    </row>
    <row r="98" spans="1:101" ht="16.5" x14ac:dyDescent="0.2">
      <c r="A98" s="23">
        <v>94</v>
      </c>
      <c r="B98" s="26">
        <v>12</v>
      </c>
      <c r="C98" s="39">
        <v>60</v>
      </c>
      <c r="D98" s="26">
        <f>INDEX(章节关卡!$C$6:$C$20,芦花古楼!B98)*芦花古楼!C98</f>
        <v>3900</v>
      </c>
      <c r="E98" s="23">
        <f t="shared" si="39"/>
        <v>95</v>
      </c>
      <c r="F98" s="23">
        <f t="shared" si="40"/>
        <v>110</v>
      </c>
      <c r="G98" s="15">
        <f>INDEX(章节关卡!$E$6:$E$20,芦花古楼!B98)*芦花古楼!C98</f>
        <v>7800</v>
      </c>
      <c r="J98" s="23">
        <v>94</v>
      </c>
      <c r="K98" s="26">
        <v>12</v>
      </c>
      <c r="L98" s="39">
        <v>120</v>
      </c>
      <c r="M98" s="26">
        <f>INDEX(章节关卡!$C$6:$C$20,芦花古楼!K98)*芦花古楼!L98</f>
        <v>7800</v>
      </c>
      <c r="N98" s="23">
        <f t="shared" si="41"/>
        <v>100</v>
      </c>
      <c r="O98" s="23">
        <f t="shared" si="42"/>
        <v>110</v>
      </c>
      <c r="P98" s="15">
        <f>INDEX(章节关卡!$E$6:$E$20,芦花古楼!K98)*芦花古楼!L98</f>
        <v>15600</v>
      </c>
      <c r="S98" s="23">
        <v>94</v>
      </c>
      <c r="T98" s="26">
        <v>15</v>
      </c>
      <c r="U98" s="39">
        <v>180</v>
      </c>
      <c r="V98" s="26">
        <f>INDEX(章节关卡!$C$6:$C$20,芦花古楼!T98)*芦花古楼!U98</f>
        <v>22500</v>
      </c>
      <c r="W98" s="23">
        <f t="shared" si="37"/>
        <v>105</v>
      </c>
      <c r="X98" s="23">
        <f t="shared" si="38"/>
        <v>110</v>
      </c>
      <c r="Y98" s="15">
        <f>INDEX(章节关卡!$E$6:$E$20,芦花古楼!T98)*芦花古楼!U98</f>
        <v>36000</v>
      </c>
      <c r="AB98" s="23">
        <v>94</v>
      </c>
      <c r="AC98" s="26">
        <v>15</v>
      </c>
      <c r="AD98" s="39">
        <v>180</v>
      </c>
      <c r="AE98" s="26">
        <f>INDEX(章节关卡!$C$6:$C$20,芦花古楼!AC98)*芦花古楼!AD98</f>
        <v>22500</v>
      </c>
      <c r="AF98" s="23">
        <f t="shared" si="43"/>
        <v>110</v>
      </c>
      <c r="AG98" s="23">
        <f t="shared" si="44"/>
        <v>110</v>
      </c>
      <c r="AH98" s="15">
        <f>INDEX(章节关卡!$E$6:$E$20,芦花古楼!AC98)*芦花古楼!AD98</f>
        <v>36000</v>
      </c>
      <c r="AK98" s="19">
        <v>93</v>
      </c>
      <c r="AL98" s="19">
        <v>78</v>
      </c>
      <c r="AN98" s="19">
        <v>93</v>
      </c>
      <c r="AO98" s="19">
        <f t="shared" si="48"/>
        <v>79</v>
      </c>
      <c r="AQ98" s="19">
        <v>93</v>
      </c>
      <c r="AR98" s="19">
        <f t="shared" si="49"/>
        <v>80</v>
      </c>
      <c r="AT98" s="19">
        <v>93</v>
      </c>
      <c r="AU98" s="19">
        <f t="shared" si="50"/>
        <v>81</v>
      </c>
      <c r="AX98" s="19">
        <v>93</v>
      </c>
      <c r="AY98" s="15">
        <f t="shared" si="45"/>
        <v>215</v>
      </c>
      <c r="AZ98" s="15">
        <f t="shared" si="46"/>
        <v>460</v>
      </c>
      <c r="BA98" s="15">
        <f t="shared" si="47"/>
        <v>43800</v>
      </c>
      <c r="BY98" s="52">
        <v>94</v>
      </c>
      <c r="BZ98" s="52">
        <v>1</v>
      </c>
      <c r="CA98" s="54" t="s">
        <v>542</v>
      </c>
      <c r="CB98" s="52">
        <v>94</v>
      </c>
      <c r="CC98" s="52"/>
      <c r="CD98" s="52"/>
      <c r="CE98" s="52"/>
      <c r="CF98" s="52" t="s">
        <v>543</v>
      </c>
      <c r="CG98" s="52">
        <v>7800</v>
      </c>
      <c r="CH98" s="52" t="s">
        <v>544</v>
      </c>
      <c r="CI98" s="52">
        <v>95</v>
      </c>
      <c r="CJ98" s="52"/>
      <c r="CK98" s="52"/>
      <c r="CL98" s="52" t="s">
        <v>544</v>
      </c>
      <c r="CM98" s="52">
        <v>110</v>
      </c>
      <c r="CN98" s="52"/>
      <c r="CO98" s="52"/>
      <c r="CP98" s="52"/>
      <c r="CQ98" s="52"/>
      <c r="CR98" s="52"/>
      <c r="CS98" s="52"/>
      <c r="CT98" s="52"/>
      <c r="CU98" s="52"/>
      <c r="CV98" s="52"/>
      <c r="CW98" s="52"/>
    </row>
    <row r="99" spans="1:101" ht="16.5" x14ac:dyDescent="0.2">
      <c r="A99" s="23">
        <v>95</v>
      </c>
      <c r="B99" s="26">
        <v>12</v>
      </c>
      <c r="C99" s="39">
        <v>60</v>
      </c>
      <c r="D99" s="26">
        <f>INDEX(章节关卡!$C$6:$C$20,芦花古楼!B99)*芦花古楼!C99</f>
        <v>3900</v>
      </c>
      <c r="E99" s="23">
        <f t="shared" si="39"/>
        <v>95</v>
      </c>
      <c r="F99" s="23">
        <f t="shared" si="40"/>
        <v>115</v>
      </c>
      <c r="G99" s="15">
        <f>INDEX(章节关卡!$E$6:$E$20,芦花古楼!B99)*芦花古楼!C99</f>
        <v>7800</v>
      </c>
      <c r="J99" s="23">
        <v>95</v>
      </c>
      <c r="K99" s="26">
        <v>12</v>
      </c>
      <c r="L99" s="39">
        <v>120</v>
      </c>
      <c r="M99" s="26">
        <f>INDEX(章节关卡!$C$6:$C$20,芦花古楼!K99)*芦花古楼!L99</f>
        <v>7800</v>
      </c>
      <c r="N99" s="23">
        <f t="shared" si="41"/>
        <v>100</v>
      </c>
      <c r="O99" s="23">
        <f t="shared" si="42"/>
        <v>115</v>
      </c>
      <c r="P99" s="15">
        <f>INDEX(章节关卡!$E$6:$E$20,芦花古楼!K99)*芦花古楼!L99</f>
        <v>15600</v>
      </c>
      <c r="S99" s="23">
        <v>95</v>
      </c>
      <c r="T99" s="26">
        <v>15</v>
      </c>
      <c r="U99" s="39">
        <v>180</v>
      </c>
      <c r="V99" s="26">
        <f>INDEX(章节关卡!$C$6:$C$20,芦花古楼!T99)*芦花古楼!U99</f>
        <v>22500</v>
      </c>
      <c r="W99" s="23">
        <f t="shared" si="37"/>
        <v>105</v>
      </c>
      <c r="X99" s="23">
        <f t="shared" si="38"/>
        <v>115</v>
      </c>
      <c r="Y99" s="15">
        <f>INDEX(章节关卡!$E$6:$E$20,芦花古楼!T99)*芦花古楼!U99</f>
        <v>36000</v>
      </c>
      <c r="AB99" s="23">
        <v>95</v>
      </c>
      <c r="AC99" s="26">
        <v>15</v>
      </c>
      <c r="AD99" s="39">
        <v>180</v>
      </c>
      <c r="AE99" s="26">
        <f>INDEX(章节关卡!$C$6:$C$20,芦花古楼!AC99)*芦花古楼!AD99</f>
        <v>22500</v>
      </c>
      <c r="AF99" s="23">
        <f t="shared" si="43"/>
        <v>110</v>
      </c>
      <c r="AG99" s="23">
        <f t="shared" si="44"/>
        <v>115</v>
      </c>
      <c r="AH99" s="15">
        <f>INDEX(章节关卡!$E$6:$E$20,芦花古楼!AC99)*芦花古楼!AD99</f>
        <v>36000</v>
      </c>
      <c r="AK99" s="19">
        <v>94</v>
      </c>
      <c r="AL99" s="19">
        <v>81</v>
      </c>
      <c r="AN99" s="19">
        <v>94</v>
      </c>
      <c r="AO99" s="19">
        <f t="shared" si="48"/>
        <v>82</v>
      </c>
      <c r="AQ99" s="19">
        <v>94</v>
      </c>
      <c r="AR99" s="19">
        <f t="shared" si="49"/>
        <v>83</v>
      </c>
      <c r="AT99" s="19">
        <v>94</v>
      </c>
      <c r="AU99" s="19">
        <f t="shared" si="50"/>
        <v>84</v>
      </c>
      <c r="AX99" s="19">
        <v>94</v>
      </c>
      <c r="AY99" s="15">
        <f t="shared" si="45"/>
        <v>105</v>
      </c>
      <c r="AZ99" s="15">
        <f t="shared" si="46"/>
        <v>460</v>
      </c>
      <c r="BA99" s="15">
        <f t="shared" si="47"/>
        <v>15600</v>
      </c>
      <c r="BY99" s="52">
        <v>95</v>
      </c>
      <c r="BZ99" s="52">
        <v>1</v>
      </c>
      <c r="CA99" s="54" t="s">
        <v>542</v>
      </c>
      <c r="CB99" s="52">
        <v>95</v>
      </c>
      <c r="CC99" s="52"/>
      <c r="CD99" s="52"/>
      <c r="CE99" s="52"/>
      <c r="CF99" s="52" t="s">
        <v>543</v>
      </c>
      <c r="CG99" s="52">
        <v>7800</v>
      </c>
      <c r="CH99" s="52" t="s">
        <v>544</v>
      </c>
      <c r="CI99" s="52">
        <v>95</v>
      </c>
      <c r="CJ99" s="52"/>
      <c r="CK99" s="52"/>
      <c r="CL99" s="52" t="s">
        <v>544</v>
      </c>
      <c r="CM99" s="52">
        <v>115</v>
      </c>
      <c r="CN99" s="52"/>
      <c r="CO99" s="52"/>
      <c r="CP99" s="52"/>
      <c r="CQ99" s="52"/>
      <c r="CR99" s="52"/>
      <c r="CS99" s="52"/>
      <c r="CT99" s="52"/>
      <c r="CU99" s="52"/>
      <c r="CV99" s="52"/>
      <c r="CW99" s="52"/>
    </row>
    <row r="100" spans="1:101" ht="16.5" x14ac:dyDescent="0.2">
      <c r="A100" s="23">
        <v>96</v>
      </c>
      <c r="B100" s="26">
        <v>12</v>
      </c>
      <c r="C100" s="39">
        <v>60</v>
      </c>
      <c r="D100" s="26">
        <f>INDEX(章节关卡!$C$6:$C$20,芦花古楼!B100)*芦花古楼!C100</f>
        <v>3900</v>
      </c>
      <c r="E100" s="23">
        <f t="shared" si="39"/>
        <v>100</v>
      </c>
      <c r="F100" s="23">
        <f t="shared" si="40"/>
        <v>115</v>
      </c>
      <c r="G100" s="15">
        <f>INDEX(章节关卡!$E$6:$E$20,芦花古楼!B100)*芦花古楼!C100</f>
        <v>7800</v>
      </c>
      <c r="J100" s="23">
        <v>96</v>
      </c>
      <c r="K100" s="26">
        <v>12</v>
      </c>
      <c r="L100" s="39">
        <v>120</v>
      </c>
      <c r="M100" s="26">
        <f>INDEX(章节关卡!$C$6:$C$20,芦花古楼!K100)*芦花古楼!L100</f>
        <v>7800</v>
      </c>
      <c r="N100" s="23">
        <f t="shared" si="41"/>
        <v>105</v>
      </c>
      <c r="O100" s="23">
        <f t="shared" si="42"/>
        <v>115</v>
      </c>
      <c r="P100" s="15">
        <f>INDEX(章节关卡!$E$6:$E$20,芦花古楼!K100)*芦花古楼!L100</f>
        <v>15600</v>
      </c>
      <c r="S100" s="23">
        <v>96</v>
      </c>
      <c r="T100" s="26">
        <v>15</v>
      </c>
      <c r="U100" s="39">
        <v>180</v>
      </c>
      <c r="V100" s="26">
        <f>INDEX(章节关卡!$C$6:$C$20,芦花古楼!T100)*芦花古楼!U100</f>
        <v>22500</v>
      </c>
      <c r="W100" s="23">
        <f t="shared" si="37"/>
        <v>110</v>
      </c>
      <c r="X100" s="23">
        <f t="shared" si="38"/>
        <v>115</v>
      </c>
      <c r="Y100" s="15">
        <f>INDEX(章节关卡!$E$6:$E$20,芦花古楼!T100)*芦花古楼!U100</f>
        <v>36000</v>
      </c>
      <c r="AB100" s="23">
        <v>96</v>
      </c>
      <c r="AC100" s="26">
        <v>15</v>
      </c>
      <c r="AD100" s="39">
        <v>180</v>
      </c>
      <c r="AE100" s="26">
        <f>INDEX(章节关卡!$C$6:$C$20,芦花古楼!AC100)*芦花古楼!AD100</f>
        <v>22500</v>
      </c>
      <c r="AF100" s="23">
        <f t="shared" si="43"/>
        <v>115</v>
      </c>
      <c r="AG100" s="23">
        <f t="shared" si="44"/>
        <v>115</v>
      </c>
      <c r="AH100" s="15">
        <f>INDEX(章节关卡!$E$6:$E$20,芦花古楼!AC100)*芦花古楼!AD100</f>
        <v>36000</v>
      </c>
      <c r="AK100" s="19">
        <v>95</v>
      </c>
      <c r="AL100" s="19">
        <v>84</v>
      </c>
      <c r="AN100" s="19">
        <v>95</v>
      </c>
      <c r="AO100" s="19">
        <f t="shared" si="48"/>
        <v>85</v>
      </c>
      <c r="AQ100" s="19">
        <v>95</v>
      </c>
      <c r="AR100" s="19">
        <f t="shared" si="49"/>
        <v>86</v>
      </c>
      <c r="AT100" s="19">
        <v>95</v>
      </c>
      <c r="AU100" s="19">
        <f t="shared" si="50"/>
        <v>87</v>
      </c>
      <c r="AX100" s="19">
        <v>95</v>
      </c>
      <c r="AY100" s="15">
        <f t="shared" si="45"/>
        <v>110</v>
      </c>
      <c r="AZ100" s="15">
        <f t="shared" si="46"/>
        <v>460</v>
      </c>
      <c r="BA100" s="15">
        <f t="shared" si="47"/>
        <v>36000</v>
      </c>
      <c r="BY100" s="52">
        <v>96</v>
      </c>
      <c r="BZ100" s="52">
        <v>1</v>
      </c>
      <c r="CA100" s="54" t="s">
        <v>542</v>
      </c>
      <c r="CB100" s="52">
        <v>96</v>
      </c>
      <c r="CC100" s="52"/>
      <c r="CD100" s="52"/>
      <c r="CE100" s="52"/>
      <c r="CF100" s="52" t="s">
        <v>543</v>
      </c>
      <c r="CG100" s="52">
        <v>7800</v>
      </c>
      <c r="CH100" s="52" t="s">
        <v>544</v>
      </c>
      <c r="CI100" s="52">
        <v>100</v>
      </c>
      <c r="CJ100" s="52"/>
      <c r="CK100" s="52"/>
      <c r="CL100" s="52" t="s">
        <v>544</v>
      </c>
      <c r="CM100" s="52">
        <v>115</v>
      </c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</row>
    <row r="101" spans="1:101" ht="16.5" x14ac:dyDescent="0.2">
      <c r="A101" s="23">
        <v>97</v>
      </c>
      <c r="B101" s="26">
        <v>12</v>
      </c>
      <c r="C101" s="39">
        <v>60</v>
      </c>
      <c r="D101" s="26">
        <f>INDEX(章节关卡!$C$6:$C$20,芦花古楼!B101)*芦花古楼!C101</f>
        <v>3900</v>
      </c>
      <c r="E101" s="23">
        <f t="shared" si="39"/>
        <v>100</v>
      </c>
      <c r="F101" s="23">
        <f t="shared" si="40"/>
        <v>115</v>
      </c>
      <c r="G101" s="15">
        <f>INDEX(章节关卡!$E$6:$E$20,芦花古楼!B101)*芦花古楼!C101</f>
        <v>7800</v>
      </c>
      <c r="J101" s="23">
        <v>97</v>
      </c>
      <c r="K101" s="26">
        <v>12</v>
      </c>
      <c r="L101" s="39">
        <v>120</v>
      </c>
      <c r="M101" s="26">
        <f>INDEX(章节关卡!$C$6:$C$20,芦花古楼!K101)*芦花古楼!L101</f>
        <v>7800</v>
      </c>
      <c r="N101" s="23">
        <f t="shared" si="41"/>
        <v>105</v>
      </c>
      <c r="O101" s="23">
        <f t="shared" si="42"/>
        <v>115</v>
      </c>
      <c r="P101" s="15">
        <f>INDEX(章节关卡!$E$6:$E$20,芦花古楼!K101)*芦花古楼!L101</f>
        <v>15600</v>
      </c>
      <c r="S101" s="23">
        <v>97</v>
      </c>
      <c r="T101" s="26">
        <v>15</v>
      </c>
      <c r="U101" s="39">
        <v>180</v>
      </c>
      <c r="V101" s="26">
        <f>INDEX(章节关卡!$C$6:$C$20,芦花古楼!T101)*芦花古楼!U101</f>
        <v>22500</v>
      </c>
      <c r="W101" s="23">
        <f t="shared" si="37"/>
        <v>110</v>
      </c>
      <c r="X101" s="23">
        <f t="shared" si="38"/>
        <v>115</v>
      </c>
      <c r="Y101" s="15">
        <f>INDEX(章节关卡!$E$6:$E$20,芦花古楼!T101)*芦花古楼!U101</f>
        <v>36000</v>
      </c>
      <c r="AB101" s="23">
        <v>97</v>
      </c>
      <c r="AC101" s="26">
        <v>15</v>
      </c>
      <c r="AD101" s="39">
        <v>180</v>
      </c>
      <c r="AE101" s="26">
        <f>INDEX(章节关卡!$C$6:$C$20,芦花古楼!AC101)*芦花古楼!AD101</f>
        <v>22500</v>
      </c>
      <c r="AF101" s="23">
        <f t="shared" si="43"/>
        <v>115</v>
      </c>
      <c r="AG101" s="23">
        <f t="shared" si="44"/>
        <v>115</v>
      </c>
      <c r="AH101" s="15">
        <f>INDEX(章节关卡!$E$6:$E$20,芦花古楼!AC101)*芦花古楼!AD101</f>
        <v>36000</v>
      </c>
      <c r="AK101" s="19">
        <v>96</v>
      </c>
      <c r="AL101" s="19">
        <v>87</v>
      </c>
      <c r="AN101" s="19">
        <v>96</v>
      </c>
      <c r="AO101" s="19">
        <f t="shared" si="48"/>
        <v>88</v>
      </c>
      <c r="AQ101" s="19">
        <v>96</v>
      </c>
      <c r="AR101" s="19">
        <f t="shared" si="49"/>
        <v>89</v>
      </c>
      <c r="AT101" s="19">
        <v>96</v>
      </c>
      <c r="AU101" s="19">
        <f t="shared" si="50"/>
        <v>90</v>
      </c>
      <c r="AX101" s="19">
        <v>96</v>
      </c>
      <c r="AY101" s="15">
        <f t="shared" si="45"/>
        <v>215</v>
      </c>
      <c r="AZ101" s="15">
        <f t="shared" si="46"/>
        <v>460</v>
      </c>
      <c r="BA101" s="15">
        <f t="shared" si="47"/>
        <v>43800</v>
      </c>
      <c r="BY101" s="52">
        <v>97</v>
      </c>
      <c r="BZ101" s="52">
        <v>1</v>
      </c>
      <c r="CA101" s="54" t="s">
        <v>542</v>
      </c>
      <c r="CB101" s="52">
        <v>97</v>
      </c>
      <c r="CC101" s="52"/>
      <c r="CD101" s="52"/>
      <c r="CE101" s="52"/>
      <c r="CF101" s="52" t="s">
        <v>543</v>
      </c>
      <c r="CG101" s="52">
        <v>7800</v>
      </c>
      <c r="CH101" s="52" t="s">
        <v>544</v>
      </c>
      <c r="CI101" s="52">
        <v>100</v>
      </c>
      <c r="CJ101" s="52"/>
      <c r="CK101" s="52"/>
      <c r="CL101" s="52" t="s">
        <v>544</v>
      </c>
      <c r="CM101" s="52">
        <v>115</v>
      </c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</row>
    <row r="102" spans="1:101" ht="16.5" x14ac:dyDescent="0.2">
      <c r="A102" s="23">
        <v>98</v>
      </c>
      <c r="B102" s="26">
        <v>12</v>
      </c>
      <c r="C102" s="39">
        <v>60</v>
      </c>
      <c r="D102" s="26">
        <f>INDEX(章节关卡!$C$6:$C$20,芦花古楼!B102)*芦花古楼!C102</f>
        <v>3900</v>
      </c>
      <c r="E102" s="23">
        <f t="shared" si="39"/>
        <v>100</v>
      </c>
      <c r="F102" s="23">
        <f t="shared" si="40"/>
        <v>115</v>
      </c>
      <c r="G102" s="15">
        <f>INDEX(章节关卡!$E$6:$E$20,芦花古楼!B102)*芦花古楼!C102</f>
        <v>7800</v>
      </c>
      <c r="J102" s="23">
        <v>98</v>
      </c>
      <c r="K102" s="26">
        <v>12</v>
      </c>
      <c r="L102" s="39">
        <v>120</v>
      </c>
      <c r="M102" s="26">
        <f>INDEX(章节关卡!$C$6:$C$20,芦花古楼!K102)*芦花古楼!L102</f>
        <v>7800</v>
      </c>
      <c r="N102" s="23">
        <f t="shared" si="41"/>
        <v>105</v>
      </c>
      <c r="O102" s="23">
        <f t="shared" si="42"/>
        <v>115</v>
      </c>
      <c r="P102" s="15">
        <f>INDEX(章节关卡!$E$6:$E$20,芦花古楼!K102)*芦花古楼!L102</f>
        <v>15600</v>
      </c>
      <c r="S102" s="23">
        <v>98</v>
      </c>
      <c r="T102" s="26">
        <v>15</v>
      </c>
      <c r="U102" s="39">
        <v>180</v>
      </c>
      <c r="V102" s="26">
        <f>INDEX(章节关卡!$C$6:$C$20,芦花古楼!T102)*芦花古楼!U102</f>
        <v>22500</v>
      </c>
      <c r="W102" s="23">
        <f t="shared" si="37"/>
        <v>110</v>
      </c>
      <c r="X102" s="23">
        <f t="shared" si="38"/>
        <v>115</v>
      </c>
      <c r="Y102" s="15">
        <f>INDEX(章节关卡!$E$6:$E$20,芦花古楼!T102)*芦花古楼!U102</f>
        <v>36000</v>
      </c>
      <c r="AB102" s="23">
        <v>98</v>
      </c>
      <c r="AC102" s="26">
        <v>15</v>
      </c>
      <c r="AD102" s="39">
        <v>180</v>
      </c>
      <c r="AE102" s="26">
        <f>INDEX(章节关卡!$C$6:$C$20,芦花古楼!AC102)*芦花古楼!AD102</f>
        <v>22500</v>
      </c>
      <c r="AF102" s="23">
        <f t="shared" si="43"/>
        <v>115</v>
      </c>
      <c r="AG102" s="23">
        <f t="shared" si="44"/>
        <v>115</v>
      </c>
      <c r="AH102" s="15">
        <f>INDEX(章节关卡!$E$6:$E$20,芦花古楼!AC102)*芦花古楼!AD102</f>
        <v>36000</v>
      </c>
      <c r="AK102" s="19">
        <v>97</v>
      </c>
      <c r="AL102" s="19">
        <v>90</v>
      </c>
      <c r="AN102" s="19">
        <v>97</v>
      </c>
      <c r="AO102" s="19">
        <f t="shared" si="48"/>
        <v>91</v>
      </c>
      <c r="AQ102" s="19">
        <v>97</v>
      </c>
      <c r="AR102" s="19">
        <f t="shared" si="49"/>
        <v>92</v>
      </c>
      <c r="AT102" s="19">
        <v>97</v>
      </c>
      <c r="AU102" s="19">
        <f t="shared" si="50"/>
        <v>93</v>
      </c>
      <c r="AX102" s="19">
        <v>97</v>
      </c>
      <c r="AY102" s="15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5">
        <f t="shared" si="46"/>
        <v>460</v>
      </c>
      <c r="BA102" s="15">
        <f t="shared" si="47"/>
        <v>15600</v>
      </c>
      <c r="BY102" s="52">
        <v>98</v>
      </c>
      <c r="BZ102" s="52">
        <v>1</v>
      </c>
      <c r="CA102" s="54" t="s">
        <v>542</v>
      </c>
      <c r="CB102" s="52">
        <v>98</v>
      </c>
      <c r="CC102" s="52"/>
      <c r="CD102" s="52"/>
      <c r="CE102" s="52"/>
      <c r="CF102" s="52" t="s">
        <v>543</v>
      </c>
      <c r="CG102" s="52">
        <v>7800</v>
      </c>
      <c r="CH102" s="52" t="s">
        <v>544</v>
      </c>
      <c r="CI102" s="52">
        <v>100</v>
      </c>
      <c r="CJ102" s="52"/>
      <c r="CK102" s="52"/>
      <c r="CL102" s="52" t="s">
        <v>544</v>
      </c>
      <c r="CM102" s="52">
        <v>115</v>
      </c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</row>
    <row r="103" spans="1:101" ht="16.5" x14ac:dyDescent="0.2">
      <c r="A103" s="23">
        <v>99</v>
      </c>
      <c r="B103" s="26">
        <v>12</v>
      </c>
      <c r="C103" s="39">
        <v>60</v>
      </c>
      <c r="D103" s="26">
        <f>INDEX(章节关卡!$C$6:$C$20,芦花古楼!B103)*芦花古楼!C103</f>
        <v>3900</v>
      </c>
      <c r="E103" s="23">
        <f t="shared" si="39"/>
        <v>100</v>
      </c>
      <c r="F103" s="23">
        <f t="shared" si="40"/>
        <v>115</v>
      </c>
      <c r="G103" s="15">
        <f>INDEX(章节关卡!$E$6:$E$20,芦花古楼!B103)*芦花古楼!C103</f>
        <v>7800</v>
      </c>
      <c r="J103" s="23">
        <v>99</v>
      </c>
      <c r="K103" s="26">
        <v>12</v>
      </c>
      <c r="L103" s="39">
        <v>120</v>
      </c>
      <c r="M103" s="26">
        <f>INDEX(章节关卡!$C$6:$C$20,芦花古楼!K103)*芦花古楼!L103</f>
        <v>7800</v>
      </c>
      <c r="N103" s="23">
        <f t="shared" si="41"/>
        <v>105</v>
      </c>
      <c r="O103" s="23">
        <f t="shared" si="42"/>
        <v>115</v>
      </c>
      <c r="P103" s="15">
        <f>INDEX(章节关卡!$E$6:$E$20,芦花古楼!K103)*芦花古楼!L103</f>
        <v>15600</v>
      </c>
      <c r="S103" s="23">
        <v>99</v>
      </c>
      <c r="T103" s="26">
        <v>15</v>
      </c>
      <c r="U103" s="39">
        <v>180</v>
      </c>
      <c r="V103" s="26">
        <f>INDEX(章节关卡!$C$6:$C$20,芦花古楼!T103)*芦花古楼!U103</f>
        <v>22500</v>
      </c>
      <c r="W103" s="23">
        <f t="shared" si="37"/>
        <v>110</v>
      </c>
      <c r="X103" s="23">
        <f t="shared" si="38"/>
        <v>115</v>
      </c>
      <c r="Y103" s="15">
        <f>INDEX(章节关卡!$E$6:$E$20,芦花古楼!T103)*芦花古楼!U103</f>
        <v>36000</v>
      </c>
      <c r="AB103" s="23">
        <v>99</v>
      </c>
      <c r="AC103" s="26">
        <v>15</v>
      </c>
      <c r="AD103" s="39">
        <v>180</v>
      </c>
      <c r="AE103" s="26">
        <f>INDEX(章节关卡!$C$6:$C$20,芦花古楼!AC103)*芦花古楼!AD103</f>
        <v>22500</v>
      </c>
      <c r="AF103" s="23">
        <f t="shared" si="43"/>
        <v>115</v>
      </c>
      <c r="AG103" s="23">
        <f t="shared" si="44"/>
        <v>115</v>
      </c>
      <c r="AH103" s="15">
        <f>INDEX(章节关卡!$E$6:$E$20,芦花古楼!AC103)*芦花古楼!AD103</f>
        <v>36000</v>
      </c>
      <c r="AK103" s="19">
        <v>98</v>
      </c>
      <c r="AL103" s="19">
        <v>93</v>
      </c>
      <c r="AN103" s="19">
        <v>98</v>
      </c>
      <c r="AO103" s="19">
        <f t="shared" si="48"/>
        <v>94</v>
      </c>
      <c r="AQ103" s="19">
        <v>98</v>
      </c>
      <c r="AR103" s="19">
        <f t="shared" si="49"/>
        <v>95</v>
      </c>
      <c r="AT103" s="19">
        <v>98</v>
      </c>
      <c r="AU103" s="19">
        <f t="shared" si="50"/>
        <v>96</v>
      </c>
      <c r="AX103" s="19">
        <v>98</v>
      </c>
      <c r="AY103" s="15">
        <f t="shared" si="51"/>
        <v>110</v>
      </c>
      <c r="AZ103" s="15">
        <f t="shared" si="46"/>
        <v>460</v>
      </c>
      <c r="BA103" s="15">
        <f t="shared" si="47"/>
        <v>36000</v>
      </c>
      <c r="BY103" s="52">
        <v>99</v>
      </c>
      <c r="BZ103" s="52">
        <v>1</v>
      </c>
      <c r="CA103" s="54" t="s">
        <v>542</v>
      </c>
      <c r="CB103" s="52">
        <v>99</v>
      </c>
      <c r="CC103" s="52"/>
      <c r="CD103" s="52"/>
      <c r="CE103" s="52"/>
      <c r="CF103" s="52" t="s">
        <v>543</v>
      </c>
      <c r="CG103" s="52">
        <v>7800</v>
      </c>
      <c r="CH103" s="52" t="s">
        <v>544</v>
      </c>
      <c r="CI103" s="52">
        <v>100</v>
      </c>
      <c r="CJ103" s="52"/>
      <c r="CK103" s="52"/>
      <c r="CL103" s="52" t="s">
        <v>544</v>
      </c>
      <c r="CM103" s="52">
        <v>115</v>
      </c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</row>
    <row r="104" spans="1:101" ht="16.5" x14ac:dyDescent="0.2">
      <c r="A104" s="23">
        <v>100</v>
      </c>
      <c r="B104" s="26">
        <v>13</v>
      </c>
      <c r="C104" s="39">
        <v>60</v>
      </c>
      <c r="D104" s="26">
        <f>INDEX(章节关卡!$C$6:$C$20,芦花古楼!B104)*芦花古楼!C104</f>
        <v>4800</v>
      </c>
      <c r="E104" s="23">
        <f t="shared" si="39"/>
        <v>100</v>
      </c>
      <c r="F104" s="23">
        <f t="shared" si="40"/>
        <v>120</v>
      </c>
      <c r="G104" s="15">
        <f>INDEX(章节关卡!$E$6:$E$20,芦花古楼!B104)*芦花古楼!C104</f>
        <v>9000</v>
      </c>
      <c r="J104" s="23">
        <v>100</v>
      </c>
      <c r="K104" s="26">
        <v>13</v>
      </c>
      <c r="L104" s="39">
        <v>120</v>
      </c>
      <c r="M104" s="26">
        <f>INDEX(章节关卡!$C$6:$C$20,芦花古楼!K104)*芦花古楼!L104</f>
        <v>9600</v>
      </c>
      <c r="N104" s="23">
        <f t="shared" si="41"/>
        <v>105</v>
      </c>
      <c r="O104" s="23">
        <f t="shared" si="42"/>
        <v>120</v>
      </c>
      <c r="P104" s="15">
        <f>INDEX(章节关卡!$E$6:$E$20,芦花古楼!K104)*芦花古楼!L104</f>
        <v>18000</v>
      </c>
      <c r="S104" s="23">
        <v>100</v>
      </c>
      <c r="T104" s="26">
        <v>15</v>
      </c>
      <c r="U104" s="39">
        <v>180</v>
      </c>
      <c r="V104" s="26">
        <f>INDEX(章节关卡!$C$6:$C$20,芦花古楼!T104)*芦花古楼!U104</f>
        <v>22500</v>
      </c>
      <c r="W104" s="23">
        <f t="shared" si="37"/>
        <v>110</v>
      </c>
      <c r="X104" s="23">
        <f t="shared" si="38"/>
        <v>120</v>
      </c>
      <c r="Y104" s="15">
        <f>INDEX(章节关卡!$E$6:$E$20,芦花古楼!T104)*芦花古楼!U104</f>
        <v>36000</v>
      </c>
      <c r="AB104" s="23">
        <v>100</v>
      </c>
      <c r="AC104" s="26">
        <v>15</v>
      </c>
      <c r="AD104" s="39">
        <v>180</v>
      </c>
      <c r="AE104" s="26">
        <f>INDEX(章节关卡!$C$6:$C$20,芦花古楼!AC104)*芦花古楼!AD104</f>
        <v>22500</v>
      </c>
      <c r="AF104" s="23">
        <f t="shared" si="43"/>
        <v>115</v>
      </c>
      <c r="AG104" s="23">
        <f t="shared" si="44"/>
        <v>120</v>
      </c>
      <c r="AH104" s="15">
        <f>INDEX(章节关卡!$E$6:$E$20,芦花古楼!AC104)*芦花古楼!AD104</f>
        <v>36000</v>
      </c>
      <c r="AK104" s="19">
        <v>99</v>
      </c>
      <c r="AL104" s="19">
        <v>96</v>
      </c>
      <c r="AN104" s="19">
        <v>99</v>
      </c>
      <c r="AO104" s="19">
        <f t="shared" si="48"/>
        <v>97</v>
      </c>
      <c r="AQ104" s="19">
        <v>99</v>
      </c>
      <c r="AR104" s="19">
        <f t="shared" si="49"/>
        <v>98</v>
      </c>
      <c r="AT104" s="19">
        <v>99</v>
      </c>
      <c r="AU104" s="19">
        <f t="shared" si="50"/>
        <v>99</v>
      </c>
      <c r="AX104" s="19">
        <v>99</v>
      </c>
      <c r="AY104" s="15">
        <f t="shared" si="51"/>
        <v>215</v>
      </c>
      <c r="AZ104" s="15">
        <f t="shared" si="46"/>
        <v>465</v>
      </c>
      <c r="BA104" s="15">
        <f t="shared" si="47"/>
        <v>45000</v>
      </c>
      <c r="BY104" s="52">
        <v>100</v>
      </c>
      <c r="BZ104" s="52">
        <v>1</v>
      </c>
      <c r="CA104" s="54" t="s">
        <v>542</v>
      </c>
      <c r="CB104" s="52">
        <v>100</v>
      </c>
      <c r="CC104" s="52"/>
      <c r="CD104" s="52"/>
      <c r="CE104" s="52"/>
      <c r="CF104" s="52" t="s">
        <v>543</v>
      </c>
      <c r="CG104" s="52">
        <v>9000</v>
      </c>
      <c r="CH104" s="52" t="s">
        <v>544</v>
      </c>
      <c r="CI104" s="52">
        <v>100</v>
      </c>
      <c r="CJ104" s="52"/>
      <c r="CK104" s="52"/>
      <c r="CL104" s="52" t="s">
        <v>544</v>
      </c>
      <c r="CM104" s="52">
        <v>120</v>
      </c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</row>
    <row r="105" spans="1:101" ht="16.5" x14ac:dyDescent="0.2">
      <c r="AK105" s="19">
        <v>100</v>
      </c>
      <c r="AL105" s="19">
        <v>99</v>
      </c>
      <c r="AN105" s="19">
        <v>100</v>
      </c>
      <c r="AO105" s="19">
        <f t="shared" si="48"/>
        <v>100</v>
      </c>
      <c r="AQ105" s="19">
        <v>100</v>
      </c>
      <c r="AR105" s="19">
        <f t="shared" si="49"/>
        <v>101</v>
      </c>
      <c r="AT105" s="19">
        <v>100</v>
      </c>
      <c r="AU105" s="19">
        <f t="shared" si="50"/>
        <v>102</v>
      </c>
      <c r="AX105" s="19">
        <v>100</v>
      </c>
      <c r="AY105" s="15">
        <f t="shared" si="51"/>
        <v>105</v>
      </c>
      <c r="AZ105" s="15">
        <f t="shared" si="46"/>
        <v>470</v>
      </c>
      <c r="BA105" s="15">
        <f t="shared" si="47"/>
        <v>18000</v>
      </c>
      <c r="BY105" s="52">
        <v>101</v>
      </c>
      <c r="BZ105" s="52">
        <v>2</v>
      </c>
      <c r="CA105" s="54" t="s">
        <v>542</v>
      </c>
      <c r="CB105" s="52">
        <v>1</v>
      </c>
      <c r="CC105" s="52"/>
      <c r="CD105" s="52"/>
      <c r="CE105" s="52"/>
      <c r="CF105" s="52" t="s">
        <v>543</v>
      </c>
      <c r="CG105" s="52"/>
      <c r="CH105" s="52" t="s">
        <v>544</v>
      </c>
      <c r="CI105" s="52"/>
      <c r="CJ105" s="52"/>
      <c r="CK105" s="52"/>
      <c r="CL105" s="52" t="s">
        <v>544</v>
      </c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</row>
    <row r="106" spans="1:101" ht="16.5" x14ac:dyDescent="0.2">
      <c r="BY106" s="52">
        <v>102</v>
      </c>
      <c r="BZ106" s="52">
        <v>2</v>
      </c>
      <c r="CA106" s="54" t="s">
        <v>542</v>
      </c>
      <c r="CB106" s="52">
        <v>2</v>
      </c>
      <c r="CC106" s="52"/>
      <c r="CD106" s="52"/>
      <c r="CE106" s="52"/>
      <c r="CF106" s="52" t="s">
        <v>543</v>
      </c>
      <c r="CG106" s="52"/>
      <c r="CH106" s="52" t="s">
        <v>544</v>
      </c>
      <c r="CI106" s="52"/>
      <c r="CJ106" s="52"/>
      <c r="CK106" s="52"/>
      <c r="CL106" s="52" t="s">
        <v>544</v>
      </c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</row>
    <row r="107" spans="1:101" ht="16.5" x14ac:dyDescent="0.2">
      <c r="BY107" s="52">
        <v>103</v>
      </c>
      <c r="BZ107" s="52">
        <v>2</v>
      </c>
      <c r="CA107" s="54" t="s">
        <v>542</v>
      </c>
      <c r="CB107" s="52">
        <v>3</v>
      </c>
      <c r="CC107" s="52"/>
      <c r="CD107" s="52"/>
      <c r="CE107" s="52"/>
      <c r="CF107" s="52" t="s">
        <v>543</v>
      </c>
      <c r="CG107" s="52"/>
      <c r="CH107" s="52" t="s">
        <v>544</v>
      </c>
      <c r="CI107" s="52"/>
      <c r="CJ107" s="52"/>
      <c r="CK107" s="52"/>
      <c r="CL107" s="52" t="s">
        <v>544</v>
      </c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</row>
    <row r="108" spans="1:101" ht="16.5" x14ac:dyDescent="0.2">
      <c r="BY108" s="52">
        <v>104</v>
      </c>
      <c r="BZ108" s="52">
        <v>2</v>
      </c>
      <c r="CA108" s="54" t="s">
        <v>542</v>
      </c>
      <c r="CB108" s="52">
        <v>4</v>
      </c>
      <c r="CC108" s="52"/>
      <c r="CD108" s="52"/>
      <c r="CE108" s="52"/>
      <c r="CF108" s="52" t="s">
        <v>543</v>
      </c>
      <c r="CG108" s="52"/>
      <c r="CH108" s="52" t="s">
        <v>544</v>
      </c>
      <c r="CI108" s="52"/>
      <c r="CJ108" s="52"/>
      <c r="CK108" s="52"/>
      <c r="CL108" s="52" t="s">
        <v>544</v>
      </c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</row>
    <row r="109" spans="1:101" ht="16.5" x14ac:dyDescent="0.2">
      <c r="BY109" s="52">
        <v>105</v>
      </c>
      <c r="BZ109" s="52">
        <v>2</v>
      </c>
      <c r="CA109" s="54" t="s">
        <v>542</v>
      </c>
      <c r="CB109" s="52">
        <v>5</v>
      </c>
      <c r="CC109" s="52"/>
      <c r="CD109" s="52"/>
      <c r="CE109" s="52"/>
      <c r="CF109" s="52" t="s">
        <v>543</v>
      </c>
      <c r="CG109" s="52"/>
      <c r="CH109" s="52" t="s">
        <v>544</v>
      </c>
      <c r="CI109" s="52"/>
      <c r="CJ109" s="52"/>
      <c r="CK109" s="52"/>
      <c r="CL109" s="52" t="s">
        <v>544</v>
      </c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</row>
    <row r="110" spans="1:101" ht="16.5" x14ac:dyDescent="0.2">
      <c r="BY110" s="52">
        <v>106</v>
      </c>
      <c r="BZ110" s="52">
        <v>2</v>
      </c>
      <c r="CA110" s="54" t="s">
        <v>542</v>
      </c>
      <c r="CB110" s="52">
        <v>6</v>
      </c>
      <c r="CC110" s="52"/>
      <c r="CD110" s="52"/>
      <c r="CE110" s="52"/>
      <c r="CF110" s="52" t="s">
        <v>543</v>
      </c>
      <c r="CG110" s="52"/>
      <c r="CH110" s="52" t="s">
        <v>544</v>
      </c>
      <c r="CI110" s="52"/>
      <c r="CJ110" s="52"/>
      <c r="CK110" s="52"/>
      <c r="CL110" s="52" t="s">
        <v>544</v>
      </c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</row>
    <row r="111" spans="1:101" ht="16.5" x14ac:dyDescent="0.2">
      <c r="BY111" s="52">
        <v>107</v>
      </c>
      <c r="BZ111" s="52">
        <v>2</v>
      </c>
      <c r="CA111" s="54" t="s">
        <v>542</v>
      </c>
      <c r="CB111" s="52">
        <v>7</v>
      </c>
      <c r="CC111" s="52"/>
      <c r="CD111" s="52"/>
      <c r="CE111" s="52"/>
      <c r="CF111" s="52" t="s">
        <v>543</v>
      </c>
      <c r="CG111" s="52"/>
      <c r="CH111" s="52" t="s">
        <v>544</v>
      </c>
      <c r="CI111" s="52"/>
      <c r="CJ111" s="52"/>
      <c r="CK111" s="52"/>
      <c r="CL111" s="52" t="s">
        <v>544</v>
      </c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</row>
    <row r="112" spans="1:101" ht="16.5" x14ac:dyDescent="0.2">
      <c r="BY112" s="52">
        <v>108</v>
      </c>
      <c r="BZ112" s="52">
        <v>2</v>
      </c>
      <c r="CA112" s="54" t="s">
        <v>542</v>
      </c>
      <c r="CB112" s="52">
        <v>8</v>
      </c>
      <c r="CC112" s="52"/>
      <c r="CD112" s="52"/>
      <c r="CE112" s="52"/>
      <c r="CF112" s="52" t="s">
        <v>543</v>
      </c>
      <c r="CG112" s="52"/>
      <c r="CH112" s="52" t="s">
        <v>544</v>
      </c>
      <c r="CI112" s="52"/>
      <c r="CJ112" s="52"/>
      <c r="CK112" s="52"/>
      <c r="CL112" s="52" t="s">
        <v>544</v>
      </c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</row>
    <row r="113" spans="77:101" ht="16.5" x14ac:dyDescent="0.2">
      <c r="BY113" s="52">
        <v>109</v>
      </c>
      <c r="BZ113" s="52">
        <v>2</v>
      </c>
      <c r="CA113" s="54" t="s">
        <v>542</v>
      </c>
      <c r="CB113" s="52">
        <v>9</v>
      </c>
      <c r="CC113" s="52"/>
      <c r="CD113" s="52"/>
      <c r="CE113" s="52"/>
      <c r="CF113" s="52" t="s">
        <v>543</v>
      </c>
      <c r="CG113" s="52"/>
      <c r="CH113" s="52" t="s">
        <v>544</v>
      </c>
      <c r="CI113" s="52"/>
      <c r="CJ113" s="52"/>
      <c r="CK113" s="52"/>
      <c r="CL113" s="52" t="s">
        <v>544</v>
      </c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</row>
    <row r="114" spans="77:101" ht="16.5" x14ac:dyDescent="0.2">
      <c r="BY114" s="52">
        <v>110</v>
      </c>
      <c r="BZ114" s="52">
        <v>2</v>
      </c>
      <c r="CA114" s="54" t="s">
        <v>542</v>
      </c>
      <c r="CB114" s="52">
        <v>10</v>
      </c>
      <c r="CC114" s="52"/>
      <c r="CD114" s="52"/>
      <c r="CE114" s="52"/>
      <c r="CF114" s="52" t="s">
        <v>543</v>
      </c>
      <c r="CG114" s="52"/>
      <c r="CH114" s="52" t="s">
        <v>544</v>
      </c>
      <c r="CI114" s="52"/>
      <c r="CJ114" s="52"/>
      <c r="CK114" s="52"/>
      <c r="CL114" s="52" t="s">
        <v>544</v>
      </c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</row>
    <row r="115" spans="77:101" ht="16.5" x14ac:dyDescent="0.2">
      <c r="BY115" s="52">
        <v>111</v>
      </c>
      <c r="BZ115" s="52">
        <v>2</v>
      </c>
      <c r="CA115" s="54" t="s">
        <v>542</v>
      </c>
      <c r="CB115" s="52">
        <v>11</v>
      </c>
      <c r="CC115" s="52"/>
      <c r="CD115" s="52"/>
      <c r="CE115" s="52"/>
      <c r="CF115" s="52" t="s">
        <v>543</v>
      </c>
      <c r="CG115" s="52"/>
      <c r="CH115" s="52" t="s">
        <v>544</v>
      </c>
      <c r="CI115" s="52"/>
      <c r="CJ115" s="52"/>
      <c r="CK115" s="52"/>
      <c r="CL115" s="52" t="s">
        <v>544</v>
      </c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</row>
    <row r="116" spans="77:101" ht="16.5" x14ac:dyDescent="0.2">
      <c r="BY116" s="52">
        <v>112</v>
      </c>
      <c r="BZ116" s="52">
        <v>2</v>
      </c>
      <c r="CA116" s="54" t="s">
        <v>542</v>
      </c>
      <c r="CB116" s="52">
        <v>12</v>
      </c>
      <c r="CC116" s="52"/>
      <c r="CD116" s="52"/>
      <c r="CE116" s="52"/>
      <c r="CF116" s="52" t="s">
        <v>543</v>
      </c>
      <c r="CG116" s="52"/>
      <c r="CH116" s="52" t="s">
        <v>544</v>
      </c>
      <c r="CI116" s="52"/>
      <c r="CJ116" s="52"/>
      <c r="CK116" s="52"/>
      <c r="CL116" s="52" t="s">
        <v>544</v>
      </c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</row>
    <row r="117" spans="77:101" ht="16.5" x14ac:dyDescent="0.2">
      <c r="BY117" s="52">
        <v>113</v>
      </c>
      <c r="BZ117" s="52">
        <v>2</v>
      </c>
      <c r="CA117" s="54" t="s">
        <v>542</v>
      </c>
      <c r="CB117" s="52">
        <v>13</v>
      </c>
      <c r="CC117" s="52"/>
      <c r="CD117" s="52"/>
      <c r="CE117" s="52"/>
      <c r="CF117" s="52" t="s">
        <v>543</v>
      </c>
      <c r="CG117" s="52"/>
      <c r="CH117" s="52" t="s">
        <v>544</v>
      </c>
      <c r="CI117" s="52"/>
      <c r="CJ117" s="52"/>
      <c r="CK117" s="52"/>
      <c r="CL117" s="52" t="s">
        <v>544</v>
      </c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</row>
    <row r="118" spans="77:101" ht="16.5" x14ac:dyDescent="0.2">
      <c r="BY118" s="52">
        <v>114</v>
      </c>
      <c r="BZ118" s="52">
        <v>2</v>
      </c>
      <c r="CA118" s="54" t="s">
        <v>542</v>
      </c>
      <c r="CB118" s="52">
        <v>14</v>
      </c>
      <c r="CC118" s="52"/>
      <c r="CD118" s="52"/>
      <c r="CE118" s="52"/>
      <c r="CF118" s="52" t="s">
        <v>543</v>
      </c>
      <c r="CG118" s="52"/>
      <c r="CH118" s="52" t="s">
        <v>544</v>
      </c>
      <c r="CI118" s="52"/>
      <c r="CJ118" s="52"/>
      <c r="CK118" s="52"/>
      <c r="CL118" s="52" t="s">
        <v>544</v>
      </c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</row>
    <row r="119" spans="77:101" ht="16.5" x14ac:dyDescent="0.2">
      <c r="BY119" s="52">
        <v>115</v>
      </c>
      <c r="BZ119" s="52">
        <v>2</v>
      </c>
      <c r="CA119" s="54" t="s">
        <v>542</v>
      </c>
      <c r="CB119" s="52">
        <v>15</v>
      </c>
      <c r="CC119" s="52"/>
      <c r="CD119" s="52"/>
      <c r="CE119" s="52"/>
      <c r="CF119" s="52" t="s">
        <v>543</v>
      </c>
      <c r="CG119" s="52"/>
      <c r="CH119" s="52" t="s">
        <v>544</v>
      </c>
      <c r="CI119" s="52"/>
      <c r="CJ119" s="52"/>
      <c r="CK119" s="52"/>
      <c r="CL119" s="52" t="s">
        <v>544</v>
      </c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</row>
    <row r="120" spans="77:101" ht="16.5" x14ac:dyDescent="0.2">
      <c r="BY120" s="52">
        <v>116</v>
      </c>
      <c r="BZ120" s="52">
        <v>2</v>
      </c>
      <c r="CA120" s="54" t="s">
        <v>542</v>
      </c>
      <c r="CB120" s="52">
        <v>16</v>
      </c>
      <c r="CC120" s="52"/>
      <c r="CD120" s="52"/>
      <c r="CE120" s="52"/>
      <c r="CF120" s="52" t="s">
        <v>543</v>
      </c>
      <c r="CG120" s="52"/>
      <c r="CH120" s="52" t="s">
        <v>544</v>
      </c>
      <c r="CI120" s="52"/>
      <c r="CJ120" s="52"/>
      <c r="CK120" s="52"/>
      <c r="CL120" s="52" t="s">
        <v>544</v>
      </c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</row>
    <row r="121" spans="77:101" ht="16.5" x14ac:dyDescent="0.2">
      <c r="BY121" s="52">
        <v>117</v>
      </c>
      <c r="BZ121" s="52">
        <v>2</v>
      </c>
      <c r="CA121" s="54" t="s">
        <v>542</v>
      </c>
      <c r="CB121" s="52">
        <v>17</v>
      </c>
      <c r="CC121" s="52"/>
      <c r="CD121" s="52"/>
      <c r="CE121" s="52"/>
      <c r="CF121" s="52" t="s">
        <v>543</v>
      </c>
      <c r="CG121" s="52"/>
      <c r="CH121" s="52" t="s">
        <v>544</v>
      </c>
      <c r="CI121" s="52"/>
      <c r="CJ121" s="52"/>
      <c r="CK121" s="52"/>
      <c r="CL121" s="52" t="s">
        <v>544</v>
      </c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</row>
    <row r="122" spans="77:101" ht="16.5" x14ac:dyDescent="0.2">
      <c r="BY122" s="52">
        <v>118</v>
      </c>
      <c r="BZ122" s="52">
        <v>2</v>
      </c>
      <c r="CA122" s="54" t="s">
        <v>542</v>
      </c>
      <c r="CB122" s="52">
        <v>18</v>
      </c>
      <c r="CC122" s="52"/>
      <c r="CD122" s="52"/>
      <c r="CE122" s="52"/>
      <c r="CF122" s="52" t="s">
        <v>543</v>
      </c>
      <c r="CG122" s="52"/>
      <c r="CH122" s="52" t="s">
        <v>544</v>
      </c>
      <c r="CI122" s="52"/>
      <c r="CJ122" s="52"/>
      <c r="CK122" s="52"/>
      <c r="CL122" s="52" t="s">
        <v>544</v>
      </c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</row>
    <row r="123" spans="77:101" ht="16.5" x14ac:dyDescent="0.2">
      <c r="BY123" s="52">
        <v>119</v>
      </c>
      <c r="BZ123" s="52">
        <v>2</v>
      </c>
      <c r="CA123" s="54" t="s">
        <v>542</v>
      </c>
      <c r="CB123" s="52">
        <v>19</v>
      </c>
      <c r="CC123" s="52"/>
      <c r="CD123" s="52"/>
      <c r="CE123" s="52"/>
      <c r="CF123" s="52" t="s">
        <v>543</v>
      </c>
      <c r="CG123" s="52"/>
      <c r="CH123" s="52" t="s">
        <v>544</v>
      </c>
      <c r="CI123" s="52"/>
      <c r="CJ123" s="52"/>
      <c r="CK123" s="52"/>
      <c r="CL123" s="52" t="s">
        <v>544</v>
      </c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</row>
    <row r="124" spans="77:101" ht="16.5" x14ac:dyDescent="0.2">
      <c r="BY124" s="52">
        <v>120</v>
      </c>
      <c r="BZ124" s="52">
        <v>2</v>
      </c>
      <c r="CA124" s="54" t="s">
        <v>542</v>
      </c>
      <c r="CB124" s="52">
        <v>20</v>
      </c>
      <c r="CC124" s="52"/>
      <c r="CD124" s="52"/>
      <c r="CE124" s="52"/>
      <c r="CF124" s="52" t="s">
        <v>543</v>
      </c>
      <c r="CG124" s="52"/>
      <c r="CH124" s="52" t="s">
        <v>544</v>
      </c>
      <c r="CI124" s="52"/>
      <c r="CJ124" s="52"/>
      <c r="CK124" s="52"/>
      <c r="CL124" s="52" t="s">
        <v>544</v>
      </c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</row>
    <row r="125" spans="77:101" ht="16.5" x14ac:dyDescent="0.2">
      <c r="BY125" s="52">
        <v>121</v>
      </c>
      <c r="BZ125" s="52">
        <v>2</v>
      </c>
      <c r="CA125" s="54" t="s">
        <v>542</v>
      </c>
      <c r="CB125" s="52">
        <v>21</v>
      </c>
      <c r="CC125" s="52"/>
      <c r="CD125" s="52"/>
      <c r="CE125" s="52"/>
      <c r="CF125" s="52" t="s">
        <v>543</v>
      </c>
      <c r="CG125" s="52"/>
      <c r="CH125" s="52" t="s">
        <v>544</v>
      </c>
      <c r="CI125" s="52"/>
      <c r="CJ125" s="52"/>
      <c r="CK125" s="52"/>
      <c r="CL125" s="52" t="s">
        <v>544</v>
      </c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</row>
    <row r="126" spans="77:101" ht="16.5" x14ac:dyDescent="0.2">
      <c r="BY126" s="52">
        <v>122</v>
      </c>
      <c r="BZ126" s="52">
        <v>2</v>
      </c>
      <c r="CA126" s="54" t="s">
        <v>542</v>
      </c>
      <c r="CB126" s="52">
        <v>22</v>
      </c>
      <c r="CC126" s="52"/>
      <c r="CD126" s="52"/>
      <c r="CE126" s="52"/>
      <c r="CF126" s="52" t="s">
        <v>543</v>
      </c>
      <c r="CG126" s="52"/>
      <c r="CH126" s="52" t="s">
        <v>544</v>
      </c>
      <c r="CI126" s="52"/>
      <c r="CJ126" s="52"/>
      <c r="CK126" s="52"/>
      <c r="CL126" s="52" t="s">
        <v>544</v>
      </c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</row>
    <row r="127" spans="77:101" ht="16.5" x14ac:dyDescent="0.2">
      <c r="BY127" s="52">
        <v>123</v>
      </c>
      <c r="BZ127" s="52">
        <v>2</v>
      </c>
      <c r="CA127" s="54" t="s">
        <v>542</v>
      </c>
      <c r="CB127" s="52">
        <v>23</v>
      </c>
      <c r="CC127" s="52"/>
      <c r="CD127" s="52"/>
      <c r="CE127" s="52"/>
      <c r="CF127" s="52" t="s">
        <v>543</v>
      </c>
      <c r="CG127" s="52"/>
      <c r="CH127" s="52" t="s">
        <v>544</v>
      </c>
      <c r="CI127" s="52"/>
      <c r="CJ127" s="52"/>
      <c r="CK127" s="52"/>
      <c r="CL127" s="52" t="s">
        <v>544</v>
      </c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</row>
    <row r="128" spans="77:101" ht="16.5" x14ac:dyDescent="0.2">
      <c r="BY128" s="52">
        <v>124</v>
      </c>
      <c r="BZ128" s="52">
        <v>2</v>
      </c>
      <c r="CA128" s="54" t="s">
        <v>542</v>
      </c>
      <c r="CB128" s="52">
        <v>24</v>
      </c>
      <c r="CC128" s="52"/>
      <c r="CD128" s="52"/>
      <c r="CE128" s="52"/>
      <c r="CF128" s="52" t="s">
        <v>543</v>
      </c>
      <c r="CG128" s="52"/>
      <c r="CH128" s="52" t="s">
        <v>544</v>
      </c>
      <c r="CI128" s="52"/>
      <c r="CJ128" s="52"/>
      <c r="CK128" s="52"/>
      <c r="CL128" s="52" t="s">
        <v>544</v>
      </c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</row>
    <row r="129" spans="77:101" ht="16.5" x14ac:dyDescent="0.2">
      <c r="BY129" s="52">
        <v>125</v>
      </c>
      <c r="BZ129" s="52">
        <v>2</v>
      </c>
      <c r="CA129" s="54" t="s">
        <v>542</v>
      </c>
      <c r="CB129" s="52">
        <v>25</v>
      </c>
      <c r="CC129" s="52"/>
      <c r="CD129" s="52"/>
      <c r="CE129" s="52"/>
      <c r="CF129" s="52" t="s">
        <v>543</v>
      </c>
      <c r="CG129" s="52"/>
      <c r="CH129" s="52" t="s">
        <v>544</v>
      </c>
      <c r="CI129" s="52"/>
      <c r="CJ129" s="52"/>
      <c r="CK129" s="52"/>
      <c r="CL129" s="52" t="s">
        <v>544</v>
      </c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</row>
    <row r="130" spans="77:101" ht="16.5" x14ac:dyDescent="0.2">
      <c r="BY130" s="52">
        <v>126</v>
      </c>
      <c r="BZ130" s="52">
        <v>2</v>
      </c>
      <c r="CA130" s="54" t="s">
        <v>542</v>
      </c>
      <c r="CB130" s="52">
        <v>26</v>
      </c>
      <c r="CC130" s="52"/>
      <c r="CD130" s="52"/>
      <c r="CE130" s="52"/>
      <c r="CF130" s="52" t="s">
        <v>543</v>
      </c>
      <c r="CG130" s="52"/>
      <c r="CH130" s="52" t="s">
        <v>544</v>
      </c>
      <c r="CI130" s="52"/>
      <c r="CJ130" s="52"/>
      <c r="CK130" s="52"/>
      <c r="CL130" s="52" t="s">
        <v>544</v>
      </c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</row>
    <row r="131" spans="77:101" ht="16.5" x14ac:dyDescent="0.2">
      <c r="BY131" s="52">
        <v>127</v>
      </c>
      <c r="BZ131" s="52">
        <v>2</v>
      </c>
      <c r="CA131" s="54" t="s">
        <v>542</v>
      </c>
      <c r="CB131" s="52">
        <v>27</v>
      </c>
      <c r="CC131" s="52"/>
      <c r="CD131" s="52"/>
      <c r="CE131" s="52"/>
      <c r="CF131" s="52" t="s">
        <v>543</v>
      </c>
      <c r="CG131" s="52"/>
      <c r="CH131" s="52" t="s">
        <v>544</v>
      </c>
      <c r="CI131" s="52"/>
      <c r="CJ131" s="52"/>
      <c r="CK131" s="52"/>
      <c r="CL131" s="52" t="s">
        <v>544</v>
      </c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</row>
    <row r="132" spans="77:101" ht="16.5" x14ac:dyDescent="0.2">
      <c r="BY132" s="52">
        <v>128</v>
      </c>
      <c r="BZ132" s="52">
        <v>2</v>
      </c>
      <c r="CA132" s="54" t="s">
        <v>542</v>
      </c>
      <c r="CB132" s="52">
        <v>28</v>
      </c>
      <c r="CC132" s="52"/>
      <c r="CD132" s="52"/>
      <c r="CE132" s="52"/>
      <c r="CF132" s="52" t="s">
        <v>543</v>
      </c>
      <c r="CG132" s="52"/>
      <c r="CH132" s="52" t="s">
        <v>544</v>
      </c>
      <c r="CI132" s="52"/>
      <c r="CJ132" s="52"/>
      <c r="CK132" s="52"/>
      <c r="CL132" s="52" t="s">
        <v>544</v>
      </c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</row>
    <row r="133" spans="77:101" ht="16.5" x14ac:dyDescent="0.2">
      <c r="BY133" s="52">
        <v>129</v>
      </c>
      <c r="BZ133" s="52">
        <v>2</v>
      </c>
      <c r="CA133" s="54" t="s">
        <v>542</v>
      </c>
      <c r="CB133" s="52">
        <v>29</v>
      </c>
      <c r="CC133" s="52"/>
      <c r="CD133" s="52"/>
      <c r="CE133" s="52"/>
      <c r="CF133" s="52" t="s">
        <v>543</v>
      </c>
      <c r="CG133" s="52"/>
      <c r="CH133" s="52" t="s">
        <v>544</v>
      </c>
      <c r="CI133" s="52"/>
      <c r="CJ133" s="52"/>
      <c r="CK133" s="52"/>
      <c r="CL133" s="52" t="s">
        <v>544</v>
      </c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</row>
    <row r="134" spans="77:101" ht="16.5" x14ac:dyDescent="0.2">
      <c r="BY134" s="52">
        <v>130</v>
      </c>
      <c r="BZ134" s="52">
        <v>2</v>
      </c>
      <c r="CA134" s="54" t="s">
        <v>542</v>
      </c>
      <c r="CB134" s="52">
        <v>30</v>
      </c>
      <c r="CC134" s="52"/>
      <c r="CD134" s="52"/>
      <c r="CE134" s="52"/>
      <c r="CF134" s="52" t="s">
        <v>543</v>
      </c>
      <c r="CG134" s="52"/>
      <c r="CH134" s="52" t="s">
        <v>544</v>
      </c>
      <c r="CI134" s="52"/>
      <c r="CJ134" s="52"/>
      <c r="CK134" s="52"/>
      <c r="CL134" s="52" t="s">
        <v>544</v>
      </c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</row>
    <row r="135" spans="77:101" ht="16.5" x14ac:dyDescent="0.2">
      <c r="BY135" s="52">
        <v>131</v>
      </c>
      <c r="BZ135" s="52">
        <v>2</v>
      </c>
      <c r="CA135" s="54" t="s">
        <v>542</v>
      </c>
      <c r="CB135" s="52">
        <v>31</v>
      </c>
      <c r="CC135" s="52"/>
      <c r="CD135" s="52"/>
      <c r="CE135" s="52"/>
      <c r="CF135" s="52" t="s">
        <v>543</v>
      </c>
      <c r="CG135" s="52"/>
      <c r="CH135" s="52" t="s">
        <v>544</v>
      </c>
      <c r="CI135" s="52"/>
      <c r="CJ135" s="52"/>
      <c r="CK135" s="52"/>
      <c r="CL135" s="52" t="s">
        <v>544</v>
      </c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</row>
    <row r="136" spans="77:101" ht="16.5" x14ac:dyDescent="0.2">
      <c r="BY136" s="52">
        <v>132</v>
      </c>
      <c r="BZ136" s="52">
        <v>2</v>
      </c>
      <c r="CA136" s="54" t="s">
        <v>542</v>
      </c>
      <c r="CB136" s="52">
        <v>32</v>
      </c>
      <c r="CC136" s="52"/>
      <c r="CD136" s="52"/>
      <c r="CE136" s="52"/>
      <c r="CF136" s="52" t="s">
        <v>543</v>
      </c>
      <c r="CG136" s="52"/>
      <c r="CH136" s="52" t="s">
        <v>544</v>
      </c>
      <c r="CI136" s="52"/>
      <c r="CJ136" s="52"/>
      <c r="CK136" s="52"/>
      <c r="CL136" s="52" t="s">
        <v>544</v>
      </c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</row>
    <row r="137" spans="77:101" ht="16.5" x14ac:dyDescent="0.2">
      <c r="BY137" s="52">
        <v>133</v>
      </c>
      <c r="BZ137" s="52">
        <v>2</v>
      </c>
      <c r="CA137" s="54" t="s">
        <v>542</v>
      </c>
      <c r="CB137" s="52">
        <v>33</v>
      </c>
      <c r="CC137" s="52"/>
      <c r="CD137" s="52"/>
      <c r="CE137" s="52"/>
      <c r="CF137" s="52" t="s">
        <v>543</v>
      </c>
      <c r="CG137" s="52"/>
      <c r="CH137" s="52" t="s">
        <v>544</v>
      </c>
      <c r="CI137" s="52"/>
      <c r="CJ137" s="52"/>
      <c r="CK137" s="52"/>
      <c r="CL137" s="52" t="s">
        <v>544</v>
      </c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</row>
    <row r="138" spans="77:101" ht="16.5" x14ac:dyDescent="0.2">
      <c r="BY138" s="52">
        <v>134</v>
      </c>
      <c r="BZ138" s="52">
        <v>2</v>
      </c>
      <c r="CA138" s="54" t="s">
        <v>542</v>
      </c>
      <c r="CB138" s="52">
        <v>34</v>
      </c>
      <c r="CC138" s="52"/>
      <c r="CD138" s="52"/>
      <c r="CE138" s="52"/>
      <c r="CF138" s="52" t="s">
        <v>543</v>
      </c>
      <c r="CG138" s="52"/>
      <c r="CH138" s="52" t="s">
        <v>544</v>
      </c>
      <c r="CI138" s="52"/>
      <c r="CJ138" s="52"/>
      <c r="CK138" s="52"/>
      <c r="CL138" s="52" t="s">
        <v>544</v>
      </c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</row>
    <row r="139" spans="77:101" ht="16.5" x14ac:dyDescent="0.2">
      <c r="BY139" s="52">
        <v>135</v>
      </c>
      <c r="BZ139" s="52">
        <v>2</v>
      </c>
      <c r="CA139" s="54" t="s">
        <v>542</v>
      </c>
      <c r="CB139" s="52">
        <v>35</v>
      </c>
      <c r="CC139" s="52"/>
      <c r="CD139" s="52"/>
      <c r="CE139" s="52"/>
      <c r="CF139" s="52" t="s">
        <v>543</v>
      </c>
      <c r="CG139" s="52"/>
      <c r="CH139" s="52" t="s">
        <v>544</v>
      </c>
      <c r="CI139" s="52"/>
      <c r="CJ139" s="52"/>
      <c r="CK139" s="52"/>
      <c r="CL139" s="52" t="s">
        <v>544</v>
      </c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</row>
    <row r="140" spans="77:101" ht="16.5" x14ac:dyDescent="0.2">
      <c r="BY140" s="52">
        <v>136</v>
      </c>
      <c r="BZ140" s="52">
        <v>2</v>
      </c>
      <c r="CA140" s="54" t="s">
        <v>542</v>
      </c>
      <c r="CB140" s="52">
        <v>36</v>
      </c>
      <c r="CC140" s="52"/>
      <c r="CD140" s="52"/>
      <c r="CE140" s="52"/>
      <c r="CF140" s="52" t="s">
        <v>543</v>
      </c>
      <c r="CG140" s="52"/>
      <c r="CH140" s="52" t="s">
        <v>544</v>
      </c>
      <c r="CI140" s="52"/>
      <c r="CJ140" s="52"/>
      <c r="CK140" s="52"/>
      <c r="CL140" s="52" t="s">
        <v>544</v>
      </c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</row>
    <row r="141" spans="77:101" ht="16.5" x14ac:dyDescent="0.2">
      <c r="BY141" s="52">
        <v>137</v>
      </c>
      <c r="BZ141" s="52">
        <v>2</v>
      </c>
      <c r="CA141" s="54" t="s">
        <v>542</v>
      </c>
      <c r="CB141" s="52">
        <v>37</v>
      </c>
      <c r="CC141" s="52"/>
      <c r="CD141" s="52"/>
      <c r="CE141" s="52"/>
      <c r="CF141" s="52" t="s">
        <v>543</v>
      </c>
      <c r="CG141" s="52"/>
      <c r="CH141" s="52" t="s">
        <v>544</v>
      </c>
      <c r="CI141" s="52"/>
      <c r="CJ141" s="52"/>
      <c r="CK141" s="52"/>
      <c r="CL141" s="52" t="s">
        <v>544</v>
      </c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</row>
    <row r="142" spans="77:101" ht="16.5" x14ac:dyDescent="0.2">
      <c r="BY142" s="52">
        <v>138</v>
      </c>
      <c r="BZ142" s="52">
        <v>2</v>
      </c>
      <c r="CA142" s="54" t="s">
        <v>542</v>
      </c>
      <c r="CB142" s="52">
        <v>38</v>
      </c>
      <c r="CC142" s="52"/>
      <c r="CD142" s="52"/>
      <c r="CE142" s="52"/>
      <c r="CF142" s="52" t="s">
        <v>543</v>
      </c>
      <c r="CG142" s="52"/>
      <c r="CH142" s="52" t="s">
        <v>544</v>
      </c>
      <c r="CI142" s="52"/>
      <c r="CJ142" s="52"/>
      <c r="CK142" s="52"/>
      <c r="CL142" s="52" t="s">
        <v>544</v>
      </c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</row>
    <row r="143" spans="77:101" ht="16.5" x14ac:dyDescent="0.2">
      <c r="BY143" s="52">
        <v>139</v>
      </c>
      <c r="BZ143" s="52">
        <v>2</v>
      </c>
      <c r="CA143" s="54" t="s">
        <v>542</v>
      </c>
      <c r="CB143" s="52">
        <v>39</v>
      </c>
      <c r="CC143" s="52"/>
      <c r="CD143" s="52"/>
      <c r="CE143" s="52"/>
      <c r="CF143" s="52" t="s">
        <v>543</v>
      </c>
      <c r="CG143" s="52"/>
      <c r="CH143" s="52" t="s">
        <v>544</v>
      </c>
      <c r="CI143" s="52"/>
      <c r="CJ143" s="52"/>
      <c r="CK143" s="52"/>
      <c r="CL143" s="52" t="s">
        <v>544</v>
      </c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</row>
    <row r="144" spans="77:101" ht="16.5" x14ac:dyDescent="0.2">
      <c r="BY144" s="52">
        <v>140</v>
      </c>
      <c r="BZ144" s="52">
        <v>2</v>
      </c>
      <c r="CA144" s="54" t="s">
        <v>542</v>
      </c>
      <c r="CB144" s="52">
        <v>40</v>
      </c>
      <c r="CC144" s="52"/>
      <c r="CD144" s="52"/>
      <c r="CE144" s="52"/>
      <c r="CF144" s="52" t="s">
        <v>543</v>
      </c>
      <c r="CG144" s="52"/>
      <c r="CH144" s="52" t="s">
        <v>544</v>
      </c>
      <c r="CI144" s="52"/>
      <c r="CJ144" s="52"/>
      <c r="CK144" s="52"/>
      <c r="CL144" s="52" t="s">
        <v>544</v>
      </c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</row>
    <row r="145" spans="77:101" ht="16.5" x14ac:dyDescent="0.2">
      <c r="BY145" s="52">
        <v>141</v>
      </c>
      <c r="BZ145" s="52">
        <v>2</v>
      </c>
      <c r="CA145" s="54" t="s">
        <v>542</v>
      </c>
      <c r="CB145" s="52">
        <v>41</v>
      </c>
      <c r="CC145" s="52"/>
      <c r="CD145" s="52"/>
      <c r="CE145" s="52"/>
      <c r="CF145" s="52" t="s">
        <v>543</v>
      </c>
      <c r="CG145" s="52"/>
      <c r="CH145" s="52" t="s">
        <v>544</v>
      </c>
      <c r="CI145" s="52"/>
      <c r="CJ145" s="52"/>
      <c r="CK145" s="52"/>
      <c r="CL145" s="52" t="s">
        <v>544</v>
      </c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</row>
    <row r="146" spans="77:101" ht="16.5" x14ac:dyDescent="0.2">
      <c r="BY146" s="52">
        <v>142</v>
      </c>
      <c r="BZ146" s="52">
        <v>2</v>
      </c>
      <c r="CA146" s="54" t="s">
        <v>542</v>
      </c>
      <c r="CB146" s="52">
        <v>42</v>
      </c>
      <c r="CC146" s="52"/>
      <c r="CD146" s="52"/>
      <c r="CE146" s="52"/>
      <c r="CF146" s="52" t="s">
        <v>543</v>
      </c>
      <c r="CG146" s="52"/>
      <c r="CH146" s="52" t="s">
        <v>544</v>
      </c>
      <c r="CI146" s="52"/>
      <c r="CJ146" s="52"/>
      <c r="CK146" s="52"/>
      <c r="CL146" s="52" t="s">
        <v>544</v>
      </c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</row>
    <row r="147" spans="77:101" ht="16.5" x14ac:dyDescent="0.2">
      <c r="BY147" s="52">
        <v>143</v>
      </c>
      <c r="BZ147" s="52">
        <v>2</v>
      </c>
      <c r="CA147" s="54" t="s">
        <v>542</v>
      </c>
      <c r="CB147" s="52">
        <v>43</v>
      </c>
      <c r="CC147" s="52"/>
      <c r="CD147" s="52"/>
      <c r="CE147" s="52"/>
      <c r="CF147" s="52" t="s">
        <v>543</v>
      </c>
      <c r="CG147" s="52"/>
      <c r="CH147" s="52" t="s">
        <v>544</v>
      </c>
      <c r="CI147" s="52"/>
      <c r="CJ147" s="52"/>
      <c r="CK147" s="52"/>
      <c r="CL147" s="52" t="s">
        <v>544</v>
      </c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</row>
    <row r="148" spans="77:101" ht="16.5" x14ac:dyDescent="0.2">
      <c r="BY148" s="52">
        <v>144</v>
      </c>
      <c r="BZ148" s="52">
        <v>2</v>
      </c>
      <c r="CA148" s="54" t="s">
        <v>542</v>
      </c>
      <c r="CB148" s="52">
        <v>44</v>
      </c>
      <c r="CC148" s="52"/>
      <c r="CD148" s="52"/>
      <c r="CE148" s="52"/>
      <c r="CF148" s="52" t="s">
        <v>543</v>
      </c>
      <c r="CG148" s="52"/>
      <c r="CH148" s="52" t="s">
        <v>544</v>
      </c>
      <c r="CI148" s="52"/>
      <c r="CJ148" s="52"/>
      <c r="CK148" s="52"/>
      <c r="CL148" s="52" t="s">
        <v>544</v>
      </c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</row>
    <row r="149" spans="77:101" ht="16.5" x14ac:dyDescent="0.2">
      <c r="BY149" s="52">
        <v>145</v>
      </c>
      <c r="BZ149" s="52">
        <v>2</v>
      </c>
      <c r="CA149" s="54" t="s">
        <v>542</v>
      </c>
      <c r="CB149" s="52">
        <v>45</v>
      </c>
      <c r="CC149" s="52"/>
      <c r="CD149" s="52"/>
      <c r="CE149" s="52"/>
      <c r="CF149" s="52" t="s">
        <v>543</v>
      </c>
      <c r="CG149" s="52"/>
      <c r="CH149" s="52" t="s">
        <v>544</v>
      </c>
      <c r="CI149" s="52"/>
      <c r="CJ149" s="52"/>
      <c r="CK149" s="52"/>
      <c r="CL149" s="52" t="s">
        <v>544</v>
      </c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</row>
    <row r="150" spans="77:101" ht="16.5" x14ac:dyDescent="0.2">
      <c r="BY150" s="52">
        <v>146</v>
      </c>
      <c r="BZ150" s="52">
        <v>2</v>
      </c>
      <c r="CA150" s="54" t="s">
        <v>542</v>
      </c>
      <c r="CB150" s="52">
        <v>46</v>
      </c>
      <c r="CC150" s="52"/>
      <c r="CD150" s="52"/>
      <c r="CE150" s="52"/>
      <c r="CF150" s="52" t="s">
        <v>543</v>
      </c>
      <c r="CG150" s="52"/>
      <c r="CH150" s="52" t="s">
        <v>544</v>
      </c>
      <c r="CI150" s="52"/>
      <c r="CJ150" s="52"/>
      <c r="CK150" s="52"/>
      <c r="CL150" s="52" t="s">
        <v>544</v>
      </c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</row>
    <row r="151" spans="77:101" ht="16.5" x14ac:dyDescent="0.2">
      <c r="BY151" s="52">
        <v>147</v>
      </c>
      <c r="BZ151" s="52">
        <v>2</v>
      </c>
      <c r="CA151" s="54" t="s">
        <v>542</v>
      </c>
      <c r="CB151" s="52">
        <v>47</v>
      </c>
      <c r="CC151" s="52"/>
      <c r="CD151" s="52"/>
      <c r="CE151" s="52"/>
      <c r="CF151" s="52" t="s">
        <v>543</v>
      </c>
      <c r="CG151" s="52"/>
      <c r="CH151" s="52" t="s">
        <v>544</v>
      </c>
      <c r="CI151" s="52"/>
      <c r="CJ151" s="52"/>
      <c r="CK151" s="52"/>
      <c r="CL151" s="52" t="s">
        <v>544</v>
      </c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</row>
    <row r="152" spans="77:101" ht="16.5" x14ac:dyDescent="0.2">
      <c r="BY152" s="52">
        <v>148</v>
      </c>
      <c r="BZ152" s="52">
        <v>2</v>
      </c>
      <c r="CA152" s="54" t="s">
        <v>542</v>
      </c>
      <c r="CB152" s="52">
        <v>48</v>
      </c>
      <c r="CC152" s="52"/>
      <c r="CD152" s="52"/>
      <c r="CE152" s="52"/>
      <c r="CF152" s="52" t="s">
        <v>543</v>
      </c>
      <c r="CG152" s="52"/>
      <c r="CH152" s="52" t="s">
        <v>544</v>
      </c>
      <c r="CI152" s="52"/>
      <c r="CJ152" s="52"/>
      <c r="CK152" s="52"/>
      <c r="CL152" s="52" t="s">
        <v>544</v>
      </c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</row>
    <row r="153" spans="77:101" ht="16.5" x14ac:dyDescent="0.2">
      <c r="BY153" s="52">
        <v>149</v>
      </c>
      <c r="BZ153" s="52">
        <v>2</v>
      </c>
      <c r="CA153" s="54" t="s">
        <v>542</v>
      </c>
      <c r="CB153" s="52">
        <v>49</v>
      </c>
      <c r="CC153" s="52"/>
      <c r="CD153" s="52"/>
      <c r="CE153" s="52"/>
      <c r="CF153" s="52" t="s">
        <v>543</v>
      </c>
      <c r="CG153" s="52"/>
      <c r="CH153" s="52" t="s">
        <v>544</v>
      </c>
      <c r="CI153" s="52"/>
      <c r="CJ153" s="52"/>
      <c r="CK153" s="52"/>
      <c r="CL153" s="52" t="s">
        <v>544</v>
      </c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</row>
    <row r="154" spans="77:101" ht="16.5" x14ac:dyDescent="0.2">
      <c r="BY154" s="52">
        <v>150</v>
      </c>
      <c r="BZ154" s="52">
        <v>2</v>
      </c>
      <c r="CA154" s="54" t="s">
        <v>542</v>
      </c>
      <c r="CB154" s="52">
        <v>50</v>
      </c>
      <c r="CC154" s="52"/>
      <c r="CD154" s="52"/>
      <c r="CE154" s="52"/>
      <c r="CF154" s="52" t="s">
        <v>543</v>
      </c>
      <c r="CG154" s="52"/>
      <c r="CH154" s="52" t="s">
        <v>544</v>
      </c>
      <c r="CI154" s="52"/>
      <c r="CJ154" s="52"/>
      <c r="CK154" s="52"/>
      <c r="CL154" s="52" t="s">
        <v>544</v>
      </c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</row>
    <row r="155" spans="77:101" ht="16.5" x14ac:dyDescent="0.2">
      <c r="BY155" s="52">
        <v>151</v>
      </c>
      <c r="BZ155" s="52">
        <v>2</v>
      </c>
      <c r="CA155" s="54" t="s">
        <v>542</v>
      </c>
      <c r="CB155" s="52">
        <v>51</v>
      </c>
      <c r="CC155" s="52"/>
      <c r="CD155" s="52"/>
      <c r="CE155" s="52"/>
      <c r="CF155" s="52" t="s">
        <v>543</v>
      </c>
      <c r="CG155" s="52"/>
      <c r="CH155" s="52" t="s">
        <v>544</v>
      </c>
      <c r="CI155" s="52"/>
      <c r="CJ155" s="52"/>
      <c r="CK155" s="52"/>
      <c r="CL155" s="52" t="s">
        <v>544</v>
      </c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</row>
    <row r="156" spans="77:101" ht="16.5" x14ac:dyDescent="0.2">
      <c r="BY156" s="52">
        <v>152</v>
      </c>
      <c r="BZ156" s="52">
        <v>2</v>
      </c>
      <c r="CA156" s="54" t="s">
        <v>542</v>
      </c>
      <c r="CB156" s="52">
        <v>52</v>
      </c>
      <c r="CC156" s="52"/>
      <c r="CD156" s="52"/>
      <c r="CE156" s="52"/>
      <c r="CF156" s="52" t="s">
        <v>543</v>
      </c>
      <c r="CG156" s="52"/>
      <c r="CH156" s="52" t="s">
        <v>544</v>
      </c>
      <c r="CI156" s="52"/>
      <c r="CJ156" s="52"/>
      <c r="CK156" s="52"/>
      <c r="CL156" s="52" t="s">
        <v>544</v>
      </c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</row>
    <row r="157" spans="77:101" ht="16.5" x14ac:dyDescent="0.2">
      <c r="BY157" s="52">
        <v>153</v>
      </c>
      <c r="BZ157" s="52">
        <v>2</v>
      </c>
      <c r="CA157" s="54" t="s">
        <v>542</v>
      </c>
      <c r="CB157" s="52">
        <v>53</v>
      </c>
      <c r="CC157" s="52"/>
      <c r="CD157" s="52"/>
      <c r="CE157" s="52"/>
      <c r="CF157" s="52" t="s">
        <v>543</v>
      </c>
      <c r="CG157" s="52"/>
      <c r="CH157" s="52" t="s">
        <v>544</v>
      </c>
      <c r="CI157" s="52"/>
      <c r="CJ157" s="52"/>
      <c r="CK157" s="52"/>
      <c r="CL157" s="52" t="s">
        <v>544</v>
      </c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</row>
    <row r="158" spans="77:101" ht="16.5" x14ac:dyDescent="0.2">
      <c r="BY158" s="52">
        <v>154</v>
      </c>
      <c r="BZ158" s="52">
        <v>2</v>
      </c>
      <c r="CA158" s="54" t="s">
        <v>542</v>
      </c>
      <c r="CB158" s="52">
        <v>54</v>
      </c>
      <c r="CC158" s="52"/>
      <c r="CD158" s="52"/>
      <c r="CE158" s="52"/>
      <c r="CF158" s="52" t="s">
        <v>543</v>
      </c>
      <c r="CG158" s="52"/>
      <c r="CH158" s="52" t="s">
        <v>544</v>
      </c>
      <c r="CI158" s="52"/>
      <c r="CJ158" s="52"/>
      <c r="CK158" s="52"/>
      <c r="CL158" s="52" t="s">
        <v>544</v>
      </c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</row>
    <row r="159" spans="77:101" ht="16.5" x14ac:dyDescent="0.2">
      <c r="BY159" s="52">
        <v>155</v>
      </c>
      <c r="BZ159" s="52">
        <v>2</v>
      </c>
      <c r="CA159" s="54" t="s">
        <v>542</v>
      </c>
      <c r="CB159" s="52">
        <v>55</v>
      </c>
      <c r="CC159" s="52"/>
      <c r="CD159" s="52"/>
      <c r="CE159" s="52"/>
      <c r="CF159" s="52" t="s">
        <v>543</v>
      </c>
      <c r="CG159" s="52"/>
      <c r="CH159" s="52" t="s">
        <v>544</v>
      </c>
      <c r="CI159" s="52"/>
      <c r="CJ159" s="52"/>
      <c r="CK159" s="52"/>
      <c r="CL159" s="52" t="s">
        <v>544</v>
      </c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</row>
    <row r="160" spans="77:101" ht="16.5" x14ac:dyDescent="0.2">
      <c r="BY160" s="52">
        <v>156</v>
      </c>
      <c r="BZ160" s="52">
        <v>2</v>
      </c>
      <c r="CA160" s="54" t="s">
        <v>542</v>
      </c>
      <c r="CB160" s="52">
        <v>56</v>
      </c>
      <c r="CC160" s="52"/>
      <c r="CD160" s="52"/>
      <c r="CE160" s="52"/>
      <c r="CF160" s="52" t="s">
        <v>543</v>
      </c>
      <c r="CG160" s="52"/>
      <c r="CH160" s="52" t="s">
        <v>544</v>
      </c>
      <c r="CI160" s="52"/>
      <c r="CJ160" s="52"/>
      <c r="CK160" s="52"/>
      <c r="CL160" s="52" t="s">
        <v>544</v>
      </c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</row>
    <row r="161" spans="77:101" ht="16.5" x14ac:dyDescent="0.2">
      <c r="BY161" s="52">
        <v>157</v>
      </c>
      <c r="BZ161" s="52">
        <v>2</v>
      </c>
      <c r="CA161" s="54" t="s">
        <v>542</v>
      </c>
      <c r="CB161" s="52">
        <v>57</v>
      </c>
      <c r="CC161" s="52"/>
      <c r="CD161" s="52"/>
      <c r="CE161" s="52"/>
      <c r="CF161" s="52" t="s">
        <v>543</v>
      </c>
      <c r="CG161" s="52"/>
      <c r="CH161" s="52" t="s">
        <v>544</v>
      </c>
      <c r="CI161" s="52"/>
      <c r="CJ161" s="52"/>
      <c r="CK161" s="52"/>
      <c r="CL161" s="52" t="s">
        <v>544</v>
      </c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</row>
    <row r="162" spans="77:101" ht="16.5" x14ac:dyDescent="0.2">
      <c r="BY162" s="52">
        <v>158</v>
      </c>
      <c r="BZ162" s="52">
        <v>2</v>
      </c>
      <c r="CA162" s="54" t="s">
        <v>542</v>
      </c>
      <c r="CB162" s="52">
        <v>58</v>
      </c>
      <c r="CC162" s="52"/>
      <c r="CD162" s="52"/>
      <c r="CE162" s="52"/>
      <c r="CF162" s="52" t="s">
        <v>543</v>
      </c>
      <c r="CG162" s="52"/>
      <c r="CH162" s="52" t="s">
        <v>544</v>
      </c>
      <c r="CI162" s="52"/>
      <c r="CJ162" s="52"/>
      <c r="CK162" s="52"/>
      <c r="CL162" s="52" t="s">
        <v>544</v>
      </c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</row>
    <row r="163" spans="77:101" ht="16.5" x14ac:dyDescent="0.2">
      <c r="BY163" s="52">
        <v>159</v>
      </c>
      <c r="BZ163" s="52">
        <v>2</v>
      </c>
      <c r="CA163" s="54" t="s">
        <v>542</v>
      </c>
      <c r="CB163" s="52">
        <v>59</v>
      </c>
      <c r="CC163" s="52"/>
      <c r="CD163" s="52"/>
      <c r="CE163" s="52"/>
      <c r="CF163" s="52" t="s">
        <v>543</v>
      </c>
      <c r="CG163" s="52"/>
      <c r="CH163" s="52" t="s">
        <v>544</v>
      </c>
      <c r="CI163" s="52"/>
      <c r="CJ163" s="52"/>
      <c r="CK163" s="52"/>
      <c r="CL163" s="52" t="s">
        <v>544</v>
      </c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</row>
    <row r="164" spans="77:101" ht="16.5" x14ac:dyDescent="0.2">
      <c r="BY164" s="52">
        <v>160</v>
      </c>
      <c r="BZ164" s="52">
        <v>2</v>
      </c>
      <c r="CA164" s="54" t="s">
        <v>542</v>
      </c>
      <c r="CB164" s="52">
        <v>60</v>
      </c>
      <c r="CC164" s="52"/>
      <c r="CD164" s="52"/>
      <c r="CE164" s="52"/>
      <c r="CF164" s="52" t="s">
        <v>543</v>
      </c>
      <c r="CG164" s="52"/>
      <c r="CH164" s="52" t="s">
        <v>544</v>
      </c>
      <c r="CI164" s="52"/>
      <c r="CJ164" s="52"/>
      <c r="CK164" s="52"/>
      <c r="CL164" s="52" t="s">
        <v>544</v>
      </c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</row>
    <row r="165" spans="77:101" ht="16.5" x14ac:dyDescent="0.2">
      <c r="BY165" s="52">
        <v>161</v>
      </c>
      <c r="BZ165" s="52">
        <v>2</v>
      </c>
      <c r="CA165" s="54" t="s">
        <v>542</v>
      </c>
      <c r="CB165" s="52">
        <v>61</v>
      </c>
      <c r="CC165" s="52"/>
      <c r="CD165" s="52"/>
      <c r="CE165" s="52"/>
      <c r="CF165" s="52" t="s">
        <v>543</v>
      </c>
      <c r="CG165" s="52"/>
      <c r="CH165" s="52" t="s">
        <v>544</v>
      </c>
      <c r="CI165" s="52"/>
      <c r="CJ165" s="52"/>
      <c r="CK165" s="52"/>
      <c r="CL165" s="52" t="s">
        <v>544</v>
      </c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</row>
    <row r="166" spans="77:101" ht="16.5" x14ac:dyDescent="0.2">
      <c r="BY166" s="52">
        <v>162</v>
      </c>
      <c r="BZ166" s="52">
        <v>2</v>
      </c>
      <c r="CA166" s="54" t="s">
        <v>542</v>
      </c>
      <c r="CB166" s="52">
        <v>62</v>
      </c>
      <c r="CC166" s="52"/>
      <c r="CD166" s="52"/>
      <c r="CE166" s="52"/>
      <c r="CF166" s="52" t="s">
        <v>543</v>
      </c>
      <c r="CG166" s="52"/>
      <c r="CH166" s="52" t="s">
        <v>544</v>
      </c>
      <c r="CI166" s="52"/>
      <c r="CJ166" s="52"/>
      <c r="CK166" s="52"/>
      <c r="CL166" s="52" t="s">
        <v>544</v>
      </c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</row>
    <row r="167" spans="77:101" ht="16.5" x14ac:dyDescent="0.2">
      <c r="BY167" s="52">
        <v>163</v>
      </c>
      <c r="BZ167" s="52">
        <v>2</v>
      </c>
      <c r="CA167" s="54" t="s">
        <v>542</v>
      </c>
      <c r="CB167" s="52">
        <v>63</v>
      </c>
      <c r="CC167" s="52"/>
      <c r="CD167" s="52"/>
      <c r="CE167" s="52"/>
      <c r="CF167" s="52" t="s">
        <v>543</v>
      </c>
      <c r="CG167" s="52"/>
      <c r="CH167" s="52" t="s">
        <v>544</v>
      </c>
      <c r="CI167" s="52"/>
      <c r="CJ167" s="52"/>
      <c r="CK167" s="52"/>
      <c r="CL167" s="52" t="s">
        <v>544</v>
      </c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</row>
    <row r="168" spans="77:101" ht="16.5" x14ac:dyDescent="0.2">
      <c r="BY168" s="52">
        <v>164</v>
      </c>
      <c r="BZ168" s="52">
        <v>2</v>
      </c>
      <c r="CA168" s="54" t="s">
        <v>542</v>
      </c>
      <c r="CB168" s="52">
        <v>64</v>
      </c>
      <c r="CC168" s="52"/>
      <c r="CD168" s="52"/>
      <c r="CE168" s="52"/>
      <c r="CF168" s="52" t="s">
        <v>543</v>
      </c>
      <c r="CG168" s="52"/>
      <c r="CH168" s="52" t="s">
        <v>544</v>
      </c>
      <c r="CI168" s="52"/>
      <c r="CJ168" s="52"/>
      <c r="CK168" s="52"/>
      <c r="CL168" s="52" t="s">
        <v>544</v>
      </c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</row>
    <row r="169" spans="77:101" ht="16.5" x14ac:dyDescent="0.2">
      <c r="BY169" s="52">
        <v>165</v>
      </c>
      <c r="BZ169" s="52">
        <v>2</v>
      </c>
      <c r="CA169" s="54" t="s">
        <v>542</v>
      </c>
      <c r="CB169" s="52">
        <v>65</v>
      </c>
      <c r="CC169" s="52"/>
      <c r="CD169" s="52"/>
      <c r="CE169" s="52"/>
      <c r="CF169" s="52" t="s">
        <v>543</v>
      </c>
      <c r="CG169" s="52"/>
      <c r="CH169" s="52" t="s">
        <v>544</v>
      </c>
      <c r="CI169" s="52"/>
      <c r="CJ169" s="52"/>
      <c r="CK169" s="52"/>
      <c r="CL169" s="52" t="s">
        <v>544</v>
      </c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</row>
    <row r="170" spans="77:101" ht="16.5" x14ac:dyDescent="0.2">
      <c r="BY170" s="52">
        <v>166</v>
      </c>
      <c r="BZ170" s="52">
        <v>2</v>
      </c>
      <c r="CA170" s="54" t="s">
        <v>542</v>
      </c>
      <c r="CB170" s="52">
        <v>66</v>
      </c>
      <c r="CC170" s="52"/>
      <c r="CD170" s="52"/>
      <c r="CE170" s="52"/>
      <c r="CF170" s="52" t="s">
        <v>543</v>
      </c>
      <c r="CG170" s="52"/>
      <c r="CH170" s="52" t="s">
        <v>544</v>
      </c>
      <c r="CI170" s="52"/>
      <c r="CJ170" s="52"/>
      <c r="CK170" s="52"/>
      <c r="CL170" s="52" t="s">
        <v>544</v>
      </c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</row>
    <row r="171" spans="77:101" ht="16.5" x14ac:dyDescent="0.2">
      <c r="BY171" s="52">
        <v>167</v>
      </c>
      <c r="BZ171" s="52">
        <v>2</v>
      </c>
      <c r="CA171" s="54" t="s">
        <v>542</v>
      </c>
      <c r="CB171" s="52">
        <v>67</v>
      </c>
      <c r="CC171" s="52"/>
      <c r="CD171" s="52"/>
      <c r="CE171" s="52"/>
      <c r="CF171" s="52" t="s">
        <v>543</v>
      </c>
      <c r="CG171" s="52"/>
      <c r="CH171" s="52" t="s">
        <v>544</v>
      </c>
      <c r="CI171" s="52"/>
      <c r="CJ171" s="52"/>
      <c r="CK171" s="52"/>
      <c r="CL171" s="52" t="s">
        <v>544</v>
      </c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</row>
    <row r="172" spans="77:101" ht="16.5" x14ac:dyDescent="0.2">
      <c r="BY172" s="52">
        <v>168</v>
      </c>
      <c r="BZ172" s="52">
        <v>2</v>
      </c>
      <c r="CA172" s="54" t="s">
        <v>542</v>
      </c>
      <c r="CB172" s="52">
        <v>68</v>
      </c>
      <c r="CC172" s="52"/>
      <c r="CD172" s="52"/>
      <c r="CE172" s="52"/>
      <c r="CF172" s="52" t="s">
        <v>543</v>
      </c>
      <c r="CG172" s="52"/>
      <c r="CH172" s="52" t="s">
        <v>544</v>
      </c>
      <c r="CI172" s="52"/>
      <c r="CJ172" s="52"/>
      <c r="CK172" s="52"/>
      <c r="CL172" s="52" t="s">
        <v>544</v>
      </c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</row>
    <row r="173" spans="77:101" ht="16.5" x14ac:dyDescent="0.2">
      <c r="BY173" s="52">
        <v>169</v>
      </c>
      <c r="BZ173" s="52">
        <v>2</v>
      </c>
      <c r="CA173" s="54" t="s">
        <v>542</v>
      </c>
      <c r="CB173" s="52">
        <v>69</v>
      </c>
      <c r="CC173" s="52"/>
      <c r="CD173" s="52"/>
      <c r="CE173" s="52"/>
      <c r="CF173" s="52" t="s">
        <v>543</v>
      </c>
      <c r="CG173" s="52"/>
      <c r="CH173" s="52" t="s">
        <v>544</v>
      </c>
      <c r="CI173" s="52"/>
      <c r="CJ173" s="52"/>
      <c r="CK173" s="52"/>
      <c r="CL173" s="52" t="s">
        <v>544</v>
      </c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</row>
    <row r="174" spans="77:101" ht="16.5" x14ac:dyDescent="0.2">
      <c r="BY174" s="52">
        <v>170</v>
      </c>
      <c r="BZ174" s="52">
        <v>2</v>
      </c>
      <c r="CA174" s="54" t="s">
        <v>542</v>
      </c>
      <c r="CB174" s="52">
        <v>70</v>
      </c>
      <c r="CC174" s="52"/>
      <c r="CD174" s="52"/>
      <c r="CE174" s="52"/>
      <c r="CF174" s="52" t="s">
        <v>543</v>
      </c>
      <c r="CG174" s="52"/>
      <c r="CH174" s="52" t="s">
        <v>544</v>
      </c>
      <c r="CI174" s="52"/>
      <c r="CJ174" s="52"/>
      <c r="CK174" s="52"/>
      <c r="CL174" s="52" t="s">
        <v>544</v>
      </c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</row>
    <row r="175" spans="77:101" ht="16.5" x14ac:dyDescent="0.2">
      <c r="BY175" s="52">
        <v>171</v>
      </c>
      <c r="BZ175" s="52">
        <v>2</v>
      </c>
      <c r="CA175" s="54" t="s">
        <v>542</v>
      </c>
      <c r="CB175" s="52">
        <v>71</v>
      </c>
      <c r="CC175" s="52"/>
      <c r="CD175" s="52"/>
      <c r="CE175" s="52"/>
      <c r="CF175" s="52" t="s">
        <v>543</v>
      </c>
      <c r="CG175" s="52"/>
      <c r="CH175" s="52" t="s">
        <v>544</v>
      </c>
      <c r="CI175" s="52"/>
      <c r="CJ175" s="52"/>
      <c r="CK175" s="52"/>
      <c r="CL175" s="52" t="s">
        <v>544</v>
      </c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</row>
    <row r="176" spans="77:101" ht="16.5" x14ac:dyDescent="0.2">
      <c r="BY176" s="52">
        <v>172</v>
      </c>
      <c r="BZ176" s="52">
        <v>2</v>
      </c>
      <c r="CA176" s="54" t="s">
        <v>542</v>
      </c>
      <c r="CB176" s="52">
        <v>72</v>
      </c>
      <c r="CC176" s="52"/>
      <c r="CD176" s="52"/>
      <c r="CE176" s="52"/>
      <c r="CF176" s="52" t="s">
        <v>543</v>
      </c>
      <c r="CG176" s="52"/>
      <c r="CH176" s="52" t="s">
        <v>544</v>
      </c>
      <c r="CI176" s="52"/>
      <c r="CJ176" s="52"/>
      <c r="CK176" s="52"/>
      <c r="CL176" s="52" t="s">
        <v>544</v>
      </c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</row>
    <row r="177" spans="77:101" ht="16.5" x14ac:dyDescent="0.2">
      <c r="BY177" s="52">
        <v>173</v>
      </c>
      <c r="BZ177" s="52">
        <v>2</v>
      </c>
      <c r="CA177" s="54" t="s">
        <v>542</v>
      </c>
      <c r="CB177" s="52">
        <v>73</v>
      </c>
      <c r="CC177" s="52"/>
      <c r="CD177" s="52"/>
      <c r="CE177" s="52"/>
      <c r="CF177" s="52" t="s">
        <v>543</v>
      </c>
      <c r="CG177" s="52"/>
      <c r="CH177" s="52" t="s">
        <v>544</v>
      </c>
      <c r="CI177" s="52"/>
      <c r="CJ177" s="52"/>
      <c r="CK177" s="52"/>
      <c r="CL177" s="52" t="s">
        <v>544</v>
      </c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</row>
    <row r="178" spans="77:101" ht="16.5" x14ac:dyDescent="0.2">
      <c r="BY178" s="52">
        <v>174</v>
      </c>
      <c r="BZ178" s="52">
        <v>2</v>
      </c>
      <c r="CA178" s="54" t="s">
        <v>542</v>
      </c>
      <c r="CB178" s="52">
        <v>74</v>
      </c>
      <c r="CC178" s="52"/>
      <c r="CD178" s="52"/>
      <c r="CE178" s="52"/>
      <c r="CF178" s="52" t="s">
        <v>543</v>
      </c>
      <c r="CG178" s="52"/>
      <c r="CH178" s="52" t="s">
        <v>544</v>
      </c>
      <c r="CI178" s="52"/>
      <c r="CJ178" s="52"/>
      <c r="CK178" s="52"/>
      <c r="CL178" s="52" t="s">
        <v>544</v>
      </c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</row>
    <row r="179" spans="77:101" ht="16.5" x14ac:dyDescent="0.2">
      <c r="BY179" s="52">
        <v>175</v>
      </c>
      <c r="BZ179" s="52">
        <v>2</v>
      </c>
      <c r="CA179" s="54" t="s">
        <v>542</v>
      </c>
      <c r="CB179" s="52">
        <v>75</v>
      </c>
      <c r="CC179" s="52"/>
      <c r="CD179" s="52"/>
      <c r="CE179" s="52"/>
      <c r="CF179" s="52" t="s">
        <v>543</v>
      </c>
      <c r="CG179" s="52"/>
      <c r="CH179" s="52" t="s">
        <v>544</v>
      </c>
      <c r="CI179" s="52"/>
      <c r="CJ179" s="52"/>
      <c r="CK179" s="52"/>
      <c r="CL179" s="52" t="s">
        <v>544</v>
      </c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</row>
    <row r="180" spans="77:101" ht="16.5" x14ac:dyDescent="0.2">
      <c r="BY180" s="52">
        <v>176</v>
      </c>
      <c r="BZ180" s="52">
        <v>2</v>
      </c>
      <c r="CA180" s="54" t="s">
        <v>542</v>
      </c>
      <c r="CB180" s="52">
        <v>76</v>
      </c>
      <c r="CC180" s="52"/>
      <c r="CD180" s="52"/>
      <c r="CE180" s="52"/>
      <c r="CF180" s="52" t="s">
        <v>543</v>
      </c>
      <c r="CG180" s="52"/>
      <c r="CH180" s="52" t="s">
        <v>544</v>
      </c>
      <c r="CI180" s="52"/>
      <c r="CJ180" s="52"/>
      <c r="CK180" s="52"/>
      <c r="CL180" s="52" t="s">
        <v>544</v>
      </c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</row>
    <row r="181" spans="77:101" ht="16.5" x14ac:dyDescent="0.2">
      <c r="BY181" s="52">
        <v>177</v>
      </c>
      <c r="BZ181" s="52">
        <v>2</v>
      </c>
      <c r="CA181" s="54" t="s">
        <v>542</v>
      </c>
      <c r="CB181" s="52">
        <v>77</v>
      </c>
      <c r="CC181" s="52"/>
      <c r="CD181" s="52"/>
      <c r="CE181" s="52"/>
      <c r="CF181" s="52" t="s">
        <v>543</v>
      </c>
      <c r="CG181" s="52"/>
      <c r="CH181" s="52" t="s">
        <v>544</v>
      </c>
      <c r="CI181" s="52"/>
      <c r="CJ181" s="52"/>
      <c r="CK181" s="52"/>
      <c r="CL181" s="52" t="s">
        <v>544</v>
      </c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</row>
    <row r="182" spans="77:101" ht="16.5" x14ac:dyDescent="0.2">
      <c r="BY182" s="52">
        <v>178</v>
      </c>
      <c r="BZ182" s="52">
        <v>2</v>
      </c>
      <c r="CA182" s="54" t="s">
        <v>542</v>
      </c>
      <c r="CB182" s="52">
        <v>78</v>
      </c>
      <c r="CC182" s="52"/>
      <c r="CD182" s="52"/>
      <c r="CE182" s="52"/>
      <c r="CF182" s="52" t="s">
        <v>543</v>
      </c>
      <c r="CG182" s="52"/>
      <c r="CH182" s="52" t="s">
        <v>544</v>
      </c>
      <c r="CI182" s="52"/>
      <c r="CJ182" s="52"/>
      <c r="CK182" s="52"/>
      <c r="CL182" s="52" t="s">
        <v>544</v>
      </c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</row>
    <row r="183" spans="77:101" ht="16.5" x14ac:dyDescent="0.2">
      <c r="BY183" s="52">
        <v>179</v>
      </c>
      <c r="BZ183" s="52">
        <v>2</v>
      </c>
      <c r="CA183" s="54" t="s">
        <v>542</v>
      </c>
      <c r="CB183" s="52">
        <v>79</v>
      </c>
      <c r="CC183" s="52"/>
      <c r="CD183" s="52"/>
      <c r="CE183" s="52"/>
      <c r="CF183" s="52" t="s">
        <v>543</v>
      </c>
      <c r="CG183" s="52"/>
      <c r="CH183" s="52" t="s">
        <v>544</v>
      </c>
      <c r="CI183" s="52"/>
      <c r="CJ183" s="52"/>
      <c r="CK183" s="52"/>
      <c r="CL183" s="52" t="s">
        <v>544</v>
      </c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</row>
    <row r="184" spans="77:101" ht="16.5" x14ac:dyDescent="0.2">
      <c r="BY184" s="52">
        <v>180</v>
      </c>
      <c r="BZ184" s="52">
        <v>2</v>
      </c>
      <c r="CA184" s="54" t="s">
        <v>542</v>
      </c>
      <c r="CB184" s="52">
        <v>80</v>
      </c>
      <c r="CC184" s="52"/>
      <c r="CD184" s="52"/>
      <c r="CE184" s="52"/>
      <c r="CF184" s="52" t="s">
        <v>543</v>
      </c>
      <c r="CG184" s="52"/>
      <c r="CH184" s="52" t="s">
        <v>544</v>
      </c>
      <c r="CI184" s="52"/>
      <c r="CJ184" s="52"/>
      <c r="CK184" s="52"/>
      <c r="CL184" s="52" t="s">
        <v>544</v>
      </c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</row>
    <row r="185" spans="77:101" ht="16.5" x14ac:dyDescent="0.2">
      <c r="BY185" s="52">
        <v>181</v>
      </c>
      <c r="BZ185" s="52">
        <v>2</v>
      </c>
      <c r="CA185" s="54" t="s">
        <v>542</v>
      </c>
      <c r="CB185" s="52">
        <v>81</v>
      </c>
      <c r="CC185" s="52"/>
      <c r="CD185" s="52"/>
      <c r="CE185" s="52"/>
      <c r="CF185" s="52" t="s">
        <v>543</v>
      </c>
      <c r="CG185" s="52"/>
      <c r="CH185" s="52" t="s">
        <v>544</v>
      </c>
      <c r="CI185" s="52"/>
      <c r="CJ185" s="52"/>
      <c r="CK185" s="52"/>
      <c r="CL185" s="52" t="s">
        <v>544</v>
      </c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</row>
    <row r="186" spans="77:101" ht="16.5" x14ac:dyDescent="0.2">
      <c r="BY186" s="52">
        <v>182</v>
      </c>
      <c r="BZ186" s="52">
        <v>2</v>
      </c>
      <c r="CA186" s="54" t="s">
        <v>542</v>
      </c>
      <c r="CB186" s="52">
        <v>82</v>
      </c>
      <c r="CC186" s="52"/>
      <c r="CD186" s="52"/>
      <c r="CE186" s="52"/>
      <c r="CF186" s="52" t="s">
        <v>543</v>
      </c>
      <c r="CG186" s="52"/>
      <c r="CH186" s="52" t="s">
        <v>544</v>
      </c>
      <c r="CI186" s="52"/>
      <c r="CJ186" s="52"/>
      <c r="CK186" s="52"/>
      <c r="CL186" s="52" t="s">
        <v>544</v>
      </c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</row>
    <row r="187" spans="77:101" ht="16.5" x14ac:dyDescent="0.2">
      <c r="BY187" s="52">
        <v>183</v>
      </c>
      <c r="BZ187" s="52">
        <v>2</v>
      </c>
      <c r="CA187" s="54" t="s">
        <v>542</v>
      </c>
      <c r="CB187" s="52">
        <v>83</v>
      </c>
      <c r="CC187" s="52"/>
      <c r="CD187" s="52"/>
      <c r="CE187" s="52"/>
      <c r="CF187" s="52" t="s">
        <v>543</v>
      </c>
      <c r="CG187" s="52"/>
      <c r="CH187" s="52" t="s">
        <v>544</v>
      </c>
      <c r="CI187" s="52"/>
      <c r="CJ187" s="52"/>
      <c r="CK187" s="52"/>
      <c r="CL187" s="52" t="s">
        <v>544</v>
      </c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</row>
    <row r="188" spans="77:101" ht="16.5" x14ac:dyDescent="0.2">
      <c r="BY188" s="52">
        <v>184</v>
      </c>
      <c r="BZ188" s="52">
        <v>2</v>
      </c>
      <c r="CA188" s="54" t="s">
        <v>542</v>
      </c>
      <c r="CB188" s="52">
        <v>84</v>
      </c>
      <c r="CC188" s="52"/>
      <c r="CD188" s="52"/>
      <c r="CE188" s="52"/>
      <c r="CF188" s="52" t="s">
        <v>543</v>
      </c>
      <c r="CG188" s="52"/>
      <c r="CH188" s="52" t="s">
        <v>544</v>
      </c>
      <c r="CI188" s="52"/>
      <c r="CJ188" s="52"/>
      <c r="CK188" s="52"/>
      <c r="CL188" s="52" t="s">
        <v>544</v>
      </c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</row>
    <row r="189" spans="77:101" ht="16.5" x14ac:dyDescent="0.2">
      <c r="BY189" s="52">
        <v>185</v>
      </c>
      <c r="BZ189" s="52">
        <v>2</v>
      </c>
      <c r="CA189" s="54" t="s">
        <v>542</v>
      </c>
      <c r="CB189" s="52">
        <v>85</v>
      </c>
      <c r="CC189" s="52"/>
      <c r="CD189" s="52"/>
      <c r="CE189" s="52"/>
      <c r="CF189" s="52" t="s">
        <v>543</v>
      </c>
      <c r="CG189" s="52"/>
      <c r="CH189" s="52" t="s">
        <v>544</v>
      </c>
      <c r="CI189" s="52"/>
      <c r="CJ189" s="52"/>
      <c r="CK189" s="52"/>
      <c r="CL189" s="52" t="s">
        <v>544</v>
      </c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</row>
    <row r="190" spans="77:101" ht="16.5" x14ac:dyDescent="0.2">
      <c r="BY190" s="52">
        <v>186</v>
      </c>
      <c r="BZ190" s="52">
        <v>2</v>
      </c>
      <c r="CA190" s="54" t="s">
        <v>542</v>
      </c>
      <c r="CB190" s="52">
        <v>86</v>
      </c>
      <c r="CC190" s="52"/>
      <c r="CD190" s="52"/>
      <c r="CE190" s="52"/>
      <c r="CF190" s="52" t="s">
        <v>543</v>
      </c>
      <c r="CG190" s="52"/>
      <c r="CH190" s="52" t="s">
        <v>544</v>
      </c>
      <c r="CI190" s="52"/>
      <c r="CJ190" s="52"/>
      <c r="CK190" s="52"/>
      <c r="CL190" s="52" t="s">
        <v>544</v>
      </c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</row>
    <row r="191" spans="77:101" ht="16.5" x14ac:dyDescent="0.2">
      <c r="BY191" s="52">
        <v>187</v>
      </c>
      <c r="BZ191" s="52">
        <v>2</v>
      </c>
      <c r="CA191" s="54" t="s">
        <v>542</v>
      </c>
      <c r="CB191" s="52">
        <v>87</v>
      </c>
      <c r="CC191" s="52"/>
      <c r="CD191" s="52"/>
      <c r="CE191" s="52"/>
      <c r="CF191" s="52" t="s">
        <v>543</v>
      </c>
      <c r="CG191" s="52"/>
      <c r="CH191" s="52" t="s">
        <v>544</v>
      </c>
      <c r="CI191" s="52"/>
      <c r="CJ191" s="52"/>
      <c r="CK191" s="52"/>
      <c r="CL191" s="52" t="s">
        <v>544</v>
      </c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</row>
    <row r="192" spans="77:101" ht="16.5" x14ac:dyDescent="0.2">
      <c r="BY192" s="52">
        <v>188</v>
      </c>
      <c r="BZ192" s="52">
        <v>2</v>
      </c>
      <c r="CA192" s="54" t="s">
        <v>542</v>
      </c>
      <c r="CB192" s="52">
        <v>88</v>
      </c>
      <c r="CC192" s="52"/>
      <c r="CD192" s="52"/>
      <c r="CE192" s="52"/>
      <c r="CF192" s="52" t="s">
        <v>543</v>
      </c>
      <c r="CG192" s="52"/>
      <c r="CH192" s="52" t="s">
        <v>544</v>
      </c>
      <c r="CI192" s="52"/>
      <c r="CJ192" s="52"/>
      <c r="CK192" s="52"/>
      <c r="CL192" s="52" t="s">
        <v>544</v>
      </c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</row>
    <row r="193" spans="77:101" ht="16.5" x14ac:dyDescent="0.2">
      <c r="BY193" s="52">
        <v>189</v>
      </c>
      <c r="BZ193" s="52">
        <v>2</v>
      </c>
      <c r="CA193" s="54" t="s">
        <v>542</v>
      </c>
      <c r="CB193" s="52">
        <v>89</v>
      </c>
      <c r="CC193" s="52"/>
      <c r="CD193" s="52"/>
      <c r="CE193" s="52"/>
      <c r="CF193" s="52" t="s">
        <v>543</v>
      </c>
      <c r="CG193" s="52"/>
      <c r="CH193" s="52" t="s">
        <v>544</v>
      </c>
      <c r="CI193" s="52"/>
      <c r="CJ193" s="52"/>
      <c r="CK193" s="52"/>
      <c r="CL193" s="52" t="s">
        <v>544</v>
      </c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</row>
    <row r="194" spans="77:101" ht="16.5" x14ac:dyDescent="0.2">
      <c r="BY194" s="52">
        <v>190</v>
      </c>
      <c r="BZ194" s="52">
        <v>2</v>
      </c>
      <c r="CA194" s="54" t="s">
        <v>542</v>
      </c>
      <c r="CB194" s="52">
        <v>90</v>
      </c>
      <c r="CC194" s="52"/>
      <c r="CD194" s="52"/>
      <c r="CE194" s="52"/>
      <c r="CF194" s="52" t="s">
        <v>543</v>
      </c>
      <c r="CG194" s="52"/>
      <c r="CH194" s="52" t="s">
        <v>544</v>
      </c>
      <c r="CI194" s="52"/>
      <c r="CJ194" s="52"/>
      <c r="CK194" s="52"/>
      <c r="CL194" s="52" t="s">
        <v>544</v>
      </c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</row>
    <row r="195" spans="77:101" ht="16.5" x14ac:dyDescent="0.2">
      <c r="BY195" s="52">
        <v>191</v>
      </c>
      <c r="BZ195" s="52">
        <v>2</v>
      </c>
      <c r="CA195" s="54" t="s">
        <v>542</v>
      </c>
      <c r="CB195" s="52">
        <v>91</v>
      </c>
      <c r="CC195" s="52"/>
      <c r="CD195" s="52"/>
      <c r="CE195" s="52"/>
      <c r="CF195" s="52" t="s">
        <v>543</v>
      </c>
      <c r="CG195" s="52"/>
      <c r="CH195" s="52" t="s">
        <v>544</v>
      </c>
      <c r="CI195" s="52"/>
      <c r="CJ195" s="52"/>
      <c r="CK195" s="52"/>
      <c r="CL195" s="52" t="s">
        <v>544</v>
      </c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</row>
    <row r="196" spans="77:101" ht="16.5" x14ac:dyDescent="0.2">
      <c r="BY196" s="52">
        <v>192</v>
      </c>
      <c r="BZ196" s="52">
        <v>2</v>
      </c>
      <c r="CA196" s="54" t="s">
        <v>542</v>
      </c>
      <c r="CB196" s="52">
        <v>92</v>
      </c>
      <c r="CC196" s="52"/>
      <c r="CD196" s="52"/>
      <c r="CE196" s="52"/>
      <c r="CF196" s="52" t="s">
        <v>543</v>
      </c>
      <c r="CG196" s="52"/>
      <c r="CH196" s="52" t="s">
        <v>544</v>
      </c>
      <c r="CI196" s="52"/>
      <c r="CJ196" s="52"/>
      <c r="CK196" s="52"/>
      <c r="CL196" s="52" t="s">
        <v>544</v>
      </c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</row>
    <row r="197" spans="77:101" ht="16.5" x14ac:dyDescent="0.2">
      <c r="BY197" s="52">
        <v>193</v>
      </c>
      <c r="BZ197" s="52">
        <v>2</v>
      </c>
      <c r="CA197" s="54" t="s">
        <v>542</v>
      </c>
      <c r="CB197" s="52">
        <v>93</v>
      </c>
      <c r="CC197" s="52"/>
      <c r="CD197" s="52"/>
      <c r="CE197" s="52"/>
      <c r="CF197" s="52" t="s">
        <v>543</v>
      </c>
      <c r="CG197" s="52"/>
      <c r="CH197" s="52" t="s">
        <v>544</v>
      </c>
      <c r="CI197" s="52"/>
      <c r="CJ197" s="52"/>
      <c r="CK197" s="52"/>
      <c r="CL197" s="52" t="s">
        <v>544</v>
      </c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</row>
    <row r="198" spans="77:101" ht="16.5" x14ac:dyDescent="0.2">
      <c r="BY198" s="52">
        <v>194</v>
      </c>
      <c r="BZ198" s="52">
        <v>2</v>
      </c>
      <c r="CA198" s="54" t="s">
        <v>542</v>
      </c>
      <c r="CB198" s="52">
        <v>94</v>
      </c>
      <c r="CC198" s="52"/>
      <c r="CD198" s="52"/>
      <c r="CE198" s="52"/>
      <c r="CF198" s="52" t="s">
        <v>543</v>
      </c>
      <c r="CG198" s="52"/>
      <c r="CH198" s="52" t="s">
        <v>544</v>
      </c>
      <c r="CI198" s="52"/>
      <c r="CJ198" s="52"/>
      <c r="CK198" s="52"/>
      <c r="CL198" s="52" t="s">
        <v>544</v>
      </c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</row>
    <row r="199" spans="77:101" ht="16.5" x14ac:dyDescent="0.2">
      <c r="BY199" s="52">
        <v>195</v>
      </c>
      <c r="BZ199" s="52">
        <v>2</v>
      </c>
      <c r="CA199" s="54" t="s">
        <v>542</v>
      </c>
      <c r="CB199" s="52">
        <v>95</v>
      </c>
      <c r="CC199" s="52"/>
      <c r="CD199" s="52"/>
      <c r="CE199" s="52"/>
      <c r="CF199" s="52" t="s">
        <v>543</v>
      </c>
      <c r="CG199" s="52"/>
      <c r="CH199" s="52" t="s">
        <v>544</v>
      </c>
      <c r="CI199" s="52"/>
      <c r="CJ199" s="52"/>
      <c r="CK199" s="52"/>
      <c r="CL199" s="52" t="s">
        <v>544</v>
      </c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</row>
    <row r="200" spans="77:101" ht="16.5" x14ac:dyDescent="0.2">
      <c r="BY200" s="52">
        <v>196</v>
      </c>
      <c r="BZ200" s="52">
        <v>2</v>
      </c>
      <c r="CA200" s="54" t="s">
        <v>542</v>
      </c>
      <c r="CB200" s="52">
        <v>96</v>
      </c>
      <c r="CC200" s="52"/>
      <c r="CD200" s="52"/>
      <c r="CE200" s="52"/>
      <c r="CF200" s="52" t="s">
        <v>543</v>
      </c>
      <c r="CG200" s="52"/>
      <c r="CH200" s="52" t="s">
        <v>544</v>
      </c>
      <c r="CI200" s="52"/>
      <c r="CJ200" s="52"/>
      <c r="CK200" s="52"/>
      <c r="CL200" s="52" t="s">
        <v>544</v>
      </c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</row>
    <row r="201" spans="77:101" ht="16.5" x14ac:dyDescent="0.2">
      <c r="BY201" s="52">
        <v>197</v>
      </c>
      <c r="BZ201" s="52">
        <v>2</v>
      </c>
      <c r="CA201" s="54" t="s">
        <v>542</v>
      </c>
      <c r="CB201" s="52">
        <v>97</v>
      </c>
      <c r="CC201" s="52"/>
      <c r="CD201" s="52"/>
      <c r="CE201" s="52"/>
      <c r="CF201" s="52" t="s">
        <v>543</v>
      </c>
      <c r="CG201" s="52"/>
      <c r="CH201" s="52" t="s">
        <v>544</v>
      </c>
      <c r="CI201" s="52"/>
      <c r="CJ201" s="52"/>
      <c r="CK201" s="52"/>
      <c r="CL201" s="52" t="s">
        <v>544</v>
      </c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</row>
    <row r="202" spans="77:101" ht="16.5" x14ac:dyDescent="0.2">
      <c r="BY202" s="52">
        <v>198</v>
      </c>
      <c r="BZ202" s="52">
        <v>2</v>
      </c>
      <c r="CA202" s="54" t="s">
        <v>542</v>
      </c>
      <c r="CB202" s="52">
        <v>98</v>
      </c>
      <c r="CC202" s="52"/>
      <c r="CD202" s="52"/>
      <c r="CE202" s="52"/>
      <c r="CF202" s="52" t="s">
        <v>543</v>
      </c>
      <c r="CG202" s="52"/>
      <c r="CH202" s="52" t="s">
        <v>544</v>
      </c>
      <c r="CI202" s="52"/>
      <c r="CJ202" s="52"/>
      <c r="CK202" s="52"/>
      <c r="CL202" s="52" t="s">
        <v>544</v>
      </c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</row>
    <row r="203" spans="77:101" ht="16.5" x14ac:dyDescent="0.2">
      <c r="BY203" s="52">
        <v>199</v>
      </c>
      <c r="BZ203" s="52">
        <v>2</v>
      </c>
      <c r="CA203" s="54" t="s">
        <v>542</v>
      </c>
      <c r="CB203" s="52">
        <v>99</v>
      </c>
      <c r="CC203" s="52"/>
      <c r="CD203" s="52"/>
      <c r="CE203" s="52"/>
      <c r="CF203" s="52" t="s">
        <v>543</v>
      </c>
      <c r="CG203" s="52"/>
      <c r="CH203" s="52" t="s">
        <v>544</v>
      </c>
      <c r="CI203" s="52"/>
      <c r="CJ203" s="52"/>
      <c r="CK203" s="52"/>
      <c r="CL203" s="52" t="s">
        <v>544</v>
      </c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</row>
    <row r="204" spans="77:101" ht="16.5" x14ac:dyDescent="0.2">
      <c r="BY204" s="52">
        <v>200</v>
      </c>
      <c r="BZ204" s="52">
        <v>2</v>
      </c>
      <c r="CA204" s="54" t="s">
        <v>542</v>
      </c>
      <c r="CB204" s="52">
        <v>100</v>
      </c>
      <c r="CC204" s="52"/>
      <c r="CD204" s="52"/>
      <c r="CE204" s="52"/>
      <c r="CF204" s="52" t="s">
        <v>543</v>
      </c>
      <c r="CG204" s="52"/>
      <c r="CH204" s="52" t="s">
        <v>544</v>
      </c>
      <c r="CI204" s="52"/>
      <c r="CJ204" s="52"/>
      <c r="CK204" s="52"/>
      <c r="CL204" s="52" t="s">
        <v>544</v>
      </c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</row>
    <row r="205" spans="77:101" ht="16.5" x14ac:dyDescent="0.2">
      <c r="BY205" s="52">
        <v>201</v>
      </c>
      <c r="BZ205" s="52">
        <v>3</v>
      </c>
      <c r="CA205" s="54" t="s">
        <v>542</v>
      </c>
      <c r="CB205" s="52">
        <v>1</v>
      </c>
      <c r="CC205" s="52"/>
      <c r="CD205" s="52"/>
      <c r="CE205" s="52"/>
      <c r="CF205" s="52" t="s">
        <v>543</v>
      </c>
      <c r="CG205" s="52"/>
      <c r="CH205" s="52" t="s">
        <v>544</v>
      </c>
      <c r="CI205" s="52"/>
      <c r="CJ205" s="52"/>
      <c r="CK205" s="52"/>
      <c r="CL205" s="52" t="s">
        <v>544</v>
      </c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</row>
    <row r="206" spans="77:101" ht="16.5" x14ac:dyDescent="0.2">
      <c r="BY206" s="52">
        <v>202</v>
      </c>
      <c r="BZ206" s="52">
        <v>3</v>
      </c>
      <c r="CA206" s="54" t="s">
        <v>542</v>
      </c>
      <c r="CB206" s="52">
        <v>2</v>
      </c>
      <c r="CC206" s="52"/>
      <c r="CD206" s="52"/>
      <c r="CE206" s="52"/>
      <c r="CF206" s="52" t="s">
        <v>543</v>
      </c>
      <c r="CG206" s="52"/>
      <c r="CH206" s="52" t="s">
        <v>544</v>
      </c>
      <c r="CI206" s="52"/>
      <c r="CJ206" s="52"/>
      <c r="CK206" s="52"/>
      <c r="CL206" s="52" t="s">
        <v>544</v>
      </c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</row>
    <row r="207" spans="77:101" ht="16.5" x14ac:dyDescent="0.2">
      <c r="BY207" s="52">
        <v>203</v>
      </c>
      <c r="BZ207" s="52">
        <v>3</v>
      </c>
      <c r="CA207" s="54" t="s">
        <v>542</v>
      </c>
      <c r="CB207" s="52">
        <v>3</v>
      </c>
      <c r="CC207" s="52"/>
      <c r="CD207" s="52"/>
      <c r="CE207" s="52"/>
      <c r="CF207" s="52" t="s">
        <v>543</v>
      </c>
      <c r="CG207" s="52"/>
      <c r="CH207" s="52" t="s">
        <v>544</v>
      </c>
      <c r="CI207" s="52"/>
      <c r="CJ207" s="52"/>
      <c r="CK207" s="52"/>
      <c r="CL207" s="52" t="s">
        <v>544</v>
      </c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</row>
    <row r="208" spans="77:101" ht="16.5" x14ac:dyDescent="0.2">
      <c r="BY208" s="52">
        <v>204</v>
      </c>
      <c r="BZ208" s="52">
        <v>3</v>
      </c>
      <c r="CA208" s="54" t="s">
        <v>542</v>
      </c>
      <c r="CB208" s="52">
        <v>4</v>
      </c>
      <c r="CC208" s="52"/>
      <c r="CD208" s="52"/>
      <c r="CE208" s="52"/>
      <c r="CF208" s="52" t="s">
        <v>543</v>
      </c>
      <c r="CG208" s="52"/>
      <c r="CH208" s="52" t="s">
        <v>544</v>
      </c>
      <c r="CI208" s="52"/>
      <c r="CJ208" s="52"/>
      <c r="CK208" s="52"/>
      <c r="CL208" s="52" t="s">
        <v>544</v>
      </c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</row>
    <row r="209" spans="77:101" ht="16.5" x14ac:dyDescent="0.2">
      <c r="BY209" s="52">
        <v>205</v>
      </c>
      <c r="BZ209" s="52">
        <v>3</v>
      </c>
      <c r="CA209" s="54" t="s">
        <v>542</v>
      </c>
      <c r="CB209" s="52">
        <v>5</v>
      </c>
      <c r="CC209" s="52"/>
      <c r="CD209" s="52"/>
      <c r="CE209" s="52"/>
      <c r="CF209" s="52" t="s">
        <v>543</v>
      </c>
      <c r="CG209" s="52"/>
      <c r="CH209" s="52" t="s">
        <v>544</v>
      </c>
      <c r="CI209" s="52"/>
      <c r="CJ209" s="52"/>
      <c r="CK209" s="52"/>
      <c r="CL209" s="52" t="s">
        <v>544</v>
      </c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</row>
    <row r="210" spans="77:101" ht="16.5" x14ac:dyDescent="0.2">
      <c r="BY210" s="52">
        <v>206</v>
      </c>
      <c r="BZ210" s="52">
        <v>3</v>
      </c>
      <c r="CA210" s="54" t="s">
        <v>542</v>
      </c>
      <c r="CB210" s="52">
        <v>6</v>
      </c>
      <c r="CC210" s="52"/>
      <c r="CD210" s="52"/>
      <c r="CE210" s="52"/>
      <c r="CF210" s="52" t="s">
        <v>543</v>
      </c>
      <c r="CG210" s="52"/>
      <c r="CH210" s="52" t="s">
        <v>544</v>
      </c>
      <c r="CI210" s="52"/>
      <c r="CJ210" s="52"/>
      <c r="CK210" s="52"/>
      <c r="CL210" s="52" t="s">
        <v>544</v>
      </c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</row>
    <row r="211" spans="77:101" ht="16.5" x14ac:dyDescent="0.2">
      <c r="BY211" s="52">
        <v>207</v>
      </c>
      <c r="BZ211" s="52">
        <v>3</v>
      </c>
      <c r="CA211" s="54" t="s">
        <v>542</v>
      </c>
      <c r="CB211" s="52">
        <v>7</v>
      </c>
      <c r="CC211" s="52"/>
      <c r="CD211" s="52"/>
      <c r="CE211" s="52"/>
      <c r="CF211" s="52" t="s">
        <v>543</v>
      </c>
      <c r="CG211" s="52"/>
      <c r="CH211" s="52" t="s">
        <v>544</v>
      </c>
      <c r="CI211" s="52"/>
      <c r="CJ211" s="52"/>
      <c r="CK211" s="52"/>
      <c r="CL211" s="52" t="s">
        <v>544</v>
      </c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</row>
    <row r="212" spans="77:101" ht="16.5" x14ac:dyDescent="0.2">
      <c r="BY212" s="52">
        <v>208</v>
      </c>
      <c r="BZ212" s="52">
        <v>3</v>
      </c>
      <c r="CA212" s="54" t="s">
        <v>542</v>
      </c>
      <c r="CB212" s="52">
        <v>8</v>
      </c>
      <c r="CC212" s="52"/>
      <c r="CD212" s="52"/>
      <c r="CE212" s="52"/>
      <c r="CF212" s="52" t="s">
        <v>543</v>
      </c>
      <c r="CG212" s="52"/>
      <c r="CH212" s="52" t="s">
        <v>544</v>
      </c>
      <c r="CI212" s="52"/>
      <c r="CJ212" s="52"/>
      <c r="CK212" s="52"/>
      <c r="CL212" s="52" t="s">
        <v>544</v>
      </c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</row>
    <row r="213" spans="77:101" ht="16.5" x14ac:dyDescent="0.2">
      <c r="BY213" s="52">
        <v>209</v>
      </c>
      <c r="BZ213" s="52">
        <v>3</v>
      </c>
      <c r="CA213" s="54" t="s">
        <v>542</v>
      </c>
      <c r="CB213" s="52">
        <v>9</v>
      </c>
      <c r="CC213" s="52"/>
      <c r="CD213" s="52"/>
      <c r="CE213" s="52"/>
      <c r="CF213" s="52" t="s">
        <v>543</v>
      </c>
      <c r="CG213" s="52"/>
      <c r="CH213" s="52" t="s">
        <v>544</v>
      </c>
      <c r="CI213" s="52"/>
      <c r="CJ213" s="52"/>
      <c r="CK213" s="52"/>
      <c r="CL213" s="52" t="s">
        <v>544</v>
      </c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</row>
    <row r="214" spans="77:101" ht="16.5" x14ac:dyDescent="0.2">
      <c r="BY214" s="52">
        <v>210</v>
      </c>
      <c r="BZ214" s="52">
        <v>3</v>
      </c>
      <c r="CA214" s="54" t="s">
        <v>542</v>
      </c>
      <c r="CB214" s="52">
        <v>10</v>
      </c>
      <c r="CC214" s="52"/>
      <c r="CD214" s="52"/>
      <c r="CE214" s="52"/>
      <c r="CF214" s="52" t="s">
        <v>543</v>
      </c>
      <c r="CG214" s="52"/>
      <c r="CH214" s="52" t="s">
        <v>544</v>
      </c>
      <c r="CI214" s="52"/>
      <c r="CJ214" s="52"/>
      <c r="CK214" s="52"/>
      <c r="CL214" s="52" t="s">
        <v>544</v>
      </c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</row>
    <row r="215" spans="77:101" ht="16.5" x14ac:dyDescent="0.2">
      <c r="BY215" s="52">
        <v>211</v>
      </c>
      <c r="BZ215" s="52">
        <v>3</v>
      </c>
      <c r="CA215" s="54" t="s">
        <v>542</v>
      </c>
      <c r="CB215" s="52">
        <v>11</v>
      </c>
      <c r="CC215" s="52"/>
      <c r="CD215" s="52"/>
      <c r="CE215" s="52"/>
      <c r="CF215" s="52" t="s">
        <v>543</v>
      </c>
      <c r="CG215" s="52"/>
      <c r="CH215" s="52" t="s">
        <v>544</v>
      </c>
      <c r="CI215" s="52"/>
      <c r="CJ215" s="52"/>
      <c r="CK215" s="52"/>
      <c r="CL215" s="52" t="s">
        <v>544</v>
      </c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</row>
    <row r="216" spans="77:101" ht="16.5" x14ac:dyDescent="0.2">
      <c r="BY216" s="52">
        <v>212</v>
      </c>
      <c r="BZ216" s="52">
        <v>3</v>
      </c>
      <c r="CA216" s="54" t="s">
        <v>542</v>
      </c>
      <c r="CB216" s="52">
        <v>12</v>
      </c>
      <c r="CC216" s="52"/>
      <c r="CD216" s="52"/>
      <c r="CE216" s="52"/>
      <c r="CF216" s="52" t="s">
        <v>543</v>
      </c>
      <c r="CG216" s="52"/>
      <c r="CH216" s="52" t="s">
        <v>544</v>
      </c>
      <c r="CI216" s="52"/>
      <c r="CJ216" s="52"/>
      <c r="CK216" s="52"/>
      <c r="CL216" s="52" t="s">
        <v>544</v>
      </c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</row>
    <row r="217" spans="77:101" ht="16.5" x14ac:dyDescent="0.2">
      <c r="BY217" s="52">
        <v>213</v>
      </c>
      <c r="BZ217" s="52">
        <v>3</v>
      </c>
      <c r="CA217" s="54" t="s">
        <v>542</v>
      </c>
      <c r="CB217" s="52">
        <v>13</v>
      </c>
      <c r="CC217" s="52"/>
      <c r="CD217" s="52"/>
      <c r="CE217" s="52"/>
      <c r="CF217" s="52" t="s">
        <v>543</v>
      </c>
      <c r="CG217" s="52"/>
      <c r="CH217" s="52" t="s">
        <v>544</v>
      </c>
      <c r="CI217" s="52"/>
      <c r="CJ217" s="52"/>
      <c r="CK217" s="52"/>
      <c r="CL217" s="52" t="s">
        <v>544</v>
      </c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</row>
    <row r="218" spans="77:101" ht="16.5" x14ac:dyDescent="0.2">
      <c r="BY218" s="52">
        <v>214</v>
      </c>
      <c r="BZ218" s="52">
        <v>3</v>
      </c>
      <c r="CA218" s="54" t="s">
        <v>542</v>
      </c>
      <c r="CB218" s="52">
        <v>14</v>
      </c>
      <c r="CC218" s="52"/>
      <c r="CD218" s="52"/>
      <c r="CE218" s="52"/>
      <c r="CF218" s="52" t="s">
        <v>543</v>
      </c>
      <c r="CG218" s="52"/>
      <c r="CH218" s="52" t="s">
        <v>544</v>
      </c>
      <c r="CI218" s="52"/>
      <c r="CJ218" s="52"/>
      <c r="CK218" s="52"/>
      <c r="CL218" s="52" t="s">
        <v>544</v>
      </c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</row>
    <row r="219" spans="77:101" ht="16.5" x14ac:dyDescent="0.2">
      <c r="BY219" s="52">
        <v>215</v>
      </c>
      <c r="BZ219" s="52">
        <v>3</v>
      </c>
      <c r="CA219" s="54" t="s">
        <v>542</v>
      </c>
      <c r="CB219" s="52">
        <v>15</v>
      </c>
      <c r="CC219" s="52"/>
      <c r="CD219" s="52"/>
      <c r="CE219" s="52"/>
      <c r="CF219" s="52" t="s">
        <v>543</v>
      </c>
      <c r="CG219" s="52"/>
      <c r="CH219" s="52" t="s">
        <v>544</v>
      </c>
      <c r="CI219" s="52"/>
      <c r="CJ219" s="52"/>
      <c r="CK219" s="52"/>
      <c r="CL219" s="52" t="s">
        <v>544</v>
      </c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</row>
    <row r="220" spans="77:101" ht="16.5" x14ac:dyDescent="0.2">
      <c r="BY220" s="52">
        <v>216</v>
      </c>
      <c r="BZ220" s="52">
        <v>3</v>
      </c>
      <c r="CA220" s="54" t="s">
        <v>542</v>
      </c>
      <c r="CB220" s="52">
        <v>16</v>
      </c>
      <c r="CC220" s="52"/>
      <c r="CD220" s="52"/>
      <c r="CE220" s="52"/>
      <c r="CF220" s="52" t="s">
        <v>543</v>
      </c>
      <c r="CG220" s="52"/>
      <c r="CH220" s="52" t="s">
        <v>544</v>
      </c>
      <c r="CI220" s="52"/>
      <c r="CJ220" s="52"/>
      <c r="CK220" s="52"/>
      <c r="CL220" s="52" t="s">
        <v>544</v>
      </c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</row>
    <row r="221" spans="77:101" ht="16.5" x14ac:dyDescent="0.2">
      <c r="BY221" s="52">
        <v>217</v>
      </c>
      <c r="BZ221" s="52">
        <v>3</v>
      </c>
      <c r="CA221" s="54" t="s">
        <v>542</v>
      </c>
      <c r="CB221" s="52">
        <v>17</v>
      </c>
      <c r="CC221" s="52"/>
      <c r="CD221" s="52"/>
      <c r="CE221" s="52"/>
      <c r="CF221" s="52" t="s">
        <v>543</v>
      </c>
      <c r="CG221" s="52"/>
      <c r="CH221" s="52" t="s">
        <v>544</v>
      </c>
      <c r="CI221" s="52"/>
      <c r="CJ221" s="52"/>
      <c r="CK221" s="52"/>
      <c r="CL221" s="52" t="s">
        <v>544</v>
      </c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</row>
    <row r="222" spans="77:101" ht="16.5" x14ac:dyDescent="0.2">
      <c r="BY222" s="52">
        <v>218</v>
      </c>
      <c r="BZ222" s="52">
        <v>3</v>
      </c>
      <c r="CA222" s="54" t="s">
        <v>542</v>
      </c>
      <c r="CB222" s="52">
        <v>18</v>
      </c>
      <c r="CC222" s="52"/>
      <c r="CD222" s="52"/>
      <c r="CE222" s="52"/>
      <c r="CF222" s="52" t="s">
        <v>543</v>
      </c>
      <c r="CG222" s="52"/>
      <c r="CH222" s="52" t="s">
        <v>544</v>
      </c>
      <c r="CI222" s="52"/>
      <c r="CJ222" s="52"/>
      <c r="CK222" s="52"/>
      <c r="CL222" s="52" t="s">
        <v>544</v>
      </c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</row>
    <row r="223" spans="77:101" ht="16.5" x14ac:dyDescent="0.2">
      <c r="BY223" s="52">
        <v>219</v>
      </c>
      <c r="BZ223" s="52">
        <v>3</v>
      </c>
      <c r="CA223" s="54" t="s">
        <v>542</v>
      </c>
      <c r="CB223" s="52">
        <v>19</v>
      </c>
      <c r="CC223" s="52"/>
      <c r="CD223" s="52"/>
      <c r="CE223" s="52"/>
      <c r="CF223" s="52" t="s">
        <v>543</v>
      </c>
      <c r="CG223" s="52"/>
      <c r="CH223" s="52" t="s">
        <v>544</v>
      </c>
      <c r="CI223" s="52"/>
      <c r="CJ223" s="52"/>
      <c r="CK223" s="52"/>
      <c r="CL223" s="52" t="s">
        <v>544</v>
      </c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</row>
    <row r="224" spans="77:101" ht="16.5" x14ac:dyDescent="0.2">
      <c r="BY224" s="52">
        <v>220</v>
      </c>
      <c r="BZ224" s="52">
        <v>3</v>
      </c>
      <c r="CA224" s="54" t="s">
        <v>542</v>
      </c>
      <c r="CB224" s="52">
        <v>20</v>
      </c>
      <c r="CC224" s="52"/>
      <c r="CD224" s="52"/>
      <c r="CE224" s="52"/>
      <c r="CF224" s="52" t="s">
        <v>543</v>
      </c>
      <c r="CG224" s="52"/>
      <c r="CH224" s="52" t="s">
        <v>544</v>
      </c>
      <c r="CI224" s="52"/>
      <c r="CJ224" s="52"/>
      <c r="CK224" s="52"/>
      <c r="CL224" s="52" t="s">
        <v>544</v>
      </c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</row>
    <row r="225" spans="77:101" ht="16.5" x14ac:dyDescent="0.2">
      <c r="BY225" s="52">
        <v>221</v>
      </c>
      <c r="BZ225" s="52">
        <v>3</v>
      </c>
      <c r="CA225" s="54" t="s">
        <v>542</v>
      </c>
      <c r="CB225" s="52">
        <v>21</v>
      </c>
      <c r="CC225" s="52"/>
      <c r="CD225" s="52"/>
      <c r="CE225" s="52"/>
      <c r="CF225" s="52" t="s">
        <v>543</v>
      </c>
      <c r="CG225" s="52"/>
      <c r="CH225" s="52" t="s">
        <v>544</v>
      </c>
      <c r="CI225" s="52"/>
      <c r="CJ225" s="52"/>
      <c r="CK225" s="52"/>
      <c r="CL225" s="52" t="s">
        <v>544</v>
      </c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</row>
    <row r="226" spans="77:101" ht="16.5" x14ac:dyDescent="0.2">
      <c r="BY226" s="52">
        <v>222</v>
      </c>
      <c r="BZ226" s="52">
        <v>3</v>
      </c>
      <c r="CA226" s="54" t="s">
        <v>542</v>
      </c>
      <c r="CB226" s="52">
        <v>22</v>
      </c>
      <c r="CC226" s="52"/>
      <c r="CD226" s="52"/>
      <c r="CE226" s="52"/>
      <c r="CF226" s="52" t="s">
        <v>543</v>
      </c>
      <c r="CG226" s="52"/>
      <c r="CH226" s="52" t="s">
        <v>544</v>
      </c>
      <c r="CI226" s="52"/>
      <c r="CJ226" s="52"/>
      <c r="CK226" s="52"/>
      <c r="CL226" s="52" t="s">
        <v>544</v>
      </c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</row>
    <row r="227" spans="77:101" ht="16.5" x14ac:dyDescent="0.2">
      <c r="BY227" s="52">
        <v>223</v>
      </c>
      <c r="BZ227" s="52">
        <v>3</v>
      </c>
      <c r="CA227" s="54" t="s">
        <v>542</v>
      </c>
      <c r="CB227" s="52">
        <v>23</v>
      </c>
      <c r="CC227" s="52"/>
      <c r="CD227" s="52"/>
      <c r="CE227" s="52"/>
      <c r="CF227" s="52" t="s">
        <v>543</v>
      </c>
      <c r="CG227" s="52"/>
      <c r="CH227" s="52" t="s">
        <v>544</v>
      </c>
      <c r="CI227" s="52"/>
      <c r="CJ227" s="52"/>
      <c r="CK227" s="52"/>
      <c r="CL227" s="52" t="s">
        <v>544</v>
      </c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</row>
    <row r="228" spans="77:101" ht="16.5" x14ac:dyDescent="0.2">
      <c r="BY228" s="52">
        <v>224</v>
      </c>
      <c r="BZ228" s="52">
        <v>3</v>
      </c>
      <c r="CA228" s="54" t="s">
        <v>542</v>
      </c>
      <c r="CB228" s="52">
        <v>24</v>
      </c>
      <c r="CC228" s="52"/>
      <c r="CD228" s="52"/>
      <c r="CE228" s="52"/>
      <c r="CF228" s="52" t="s">
        <v>543</v>
      </c>
      <c r="CG228" s="52"/>
      <c r="CH228" s="52" t="s">
        <v>544</v>
      </c>
      <c r="CI228" s="52"/>
      <c r="CJ228" s="52"/>
      <c r="CK228" s="52"/>
      <c r="CL228" s="52" t="s">
        <v>544</v>
      </c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</row>
    <row r="229" spans="77:101" ht="16.5" x14ac:dyDescent="0.2">
      <c r="BY229" s="52">
        <v>225</v>
      </c>
      <c r="BZ229" s="52">
        <v>3</v>
      </c>
      <c r="CA229" s="54" t="s">
        <v>542</v>
      </c>
      <c r="CB229" s="52">
        <v>25</v>
      </c>
      <c r="CC229" s="52"/>
      <c r="CD229" s="52"/>
      <c r="CE229" s="52"/>
      <c r="CF229" s="52" t="s">
        <v>543</v>
      </c>
      <c r="CG229" s="52"/>
      <c r="CH229" s="52" t="s">
        <v>544</v>
      </c>
      <c r="CI229" s="52"/>
      <c r="CJ229" s="52"/>
      <c r="CK229" s="52"/>
      <c r="CL229" s="52" t="s">
        <v>544</v>
      </c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</row>
    <row r="230" spans="77:101" ht="16.5" x14ac:dyDescent="0.2">
      <c r="BY230" s="52">
        <v>226</v>
      </c>
      <c r="BZ230" s="52">
        <v>3</v>
      </c>
      <c r="CA230" s="54" t="s">
        <v>542</v>
      </c>
      <c r="CB230" s="52">
        <v>26</v>
      </c>
      <c r="CC230" s="52"/>
      <c r="CD230" s="52"/>
      <c r="CE230" s="52"/>
      <c r="CF230" s="52" t="s">
        <v>543</v>
      </c>
      <c r="CG230" s="52"/>
      <c r="CH230" s="52" t="s">
        <v>544</v>
      </c>
      <c r="CI230" s="52"/>
      <c r="CJ230" s="52"/>
      <c r="CK230" s="52"/>
      <c r="CL230" s="52" t="s">
        <v>544</v>
      </c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</row>
    <row r="231" spans="77:101" ht="16.5" x14ac:dyDescent="0.2">
      <c r="BY231" s="52">
        <v>227</v>
      </c>
      <c r="BZ231" s="52">
        <v>3</v>
      </c>
      <c r="CA231" s="54" t="s">
        <v>542</v>
      </c>
      <c r="CB231" s="52">
        <v>27</v>
      </c>
      <c r="CC231" s="52"/>
      <c r="CD231" s="52"/>
      <c r="CE231" s="52"/>
      <c r="CF231" s="52" t="s">
        <v>543</v>
      </c>
      <c r="CG231" s="52"/>
      <c r="CH231" s="52" t="s">
        <v>544</v>
      </c>
      <c r="CI231" s="52"/>
      <c r="CJ231" s="52"/>
      <c r="CK231" s="52"/>
      <c r="CL231" s="52" t="s">
        <v>544</v>
      </c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</row>
    <row r="232" spans="77:101" ht="16.5" x14ac:dyDescent="0.2">
      <c r="BY232" s="52">
        <v>228</v>
      </c>
      <c r="BZ232" s="52">
        <v>3</v>
      </c>
      <c r="CA232" s="54" t="s">
        <v>542</v>
      </c>
      <c r="CB232" s="52">
        <v>28</v>
      </c>
      <c r="CC232" s="52"/>
      <c r="CD232" s="52"/>
      <c r="CE232" s="52"/>
      <c r="CF232" s="52" t="s">
        <v>543</v>
      </c>
      <c r="CG232" s="52"/>
      <c r="CH232" s="52" t="s">
        <v>544</v>
      </c>
      <c r="CI232" s="52"/>
      <c r="CJ232" s="52"/>
      <c r="CK232" s="52"/>
      <c r="CL232" s="52" t="s">
        <v>544</v>
      </c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</row>
    <row r="233" spans="77:101" ht="16.5" x14ac:dyDescent="0.2">
      <c r="BY233" s="52">
        <v>229</v>
      </c>
      <c r="BZ233" s="52">
        <v>3</v>
      </c>
      <c r="CA233" s="54" t="s">
        <v>542</v>
      </c>
      <c r="CB233" s="52">
        <v>29</v>
      </c>
      <c r="CC233" s="52"/>
      <c r="CD233" s="52"/>
      <c r="CE233" s="52"/>
      <c r="CF233" s="52" t="s">
        <v>543</v>
      </c>
      <c r="CG233" s="52"/>
      <c r="CH233" s="52" t="s">
        <v>544</v>
      </c>
      <c r="CI233" s="52"/>
      <c r="CJ233" s="52"/>
      <c r="CK233" s="52"/>
      <c r="CL233" s="52" t="s">
        <v>544</v>
      </c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</row>
    <row r="234" spans="77:101" ht="16.5" x14ac:dyDescent="0.2">
      <c r="BY234" s="52">
        <v>230</v>
      </c>
      <c r="BZ234" s="52">
        <v>3</v>
      </c>
      <c r="CA234" s="54" t="s">
        <v>542</v>
      </c>
      <c r="CB234" s="52">
        <v>30</v>
      </c>
      <c r="CC234" s="52"/>
      <c r="CD234" s="52"/>
      <c r="CE234" s="52"/>
      <c r="CF234" s="52" t="s">
        <v>543</v>
      </c>
      <c r="CG234" s="52"/>
      <c r="CH234" s="52" t="s">
        <v>544</v>
      </c>
      <c r="CI234" s="52"/>
      <c r="CJ234" s="52"/>
      <c r="CK234" s="52"/>
      <c r="CL234" s="52" t="s">
        <v>544</v>
      </c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</row>
    <row r="235" spans="77:101" ht="16.5" x14ac:dyDescent="0.2">
      <c r="BY235" s="52">
        <v>231</v>
      </c>
      <c r="BZ235" s="52">
        <v>3</v>
      </c>
      <c r="CA235" s="54" t="s">
        <v>542</v>
      </c>
      <c r="CB235" s="52">
        <v>31</v>
      </c>
      <c r="CC235" s="52"/>
      <c r="CD235" s="52"/>
      <c r="CE235" s="52"/>
      <c r="CF235" s="52" t="s">
        <v>543</v>
      </c>
      <c r="CG235" s="52"/>
      <c r="CH235" s="52" t="s">
        <v>544</v>
      </c>
      <c r="CI235" s="52"/>
      <c r="CJ235" s="52"/>
      <c r="CK235" s="52"/>
      <c r="CL235" s="52" t="s">
        <v>544</v>
      </c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</row>
    <row r="236" spans="77:101" ht="16.5" x14ac:dyDescent="0.2">
      <c r="BY236" s="52">
        <v>232</v>
      </c>
      <c r="BZ236" s="52">
        <v>3</v>
      </c>
      <c r="CA236" s="54" t="s">
        <v>542</v>
      </c>
      <c r="CB236" s="52">
        <v>32</v>
      </c>
      <c r="CC236" s="52"/>
      <c r="CD236" s="52"/>
      <c r="CE236" s="52"/>
      <c r="CF236" s="52" t="s">
        <v>543</v>
      </c>
      <c r="CG236" s="52"/>
      <c r="CH236" s="52" t="s">
        <v>544</v>
      </c>
      <c r="CI236" s="52"/>
      <c r="CJ236" s="52"/>
      <c r="CK236" s="52"/>
      <c r="CL236" s="52" t="s">
        <v>544</v>
      </c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</row>
    <row r="237" spans="77:101" ht="16.5" x14ac:dyDescent="0.2">
      <c r="BY237" s="52">
        <v>233</v>
      </c>
      <c r="BZ237" s="52">
        <v>3</v>
      </c>
      <c r="CA237" s="54" t="s">
        <v>542</v>
      </c>
      <c r="CB237" s="52">
        <v>33</v>
      </c>
      <c r="CC237" s="52"/>
      <c r="CD237" s="52"/>
      <c r="CE237" s="52"/>
      <c r="CF237" s="52" t="s">
        <v>543</v>
      </c>
      <c r="CG237" s="52"/>
      <c r="CH237" s="52" t="s">
        <v>544</v>
      </c>
      <c r="CI237" s="52"/>
      <c r="CJ237" s="52"/>
      <c r="CK237" s="52"/>
      <c r="CL237" s="52" t="s">
        <v>544</v>
      </c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</row>
    <row r="238" spans="77:101" ht="16.5" x14ac:dyDescent="0.2">
      <c r="BY238" s="52">
        <v>234</v>
      </c>
      <c r="BZ238" s="52">
        <v>3</v>
      </c>
      <c r="CA238" s="54" t="s">
        <v>542</v>
      </c>
      <c r="CB238" s="52">
        <v>34</v>
      </c>
      <c r="CC238" s="52"/>
      <c r="CD238" s="52"/>
      <c r="CE238" s="52"/>
      <c r="CF238" s="52" t="s">
        <v>543</v>
      </c>
      <c r="CG238" s="52"/>
      <c r="CH238" s="52" t="s">
        <v>544</v>
      </c>
      <c r="CI238" s="52"/>
      <c r="CJ238" s="52"/>
      <c r="CK238" s="52"/>
      <c r="CL238" s="52" t="s">
        <v>544</v>
      </c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</row>
    <row r="239" spans="77:101" ht="16.5" x14ac:dyDescent="0.2">
      <c r="BY239" s="52">
        <v>235</v>
      </c>
      <c r="BZ239" s="52">
        <v>3</v>
      </c>
      <c r="CA239" s="54" t="s">
        <v>542</v>
      </c>
      <c r="CB239" s="52">
        <v>35</v>
      </c>
      <c r="CC239" s="52"/>
      <c r="CD239" s="52"/>
      <c r="CE239" s="52"/>
      <c r="CF239" s="52" t="s">
        <v>543</v>
      </c>
      <c r="CG239" s="52"/>
      <c r="CH239" s="52" t="s">
        <v>544</v>
      </c>
      <c r="CI239" s="52"/>
      <c r="CJ239" s="52"/>
      <c r="CK239" s="52"/>
      <c r="CL239" s="52" t="s">
        <v>544</v>
      </c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</row>
    <row r="240" spans="77:101" ht="16.5" x14ac:dyDescent="0.2">
      <c r="BY240" s="52">
        <v>236</v>
      </c>
      <c r="BZ240" s="52">
        <v>3</v>
      </c>
      <c r="CA240" s="54" t="s">
        <v>542</v>
      </c>
      <c r="CB240" s="52">
        <v>36</v>
      </c>
      <c r="CC240" s="52"/>
      <c r="CD240" s="52"/>
      <c r="CE240" s="52"/>
      <c r="CF240" s="52" t="s">
        <v>543</v>
      </c>
      <c r="CG240" s="52"/>
      <c r="CH240" s="52" t="s">
        <v>544</v>
      </c>
      <c r="CI240" s="52"/>
      <c r="CJ240" s="52"/>
      <c r="CK240" s="52"/>
      <c r="CL240" s="52" t="s">
        <v>544</v>
      </c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</row>
    <row r="241" spans="77:101" ht="16.5" x14ac:dyDescent="0.2">
      <c r="BY241" s="52">
        <v>237</v>
      </c>
      <c r="BZ241" s="52">
        <v>3</v>
      </c>
      <c r="CA241" s="54" t="s">
        <v>542</v>
      </c>
      <c r="CB241" s="52">
        <v>37</v>
      </c>
      <c r="CC241" s="52"/>
      <c r="CD241" s="52"/>
      <c r="CE241" s="52"/>
      <c r="CF241" s="52" t="s">
        <v>543</v>
      </c>
      <c r="CG241" s="52"/>
      <c r="CH241" s="52" t="s">
        <v>544</v>
      </c>
      <c r="CI241" s="52"/>
      <c r="CJ241" s="52"/>
      <c r="CK241" s="52"/>
      <c r="CL241" s="52" t="s">
        <v>544</v>
      </c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</row>
    <row r="242" spans="77:101" ht="16.5" x14ac:dyDescent="0.2">
      <c r="BY242" s="52">
        <v>238</v>
      </c>
      <c r="BZ242" s="52">
        <v>3</v>
      </c>
      <c r="CA242" s="54" t="s">
        <v>542</v>
      </c>
      <c r="CB242" s="52">
        <v>38</v>
      </c>
      <c r="CC242" s="52"/>
      <c r="CD242" s="52"/>
      <c r="CE242" s="52"/>
      <c r="CF242" s="52" t="s">
        <v>543</v>
      </c>
      <c r="CG242" s="52"/>
      <c r="CH242" s="52" t="s">
        <v>544</v>
      </c>
      <c r="CI242" s="52"/>
      <c r="CJ242" s="52"/>
      <c r="CK242" s="52"/>
      <c r="CL242" s="52" t="s">
        <v>544</v>
      </c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</row>
    <row r="243" spans="77:101" ht="16.5" x14ac:dyDescent="0.2">
      <c r="BY243" s="52">
        <v>239</v>
      </c>
      <c r="BZ243" s="52">
        <v>3</v>
      </c>
      <c r="CA243" s="54" t="s">
        <v>542</v>
      </c>
      <c r="CB243" s="52">
        <v>39</v>
      </c>
      <c r="CC243" s="52"/>
      <c r="CD243" s="52"/>
      <c r="CE243" s="52"/>
      <c r="CF243" s="52" t="s">
        <v>543</v>
      </c>
      <c r="CG243" s="52"/>
      <c r="CH243" s="52" t="s">
        <v>544</v>
      </c>
      <c r="CI243" s="52"/>
      <c r="CJ243" s="52"/>
      <c r="CK243" s="52"/>
      <c r="CL243" s="52" t="s">
        <v>544</v>
      </c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</row>
    <row r="244" spans="77:101" ht="16.5" x14ac:dyDescent="0.2">
      <c r="BY244" s="52">
        <v>240</v>
      </c>
      <c r="BZ244" s="52">
        <v>3</v>
      </c>
      <c r="CA244" s="54" t="s">
        <v>542</v>
      </c>
      <c r="CB244" s="52">
        <v>40</v>
      </c>
      <c r="CC244" s="52"/>
      <c r="CD244" s="52"/>
      <c r="CE244" s="52"/>
      <c r="CF244" s="52" t="s">
        <v>543</v>
      </c>
      <c r="CG244" s="52"/>
      <c r="CH244" s="52" t="s">
        <v>544</v>
      </c>
      <c r="CI244" s="52"/>
      <c r="CJ244" s="52"/>
      <c r="CK244" s="52"/>
      <c r="CL244" s="52" t="s">
        <v>544</v>
      </c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</row>
    <row r="245" spans="77:101" ht="16.5" x14ac:dyDescent="0.2">
      <c r="BY245" s="52">
        <v>241</v>
      </c>
      <c r="BZ245" s="52">
        <v>3</v>
      </c>
      <c r="CA245" s="54" t="s">
        <v>542</v>
      </c>
      <c r="CB245" s="52">
        <v>41</v>
      </c>
      <c r="CC245" s="52"/>
      <c r="CD245" s="52"/>
      <c r="CE245" s="52"/>
      <c r="CF245" s="52" t="s">
        <v>543</v>
      </c>
      <c r="CG245" s="52"/>
      <c r="CH245" s="52" t="s">
        <v>544</v>
      </c>
      <c r="CI245" s="52"/>
      <c r="CJ245" s="52"/>
      <c r="CK245" s="52"/>
      <c r="CL245" s="52" t="s">
        <v>544</v>
      </c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</row>
    <row r="246" spans="77:101" ht="16.5" x14ac:dyDescent="0.2">
      <c r="BY246" s="52">
        <v>242</v>
      </c>
      <c r="BZ246" s="52">
        <v>3</v>
      </c>
      <c r="CA246" s="54" t="s">
        <v>542</v>
      </c>
      <c r="CB246" s="52">
        <v>42</v>
      </c>
      <c r="CC246" s="52"/>
      <c r="CD246" s="52"/>
      <c r="CE246" s="52"/>
      <c r="CF246" s="52" t="s">
        <v>543</v>
      </c>
      <c r="CG246" s="52"/>
      <c r="CH246" s="52" t="s">
        <v>544</v>
      </c>
      <c r="CI246" s="52"/>
      <c r="CJ246" s="52"/>
      <c r="CK246" s="52"/>
      <c r="CL246" s="52" t="s">
        <v>544</v>
      </c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</row>
    <row r="247" spans="77:101" ht="16.5" x14ac:dyDescent="0.2">
      <c r="BY247" s="52">
        <v>243</v>
      </c>
      <c r="BZ247" s="52">
        <v>3</v>
      </c>
      <c r="CA247" s="54" t="s">
        <v>542</v>
      </c>
      <c r="CB247" s="52">
        <v>43</v>
      </c>
      <c r="CC247" s="52"/>
      <c r="CD247" s="52"/>
      <c r="CE247" s="52"/>
      <c r="CF247" s="52" t="s">
        <v>543</v>
      </c>
      <c r="CG247" s="52"/>
      <c r="CH247" s="52" t="s">
        <v>544</v>
      </c>
      <c r="CI247" s="52"/>
      <c r="CJ247" s="52"/>
      <c r="CK247" s="52"/>
      <c r="CL247" s="52" t="s">
        <v>544</v>
      </c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</row>
    <row r="248" spans="77:101" ht="16.5" x14ac:dyDescent="0.2">
      <c r="BY248" s="52">
        <v>244</v>
      </c>
      <c r="BZ248" s="52">
        <v>3</v>
      </c>
      <c r="CA248" s="54" t="s">
        <v>542</v>
      </c>
      <c r="CB248" s="52">
        <v>44</v>
      </c>
      <c r="CC248" s="52"/>
      <c r="CD248" s="52"/>
      <c r="CE248" s="52"/>
      <c r="CF248" s="52" t="s">
        <v>543</v>
      </c>
      <c r="CG248" s="52"/>
      <c r="CH248" s="52" t="s">
        <v>544</v>
      </c>
      <c r="CI248" s="52"/>
      <c r="CJ248" s="52"/>
      <c r="CK248" s="52"/>
      <c r="CL248" s="52" t="s">
        <v>544</v>
      </c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</row>
    <row r="249" spans="77:101" ht="16.5" x14ac:dyDescent="0.2">
      <c r="BY249" s="52">
        <v>245</v>
      </c>
      <c r="BZ249" s="52">
        <v>3</v>
      </c>
      <c r="CA249" s="54" t="s">
        <v>542</v>
      </c>
      <c r="CB249" s="52">
        <v>45</v>
      </c>
      <c r="CC249" s="52"/>
      <c r="CD249" s="52"/>
      <c r="CE249" s="52"/>
      <c r="CF249" s="52" t="s">
        <v>543</v>
      </c>
      <c r="CG249" s="52"/>
      <c r="CH249" s="52" t="s">
        <v>544</v>
      </c>
      <c r="CI249" s="52"/>
      <c r="CJ249" s="52"/>
      <c r="CK249" s="52"/>
      <c r="CL249" s="52" t="s">
        <v>544</v>
      </c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</row>
    <row r="250" spans="77:101" ht="16.5" x14ac:dyDescent="0.2">
      <c r="BY250" s="52">
        <v>246</v>
      </c>
      <c r="BZ250" s="52">
        <v>3</v>
      </c>
      <c r="CA250" s="54" t="s">
        <v>542</v>
      </c>
      <c r="CB250" s="52">
        <v>46</v>
      </c>
      <c r="CC250" s="52"/>
      <c r="CD250" s="52"/>
      <c r="CE250" s="52"/>
      <c r="CF250" s="52" t="s">
        <v>543</v>
      </c>
      <c r="CG250" s="52"/>
      <c r="CH250" s="52" t="s">
        <v>544</v>
      </c>
      <c r="CI250" s="52"/>
      <c r="CJ250" s="52"/>
      <c r="CK250" s="52"/>
      <c r="CL250" s="52" t="s">
        <v>544</v>
      </c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</row>
    <row r="251" spans="77:101" ht="16.5" x14ac:dyDescent="0.2">
      <c r="BY251" s="52">
        <v>247</v>
      </c>
      <c r="BZ251" s="52">
        <v>3</v>
      </c>
      <c r="CA251" s="54" t="s">
        <v>542</v>
      </c>
      <c r="CB251" s="52">
        <v>47</v>
      </c>
      <c r="CC251" s="52"/>
      <c r="CD251" s="52"/>
      <c r="CE251" s="52"/>
      <c r="CF251" s="52" t="s">
        <v>543</v>
      </c>
      <c r="CG251" s="52"/>
      <c r="CH251" s="52" t="s">
        <v>544</v>
      </c>
      <c r="CI251" s="52"/>
      <c r="CJ251" s="52"/>
      <c r="CK251" s="52"/>
      <c r="CL251" s="52" t="s">
        <v>544</v>
      </c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</row>
    <row r="252" spans="77:101" ht="16.5" x14ac:dyDescent="0.2">
      <c r="BY252" s="52">
        <v>248</v>
      </c>
      <c r="BZ252" s="52">
        <v>3</v>
      </c>
      <c r="CA252" s="54" t="s">
        <v>542</v>
      </c>
      <c r="CB252" s="52">
        <v>48</v>
      </c>
      <c r="CC252" s="52"/>
      <c r="CD252" s="52"/>
      <c r="CE252" s="52"/>
      <c r="CF252" s="52" t="s">
        <v>543</v>
      </c>
      <c r="CG252" s="52"/>
      <c r="CH252" s="52" t="s">
        <v>544</v>
      </c>
      <c r="CI252" s="52"/>
      <c r="CJ252" s="52"/>
      <c r="CK252" s="52"/>
      <c r="CL252" s="52" t="s">
        <v>544</v>
      </c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</row>
    <row r="253" spans="77:101" ht="16.5" x14ac:dyDescent="0.2">
      <c r="BY253" s="52">
        <v>249</v>
      </c>
      <c r="BZ253" s="52">
        <v>3</v>
      </c>
      <c r="CA253" s="54" t="s">
        <v>542</v>
      </c>
      <c r="CB253" s="52">
        <v>49</v>
      </c>
      <c r="CC253" s="52"/>
      <c r="CD253" s="52"/>
      <c r="CE253" s="52"/>
      <c r="CF253" s="52" t="s">
        <v>543</v>
      </c>
      <c r="CG253" s="52"/>
      <c r="CH253" s="52" t="s">
        <v>544</v>
      </c>
      <c r="CI253" s="52"/>
      <c r="CJ253" s="52"/>
      <c r="CK253" s="52"/>
      <c r="CL253" s="52" t="s">
        <v>544</v>
      </c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</row>
    <row r="254" spans="77:101" ht="16.5" x14ac:dyDescent="0.2">
      <c r="BY254" s="52">
        <v>250</v>
      </c>
      <c r="BZ254" s="52">
        <v>3</v>
      </c>
      <c r="CA254" s="54" t="s">
        <v>542</v>
      </c>
      <c r="CB254" s="52">
        <v>50</v>
      </c>
      <c r="CC254" s="52"/>
      <c r="CD254" s="52"/>
      <c r="CE254" s="52"/>
      <c r="CF254" s="52" t="s">
        <v>543</v>
      </c>
      <c r="CG254" s="52"/>
      <c r="CH254" s="52" t="s">
        <v>544</v>
      </c>
      <c r="CI254" s="52"/>
      <c r="CJ254" s="52"/>
      <c r="CK254" s="52"/>
      <c r="CL254" s="52" t="s">
        <v>544</v>
      </c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</row>
    <row r="255" spans="77:101" ht="16.5" x14ac:dyDescent="0.2">
      <c r="BY255" s="52">
        <v>251</v>
      </c>
      <c r="BZ255" s="52">
        <v>3</v>
      </c>
      <c r="CA255" s="54" t="s">
        <v>542</v>
      </c>
      <c r="CB255" s="52">
        <v>51</v>
      </c>
      <c r="CC255" s="52"/>
      <c r="CD255" s="52"/>
      <c r="CE255" s="52"/>
      <c r="CF255" s="52" t="s">
        <v>543</v>
      </c>
      <c r="CG255" s="52"/>
      <c r="CH255" s="52" t="s">
        <v>544</v>
      </c>
      <c r="CI255" s="52"/>
      <c r="CJ255" s="52"/>
      <c r="CK255" s="52"/>
      <c r="CL255" s="52" t="s">
        <v>544</v>
      </c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</row>
    <row r="256" spans="77:101" ht="16.5" x14ac:dyDescent="0.2">
      <c r="BY256" s="52">
        <v>252</v>
      </c>
      <c r="BZ256" s="52">
        <v>3</v>
      </c>
      <c r="CA256" s="54" t="s">
        <v>542</v>
      </c>
      <c r="CB256" s="52">
        <v>52</v>
      </c>
      <c r="CC256" s="52"/>
      <c r="CD256" s="52"/>
      <c r="CE256" s="52"/>
      <c r="CF256" s="52" t="s">
        <v>543</v>
      </c>
      <c r="CG256" s="52"/>
      <c r="CH256" s="52" t="s">
        <v>544</v>
      </c>
      <c r="CI256" s="52"/>
      <c r="CJ256" s="52"/>
      <c r="CK256" s="52"/>
      <c r="CL256" s="52" t="s">
        <v>544</v>
      </c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</row>
    <row r="257" spans="77:101" ht="16.5" x14ac:dyDescent="0.2">
      <c r="BY257" s="52">
        <v>253</v>
      </c>
      <c r="BZ257" s="52">
        <v>3</v>
      </c>
      <c r="CA257" s="54" t="s">
        <v>542</v>
      </c>
      <c r="CB257" s="52">
        <v>53</v>
      </c>
      <c r="CC257" s="52"/>
      <c r="CD257" s="52"/>
      <c r="CE257" s="52"/>
      <c r="CF257" s="52" t="s">
        <v>543</v>
      </c>
      <c r="CG257" s="52"/>
      <c r="CH257" s="52" t="s">
        <v>544</v>
      </c>
      <c r="CI257" s="52"/>
      <c r="CJ257" s="52"/>
      <c r="CK257" s="52"/>
      <c r="CL257" s="52" t="s">
        <v>544</v>
      </c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</row>
    <row r="258" spans="77:101" ht="16.5" x14ac:dyDescent="0.2">
      <c r="BY258" s="52">
        <v>254</v>
      </c>
      <c r="BZ258" s="52">
        <v>3</v>
      </c>
      <c r="CA258" s="54" t="s">
        <v>542</v>
      </c>
      <c r="CB258" s="52">
        <v>54</v>
      </c>
      <c r="CC258" s="52"/>
      <c r="CD258" s="52"/>
      <c r="CE258" s="52"/>
      <c r="CF258" s="52" t="s">
        <v>543</v>
      </c>
      <c r="CG258" s="52"/>
      <c r="CH258" s="52" t="s">
        <v>544</v>
      </c>
      <c r="CI258" s="52"/>
      <c r="CJ258" s="52"/>
      <c r="CK258" s="52"/>
      <c r="CL258" s="52" t="s">
        <v>544</v>
      </c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</row>
    <row r="259" spans="77:101" ht="16.5" x14ac:dyDescent="0.2">
      <c r="BY259" s="52">
        <v>255</v>
      </c>
      <c r="BZ259" s="52">
        <v>3</v>
      </c>
      <c r="CA259" s="54" t="s">
        <v>542</v>
      </c>
      <c r="CB259" s="52">
        <v>55</v>
      </c>
      <c r="CC259" s="52"/>
      <c r="CD259" s="52"/>
      <c r="CE259" s="52"/>
      <c r="CF259" s="52" t="s">
        <v>543</v>
      </c>
      <c r="CG259" s="52"/>
      <c r="CH259" s="52" t="s">
        <v>544</v>
      </c>
      <c r="CI259" s="52"/>
      <c r="CJ259" s="52"/>
      <c r="CK259" s="52"/>
      <c r="CL259" s="52" t="s">
        <v>544</v>
      </c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</row>
    <row r="260" spans="77:101" ht="16.5" x14ac:dyDescent="0.2">
      <c r="BY260" s="52">
        <v>256</v>
      </c>
      <c r="BZ260" s="52">
        <v>3</v>
      </c>
      <c r="CA260" s="54" t="s">
        <v>542</v>
      </c>
      <c r="CB260" s="52">
        <v>56</v>
      </c>
      <c r="CC260" s="52"/>
      <c r="CD260" s="52"/>
      <c r="CE260" s="52"/>
      <c r="CF260" s="52" t="s">
        <v>543</v>
      </c>
      <c r="CG260" s="52"/>
      <c r="CH260" s="52" t="s">
        <v>544</v>
      </c>
      <c r="CI260" s="52"/>
      <c r="CJ260" s="52"/>
      <c r="CK260" s="52"/>
      <c r="CL260" s="52" t="s">
        <v>544</v>
      </c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</row>
    <row r="261" spans="77:101" ht="16.5" x14ac:dyDescent="0.2">
      <c r="BY261" s="52">
        <v>257</v>
      </c>
      <c r="BZ261" s="52">
        <v>3</v>
      </c>
      <c r="CA261" s="54" t="s">
        <v>542</v>
      </c>
      <c r="CB261" s="52">
        <v>57</v>
      </c>
      <c r="CC261" s="52"/>
      <c r="CD261" s="52"/>
      <c r="CE261" s="52"/>
      <c r="CF261" s="52" t="s">
        <v>543</v>
      </c>
      <c r="CG261" s="52"/>
      <c r="CH261" s="52" t="s">
        <v>544</v>
      </c>
      <c r="CI261" s="52"/>
      <c r="CJ261" s="52"/>
      <c r="CK261" s="52"/>
      <c r="CL261" s="52" t="s">
        <v>544</v>
      </c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</row>
    <row r="262" spans="77:101" ht="16.5" x14ac:dyDescent="0.2">
      <c r="BY262" s="52">
        <v>258</v>
      </c>
      <c r="BZ262" s="52">
        <v>3</v>
      </c>
      <c r="CA262" s="54" t="s">
        <v>542</v>
      </c>
      <c r="CB262" s="52">
        <v>58</v>
      </c>
      <c r="CC262" s="52"/>
      <c r="CD262" s="52"/>
      <c r="CE262" s="52"/>
      <c r="CF262" s="52" t="s">
        <v>543</v>
      </c>
      <c r="CG262" s="52"/>
      <c r="CH262" s="52" t="s">
        <v>544</v>
      </c>
      <c r="CI262" s="52"/>
      <c r="CJ262" s="52"/>
      <c r="CK262" s="52"/>
      <c r="CL262" s="52" t="s">
        <v>544</v>
      </c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</row>
    <row r="263" spans="77:101" ht="16.5" x14ac:dyDescent="0.2">
      <c r="BY263" s="52">
        <v>259</v>
      </c>
      <c r="BZ263" s="52">
        <v>3</v>
      </c>
      <c r="CA263" s="54" t="s">
        <v>542</v>
      </c>
      <c r="CB263" s="52">
        <v>59</v>
      </c>
      <c r="CC263" s="52"/>
      <c r="CD263" s="52"/>
      <c r="CE263" s="52"/>
      <c r="CF263" s="52" t="s">
        <v>543</v>
      </c>
      <c r="CG263" s="52"/>
      <c r="CH263" s="52" t="s">
        <v>544</v>
      </c>
      <c r="CI263" s="52"/>
      <c r="CJ263" s="52"/>
      <c r="CK263" s="52"/>
      <c r="CL263" s="52" t="s">
        <v>544</v>
      </c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</row>
    <row r="264" spans="77:101" ht="16.5" x14ac:dyDescent="0.2">
      <c r="BY264" s="52">
        <v>260</v>
      </c>
      <c r="BZ264" s="52">
        <v>3</v>
      </c>
      <c r="CA264" s="54" t="s">
        <v>542</v>
      </c>
      <c r="CB264" s="52">
        <v>60</v>
      </c>
      <c r="CC264" s="52"/>
      <c r="CD264" s="52"/>
      <c r="CE264" s="52"/>
      <c r="CF264" s="52" t="s">
        <v>543</v>
      </c>
      <c r="CG264" s="52"/>
      <c r="CH264" s="52" t="s">
        <v>544</v>
      </c>
      <c r="CI264" s="52"/>
      <c r="CJ264" s="52"/>
      <c r="CK264" s="52"/>
      <c r="CL264" s="52" t="s">
        <v>544</v>
      </c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</row>
    <row r="265" spans="77:101" ht="16.5" x14ac:dyDescent="0.2">
      <c r="BY265" s="52">
        <v>261</v>
      </c>
      <c r="BZ265" s="52">
        <v>3</v>
      </c>
      <c r="CA265" s="54" t="s">
        <v>542</v>
      </c>
      <c r="CB265" s="52">
        <v>61</v>
      </c>
      <c r="CC265" s="52"/>
      <c r="CD265" s="52"/>
      <c r="CE265" s="52"/>
      <c r="CF265" s="52" t="s">
        <v>543</v>
      </c>
      <c r="CG265" s="52"/>
      <c r="CH265" s="52" t="s">
        <v>544</v>
      </c>
      <c r="CI265" s="52"/>
      <c r="CJ265" s="52"/>
      <c r="CK265" s="52"/>
      <c r="CL265" s="52" t="s">
        <v>544</v>
      </c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</row>
    <row r="266" spans="77:101" ht="16.5" x14ac:dyDescent="0.2">
      <c r="BY266" s="52">
        <v>262</v>
      </c>
      <c r="BZ266" s="52">
        <v>3</v>
      </c>
      <c r="CA266" s="54" t="s">
        <v>542</v>
      </c>
      <c r="CB266" s="52">
        <v>62</v>
      </c>
      <c r="CC266" s="52"/>
      <c r="CD266" s="52"/>
      <c r="CE266" s="52"/>
      <c r="CF266" s="52" t="s">
        <v>543</v>
      </c>
      <c r="CG266" s="52"/>
      <c r="CH266" s="52" t="s">
        <v>544</v>
      </c>
      <c r="CI266" s="52"/>
      <c r="CJ266" s="52"/>
      <c r="CK266" s="52"/>
      <c r="CL266" s="52" t="s">
        <v>544</v>
      </c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</row>
    <row r="267" spans="77:101" ht="16.5" x14ac:dyDescent="0.2">
      <c r="BY267" s="52">
        <v>263</v>
      </c>
      <c r="BZ267" s="52">
        <v>3</v>
      </c>
      <c r="CA267" s="54" t="s">
        <v>542</v>
      </c>
      <c r="CB267" s="52">
        <v>63</v>
      </c>
      <c r="CC267" s="52"/>
      <c r="CD267" s="52"/>
      <c r="CE267" s="52"/>
      <c r="CF267" s="52" t="s">
        <v>543</v>
      </c>
      <c r="CG267" s="52"/>
      <c r="CH267" s="52" t="s">
        <v>544</v>
      </c>
      <c r="CI267" s="52"/>
      <c r="CJ267" s="52"/>
      <c r="CK267" s="52"/>
      <c r="CL267" s="52" t="s">
        <v>544</v>
      </c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</row>
    <row r="268" spans="77:101" ht="16.5" x14ac:dyDescent="0.2">
      <c r="BY268" s="52">
        <v>264</v>
      </c>
      <c r="BZ268" s="52">
        <v>3</v>
      </c>
      <c r="CA268" s="54" t="s">
        <v>542</v>
      </c>
      <c r="CB268" s="52">
        <v>64</v>
      </c>
      <c r="CC268" s="52"/>
      <c r="CD268" s="52"/>
      <c r="CE268" s="52"/>
      <c r="CF268" s="52" t="s">
        <v>543</v>
      </c>
      <c r="CG268" s="52"/>
      <c r="CH268" s="52" t="s">
        <v>544</v>
      </c>
      <c r="CI268" s="52"/>
      <c r="CJ268" s="52"/>
      <c r="CK268" s="52"/>
      <c r="CL268" s="52" t="s">
        <v>544</v>
      </c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</row>
    <row r="269" spans="77:101" ht="16.5" x14ac:dyDescent="0.2">
      <c r="BY269" s="52">
        <v>265</v>
      </c>
      <c r="BZ269" s="52">
        <v>3</v>
      </c>
      <c r="CA269" s="54" t="s">
        <v>542</v>
      </c>
      <c r="CB269" s="52">
        <v>65</v>
      </c>
      <c r="CC269" s="52"/>
      <c r="CD269" s="52"/>
      <c r="CE269" s="52"/>
      <c r="CF269" s="52" t="s">
        <v>543</v>
      </c>
      <c r="CG269" s="52"/>
      <c r="CH269" s="52" t="s">
        <v>544</v>
      </c>
      <c r="CI269" s="52"/>
      <c r="CJ269" s="52"/>
      <c r="CK269" s="52"/>
      <c r="CL269" s="52" t="s">
        <v>544</v>
      </c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</row>
    <row r="270" spans="77:101" ht="16.5" x14ac:dyDescent="0.2">
      <c r="BY270" s="52">
        <v>266</v>
      </c>
      <c r="BZ270" s="52">
        <v>3</v>
      </c>
      <c r="CA270" s="54" t="s">
        <v>542</v>
      </c>
      <c r="CB270" s="52">
        <v>66</v>
      </c>
      <c r="CC270" s="52"/>
      <c r="CD270" s="52"/>
      <c r="CE270" s="52"/>
      <c r="CF270" s="52" t="s">
        <v>543</v>
      </c>
      <c r="CG270" s="52"/>
      <c r="CH270" s="52" t="s">
        <v>544</v>
      </c>
      <c r="CI270" s="52"/>
      <c r="CJ270" s="52"/>
      <c r="CK270" s="52"/>
      <c r="CL270" s="52" t="s">
        <v>544</v>
      </c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</row>
    <row r="271" spans="77:101" ht="16.5" x14ac:dyDescent="0.2">
      <c r="BY271" s="52">
        <v>267</v>
      </c>
      <c r="BZ271" s="52">
        <v>3</v>
      </c>
      <c r="CA271" s="54" t="s">
        <v>542</v>
      </c>
      <c r="CB271" s="52">
        <v>67</v>
      </c>
      <c r="CC271" s="52"/>
      <c r="CD271" s="52"/>
      <c r="CE271" s="52"/>
      <c r="CF271" s="52" t="s">
        <v>543</v>
      </c>
      <c r="CG271" s="52"/>
      <c r="CH271" s="52" t="s">
        <v>544</v>
      </c>
      <c r="CI271" s="52"/>
      <c r="CJ271" s="52"/>
      <c r="CK271" s="52"/>
      <c r="CL271" s="52" t="s">
        <v>544</v>
      </c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</row>
    <row r="272" spans="77:101" ht="16.5" x14ac:dyDescent="0.2">
      <c r="BY272" s="52">
        <v>268</v>
      </c>
      <c r="BZ272" s="52">
        <v>3</v>
      </c>
      <c r="CA272" s="54" t="s">
        <v>542</v>
      </c>
      <c r="CB272" s="52">
        <v>68</v>
      </c>
      <c r="CC272" s="52"/>
      <c r="CD272" s="52"/>
      <c r="CE272" s="52"/>
      <c r="CF272" s="52" t="s">
        <v>543</v>
      </c>
      <c r="CG272" s="52"/>
      <c r="CH272" s="52" t="s">
        <v>544</v>
      </c>
      <c r="CI272" s="52"/>
      <c r="CJ272" s="52"/>
      <c r="CK272" s="52"/>
      <c r="CL272" s="52" t="s">
        <v>544</v>
      </c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</row>
    <row r="273" spans="77:101" ht="16.5" x14ac:dyDescent="0.2">
      <c r="BY273" s="52">
        <v>269</v>
      </c>
      <c r="BZ273" s="52">
        <v>3</v>
      </c>
      <c r="CA273" s="54" t="s">
        <v>542</v>
      </c>
      <c r="CB273" s="52">
        <v>69</v>
      </c>
      <c r="CC273" s="52"/>
      <c r="CD273" s="52"/>
      <c r="CE273" s="52"/>
      <c r="CF273" s="52" t="s">
        <v>543</v>
      </c>
      <c r="CG273" s="52"/>
      <c r="CH273" s="52" t="s">
        <v>544</v>
      </c>
      <c r="CI273" s="52"/>
      <c r="CJ273" s="52"/>
      <c r="CK273" s="52"/>
      <c r="CL273" s="52" t="s">
        <v>544</v>
      </c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</row>
    <row r="274" spans="77:101" ht="16.5" x14ac:dyDescent="0.2">
      <c r="BY274" s="52">
        <v>270</v>
      </c>
      <c r="BZ274" s="52">
        <v>3</v>
      </c>
      <c r="CA274" s="54" t="s">
        <v>542</v>
      </c>
      <c r="CB274" s="52">
        <v>70</v>
      </c>
      <c r="CC274" s="52"/>
      <c r="CD274" s="52"/>
      <c r="CE274" s="52"/>
      <c r="CF274" s="52" t="s">
        <v>543</v>
      </c>
      <c r="CG274" s="52"/>
      <c r="CH274" s="52" t="s">
        <v>544</v>
      </c>
      <c r="CI274" s="52"/>
      <c r="CJ274" s="52"/>
      <c r="CK274" s="52"/>
      <c r="CL274" s="52" t="s">
        <v>544</v>
      </c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</row>
    <row r="275" spans="77:101" ht="16.5" x14ac:dyDescent="0.2">
      <c r="BY275" s="52">
        <v>271</v>
      </c>
      <c r="BZ275" s="52">
        <v>3</v>
      </c>
      <c r="CA275" s="54" t="s">
        <v>542</v>
      </c>
      <c r="CB275" s="52">
        <v>71</v>
      </c>
      <c r="CC275" s="52"/>
      <c r="CD275" s="52"/>
      <c r="CE275" s="52"/>
      <c r="CF275" s="52" t="s">
        <v>543</v>
      </c>
      <c r="CG275" s="52"/>
      <c r="CH275" s="52" t="s">
        <v>544</v>
      </c>
      <c r="CI275" s="52"/>
      <c r="CJ275" s="52"/>
      <c r="CK275" s="52"/>
      <c r="CL275" s="52" t="s">
        <v>544</v>
      </c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</row>
    <row r="276" spans="77:101" ht="16.5" x14ac:dyDescent="0.2">
      <c r="BY276" s="52">
        <v>272</v>
      </c>
      <c r="BZ276" s="52">
        <v>3</v>
      </c>
      <c r="CA276" s="54" t="s">
        <v>542</v>
      </c>
      <c r="CB276" s="52">
        <v>72</v>
      </c>
      <c r="CC276" s="52"/>
      <c r="CD276" s="52"/>
      <c r="CE276" s="52"/>
      <c r="CF276" s="52" t="s">
        <v>543</v>
      </c>
      <c r="CG276" s="52"/>
      <c r="CH276" s="52" t="s">
        <v>544</v>
      </c>
      <c r="CI276" s="52"/>
      <c r="CJ276" s="52"/>
      <c r="CK276" s="52"/>
      <c r="CL276" s="52" t="s">
        <v>544</v>
      </c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</row>
    <row r="277" spans="77:101" ht="16.5" x14ac:dyDescent="0.2">
      <c r="BY277" s="52">
        <v>273</v>
      </c>
      <c r="BZ277" s="52">
        <v>3</v>
      </c>
      <c r="CA277" s="54" t="s">
        <v>542</v>
      </c>
      <c r="CB277" s="52">
        <v>73</v>
      </c>
      <c r="CC277" s="52"/>
      <c r="CD277" s="52"/>
      <c r="CE277" s="52"/>
      <c r="CF277" s="52" t="s">
        <v>543</v>
      </c>
      <c r="CG277" s="52"/>
      <c r="CH277" s="52" t="s">
        <v>544</v>
      </c>
      <c r="CI277" s="52"/>
      <c r="CJ277" s="52"/>
      <c r="CK277" s="52"/>
      <c r="CL277" s="52" t="s">
        <v>544</v>
      </c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</row>
    <row r="278" spans="77:101" ht="16.5" x14ac:dyDescent="0.2">
      <c r="BY278" s="52">
        <v>274</v>
      </c>
      <c r="BZ278" s="52">
        <v>3</v>
      </c>
      <c r="CA278" s="54" t="s">
        <v>542</v>
      </c>
      <c r="CB278" s="52">
        <v>74</v>
      </c>
      <c r="CC278" s="52"/>
      <c r="CD278" s="52"/>
      <c r="CE278" s="52"/>
      <c r="CF278" s="52" t="s">
        <v>543</v>
      </c>
      <c r="CG278" s="52"/>
      <c r="CH278" s="52" t="s">
        <v>544</v>
      </c>
      <c r="CI278" s="52"/>
      <c r="CJ278" s="52"/>
      <c r="CK278" s="52"/>
      <c r="CL278" s="52" t="s">
        <v>544</v>
      </c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</row>
    <row r="279" spans="77:101" ht="16.5" x14ac:dyDescent="0.2">
      <c r="BY279" s="52">
        <v>275</v>
      </c>
      <c r="BZ279" s="52">
        <v>3</v>
      </c>
      <c r="CA279" s="54" t="s">
        <v>542</v>
      </c>
      <c r="CB279" s="52">
        <v>75</v>
      </c>
      <c r="CC279" s="52"/>
      <c r="CD279" s="52"/>
      <c r="CE279" s="52"/>
      <c r="CF279" s="52" t="s">
        <v>543</v>
      </c>
      <c r="CG279" s="52"/>
      <c r="CH279" s="52" t="s">
        <v>544</v>
      </c>
      <c r="CI279" s="52"/>
      <c r="CJ279" s="52"/>
      <c r="CK279" s="52"/>
      <c r="CL279" s="52" t="s">
        <v>544</v>
      </c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</row>
    <row r="280" spans="77:101" ht="16.5" x14ac:dyDescent="0.2">
      <c r="BY280" s="52">
        <v>276</v>
      </c>
      <c r="BZ280" s="52">
        <v>3</v>
      </c>
      <c r="CA280" s="54" t="s">
        <v>542</v>
      </c>
      <c r="CB280" s="52">
        <v>76</v>
      </c>
      <c r="CC280" s="52"/>
      <c r="CD280" s="52"/>
      <c r="CE280" s="52"/>
      <c r="CF280" s="52" t="s">
        <v>543</v>
      </c>
      <c r="CG280" s="52"/>
      <c r="CH280" s="52" t="s">
        <v>544</v>
      </c>
      <c r="CI280" s="52"/>
      <c r="CJ280" s="52"/>
      <c r="CK280" s="52"/>
      <c r="CL280" s="52" t="s">
        <v>544</v>
      </c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</row>
    <row r="281" spans="77:101" ht="16.5" x14ac:dyDescent="0.2">
      <c r="BY281" s="52">
        <v>277</v>
      </c>
      <c r="BZ281" s="52">
        <v>3</v>
      </c>
      <c r="CA281" s="54" t="s">
        <v>542</v>
      </c>
      <c r="CB281" s="52">
        <v>77</v>
      </c>
      <c r="CC281" s="52"/>
      <c r="CD281" s="52"/>
      <c r="CE281" s="52"/>
      <c r="CF281" s="52" t="s">
        <v>543</v>
      </c>
      <c r="CG281" s="52"/>
      <c r="CH281" s="52" t="s">
        <v>544</v>
      </c>
      <c r="CI281" s="52"/>
      <c r="CJ281" s="52"/>
      <c r="CK281" s="52"/>
      <c r="CL281" s="52" t="s">
        <v>544</v>
      </c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</row>
    <row r="282" spans="77:101" ht="16.5" x14ac:dyDescent="0.2">
      <c r="BY282" s="52">
        <v>278</v>
      </c>
      <c r="BZ282" s="52">
        <v>3</v>
      </c>
      <c r="CA282" s="54" t="s">
        <v>542</v>
      </c>
      <c r="CB282" s="52">
        <v>78</v>
      </c>
      <c r="CC282" s="52"/>
      <c r="CD282" s="52"/>
      <c r="CE282" s="52"/>
      <c r="CF282" s="52" t="s">
        <v>543</v>
      </c>
      <c r="CG282" s="52"/>
      <c r="CH282" s="52" t="s">
        <v>544</v>
      </c>
      <c r="CI282" s="52"/>
      <c r="CJ282" s="52"/>
      <c r="CK282" s="52"/>
      <c r="CL282" s="52" t="s">
        <v>544</v>
      </c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</row>
    <row r="283" spans="77:101" ht="16.5" x14ac:dyDescent="0.2">
      <c r="BY283" s="52">
        <v>279</v>
      </c>
      <c r="BZ283" s="52">
        <v>3</v>
      </c>
      <c r="CA283" s="54" t="s">
        <v>542</v>
      </c>
      <c r="CB283" s="52">
        <v>79</v>
      </c>
      <c r="CC283" s="52"/>
      <c r="CD283" s="52"/>
      <c r="CE283" s="52"/>
      <c r="CF283" s="52" t="s">
        <v>543</v>
      </c>
      <c r="CG283" s="52"/>
      <c r="CH283" s="52" t="s">
        <v>544</v>
      </c>
      <c r="CI283" s="52"/>
      <c r="CJ283" s="52"/>
      <c r="CK283" s="52"/>
      <c r="CL283" s="52" t="s">
        <v>544</v>
      </c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</row>
    <row r="284" spans="77:101" ht="16.5" x14ac:dyDescent="0.2">
      <c r="BY284" s="52">
        <v>280</v>
      </c>
      <c r="BZ284" s="52">
        <v>3</v>
      </c>
      <c r="CA284" s="54" t="s">
        <v>542</v>
      </c>
      <c r="CB284" s="52">
        <v>80</v>
      </c>
      <c r="CC284" s="52"/>
      <c r="CD284" s="52"/>
      <c r="CE284" s="52"/>
      <c r="CF284" s="52" t="s">
        <v>543</v>
      </c>
      <c r="CG284" s="52"/>
      <c r="CH284" s="52" t="s">
        <v>544</v>
      </c>
      <c r="CI284" s="52"/>
      <c r="CJ284" s="52"/>
      <c r="CK284" s="52"/>
      <c r="CL284" s="52" t="s">
        <v>544</v>
      </c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</row>
    <row r="285" spans="77:101" ht="16.5" x14ac:dyDescent="0.2">
      <c r="BY285" s="52">
        <v>281</v>
      </c>
      <c r="BZ285" s="52">
        <v>3</v>
      </c>
      <c r="CA285" s="54" t="s">
        <v>542</v>
      </c>
      <c r="CB285" s="52">
        <v>81</v>
      </c>
      <c r="CC285" s="52"/>
      <c r="CD285" s="52"/>
      <c r="CE285" s="52"/>
      <c r="CF285" s="52" t="s">
        <v>543</v>
      </c>
      <c r="CG285" s="52"/>
      <c r="CH285" s="52" t="s">
        <v>544</v>
      </c>
      <c r="CI285" s="52"/>
      <c r="CJ285" s="52"/>
      <c r="CK285" s="52"/>
      <c r="CL285" s="52" t="s">
        <v>544</v>
      </c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</row>
    <row r="286" spans="77:101" ht="16.5" x14ac:dyDescent="0.2">
      <c r="BY286" s="52">
        <v>282</v>
      </c>
      <c r="BZ286" s="52">
        <v>3</v>
      </c>
      <c r="CA286" s="54" t="s">
        <v>542</v>
      </c>
      <c r="CB286" s="52">
        <v>82</v>
      </c>
      <c r="CC286" s="52"/>
      <c r="CD286" s="52"/>
      <c r="CE286" s="52"/>
      <c r="CF286" s="52" t="s">
        <v>543</v>
      </c>
      <c r="CG286" s="52"/>
      <c r="CH286" s="52" t="s">
        <v>544</v>
      </c>
      <c r="CI286" s="52"/>
      <c r="CJ286" s="52"/>
      <c r="CK286" s="52"/>
      <c r="CL286" s="52" t="s">
        <v>544</v>
      </c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</row>
    <row r="287" spans="77:101" ht="16.5" x14ac:dyDescent="0.2">
      <c r="BY287" s="52">
        <v>283</v>
      </c>
      <c r="BZ287" s="52">
        <v>3</v>
      </c>
      <c r="CA287" s="54" t="s">
        <v>542</v>
      </c>
      <c r="CB287" s="52">
        <v>83</v>
      </c>
      <c r="CC287" s="52"/>
      <c r="CD287" s="52"/>
      <c r="CE287" s="52"/>
      <c r="CF287" s="52" t="s">
        <v>543</v>
      </c>
      <c r="CG287" s="52"/>
      <c r="CH287" s="52" t="s">
        <v>544</v>
      </c>
      <c r="CI287" s="52"/>
      <c r="CJ287" s="52"/>
      <c r="CK287" s="52"/>
      <c r="CL287" s="52" t="s">
        <v>544</v>
      </c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</row>
    <row r="288" spans="77:101" ht="16.5" x14ac:dyDescent="0.2">
      <c r="BY288" s="52">
        <v>284</v>
      </c>
      <c r="BZ288" s="52">
        <v>3</v>
      </c>
      <c r="CA288" s="54" t="s">
        <v>542</v>
      </c>
      <c r="CB288" s="52">
        <v>84</v>
      </c>
      <c r="CC288" s="52"/>
      <c r="CD288" s="52"/>
      <c r="CE288" s="52"/>
      <c r="CF288" s="52" t="s">
        <v>543</v>
      </c>
      <c r="CG288" s="52"/>
      <c r="CH288" s="52" t="s">
        <v>544</v>
      </c>
      <c r="CI288" s="52"/>
      <c r="CJ288" s="52"/>
      <c r="CK288" s="52"/>
      <c r="CL288" s="52" t="s">
        <v>544</v>
      </c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</row>
    <row r="289" spans="77:101" ht="16.5" x14ac:dyDescent="0.2">
      <c r="BY289" s="52">
        <v>285</v>
      </c>
      <c r="BZ289" s="52">
        <v>3</v>
      </c>
      <c r="CA289" s="54" t="s">
        <v>542</v>
      </c>
      <c r="CB289" s="52">
        <v>85</v>
      </c>
      <c r="CC289" s="52"/>
      <c r="CD289" s="52"/>
      <c r="CE289" s="52"/>
      <c r="CF289" s="52" t="s">
        <v>543</v>
      </c>
      <c r="CG289" s="52"/>
      <c r="CH289" s="52" t="s">
        <v>544</v>
      </c>
      <c r="CI289" s="52"/>
      <c r="CJ289" s="52"/>
      <c r="CK289" s="52"/>
      <c r="CL289" s="52" t="s">
        <v>544</v>
      </c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</row>
    <row r="290" spans="77:101" ht="16.5" x14ac:dyDescent="0.2">
      <c r="BY290" s="52">
        <v>286</v>
      </c>
      <c r="BZ290" s="52">
        <v>3</v>
      </c>
      <c r="CA290" s="54" t="s">
        <v>542</v>
      </c>
      <c r="CB290" s="52">
        <v>86</v>
      </c>
      <c r="CC290" s="52"/>
      <c r="CD290" s="52"/>
      <c r="CE290" s="52"/>
      <c r="CF290" s="52" t="s">
        <v>543</v>
      </c>
      <c r="CG290" s="52"/>
      <c r="CH290" s="52" t="s">
        <v>544</v>
      </c>
      <c r="CI290" s="52"/>
      <c r="CJ290" s="52"/>
      <c r="CK290" s="52"/>
      <c r="CL290" s="52" t="s">
        <v>544</v>
      </c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</row>
    <row r="291" spans="77:101" ht="16.5" x14ac:dyDescent="0.2">
      <c r="BY291" s="52">
        <v>287</v>
      </c>
      <c r="BZ291" s="52">
        <v>3</v>
      </c>
      <c r="CA291" s="54" t="s">
        <v>542</v>
      </c>
      <c r="CB291" s="52">
        <v>87</v>
      </c>
      <c r="CC291" s="52"/>
      <c r="CD291" s="52"/>
      <c r="CE291" s="52"/>
      <c r="CF291" s="52" t="s">
        <v>543</v>
      </c>
      <c r="CG291" s="52"/>
      <c r="CH291" s="52" t="s">
        <v>544</v>
      </c>
      <c r="CI291" s="52"/>
      <c r="CJ291" s="52"/>
      <c r="CK291" s="52"/>
      <c r="CL291" s="52" t="s">
        <v>544</v>
      </c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</row>
    <row r="292" spans="77:101" ht="16.5" x14ac:dyDescent="0.2">
      <c r="BY292" s="52">
        <v>288</v>
      </c>
      <c r="BZ292" s="52">
        <v>3</v>
      </c>
      <c r="CA292" s="54" t="s">
        <v>542</v>
      </c>
      <c r="CB292" s="52">
        <v>88</v>
      </c>
      <c r="CC292" s="52"/>
      <c r="CD292" s="52"/>
      <c r="CE292" s="52"/>
      <c r="CF292" s="52" t="s">
        <v>543</v>
      </c>
      <c r="CG292" s="52"/>
      <c r="CH292" s="52" t="s">
        <v>544</v>
      </c>
      <c r="CI292" s="52"/>
      <c r="CJ292" s="52"/>
      <c r="CK292" s="52"/>
      <c r="CL292" s="52" t="s">
        <v>544</v>
      </c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</row>
    <row r="293" spans="77:101" ht="16.5" x14ac:dyDescent="0.2">
      <c r="BY293" s="52">
        <v>289</v>
      </c>
      <c r="BZ293" s="52">
        <v>3</v>
      </c>
      <c r="CA293" s="54" t="s">
        <v>542</v>
      </c>
      <c r="CB293" s="52">
        <v>89</v>
      </c>
      <c r="CC293" s="52"/>
      <c r="CD293" s="52"/>
      <c r="CE293" s="52"/>
      <c r="CF293" s="52" t="s">
        <v>543</v>
      </c>
      <c r="CG293" s="52"/>
      <c r="CH293" s="52" t="s">
        <v>544</v>
      </c>
      <c r="CI293" s="52"/>
      <c r="CJ293" s="52"/>
      <c r="CK293" s="52"/>
      <c r="CL293" s="52" t="s">
        <v>544</v>
      </c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</row>
    <row r="294" spans="77:101" ht="16.5" x14ac:dyDescent="0.2">
      <c r="BY294" s="52">
        <v>290</v>
      </c>
      <c r="BZ294" s="52">
        <v>3</v>
      </c>
      <c r="CA294" s="54" t="s">
        <v>542</v>
      </c>
      <c r="CB294" s="52">
        <v>90</v>
      </c>
      <c r="CC294" s="52"/>
      <c r="CD294" s="52"/>
      <c r="CE294" s="52"/>
      <c r="CF294" s="52" t="s">
        <v>543</v>
      </c>
      <c r="CG294" s="52"/>
      <c r="CH294" s="52" t="s">
        <v>544</v>
      </c>
      <c r="CI294" s="52"/>
      <c r="CJ294" s="52"/>
      <c r="CK294" s="52"/>
      <c r="CL294" s="52" t="s">
        <v>544</v>
      </c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</row>
    <row r="295" spans="77:101" ht="16.5" x14ac:dyDescent="0.2">
      <c r="BY295" s="52">
        <v>291</v>
      </c>
      <c r="BZ295" s="52">
        <v>3</v>
      </c>
      <c r="CA295" s="54" t="s">
        <v>542</v>
      </c>
      <c r="CB295" s="52">
        <v>91</v>
      </c>
      <c r="CC295" s="52"/>
      <c r="CD295" s="52"/>
      <c r="CE295" s="52"/>
      <c r="CF295" s="52" t="s">
        <v>543</v>
      </c>
      <c r="CG295" s="52"/>
      <c r="CH295" s="52" t="s">
        <v>544</v>
      </c>
      <c r="CI295" s="52"/>
      <c r="CJ295" s="52"/>
      <c r="CK295" s="52"/>
      <c r="CL295" s="52" t="s">
        <v>544</v>
      </c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</row>
    <row r="296" spans="77:101" ht="16.5" x14ac:dyDescent="0.2">
      <c r="BY296" s="52">
        <v>292</v>
      </c>
      <c r="BZ296" s="52">
        <v>3</v>
      </c>
      <c r="CA296" s="54" t="s">
        <v>542</v>
      </c>
      <c r="CB296" s="52">
        <v>92</v>
      </c>
      <c r="CC296" s="52"/>
      <c r="CD296" s="52"/>
      <c r="CE296" s="52"/>
      <c r="CF296" s="52" t="s">
        <v>543</v>
      </c>
      <c r="CG296" s="52"/>
      <c r="CH296" s="52" t="s">
        <v>544</v>
      </c>
      <c r="CI296" s="52"/>
      <c r="CJ296" s="52"/>
      <c r="CK296" s="52"/>
      <c r="CL296" s="52" t="s">
        <v>544</v>
      </c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</row>
    <row r="297" spans="77:101" ht="16.5" x14ac:dyDescent="0.2">
      <c r="BY297" s="52">
        <v>293</v>
      </c>
      <c r="BZ297" s="52">
        <v>3</v>
      </c>
      <c r="CA297" s="54" t="s">
        <v>542</v>
      </c>
      <c r="CB297" s="52">
        <v>93</v>
      </c>
      <c r="CC297" s="52"/>
      <c r="CD297" s="52"/>
      <c r="CE297" s="52"/>
      <c r="CF297" s="52" t="s">
        <v>543</v>
      </c>
      <c r="CG297" s="52"/>
      <c r="CH297" s="52" t="s">
        <v>544</v>
      </c>
      <c r="CI297" s="52"/>
      <c r="CJ297" s="52"/>
      <c r="CK297" s="52"/>
      <c r="CL297" s="52" t="s">
        <v>544</v>
      </c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</row>
    <row r="298" spans="77:101" ht="16.5" x14ac:dyDescent="0.2">
      <c r="BY298" s="52">
        <v>294</v>
      </c>
      <c r="BZ298" s="52">
        <v>3</v>
      </c>
      <c r="CA298" s="54" t="s">
        <v>542</v>
      </c>
      <c r="CB298" s="52">
        <v>94</v>
      </c>
      <c r="CC298" s="52"/>
      <c r="CD298" s="52"/>
      <c r="CE298" s="52"/>
      <c r="CF298" s="52" t="s">
        <v>543</v>
      </c>
      <c r="CG298" s="52"/>
      <c r="CH298" s="52" t="s">
        <v>544</v>
      </c>
      <c r="CI298" s="52"/>
      <c r="CJ298" s="52"/>
      <c r="CK298" s="52"/>
      <c r="CL298" s="52" t="s">
        <v>544</v>
      </c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</row>
    <row r="299" spans="77:101" ht="16.5" x14ac:dyDescent="0.2">
      <c r="BY299" s="52">
        <v>295</v>
      </c>
      <c r="BZ299" s="52">
        <v>3</v>
      </c>
      <c r="CA299" s="54" t="s">
        <v>542</v>
      </c>
      <c r="CB299" s="52">
        <v>95</v>
      </c>
      <c r="CC299" s="52"/>
      <c r="CD299" s="52"/>
      <c r="CE299" s="52"/>
      <c r="CF299" s="52" t="s">
        <v>543</v>
      </c>
      <c r="CG299" s="52"/>
      <c r="CH299" s="52" t="s">
        <v>544</v>
      </c>
      <c r="CI299" s="52"/>
      <c r="CJ299" s="52"/>
      <c r="CK299" s="52"/>
      <c r="CL299" s="52" t="s">
        <v>544</v>
      </c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</row>
    <row r="300" spans="77:101" ht="16.5" x14ac:dyDescent="0.2">
      <c r="BY300" s="52">
        <v>296</v>
      </c>
      <c r="BZ300" s="52">
        <v>3</v>
      </c>
      <c r="CA300" s="54" t="s">
        <v>542</v>
      </c>
      <c r="CB300" s="52">
        <v>96</v>
      </c>
      <c r="CC300" s="52"/>
      <c r="CD300" s="52"/>
      <c r="CE300" s="52"/>
      <c r="CF300" s="52" t="s">
        <v>543</v>
      </c>
      <c r="CG300" s="52"/>
      <c r="CH300" s="52" t="s">
        <v>544</v>
      </c>
      <c r="CI300" s="52"/>
      <c r="CJ300" s="52"/>
      <c r="CK300" s="52"/>
      <c r="CL300" s="52" t="s">
        <v>544</v>
      </c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</row>
    <row r="301" spans="77:101" ht="16.5" x14ac:dyDescent="0.2">
      <c r="BY301" s="52">
        <v>297</v>
      </c>
      <c r="BZ301" s="52">
        <v>3</v>
      </c>
      <c r="CA301" s="54" t="s">
        <v>542</v>
      </c>
      <c r="CB301" s="52">
        <v>97</v>
      </c>
      <c r="CC301" s="52"/>
      <c r="CD301" s="52"/>
      <c r="CE301" s="52"/>
      <c r="CF301" s="52" t="s">
        <v>543</v>
      </c>
      <c r="CG301" s="52"/>
      <c r="CH301" s="52" t="s">
        <v>544</v>
      </c>
      <c r="CI301" s="52"/>
      <c r="CJ301" s="52"/>
      <c r="CK301" s="52"/>
      <c r="CL301" s="52" t="s">
        <v>544</v>
      </c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</row>
    <row r="302" spans="77:101" ht="16.5" x14ac:dyDescent="0.2">
      <c r="BY302" s="52">
        <v>298</v>
      </c>
      <c r="BZ302" s="52">
        <v>3</v>
      </c>
      <c r="CA302" s="54" t="s">
        <v>542</v>
      </c>
      <c r="CB302" s="52">
        <v>98</v>
      </c>
      <c r="CC302" s="52"/>
      <c r="CD302" s="52"/>
      <c r="CE302" s="52"/>
      <c r="CF302" s="52" t="s">
        <v>543</v>
      </c>
      <c r="CG302" s="52"/>
      <c r="CH302" s="52" t="s">
        <v>544</v>
      </c>
      <c r="CI302" s="52"/>
      <c r="CJ302" s="52"/>
      <c r="CK302" s="52"/>
      <c r="CL302" s="52" t="s">
        <v>544</v>
      </c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</row>
    <row r="303" spans="77:101" ht="16.5" x14ac:dyDescent="0.2">
      <c r="BY303" s="52">
        <v>299</v>
      </c>
      <c r="BZ303" s="52">
        <v>3</v>
      </c>
      <c r="CA303" s="54" t="s">
        <v>542</v>
      </c>
      <c r="CB303" s="52">
        <v>99</v>
      </c>
      <c r="CC303" s="52"/>
      <c r="CD303" s="52"/>
      <c r="CE303" s="52"/>
      <c r="CF303" s="52" t="s">
        <v>543</v>
      </c>
      <c r="CG303" s="52"/>
      <c r="CH303" s="52" t="s">
        <v>544</v>
      </c>
      <c r="CI303" s="52"/>
      <c r="CJ303" s="52"/>
      <c r="CK303" s="52"/>
      <c r="CL303" s="52" t="s">
        <v>544</v>
      </c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</row>
    <row r="304" spans="77:101" ht="16.5" x14ac:dyDescent="0.2">
      <c r="BY304" s="52">
        <v>300</v>
      </c>
      <c r="BZ304" s="52">
        <v>3</v>
      </c>
      <c r="CA304" s="54" t="s">
        <v>542</v>
      </c>
      <c r="CB304" s="52">
        <v>100</v>
      </c>
      <c r="CC304" s="52"/>
      <c r="CD304" s="52"/>
      <c r="CE304" s="52"/>
      <c r="CF304" s="52" t="s">
        <v>543</v>
      </c>
      <c r="CG304" s="52"/>
      <c r="CH304" s="52" t="s">
        <v>544</v>
      </c>
      <c r="CI304" s="52"/>
      <c r="CJ304" s="52"/>
      <c r="CK304" s="52"/>
      <c r="CL304" s="52" t="s">
        <v>544</v>
      </c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</row>
    <row r="305" spans="77:101" ht="16.5" x14ac:dyDescent="0.2">
      <c r="BY305" s="52">
        <v>301</v>
      </c>
      <c r="BZ305" s="52">
        <v>4</v>
      </c>
      <c r="CA305" s="54" t="s">
        <v>542</v>
      </c>
      <c r="CB305" s="52">
        <v>1</v>
      </c>
      <c r="CC305" s="52"/>
      <c r="CD305" s="52"/>
      <c r="CE305" s="52"/>
      <c r="CF305" s="52" t="s">
        <v>543</v>
      </c>
      <c r="CG305" s="52"/>
      <c r="CH305" s="52" t="s">
        <v>544</v>
      </c>
      <c r="CI305" s="52"/>
      <c r="CJ305" s="52"/>
      <c r="CK305" s="52"/>
      <c r="CL305" s="52" t="s">
        <v>544</v>
      </c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</row>
    <row r="306" spans="77:101" ht="16.5" x14ac:dyDescent="0.2">
      <c r="BY306" s="52">
        <v>302</v>
      </c>
      <c r="BZ306" s="52">
        <v>4</v>
      </c>
      <c r="CA306" s="54" t="s">
        <v>542</v>
      </c>
      <c r="CB306" s="52">
        <v>2</v>
      </c>
      <c r="CC306" s="52"/>
      <c r="CD306" s="52"/>
      <c r="CE306" s="52"/>
      <c r="CF306" s="52" t="s">
        <v>543</v>
      </c>
      <c r="CG306" s="52"/>
      <c r="CH306" s="52" t="s">
        <v>544</v>
      </c>
      <c r="CI306" s="52"/>
      <c r="CJ306" s="52"/>
      <c r="CK306" s="52"/>
      <c r="CL306" s="52" t="s">
        <v>544</v>
      </c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</row>
    <row r="307" spans="77:101" ht="16.5" x14ac:dyDescent="0.2">
      <c r="BY307" s="52">
        <v>303</v>
      </c>
      <c r="BZ307" s="52">
        <v>4</v>
      </c>
      <c r="CA307" s="54" t="s">
        <v>542</v>
      </c>
      <c r="CB307" s="52">
        <v>3</v>
      </c>
      <c r="CC307" s="52"/>
      <c r="CD307" s="52"/>
      <c r="CE307" s="52"/>
      <c r="CF307" s="52" t="s">
        <v>543</v>
      </c>
      <c r="CG307" s="52"/>
      <c r="CH307" s="52" t="s">
        <v>544</v>
      </c>
      <c r="CI307" s="52"/>
      <c r="CJ307" s="52"/>
      <c r="CK307" s="52"/>
      <c r="CL307" s="52" t="s">
        <v>544</v>
      </c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</row>
    <row r="308" spans="77:101" ht="16.5" x14ac:dyDescent="0.2">
      <c r="BY308" s="52">
        <v>304</v>
      </c>
      <c r="BZ308" s="52">
        <v>4</v>
      </c>
      <c r="CA308" s="54" t="s">
        <v>542</v>
      </c>
      <c r="CB308" s="52">
        <v>4</v>
      </c>
      <c r="CC308" s="52"/>
      <c r="CD308" s="52"/>
      <c r="CE308" s="52"/>
      <c r="CF308" s="52" t="s">
        <v>543</v>
      </c>
      <c r="CG308" s="52"/>
      <c r="CH308" s="52" t="s">
        <v>544</v>
      </c>
      <c r="CI308" s="52"/>
      <c r="CJ308" s="52"/>
      <c r="CK308" s="52"/>
      <c r="CL308" s="52" t="s">
        <v>544</v>
      </c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</row>
    <row r="309" spans="77:101" ht="16.5" x14ac:dyDescent="0.2">
      <c r="BY309" s="52">
        <v>305</v>
      </c>
      <c r="BZ309" s="52">
        <v>4</v>
      </c>
      <c r="CA309" s="54" t="s">
        <v>542</v>
      </c>
      <c r="CB309" s="52">
        <v>5</v>
      </c>
      <c r="CC309" s="52"/>
      <c r="CD309" s="52"/>
      <c r="CE309" s="52"/>
      <c r="CF309" s="52" t="s">
        <v>543</v>
      </c>
      <c r="CG309" s="52"/>
      <c r="CH309" s="52" t="s">
        <v>544</v>
      </c>
      <c r="CI309" s="52"/>
      <c r="CJ309" s="52"/>
      <c r="CK309" s="52"/>
      <c r="CL309" s="52" t="s">
        <v>544</v>
      </c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</row>
    <row r="310" spans="77:101" ht="16.5" x14ac:dyDescent="0.2">
      <c r="BY310" s="52">
        <v>306</v>
      </c>
      <c r="BZ310" s="52">
        <v>4</v>
      </c>
      <c r="CA310" s="54" t="s">
        <v>542</v>
      </c>
      <c r="CB310" s="52">
        <v>6</v>
      </c>
      <c r="CC310" s="52"/>
      <c r="CD310" s="52"/>
      <c r="CE310" s="52"/>
      <c r="CF310" s="52" t="s">
        <v>543</v>
      </c>
      <c r="CG310" s="52"/>
      <c r="CH310" s="52" t="s">
        <v>544</v>
      </c>
      <c r="CI310" s="52"/>
      <c r="CJ310" s="52"/>
      <c r="CK310" s="52"/>
      <c r="CL310" s="52" t="s">
        <v>544</v>
      </c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</row>
    <row r="311" spans="77:101" ht="16.5" x14ac:dyDescent="0.2">
      <c r="BY311" s="52">
        <v>307</v>
      </c>
      <c r="BZ311" s="52">
        <v>4</v>
      </c>
      <c r="CA311" s="54" t="s">
        <v>542</v>
      </c>
      <c r="CB311" s="52">
        <v>7</v>
      </c>
      <c r="CC311" s="52"/>
      <c r="CD311" s="52"/>
      <c r="CE311" s="52"/>
      <c r="CF311" s="52" t="s">
        <v>543</v>
      </c>
      <c r="CG311" s="52"/>
      <c r="CH311" s="52" t="s">
        <v>544</v>
      </c>
      <c r="CI311" s="52"/>
      <c r="CJ311" s="52"/>
      <c r="CK311" s="52"/>
      <c r="CL311" s="52" t="s">
        <v>544</v>
      </c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</row>
    <row r="312" spans="77:101" ht="16.5" x14ac:dyDescent="0.2">
      <c r="BY312" s="52">
        <v>308</v>
      </c>
      <c r="BZ312" s="52">
        <v>4</v>
      </c>
      <c r="CA312" s="54" t="s">
        <v>542</v>
      </c>
      <c r="CB312" s="52">
        <v>8</v>
      </c>
      <c r="CC312" s="52"/>
      <c r="CD312" s="52"/>
      <c r="CE312" s="52"/>
      <c r="CF312" s="52" t="s">
        <v>543</v>
      </c>
      <c r="CG312" s="52"/>
      <c r="CH312" s="52" t="s">
        <v>544</v>
      </c>
      <c r="CI312" s="52"/>
      <c r="CJ312" s="52"/>
      <c r="CK312" s="52"/>
      <c r="CL312" s="52" t="s">
        <v>544</v>
      </c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</row>
    <row r="313" spans="77:101" ht="16.5" x14ac:dyDescent="0.2">
      <c r="BY313" s="52">
        <v>309</v>
      </c>
      <c r="BZ313" s="52">
        <v>4</v>
      </c>
      <c r="CA313" s="54" t="s">
        <v>542</v>
      </c>
      <c r="CB313" s="52">
        <v>9</v>
      </c>
      <c r="CC313" s="52"/>
      <c r="CD313" s="52"/>
      <c r="CE313" s="52"/>
      <c r="CF313" s="52" t="s">
        <v>543</v>
      </c>
      <c r="CG313" s="52"/>
      <c r="CH313" s="52" t="s">
        <v>544</v>
      </c>
      <c r="CI313" s="52"/>
      <c r="CJ313" s="52"/>
      <c r="CK313" s="52"/>
      <c r="CL313" s="52" t="s">
        <v>544</v>
      </c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</row>
    <row r="314" spans="77:101" ht="16.5" x14ac:dyDescent="0.2">
      <c r="BY314" s="52">
        <v>310</v>
      </c>
      <c r="BZ314" s="52">
        <v>4</v>
      </c>
      <c r="CA314" s="54" t="s">
        <v>542</v>
      </c>
      <c r="CB314" s="52">
        <v>10</v>
      </c>
      <c r="CC314" s="52"/>
      <c r="CD314" s="52"/>
      <c r="CE314" s="52"/>
      <c r="CF314" s="52" t="s">
        <v>543</v>
      </c>
      <c r="CG314" s="52"/>
      <c r="CH314" s="52" t="s">
        <v>544</v>
      </c>
      <c r="CI314" s="52"/>
      <c r="CJ314" s="52"/>
      <c r="CK314" s="52"/>
      <c r="CL314" s="52" t="s">
        <v>544</v>
      </c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</row>
    <row r="315" spans="77:101" ht="16.5" x14ac:dyDescent="0.2">
      <c r="BY315" s="52">
        <v>311</v>
      </c>
      <c r="BZ315" s="52">
        <v>4</v>
      </c>
      <c r="CA315" s="54" t="s">
        <v>542</v>
      </c>
      <c r="CB315" s="52">
        <v>11</v>
      </c>
      <c r="CC315" s="52"/>
      <c r="CD315" s="52"/>
      <c r="CE315" s="52"/>
      <c r="CF315" s="52" t="s">
        <v>543</v>
      </c>
      <c r="CG315" s="52"/>
      <c r="CH315" s="52" t="s">
        <v>544</v>
      </c>
      <c r="CI315" s="52"/>
      <c r="CJ315" s="52"/>
      <c r="CK315" s="52"/>
      <c r="CL315" s="52" t="s">
        <v>544</v>
      </c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</row>
    <row r="316" spans="77:101" ht="16.5" x14ac:dyDescent="0.2">
      <c r="BY316" s="52">
        <v>312</v>
      </c>
      <c r="BZ316" s="52">
        <v>4</v>
      </c>
      <c r="CA316" s="54" t="s">
        <v>542</v>
      </c>
      <c r="CB316" s="52">
        <v>12</v>
      </c>
      <c r="CC316" s="52"/>
      <c r="CD316" s="52"/>
      <c r="CE316" s="52"/>
      <c r="CF316" s="52" t="s">
        <v>543</v>
      </c>
      <c r="CG316" s="52"/>
      <c r="CH316" s="52" t="s">
        <v>544</v>
      </c>
      <c r="CI316" s="52"/>
      <c r="CJ316" s="52"/>
      <c r="CK316" s="52"/>
      <c r="CL316" s="52" t="s">
        <v>544</v>
      </c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</row>
    <row r="317" spans="77:101" ht="16.5" x14ac:dyDescent="0.2">
      <c r="BY317" s="52">
        <v>313</v>
      </c>
      <c r="BZ317" s="52">
        <v>4</v>
      </c>
      <c r="CA317" s="54" t="s">
        <v>542</v>
      </c>
      <c r="CB317" s="52">
        <v>13</v>
      </c>
      <c r="CC317" s="52"/>
      <c r="CD317" s="52"/>
      <c r="CE317" s="52"/>
      <c r="CF317" s="52" t="s">
        <v>543</v>
      </c>
      <c r="CG317" s="52"/>
      <c r="CH317" s="52" t="s">
        <v>544</v>
      </c>
      <c r="CI317" s="52"/>
      <c r="CJ317" s="52"/>
      <c r="CK317" s="52"/>
      <c r="CL317" s="52" t="s">
        <v>544</v>
      </c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</row>
    <row r="318" spans="77:101" ht="16.5" x14ac:dyDescent="0.2">
      <c r="BY318" s="52">
        <v>314</v>
      </c>
      <c r="BZ318" s="52">
        <v>4</v>
      </c>
      <c r="CA318" s="54" t="s">
        <v>542</v>
      </c>
      <c r="CB318" s="52">
        <v>14</v>
      </c>
      <c r="CC318" s="52"/>
      <c r="CD318" s="52"/>
      <c r="CE318" s="52"/>
      <c r="CF318" s="52" t="s">
        <v>543</v>
      </c>
      <c r="CG318" s="52"/>
      <c r="CH318" s="52" t="s">
        <v>544</v>
      </c>
      <c r="CI318" s="52"/>
      <c r="CJ318" s="52"/>
      <c r="CK318" s="52"/>
      <c r="CL318" s="52" t="s">
        <v>544</v>
      </c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</row>
    <row r="319" spans="77:101" ht="16.5" x14ac:dyDescent="0.2">
      <c r="BY319" s="52">
        <v>315</v>
      </c>
      <c r="BZ319" s="52">
        <v>4</v>
      </c>
      <c r="CA319" s="54" t="s">
        <v>542</v>
      </c>
      <c r="CB319" s="52">
        <v>15</v>
      </c>
      <c r="CC319" s="52"/>
      <c r="CD319" s="52"/>
      <c r="CE319" s="52"/>
      <c r="CF319" s="52" t="s">
        <v>543</v>
      </c>
      <c r="CG319" s="52"/>
      <c r="CH319" s="52" t="s">
        <v>544</v>
      </c>
      <c r="CI319" s="52"/>
      <c r="CJ319" s="52"/>
      <c r="CK319" s="52"/>
      <c r="CL319" s="52" t="s">
        <v>544</v>
      </c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</row>
    <row r="320" spans="77:101" ht="16.5" x14ac:dyDescent="0.2">
      <c r="BY320" s="52">
        <v>316</v>
      </c>
      <c r="BZ320" s="52">
        <v>4</v>
      </c>
      <c r="CA320" s="54" t="s">
        <v>542</v>
      </c>
      <c r="CB320" s="52">
        <v>16</v>
      </c>
      <c r="CC320" s="52"/>
      <c r="CD320" s="52"/>
      <c r="CE320" s="52"/>
      <c r="CF320" s="52" t="s">
        <v>543</v>
      </c>
      <c r="CG320" s="52"/>
      <c r="CH320" s="52" t="s">
        <v>544</v>
      </c>
      <c r="CI320" s="52"/>
      <c r="CJ320" s="52"/>
      <c r="CK320" s="52"/>
      <c r="CL320" s="52" t="s">
        <v>544</v>
      </c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</row>
    <row r="321" spans="77:101" ht="16.5" x14ac:dyDescent="0.2">
      <c r="BY321" s="52">
        <v>317</v>
      </c>
      <c r="BZ321" s="52">
        <v>4</v>
      </c>
      <c r="CA321" s="54" t="s">
        <v>542</v>
      </c>
      <c r="CB321" s="52">
        <v>17</v>
      </c>
      <c r="CC321" s="52"/>
      <c r="CD321" s="52"/>
      <c r="CE321" s="52"/>
      <c r="CF321" s="52" t="s">
        <v>543</v>
      </c>
      <c r="CG321" s="52"/>
      <c r="CH321" s="52" t="s">
        <v>544</v>
      </c>
      <c r="CI321" s="52"/>
      <c r="CJ321" s="52"/>
      <c r="CK321" s="52"/>
      <c r="CL321" s="52" t="s">
        <v>544</v>
      </c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</row>
    <row r="322" spans="77:101" ht="16.5" x14ac:dyDescent="0.2">
      <c r="BY322" s="52">
        <v>318</v>
      </c>
      <c r="BZ322" s="52">
        <v>4</v>
      </c>
      <c r="CA322" s="54" t="s">
        <v>542</v>
      </c>
      <c r="CB322" s="52">
        <v>18</v>
      </c>
      <c r="CC322" s="52"/>
      <c r="CD322" s="52"/>
      <c r="CE322" s="52"/>
      <c r="CF322" s="52" t="s">
        <v>543</v>
      </c>
      <c r="CG322" s="52"/>
      <c r="CH322" s="52" t="s">
        <v>544</v>
      </c>
      <c r="CI322" s="52"/>
      <c r="CJ322" s="52"/>
      <c r="CK322" s="52"/>
      <c r="CL322" s="52" t="s">
        <v>544</v>
      </c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</row>
    <row r="323" spans="77:101" ht="16.5" x14ac:dyDescent="0.2">
      <c r="BY323" s="52">
        <v>319</v>
      </c>
      <c r="BZ323" s="52">
        <v>4</v>
      </c>
      <c r="CA323" s="54" t="s">
        <v>542</v>
      </c>
      <c r="CB323" s="52">
        <v>19</v>
      </c>
      <c r="CC323" s="52"/>
      <c r="CD323" s="52"/>
      <c r="CE323" s="52"/>
      <c r="CF323" s="52" t="s">
        <v>543</v>
      </c>
      <c r="CG323" s="52"/>
      <c r="CH323" s="52" t="s">
        <v>544</v>
      </c>
      <c r="CI323" s="52"/>
      <c r="CJ323" s="52"/>
      <c r="CK323" s="52"/>
      <c r="CL323" s="52" t="s">
        <v>544</v>
      </c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</row>
    <row r="324" spans="77:101" ht="16.5" x14ac:dyDescent="0.2">
      <c r="BY324" s="52">
        <v>320</v>
      </c>
      <c r="BZ324" s="52">
        <v>4</v>
      </c>
      <c r="CA324" s="54" t="s">
        <v>542</v>
      </c>
      <c r="CB324" s="52">
        <v>20</v>
      </c>
      <c r="CC324" s="52"/>
      <c r="CD324" s="52"/>
      <c r="CE324" s="52"/>
      <c r="CF324" s="52" t="s">
        <v>543</v>
      </c>
      <c r="CG324" s="52"/>
      <c r="CH324" s="52" t="s">
        <v>544</v>
      </c>
      <c r="CI324" s="52"/>
      <c r="CJ324" s="52"/>
      <c r="CK324" s="52"/>
      <c r="CL324" s="52" t="s">
        <v>544</v>
      </c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</row>
    <row r="325" spans="77:101" ht="16.5" x14ac:dyDescent="0.2">
      <c r="BY325" s="52">
        <v>321</v>
      </c>
      <c r="BZ325" s="52">
        <v>4</v>
      </c>
      <c r="CA325" s="54" t="s">
        <v>542</v>
      </c>
      <c r="CB325" s="52">
        <v>21</v>
      </c>
      <c r="CC325" s="52"/>
      <c r="CD325" s="52"/>
      <c r="CE325" s="52"/>
      <c r="CF325" s="52" t="s">
        <v>543</v>
      </c>
      <c r="CG325" s="52"/>
      <c r="CH325" s="52" t="s">
        <v>544</v>
      </c>
      <c r="CI325" s="52"/>
      <c r="CJ325" s="52"/>
      <c r="CK325" s="52"/>
      <c r="CL325" s="52" t="s">
        <v>544</v>
      </c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</row>
    <row r="326" spans="77:101" ht="16.5" x14ac:dyDescent="0.2">
      <c r="BY326" s="52">
        <v>322</v>
      </c>
      <c r="BZ326" s="52">
        <v>4</v>
      </c>
      <c r="CA326" s="54" t="s">
        <v>542</v>
      </c>
      <c r="CB326" s="52">
        <v>22</v>
      </c>
      <c r="CC326" s="52"/>
      <c r="CD326" s="52"/>
      <c r="CE326" s="52"/>
      <c r="CF326" s="52" t="s">
        <v>543</v>
      </c>
      <c r="CG326" s="52"/>
      <c r="CH326" s="52" t="s">
        <v>544</v>
      </c>
      <c r="CI326" s="52"/>
      <c r="CJ326" s="52"/>
      <c r="CK326" s="52"/>
      <c r="CL326" s="52" t="s">
        <v>544</v>
      </c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</row>
    <row r="327" spans="77:101" ht="16.5" x14ac:dyDescent="0.2">
      <c r="BY327" s="52">
        <v>323</v>
      </c>
      <c r="BZ327" s="52">
        <v>4</v>
      </c>
      <c r="CA327" s="54" t="s">
        <v>542</v>
      </c>
      <c r="CB327" s="52">
        <v>23</v>
      </c>
      <c r="CC327" s="52"/>
      <c r="CD327" s="52"/>
      <c r="CE327" s="52"/>
      <c r="CF327" s="52" t="s">
        <v>543</v>
      </c>
      <c r="CG327" s="52"/>
      <c r="CH327" s="52" t="s">
        <v>544</v>
      </c>
      <c r="CI327" s="52"/>
      <c r="CJ327" s="52"/>
      <c r="CK327" s="52"/>
      <c r="CL327" s="52" t="s">
        <v>544</v>
      </c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</row>
    <row r="328" spans="77:101" ht="16.5" x14ac:dyDescent="0.2">
      <c r="BY328" s="52">
        <v>324</v>
      </c>
      <c r="BZ328" s="52">
        <v>4</v>
      </c>
      <c r="CA328" s="54" t="s">
        <v>542</v>
      </c>
      <c r="CB328" s="52">
        <v>24</v>
      </c>
      <c r="CC328" s="52"/>
      <c r="CD328" s="52"/>
      <c r="CE328" s="52"/>
      <c r="CF328" s="52" t="s">
        <v>543</v>
      </c>
      <c r="CG328" s="52"/>
      <c r="CH328" s="52" t="s">
        <v>544</v>
      </c>
      <c r="CI328" s="52"/>
      <c r="CJ328" s="52"/>
      <c r="CK328" s="52"/>
      <c r="CL328" s="52" t="s">
        <v>544</v>
      </c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</row>
    <row r="329" spans="77:101" ht="16.5" x14ac:dyDescent="0.2">
      <c r="BY329" s="52">
        <v>325</v>
      </c>
      <c r="BZ329" s="52">
        <v>4</v>
      </c>
      <c r="CA329" s="54" t="s">
        <v>542</v>
      </c>
      <c r="CB329" s="52">
        <v>25</v>
      </c>
      <c r="CC329" s="52"/>
      <c r="CD329" s="52"/>
      <c r="CE329" s="52"/>
      <c r="CF329" s="52" t="s">
        <v>543</v>
      </c>
      <c r="CG329" s="52"/>
      <c r="CH329" s="52" t="s">
        <v>544</v>
      </c>
      <c r="CI329" s="52"/>
      <c r="CJ329" s="52"/>
      <c r="CK329" s="52"/>
      <c r="CL329" s="52" t="s">
        <v>544</v>
      </c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</row>
    <row r="330" spans="77:101" ht="16.5" x14ac:dyDescent="0.2">
      <c r="BY330" s="52">
        <v>326</v>
      </c>
      <c r="BZ330" s="52">
        <v>4</v>
      </c>
      <c r="CA330" s="54" t="s">
        <v>542</v>
      </c>
      <c r="CB330" s="52">
        <v>26</v>
      </c>
      <c r="CC330" s="52"/>
      <c r="CD330" s="52"/>
      <c r="CE330" s="52"/>
      <c r="CF330" s="52" t="s">
        <v>543</v>
      </c>
      <c r="CG330" s="52"/>
      <c r="CH330" s="52" t="s">
        <v>544</v>
      </c>
      <c r="CI330" s="52"/>
      <c r="CJ330" s="52"/>
      <c r="CK330" s="52"/>
      <c r="CL330" s="52" t="s">
        <v>544</v>
      </c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</row>
    <row r="331" spans="77:101" ht="16.5" x14ac:dyDescent="0.2">
      <c r="BY331" s="52">
        <v>327</v>
      </c>
      <c r="BZ331" s="52">
        <v>4</v>
      </c>
      <c r="CA331" s="54" t="s">
        <v>542</v>
      </c>
      <c r="CB331" s="52">
        <v>27</v>
      </c>
      <c r="CC331" s="52"/>
      <c r="CD331" s="52"/>
      <c r="CE331" s="52"/>
      <c r="CF331" s="52" t="s">
        <v>543</v>
      </c>
      <c r="CG331" s="52"/>
      <c r="CH331" s="52" t="s">
        <v>544</v>
      </c>
      <c r="CI331" s="52"/>
      <c r="CJ331" s="52"/>
      <c r="CK331" s="52"/>
      <c r="CL331" s="52" t="s">
        <v>544</v>
      </c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</row>
    <row r="332" spans="77:101" ht="16.5" x14ac:dyDescent="0.2">
      <c r="BY332" s="52">
        <v>328</v>
      </c>
      <c r="BZ332" s="52">
        <v>4</v>
      </c>
      <c r="CA332" s="54" t="s">
        <v>542</v>
      </c>
      <c r="CB332" s="52">
        <v>28</v>
      </c>
      <c r="CC332" s="52"/>
      <c r="CD332" s="52"/>
      <c r="CE332" s="52"/>
      <c r="CF332" s="52" t="s">
        <v>543</v>
      </c>
      <c r="CG332" s="52"/>
      <c r="CH332" s="52" t="s">
        <v>544</v>
      </c>
      <c r="CI332" s="52"/>
      <c r="CJ332" s="52"/>
      <c r="CK332" s="52"/>
      <c r="CL332" s="52" t="s">
        <v>544</v>
      </c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</row>
    <row r="333" spans="77:101" ht="16.5" x14ac:dyDescent="0.2">
      <c r="BY333" s="52">
        <v>329</v>
      </c>
      <c r="BZ333" s="52">
        <v>4</v>
      </c>
      <c r="CA333" s="54" t="s">
        <v>542</v>
      </c>
      <c r="CB333" s="52">
        <v>29</v>
      </c>
      <c r="CC333" s="52"/>
      <c r="CD333" s="52"/>
      <c r="CE333" s="52"/>
      <c r="CF333" s="52" t="s">
        <v>543</v>
      </c>
      <c r="CG333" s="52"/>
      <c r="CH333" s="52" t="s">
        <v>544</v>
      </c>
      <c r="CI333" s="52"/>
      <c r="CJ333" s="52"/>
      <c r="CK333" s="52"/>
      <c r="CL333" s="52" t="s">
        <v>544</v>
      </c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</row>
    <row r="334" spans="77:101" ht="16.5" x14ac:dyDescent="0.2">
      <c r="BY334" s="52">
        <v>330</v>
      </c>
      <c r="BZ334" s="52">
        <v>4</v>
      </c>
      <c r="CA334" s="54" t="s">
        <v>542</v>
      </c>
      <c r="CB334" s="52">
        <v>30</v>
      </c>
      <c r="CC334" s="52"/>
      <c r="CD334" s="52"/>
      <c r="CE334" s="52"/>
      <c r="CF334" s="52" t="s">
        <v>543</v>
      </c>
      <c r="CG334" s="52"/>
      <c r="CH334" s="52" t="s">
        <v>544</v>
      </c>
      <c r="CI334" s="52"/>
      <c r="CJ334" s="52"/>
      <c r="CK334" s="52"/>
      <c r="CL334" s="52" t="s">
        <v>544</v>
      </c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</row>
    <row r="335" spans="77:101" ht="16.5" x14ac:dyDescent="0.2">
      <c r="BY335" s="52">
        <v>331</v>
      </c>
      <c r="BZ335" s="52">
        <v>4</v>
      </c>
      <c r="CA335" s="54" t="s">
        <v>542</v>
      </c>
      <c r="CB335" s="52">
        <v>31</v>
      </c>
      <c r="CC335" s="52"/>
      <c r="CD335" s="52"/>
      <c r="CE335" s="52"/>
      <c r="CF335" s="52" t="s">
        <v>543</v>
      </c>
      <c r="CG335" s="52"/>
      <c r="CH335" s="52" t="s">
        <v>544</v>
      </c>
      <c r="CI335" s="52"/>
      <c r="CJ335" s="52"/>
      <c r="CK335" s="52"/>
      <c r="CL335" s="52" t="s">
        <v>544</v>
      </c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</row>
    <row r="336" spans="77:101" ht="16.5" x14ac:dyDescent="0.2">
      <c r="BY336" s="52">
        <v>332</v>
      </c>
      <c r="BZ336" s="52">
        <v>4</v>
      </c>
      <c r="CA336" s="54" t="s">
        <v>542</v>
      </c>
      <c r="CB336" s="52">
        <v>32</v>
      </c>
      <c r="CC336" s="52"/>
      <c r="CD336" s="52"/>
      <c r="CE336" s="52"/>
      <c r="CF336" s="52" t="s">
        <v>543</v>
      </c>
      <c r="CG336" s="52"/>
      <c r="CH336" s="52" t="s">
        <v>544</v>
      </c>
      <c r="CI336" s="52"/>
      <c r="CJ336" s="52"/>
      <c r="CK336" s="52"/>
      <c r="CL336" s="52" t="s">
        <v>544</v>
      </c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</row>
    <row r="337" spans="77:101" ht="16.5" x14ac:dyDescent="0.2">
      <c r="BY337" s="52">
        <v>333</v>
      </c>
      <c r="BZ337" s="52">
        <v>4</v>
      </c>
      <c r="CA337" s="54" t="s">
        <v>542</v>
      </c>
      <c r="CB337" s="52">
        <v>33</v>
      </c>
      <c r="CC337" s="52"/>
      <c r="CD337" s="52"/>
      <c r="CE337" s="52"/>
      <c r="CF337" s="52" t="s">
        <v>543</v>
      </c>
      <c r="CG337" s="52"/>
      <c r="CH337" s="52" t="s">
        <v>544</v>
      </c>
      <c r="CI337" s="52"/>
      <c r="CJ337" s="52"/>
      <c r="CK337" s="52"/>
      <c r="CL337" s="52" t="s">
        <v>544</v>
      </c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</row>
    <row r="338" spans="77:101" ht="16.5" x14ac:dyDescent="0.2">
      <c r="BY338" s="52">
        <v>334</v>
      </c>
      <c r="BZ338" s="52">
        <v>4</v>
      </c>
      <c r="CA338" s="54" t="s">
        <v>542</v>
      </c>
      <c r="CB338" s="52">
        <v>34</v>
      </c>
      <c r="CC338" s="52"/>
      <c r="CD338" s="52"/>
      <c r="CE338" s="52"/>
      <c r="CF338" s="52" t="s">
        <v>543</v>
      </c>
      <c r="CG338" s="52"/>
      <c r="CH338" s="52" t="s">
        <v>544</v>
      </c>
      <c r="CI338" s="52"/>
      <c r="CJ338" s="52"/>
      <c r="CK338" s="52"/>
      <c r="CL338" s="52" t="s">
        <v>544</v>
      </c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</row>
    <row r="339" spans="77:101" ht="16.5" x14ac:dyDescent="0.2">
      <c r="BY339" s="52">
        <v>335</v>
      </c>
      <c r="BZ339" s="52">
        <v>4</v>
      </c>
      <c r="CA339" s="54" t="s">
        <v>542</v>
      </c>
      <c r="CB339" s="52">
        <v>35</v>
      </c>
      <c r="CC339" s="52"/>
      <c r="CD339" s="52"/>
      <c r="CE339" s="52"/>
      <c r="CF339" s="52" t="s">
        <v>543</v>
      </c>
      <c r="CG339" s="52"/>
      <c r="CH339" s="52" t="s">
        <v>544</v>
      </c>
      <c r="CI339" s="52"/>
      <c r="CJ339" s="52"/>
      <c r="CK339" s="52"/>
      <c r="CL339" s="52" t="s">
        <v>544</v>
      </c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</row>
    <row r="340" spans="77:101" ht="16.5" x14ac:dyDescent="0.2">
      <c r="BY340" s="52">
        <v>336</v>
      </c>
      <c r="BZ340" s="52">
        <v>4</v>
      </c>
      <c r="CA340" s="54" t="s">
        <v>542</v>
      </c>
      <c r="CB340" s="52">
        <v>36</v>
      </c>
      <c r="CC340" s="52"/>
      <c r="CD340" s="52"/>
      <c r="CE340" s="52"/>
      <c r="CF340" s="52" t="s">
        <v>543</v>
      </c>
      <c r="CG340" s="52"/>
      <c r="CH340" s="52" t="s">
        <v>544</v>
      </c>
      <c r="CI340" s="52"/>
      <c r="CJ340" s="52"/>
      <c r="CK340" s="52"/>
      <c r="CL340" s="52" t="s">
        <v>544</v>
      </c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</row>
    <row r="341" spans="77:101" ht="16.5" x14ac:dyDescent="0.2">
      <c r="BY341" s="52">
        <v>337</v>
      </c>
      <c r="BZ341" s="52">
        <v>4</v>
      </c>
      <c r="CA341" s="54" t="s">
        <v>542</v>
      </c>
      <c r="CB341" s="52">
        <v>37</v>
      </c>
      <c r="CC341" s="52"/>
      <c r="CD341" s="52"/>
      <c r="CE341" s="52"/>
      <c r="CF341" s="52" t="s">
        <v>543</v>
      </c>
      <c r="CG341" s="52"/>
      <c r="CH341" s="52" t="s">
        <v>544</v>
      </c>
      <c r="CI341" s="52"/>
      <c r="CJ341" s="52"/>
      <c r="CK341" s="52"/>
      <c r="CL341" s="52" t="s">
        <v>544</v>
      </c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</row>
    <row r="342" spans="77:101" ht="16.5" x14ac:dyDescent="0.2">
      <c r="BY342" s="52">
        <v>338</v>
      </c>
      <c r="BZ342" s="52">
        <v>4</v>
      </c>
      <c r="CA342" s="54" t="s">
        <v>542</v>
      </c>
      <c r="CB342" s="52">
        <v>38</v>
      </c>
      <c r="CC342" s="52"/>
      <c r="CD342" s="52"/>
      <c r="CE342" s="52"/>
      <c r="CF342" s="52" t="s">
        <v>543</v>
      </c>
      <c r="CG342" s="52"/>
      <c r="CH342" s="52" t="s">
        <v>544</v>
      </c>
      <c r="CI342" s="52"/>
      <c r="CJ342" s="52"/>
      <c r="CK342" s="52"/>
      <c r="CL342" s="52" t="s">
        <v>544</v>
      </c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</row>
    <row r="343" spans="77:101" ht="16.5" x14ac:dyDescent="0.2">
      <c r="BY343" s="52">
        <v>339</v>
      </c>
      <c r="BZ343" s="52">
        <v>4</v>
      </c>
      <c r="CA343" s="54" t="s">
        <v>542</v>
      </c>
      <c r="CB343" s="52">
        <v>39</v>
      </c>
      <c r="CC343" s="52"/>
      <c r="CD343" s="52"/>
      <c r="CE343" s="52"/>
      <c r="CF343" s="52" t="s">
        <v>543</v>
      </c>
      <c r="CG343" s="52"/>
      <c r="CH343" s="52" t="s">
        <v>544</v>
      </c>
      <c r="CI343" s="52"/>
      <c r="CJ343" s="52"/>
      <c r="CK343" s="52"/>
      <c r="CL343" s="52" t="s">
        <v>544</v>
      </c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</row>
    <row r="344" spans="77:101" ht="16.5" x14ac:dyDescent="0.2">
      <c r="BY344" s="52">
        <v>340</v>
      </c>
      <c r="BZ344" s="52">
        <v>4</v>
      </c>
      <c r="CA344" s="54" t="s">
        <v>542</v>
      </c>
      <c r="CB344" s="52">
        <v>40</v>
      </c>
      <c r="CC344" s="52"/>
      <c r="CD344" s="52"/>
      <c r="CE344" s="52"/>
      <c r="CF344" s="52" t="s">
        <v>543</v>
      </c>
      <c r="CG344" s="52"/>
      <c r="CH344" s="52" t="s">
        <v>544</v>
      </c>
      <c r="CI344" s="52"/>
      <c r="CJ344" s="52"/>
      <c r="CK344" s="52"/>
      <c r="CL344" s="52" t="s">
        <v>544</v>
      </c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</row>
    <row r="345" spans="77:101" ht="16.5" x14ac:dyDescent="0.2">
      <c r="BY345" s="52">
        <v>341</v>
      </c>
      <c r="BZ345" s="52">
        <v>4</v>
      </c>
      <c r="CA345" s="54" t="s">
        <v>542</v>
      </c>
      <c r="CB345" s="52">
        <v>41</v>
      </c>
      <c r="CC345" s="52"/>
      <c r="CD345" s="52"/>
      <c r="CE345" s="52"/>
      <c r="CF345" s="52" t="s">
        <v>543</v>
      </c>
      <c r="CG345" s="52"/>
      <c r="CH345" s="52" t="s">
        <v>544</v>
      </c>
      <c r="CI345" s="52"/>
      <c r="CJ345" s="52"/>
      <c r="CK345" s="52"/>
      <c r="CL345" s="52" t="s">
        <v>544</v>
      </c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</row>
    <row r="346" spans="77:101" ht="16.5" x14ac:dyDescent="0.2">
      <c r="BY346" s="52">
        <v>342</v>
      </c>
      <c r="BZ346" s="52">
        <v>4</v>
      </c>
      <c r="CA346" s="54" t="s">
        <v>542</v>
      </c>
      <c r="CB346" s="52">
        <v>42</v>
      </c>
      <c r="CC346" s="52"/>
      <c r="CD346" s="52"/>
      <c r="CE346" s="52"/>
      <c r="CF346" s="52" t="s">
        <v>543</v>
      </c>
      <c r="CG346" s="52"/>
      <c r="CH346" s="52" t="s">
        <v>544</v>
      </c>
      <c r="CI346" s="52"/>
      <c r="CJ346" s="52"/>
      <c r="CK346" s="52"/>
      <c r="CL346" s="52" t="s">
        <v>544</v>
      </c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</row>
    <row r="347" spans="77:101" ht="16.5" x14ac:dyDescent="0.2">
      <c r="BY347" s="52">
        <v>343</v>
      </c>
      <c r="BZ347" s="52">
        <v>4</v>
      </c>
      <c r="CA347" s="54" t="s">
        <v>542</v>
      </c>
      <c r="CB347" s="52">
        <v>43</v>
      </c>
      <c r="CC347" s="52"/>
      <c r="CD347" s="52"/>
      <c r="CE347" s="52"/>
      <c r="CF347" s="52" t="s">
        <v>543</v>
      </c>
      <c r="CG347" s="52"/>
      <c r="CH347" s="52" t="s">
        <v>544</v>
      </c>
      <c r="CI347" s="52"/>
      <c r="CJ347" s="52"/>
      <c r="CK347" s="52"/>
      <c r="CL347" s="52" t="s">
        <v>544</v>
      </c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</row>
    <row r="348" spans="77:101" ht="16.5" x14ac:dyDescent="0.2">
      <c r="BY348" s="52">
        <v>344</v>
      </c>
      <c r="BZ348" s="52">
        <v>4</v>
      </c>
      <c r="CA348" s="54" t="s">
        <v>542</v>
      </c>
      <c r="CB348" s="52">
        <v>44</v>
      </c>
      <c r="CC348" s="52"/>
      <c r="CD348" s="52"/>
      <c r="CE348" s="52"/>
      <c r="CF348" s="52" t="s">
        <v>543</v>
      </c>
      <c r="CG348" s="52"/>
      <c r="CH348" s="52" t="s">
        <v>544</v>
      </c>
      <c r="CI348" s="52"/>
      <c r="CJ348" s="52"/>
      <c r="CK348" s="52"/>
      <c r="CL348" s="52" t="s">
        <v>544</v>
      </c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</row>
    <row r="349" spans="77:101" ht="16.5" x14ac:dyDescent="0.2">
      <c r="BY349" s="52">
        <v>345</v>
      </c>
      <c r="BZ349" s="52">
        <v>4</v>
      </c>
      <c r="CA349" s="54" t="s">
        <v>542</v>
      </c>
      <c r="CB349" s="52">
        <v>45</v>
      </c>
      <c r="CC349" s="52"/>
      <c r="CD349" s="52"/>
      <c r="CE349" s="52"/>
      <c r="CF349" s="52" t="s">
        <v>543</v>
      </c>
      <c r="CG349" s="52"/>
      <c r="CH349" s="52" t="s">
        <v>544</v>
      </c>
      <c r="CI349" s="52"/>
      <c r="CJ349" s="52"/>
      <c r="CK349" s="52"/>
      <c r="CL349" s="52" t="s">
        <v>544</v>
      </c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</row>
    <row r="350" spans="77:101" ht="16.5" x14ac:dyDescent="0.2">
      <c r="BY350" s="52">
        <v>346</v>
      </c>
      <c r="BZ350" s="52">
        <v>4</v>
      </c>
      <c r="CA350" s="54" t="s">
        <v>542</v>
      </c>
      <c r="CB350" s="52">
        <v>46</v>
      </c>
      <c r="CC350" s="52"/>
      <c r="CD350" s="52"/>
      <c r="CE350" s="52"/>
      <c r="CF350" s="52" t="s">
        <v>543</v>
      </c>
      <c r="CG350" s="52"/>
      <c r="CH350" s="52" t="s">
        <v>544</v>
      </c>
      <c r="CI350" s="52"/>
      <c r="CJ350" s="52"/>
      <c r="CK350" s="52"/>
      <c r="CL350" s="52" t="s">
        <v>544</v>
      </c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</row>
    <row r="351" spans="77:101" ht="16.5" x14ac:dyDescent="0.2">
      <c r="BY351" s="52">
        <v>347</v>
      </c>
      <c r="BZ351" s="52">
        <v>4</v>
      </c>
      <c r="CA351" s="54" t="s">
        <v>542</v>
      </c>
      <c r="CB351" s="52">
        <v>47</v>
      </c>
      <c r="CC351" s="52"/>
      <c r="CD351" s="52"/>
      <c r="CE351" s="52"/>
      <c r="CF351" s="52" t="s">
        <v>543</v>
      </c>
      <c r="CG351" s="52"/>
      <c r="CH351" s="52" t="s">
        <v>544</v>
      </c>
      <c r="CI351" s="52"/>
      <c r="CJ351" s="52"/>
      <c r="CK351" s="52"/>
      <c r="CL351" s="52" t="s">
        <v>544</v>
      </c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</row>
    <row r="352" spans="77:101" ht="16.5" x14ac:dyDescent="0.2">
      <c r="BY352" s="52">
        <v>348</v>
      </c>
      <c r="BZ352" s="52">
        <v>4</v>
      </c>
      <c r="CA352" s="54" t="s">
        <v>542</v>
      </c>
      <c r="CB352" s="52">
        <v>48</v>
      </c>
      <c r="CC352" s="52"/>
      <c r="CD352" s="52"/>
      <c r="CE352" s="52"/>
      <c r="CF352" s="52" t="s">
        <v>543</v>
      </c>
      <c r="CG352" s="52"/>
      <c r="CH352" s="52" t="s">
        <v>544</v>
      </c>
      <c r="CI352" s="52"/>
      <c r="CJ352" s="52"/>
      <c r="CK352" s="52"/>
      <c r="CL352" s="52" t="s">
        <v>544</v>
      </c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</row>
    <row r="353" spans="77:101" ht="16.5" x14ac:dyDescent="0.2">
      <c r="BY353" s="52">
        <v>349</v>
      </c>
      <c r="BZ353" s="52">
        <v>4</v>
      </c>
      <c r="CA353" s="54" t="s">
        <v>542</v>
      </c>
      <c r="CB353" s="52">
        <v>49</v>
      </c>
      <c r="CC353" s="52"/>
      <c r="CD353" s="52"/>
      <c r="CE353" s="52"/>
      <c r="CF353" s="52" t="s">
        <v>543</v>
      </c>
      <c r="CG353" s="52"/>
      <c r="CH353" s="52" t="s">
        <v>544</v>
      </c>
      <c r="CI353" s="52"/>
      <c r="CJ353" s="52"/>
      <c r="CK353" s="52"/>
      <c r="CL353" s="52" t="s">
        <v>544</v>
      </c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</row>
    <row r="354" spans="77:101" ht="16.5" x14ac:dyDescent="0.2">
      <c r="BY354" s="52">
        <v>350</v>
      </c>
      <c r="BZ354" s="52">
        <v>4</v>
      </c>
      <c r="CA354" s="54" t="s">
        <v>542</v>
      </c>
      <c r="CB354" s="52">
        <v>50</v>
      </c>
      <c r="CC354" s="52"/>
      <c r="CD354" s="52"/>
      <c r="CE354" s="52"/>
      <c r="CF354" s="52" t="s">
        <v>543</v>
      </c>
      <c r="CG354" s="52"/>
      <c r="CH354" s="52" t="s">
        <v>544</v>
      </c>
      <c r="CI354" s="52"/>
      <c r="CJ354" s="52"/>
      <c r="CK354" s="52"/>
      <c r="CL354" s="52" t="s">
        <v>544</v>
      </c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</row>
    <row r="355" spans="77:101" ht="16.5" x14ac:dyDescent="0.2">
      <c r="BY355" s="52">
        <v>351</v>
      </c>
      <c r="BZ355" s="52">
        <v>4</v>
      </c>
      <c r="CA355" s="54" t="s">
        <v>542</v>
      </c>
      <c r="CB355" s="52">
        <v>51</v>
      </c>
      <c r="CC355" s="52"/>
      <c r="CD355" s="52"/>
      <c r="CE355" s="52"/>
      <c r="CF355" s="52" t="s">
        <v>543</v>
      </c>
      <c r="CG355" s="52"/>
      <c r="CH355" s="52" t="s">
        <v>544</v>
      </c>
      <c r="CI355" s="52"/>
      <c r="CJ355" s="52"/>
      <c r="CK355" s="52"/>
      <c r="CL355" s="52" t="s">
        <v>544</v>
      </c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</row>
    <row r="356" spans="77:101" ht="16.5" x14ac:dyDescent="0.2">
      <c r="BY356" s="52">
        <v>352</v>
      </c>
      <c r="BZ356" s="52">
        <v>4</v>
      </c>
      <c r="CA356" s="54" t="s">
        <v>542</v>
      </c>
      <c r="CB356" s="52">
        <v>52</v>
      </c>
      <c r="CC356" s="52"/>
      <c r="CD356" s="52"/>
      <c r="CE356" s="52"/>
      <c r="CF356" s="52" t="s">
        <v>543</v>
      </c>
      <c r="CG356" s="52"/>
      <c r="CH356" s="52" t="s">
        <v>544</v>
      </c>
      <c r="CI356" s="52"/>
      <c r="CJ356" s="52"/>
      <c r="CK356" s="52"/>
      <c r="CL356" s="52" t="s">
        <v>544</v>
      </c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</row>
    <row r="357" spans="77:101" ht="16.5" x14ac:dyDescent="0.2">
      <c r="BY357" s="52">
        <v>353</v>
      </c>
      <c r="BZ357" s="52">
        <v>4</v>
      </c>
      <c r="CA357" s="54" t="s">
        <v>542</v>
      </c>
      <c r="CB357" s="52">
        <v>53</v>
      </c>
      <c r="CC357" s="52"/>
      <c r="CD357" s="52"/>
      <c r="CE357" s="52"/>
      <c r="CF357" s="52" t="s">
        <v>543</v>
      </c>
      <c r="CG357" s="52"/>
      <c r="CH357" s="52" t="s">
        <v>544</v>
      </c>
      <c r="CI357" s="52"/>
      <c r="CJ357" s="52"/>
      <c r="CK357" s="52"/>
      <c r="CL357" s="52" t="s">
        <v>544</v>
      </c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</row>
    <row r="358" spans="77:101" ht="16.5" x14ac:dyDescent="0.2">
      <c r="BY358" s="52">
        <v>354</v>
      </c>
      <c r="BZ358" s="52">
        <v>4</v>
      </c>
      <c r="CA358" s="54" t="s">
        <v>542</v>
      </c>
      <c r="CB358" s="52">
        <v>54</v>
      </c>
      <c r="CC358" s="52"/>
      <c r="CD358" s="52"/>
      <c r="CE358" s="52"/>
      <c r="CF358" s="52" t="s">
        <v>543</v>
      </c>
      <c r="CG358" s="52"/>
      <c r="CH358" s="52" t="s">
        <v>544</v>
      </c>
      <c r="CI358" s="52"/>
      <c r="CJ358" s="52"/>
      <c r="CK358" s="52"/>
      <c r="CL358" s="52" t="s">
        <v>544</v>
      </c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</row>
    <row r="359" spans="77:101" ht="16.5" x14ac:dyDescent="0.2">
      <c r="BY359" s="52">
        <v>355</v>
      </c>
      <c r="BZ359" s="52">
        <v>4</v>
      </c>
      <c r="CA359" s="54" t="s">
        <v>542</v>
      </c>
      <c r="CB359" s="52">
        <v>55</v>
      </c>
      <c r="CC359" s="52"/>
      <c r="CD359" s="52"/>
      <c r="CE359" s="52"/>
      <c r="CF359" s="52" t="s">
        <v>543</v>
      </c>
      <c r="CG359" s="52"/>
      <c r="CH359" s="52" t="s">
        <v>544</v>
      </c>
      <c r="CI359" s="52"/>
      <c r="CJ359" s="52"/>
      <c r="CK359" s="52"/>
      <c r="CL359" s="52" t="s">
        <v>544</v>
      </c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</row>
    <row r="360" spans="77:101" ht="16.5" x14ac:dyDescent="0.2">
      <c r="BY360" s="52">
        <v>356</v>
      </c>
      <c r="BZ360" s="52">
        <v>4</v>
      </c>
      <c r="CA360" s="54" t="s">
        <v>542</v>
      </c>
      <c r="CB360" s="52">
        <v>56</v>
      </c>
      <c r="CC360" s="52"/>
      <c r="CD360" s="52"/>
      <c r="CE360" s="52"/>
      <c r="CF360" s="52" t="s">
        <v>543</v>
      </c>
      <c r="CG360" s="52"/>
      <c r="CH360" s="52" t="s">
        <v>544</v>
      </c>
      <c r="CI360" s="52"/>
      <c r="CJ360" s="52"/>
      <c r="CK360" s="52"/>
      <c r="CL360" s="52" t="s">
        <v>544</v>
      </c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</row>
    <row r="361" spans="77:101" ht="16.5" x14ac:dyDescent="0.2">
      <c r="BY361" s="52">
        <v>357</v>
      </c>
      <c r="BZ361" s="52">
        <v>4</v>
      </c>
      <c r="CA361" s="54" t="s">
        <v>542</v>
      </c>
      <c r="CB361" s="52">
        <v>57</v>
      </c>
      <c r="CC361" s="52"/>
      <c r="CD361" s="52"/>
      <c r="CE361" s="52"/>
      <c r="CF361" s="52" t="s">
        <v>543</v>
      </c>
      <c r="CG361" s="52"/>
      <c r="CH361" s="52" t="s">
        <v>544</v>
      </c>
      <c r="CI361" s="52"/>
      <c r="CJ361" s="52"/>
      <c r="CK361" s="52"/>
      <c r="CL361" s="52" t="s">
        <v>544</v>
      </c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</row>
    <row r="362" spans="77:101" ht="16.5" x14ac:dyDescent="0.2">
      <c r="BY362" s="52">
        <v>358</v>
      </c>
      <c r="BZ362" s="52">
        <v>4</v>
      </c>
      <c r="CA362" s="54" t="s">
        <v>542</v>
      </c>
      <c r="CB362" s="52">
        <v>58</v>
      </c>
      <c r="CC362" s="52"/>
      <c r="CD362" s="52"/>
      <c r="CE362" s="52"/>
      <c r="CF362" s="52" t="s">
        <v>543</v>
      </c>
      <c r="CG362" s="52"/>
      <c r="CH362" s="52" t="s">
        <v>544</v>
      </c>
      <c r="CI362" s="52"/>
      <c r="CJ362" s="52"/>
      <c r="CK362" s="52"/>
      <c r="CL362" s="52" t="s">
        <v>544</v>
      </c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</row>
    <row r="363" spans="77:101" ht="16.5" x14ac:dyDescent="0.2">
      <c r="BY363" s="52">
        <v>359</v>
      </c>
      <c r="BZ363" s="52">
        <v>4</v>
      </c>
      <c r="CA363" s="54" t="s">
        <v>542</v>
      </c>
      <c r="CB363" s="52">
        <v>59</v>
      </c>
      <c r="CC363" s="52"/>
      <c r="CD363" s="52"/>
      <c r="CE363" s="52"/>
      <c r="CF363" s="52" t="s">
        <v>543</v>
      </c>
      <c r="CG363" s="52"/>
      <c r="CH363" s="52" t="s">
        <v>544</v>
      </c>
      <c r="CI363" s="52"/>
      <c r="CJ363" s="52"/>
      <c r="CK363" s="52"/>
      <c r="CL363" s="52" t="s">
        <v>544</v>
      </c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</row>
    <row r="364" spans="77:101" ht="16.5" x14ac:dyDescent="0.2">
      <c r="BY364" s="52">
        <v>360</v>
      </c>
      <c r="BZ364" s="52">
        <v>4</v>
      </c>
      <c r="CA364" s="54" t="s">
        <v>542</v>
      </c>
      <c r="CB364" s="52">
        <v>60</v>
      </c>
      <c r="CC364" s="52"/>
      <c r="CD364" s="52"/>
      <c r="CE364" s="52"/>
      <c r="CF364" s="52" t="s">
        <v>543</v>
      </c>
      <c r="CG364" s="52"/>
      <c r="CH364" s="52" t="s">
        <v>544</v>
      </c>
      <c r="CI364" s="52"/>
      <c r="CJ364" s="52"/>
      <c r="CK364" s="52"/>
      <c r="CL364" s="52" t="s">
        <v>544</v>
      </c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</row>
    <row r="365" spans="77:101" ht="16.5" x14ac:dyDescent="0.2">
      <c r="BY365" s="52">
        <v>361</v>
      </c>
      <c r="BZ365" s="52">
        <v>4</v>
      </c>
      <c r="CA365" s="54" t="s">
        <v>542</v>
      </c>
      <c r="CB365" s="52">
        <v>61</v>
      </c>
      <c r="CC365" s="52"/>
      <c r="CD365" s="52"/>
      <c r="CE365" s="52"/>
      <c r="CF365" s="52" t="s">
        <v>543</v>
      </c>
      <c r="CG365" s="52"/>
      <c r="CH365" s="52" t="s">
        <v>544</v>
      </c>
      <c r="CI365" s="52"/>
      <c r="CJ365" s="52"/>
      <c r="CK365" s="52"/>
      <c r="CL365" s="52" t="s">
        <v>544</v>
      </c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</row>
    <row r="366" spans="77:101" ht="16.5" x14ac:dyDescent="0.2">
      <c r="BY366" s="52">
        <v>362</v>
      </c>
      <c r="BZ366" s="52">
        <v>4</v>
      </c>
      <c r="CA366" s="54" t="s">
        <v>542</v>
      </c>
      <c r="CB366" s="52">
        <v>62</v>
      </c>
      <c r="CC366" s="52"/>
      <c r="CD366" s="52"/>
      <c r="CE366" s="52"/>
      <c r="CF366" s="52" t="s">
        <v>543</v>
      </c>
      <c r="CG366" s="52"/>
      <c r="CH366" s="52" t="s">
        <v>544</v>
      </c>
      <c r="CI366" s="52"/>
      <c r="CJ366" s="52"/>
      <c r="CK366" s="52"/>
      <c r="CL366" s="52" t="s">
        <v>544</v>
      </c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</row>
    <row r="367" spans="77:101" ht="16.5" x14ac:dyDescent="0.2">
      <c r="BY367" s="52">
        <v>363</v>
      </c>
      <c r="BZ367" s="52">
        <v>4</v>
      </c>
      <c r="CA367" s="54" t="s">
        <v>542</v>
      </c>
      <c r="CB367" s="52">
        <v>63</v>
      </c>
      <c r="CC367" s="52"/>
      <c r="CD367" s="52"/>
      <c r="CE367" s="52"/>
      <c r="CF367" s="52" t="s">
        <v>543</v>
      </c>
      <c r="CG367" s="52"/>
      <c r="CH367" s="52" t="s">
        <v>544</v>
      </c>
      <c r="CI367" s="52"/>
      <c r="CJ367" s="52"/>
      <c r="CK367" s="52"/>
      <c r="CL367" s="52" t="s">
        <v>544</v>
      </c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</row>
    <row r="368" spans="77:101" ht="16.5" x14ac:dyDescent="0.2">
      <c r="BY368" s="52">
        <v>364</v>
      </c>
      <c r="BZ368" s="52">
        <v>4</v>
      </c>
      <c r="CA368" s="54" t="s">
        <v>542</v>
      </c>
      <c r="CB368" s="52">
        <v>64</v>
      </c>
      <c r="CC368" s="52"/>
      <c r="CD368" s="52"/>
      <c r="CE368" s="52"/>
      <c r="CF368" s="52" t="s">
        <v>543</v>
      </c>
      <c r="CG368" s="52"/>
      <c r="CH368" s="52" t="s">
        <v>544</v>
      </c>
      <c r="CI368" s="52"/>
      <c r="CJ368" s="52"/>
      <c r="CK368" s="52"/>
      <c r="CL368" s="52" t="s">
        <v>544</v>
      </c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</row>
    <row r="369" spans="77:101" ht="16.5" x14ac:dyDescent="0.2">
      <c r="BY369" s="52">
        <v>365</v>
      </c>
      <c r="BZ369" s="52">
        <v>4</v>
      </c>
      <c r="CA369" s="54" t="s">
        <v>542</v>
      </c>
      <c r="CB369" s="52">
        <v>65</v>
      </c>
      <c r="CC369" s="52"/>
      <c r="CD369" s="52"/>
      <c r="CE369" s="52"/>
      <c r="CF369" s="52" t="s">
        <v>543</v>
      </c>
      <c r="CG369" s="52"/>
      <c r="CH369" s="52" t="s">
        <v>544</v>
      </c>
      <c r="CI369" s="52"/>
      <c r="CJ369" s="52"/>
      <c r="CK369" s="52"/>
      <c r="CL369" s="52" t="s">
        <v>544</v>
      </c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</row>
    <row r="370" spans="77:101" ht="16.5" x14ac:dyDescent="0.2">
      <c r="BY370" s="52">
        <v>366</v>
      </c>
      <c r="BZ370" s="52">
        <v>4</v>
      </c>
      <c r="CA370" s="54" t="s">
        <v>542</v>
      </c>
      <c r="CB370" s="52">
        <v>66</v>
      </c>
      <c r="CC370" s="52"/>
      <c r="CD370" s="52"/>
      <c r="CE370" s="52"/>
      <c r="CF370" s="52" t="s">
        <v>543</v>
      </c>
      <c r="CG370" s="52"/>
      <c r="CH370" s="52" t="s">
        <v>544</v>
      </c>
      <c r="CI370" s="52"/>
      <c r="CJ370" s="52"/>
      <c r="CK370" s="52"/>
      <c r="CL370" s="52" t="s">
        <v>544</v>
      </c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</row>
    <row r="371" spans="77:101" ht="16.5" x14ac:dyDescent="0.2">
      <c r="BY371" s="52">
        <v>367</v>
      </c>
      <c r="BZ371" s="52">
        <v>4</v>
      </c>
      <c r="CA371" s="54" t="s">
        <v>542</v>
      </c>
      <c r="CB371" s="52">
        <v>67</v>
      </c>
      <c r="CC371" s="52"/>
      <c r="CD371" s="52"/>
      <c r="CE371" s="52"/>
      <c r="CF371" s="52" t="s">
        <v>543</v>
      </c>
      <c r="CG371" s="52"/>
      <c r="CH371" s="52" t="s">
        <v>544</v>
      </c>
      <c r="CI371" s="52"/>
      <c r="CJ371" s="52"/>
      <c r="CK371" s="52"/>
      <c r="CL371" s="52" t="s">
        <v>544</v>
      </c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</row>
    <row r="372" spans="77:101" ht="16.5" x14ac:dyDescent="0.2">
      <c r="BY372" s="52">
        <v>368</v>
      </c>
      <c r="BZ372" s="52">
        <v>4</v>
      </c>
      <c r="CA372" s="54" t="s">
        <v>542</v>
      </c>
      <c r="CB372" s="52">
        <v>68</v>
      </c>
      <c r="CC372" s="52"/>
      <c r="CD372" s="52"/>
      <c r="CE372" s="52"/>
      <c r="CF372" s="52" t="s">
        <v>543</v>
      </c>
      <c r="CG372" s="52"/>
      <c r="CH372" s="52" t="s">
        <v>544</v>
      </c>
      <c r="CI372" s="52"/>
      <c r="CJ372" s="52"/>
      <c r="CK372" s="52"/>
      <c r="CL372" s="52" t="s">
        <v>544</v>
      </c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</row>
    <row r="373" spans="77:101" ht="16.5" x14ac:dyDescent="0.2">
      <c r="BY373" s="52">
        <v>369</v>
      </c>
      <c r="BZ373" s="52">
        <v>4</v>
      </c>
      <c r="CA373" s="54" t="s">
        <v>542</v>
      </c>
      <c r="CB373" s="52">
        <v>69</v>
      </c>
      <c r="CC373" s="52"/>
      <c r="CD373" s="52"/>
      <c r="CE373" s="52"/>
      <c r="CF373" s="52" t="s">
        <v>543</v>
      </c>
      <c r="CG373" s="52"/>
      <c r="CH373" s="52" t="s">
        <v>544</v>
      </c>
      <c r="CI373" s="52"/>
      <c r="CJ373" s="52"/>
      <c r="CK373" s="52"/>
      <c r="CL373" s="52" t="s">
        <v>544</v>
      </c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</row>
    <row r="374" spans="77:101" ht="16.5" x14ac:dyDescent="0.2">
      <c r="BY374" s="52">
        <v>370</v>
      </c>
      <c r="BZ374" s="52">
        <v>4</v>
      </c>
      <c r="CA374" s="54" t="s">
        <v>542</v>
      </c>
      <c r="CB374" s="52">
        <v>70</v>
      </c>
      <c r="CC374" s="52"/>
      <c r="CD374" s="52"/>
      <c r="CE374" s="52"/>
      <c r="CF374" s="52" t="s">
        <v>543</v>
      </c>
      <c r="CG374" s="52"/>
      <c r="CH374" s="52" t="s">
        <v>544</v>
      </c>
      <c r="CI374" s="52"/>
      <c r="CJ374" s="52"/>
      <c r="CK374" s="52"/>
      <c r="CL374" s="52" t="s">
        <v>544</v>
      </c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</row>
    <row r="375" spans="77:101" ht="16.5" x14ac:dyDescent="0.2">
      <c r="BY375" s="52">
        <v>371</v>
      </c>
      <c r="BZ375" s="52">
        <v>4</v>
      </c>
      <c r="CA375" s="54" t="s">
        <v>542</v>
      </c>
      <c r="CB375" s="52">
        <v>71</v>
      </c>
      <c r="CC375" s="52"/>
      <c r="CD375" s="52"/>
      <c r="CE375" s="52"/>
      <c r="CF375" s="52" t="s">
        <v>543</v>
      </c>
      <c r="CG375" s="52"/>
      <c r="CH375" s="52" t="s">
        <v>544</v>
      </c>
      <c r="CI375" s="52"/>
      <c r="CJ375" s="52"/>
      <c r="CK375" s="52"/>
      <c r="CL375" s="52" t="s">
        <v>544</v>
      </c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</row>
    <row r="376" spans="77:101" ht="16.5" x14ac:dyDescent="0.2">
      <c r="BY376" s="52">
        <v>372</v>
      </c>
      <c r="BZ376" s="52">
        <v>4</v>
      </c>
      <c r="CA376" s="54" t="s">
        <v>542</v>
      </c>
      <c r="CB376" s="52">
        <v>72</v>
      </c>
      <c r="CC376" s="52"/>
      <c r="CD376" s="52"/>
      <c r="CE376" s="52"/>
      <c r="CF376" s="52" t="s">
        <v>543</v>
      </c>
      <c r="CG376" s="52"/>
      <c r="CH376" s="52" t="s">
        <v>544</v>
      </c>
      <c r="CI376" s="52"/>
      <c r="CJ376" s="52"/>
      <c r="CK376" s="52"/>
      <c r="CL376" s="52" t="s">
        <v>544</v>
      </c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</row>
    <row r="377" spans="77:101" ht="16.5" x14ac:dyDescent="0.2">
      <c r="BY377" s="52">
        <v>373</v>
      </c>
      <c r="BZ377" s="52">
        <v>4</v>
      </c>
      <c r="CA377" s="54" t="s">
        <v>542</v>
      </c>
      <c r="CB377" s="52">
        <v>73</v>
      </c>
      <c r="CC377" s="52"/>
      <c r="CD377" s="52"/>
      <c r="CE377" s="52"/>
      <c r="CF377" s="52" t="s">
        <v>543</v>
      </c>
      <c r="CG377" s="52"/>
      <c r="CH377" s="52" t="s">
        <v>544</v>
      </c>
      <c r="CI377" s="52"/>
      <c r="CJ377" s="52"/>
      <c r="CK377" s="52"/>
      <c r="CL377" s="52" t="s">
        <v>544</v>
      </c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</row>
    <row r="378" spans="77:101" ht="16.5" x14ac:dyDescent="0.2">
      <c r="BY378" s="52">
        <v>374</v>
      </c>
      <c r="BZ378" s="52">
        <v>4</v>
      </c>
      <c r="CA378" s="54" t="s">
        <v>542</v>
      </c>
      <c r="CB378" s="52">
        <v>74</v>
      </c>
      <c r="CC378" s="52"/>
      <c r="CD378" s="52"/>
      <c r="CE378" s="52"/>
      <c r="CF378" s="52" t="s">
        <v>543</v>
      </c>
      <c r="CG378" s="52"/>
      <c r="CH378" s="52" t="s">
        <v>544</v>
      </c>
      <c r="CI378" s="52"/>
      <c r="CJ378" s="52"/>
      <c r="CK378" s="52"/>
      <c r="CL378" s="52" t="s">
        <v>544</v>
      </c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</row>
    <row r="379" spans="77:101" ht="16.5" x14ac:dyDescent="0.2">
      <c r="BY379" s="52">
        <v>375</v>
      </c>
      <c r="BZ379" s="52">
        <v>4</v>
      </c>
      <c r="CA379" s="54" t="s">
        <v>542</v>
      </c>
      <c r="CB379" s="52">
        <v>75</v>
      </c>
      <c r="CC379" s="52"/>
      <c r="CD379" s="52"/>
      <c r="CE379" s="52"/>
      <c r="CF379" s="52" t="s">
        <v>543</v>
      </c>
      <c r="CG379" s="52"/>
      <c r="CH379" s="52" t="s">
        <v>544</v>
      </c>
      <c r="CI379" s="52"/>
      <c r="CJ379" s="52"/>
      <c r="CK379" s="52"/>
      <c r="CL379" s="52" t="s">
        <v>544</v>
      </c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</row>
    <row r="380" spans="77:101" ht="16.5" x14ac:dyDescent="0.2">
      <c r="BY380" s="52">
        <v>376</v>
      </c>
      <c r="BZ380" s="52">
        <v>4</v>
      </c>
      <c r="CA380" s="54" t="s">
        <v>542</v>
      </c>
      <c r="CB380" s="52">
        <v>76</v>
      </c>
      <c r="CC380" s="52"/>
      <c r="CD380" s="52"/>
      <c r="CE380" s="52"/>
      <c r="CF380" s="52" t="s">
        <v>543</v>
      </c>
      <c r="CG380" s="52"/>
      <c r="CH380" s="52" t="s">
        <v>544</v>
      </c>
      <c r="CI380" s="52"/>
      <c r="CJ380" s="52"/>
      <c r="CK380" s="52"/>
      <c r="CL380" s="52" t="s">
        <v>544</v>
      </c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</row>
    <row r="381" spans="77:101" ht="16.5" x14ac:dyDescent="0.2">
      <c r="BY381" s="52">
        <v>377</v>
      </c>
      <c r="BZ381" s="52">
        <v>4</v>
      </c>
      <c r="CA381" s="54" t="s">
        <v>542</v>
      </c>
      <c r="CB381" s="52">
        <v>77</v>
      </c>
      <c r="CC381" s="52"/>
      <c r="CD381" s="52"/>
      <c r="CE381" s="52"/>
      <c r="CF381" s="52" t="s">
        <v>543</v>
      </c>
      <c r="CG381" s="52"/>
      <c r="CH381" s="52" t="s">
        <v>544</v>
      </c>
      <c r="CI381" s="52"/>
      <c r="CJ381" s="52"/>
      <c r="CK381" s="52"/>
      <c r="CL381" s="52" t="s">
        <v>544</v>
      </c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</row>
    <row r="382" spans="77:101" ht="16.5" x14ac:dyDescent="0.2">
      <c r="BY382" s="52">
        <v>378</v>
      </c>
      <c r="BZ382" s="52">
        <v>4</v>
      </c>
      <c r="CA382" s="54" t="s">
        <v>542</v>
      </c>
      <c r="CB382" s="52">
        <v>78</v>
      </c>
      <c r="CC382" s="52"/>
      <c r="CD382" s="52"/>
      <c r="CE382" s="52"/>
      <c r="CF382" s="52" t="s">
        <v>543</v>
      </c>
      <c r="CG382" s="52"/>
      <c r="CH382" s="52" t="s">
        <v>544</v>
      </c>
      <c r="CI382" s="52"/>
      <c r="CJ382" s="52"/>
      <c r="CK382" s="52"/>
      <c r="CL382" s="52" t="s">
        <v>544</v>
      </c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</row>
    <row r="383" spans="77:101" ht="16.5" x14ac:dyDescent="0.2">
      <c r="BY383" s="52">
        <v>379</v>
      </c>
      <c r="BZ383" s="52">
        <v>4</v>
      </c>
      <c r="CA383" s="54" t="s">
        <v>542</v>
      </c>
      <c r="CB383" s="52">
        <v>79</v>
      </c>
      <c r="CC383" s="52"/>
      <c r="CD383" s="52"/>
      <c r="CE383" s="52"/>
      <c r="CF383" s="52" t="s">
        <v>543</v>
      </c>
      <c r="CG383" s="52"/>
      <c r="CH383" s="52" t="s">
        <v>544</v>
      </c>
      <c r="CI383" s="52"/>
      <c r="CJ383" s="52"/>
      <c r="CK383" s="52"/>
      <c r="CL383" s="52" t="s">
        <v>544</v>
      </c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</row>
    <row r="384" spans="77:101" ht="16.5" x14ac:dyDescent="0.2">
      <c r="BY384" s="52">
        <v>380</v>
      </c>
      <c r="BZ384" s="52">
        <v>4</v>
      </c>
      <c r="CA384" s="54" t="s">
        <v>542</v>
      </c>
      <c r="CB384" s="52">
        <v>80</v>
      </c>
      <c r="CC384" s="52"/>
      <c r="CD384" s="52"/>
      <c r="CE384" s="52"/>
      <c r="CF384" s="52" t="s">
        <v>543</v>
      </c>
      <c r="CG384" s="52"/>
      <c r="CH384" s="52" t="s">
        <v>544</v>
      </c>
      <c r="CI384" s="52"/>
      <c r="CJ384" s="52"/>
      <c r="CK384" s="52"/>
      <c r="CL384" s="52" t="s">
        <v>544</v>
      </c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</row>
    <row r="385" spans="77:101" ht="16.5" x14ac:dyDescent="0.2">
      <c r="BY385" s="52">
        <v>381</v>
      </c>
      <c r="BZ385" s="52">
        <v>4</v>
      </c>
      <c r="CA385" s="54" t="s">
        <v>542</v>
      </c>
      <c r="CB385" s="52">
        <v>81</v>
      </c>
      <c r="CC385" s="52"/>
      <c r="CD385" s="52"/>
      <c r="CE385" s="52"/>
      <c r="CF385" s="52" t="s">
        <v>543</v>
      </c>
      <c r="CG385" s="52"/>
      <c r="CH385" s="52" t="s">
        <v>544</v>
      </c>
      <c r="CI385" s="52"/>
      <c r="CJ385" s="52"/>
      <c r="CK385" s="52"/>
      <c r="CL385" s="52" t="s">
        <v>544</v>
      </c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</row>
    <row r="386" spans="77:101" ht="16.5" x14ac:dyDescent="0.2">
      <c r="BY386" s="52">
        <v>382</v>
      </c>
      <c r="BZ386" s="52">
        <v>4</v>
      </c>
      <c r="CA386" s="54" t="s">
        <v>542</v>
      </c>
      <c r="CB386" s="52">
        <v>82</v>
      </c>
      <c r="CC386" s="52"/>
      <c r="CD386" s="52"/>
      <c r="CE386" s="52"/>
      <c r="CF386" s="52" t="s">
        <v>543</v>
      </c>
      <c r="CG386" s="52"/>
      <c r="CH386" s="52" t="s">
        <v>544</v>
      </c>
      <c r="CI386" s="52"/>
      <c r="CJ386" s="52"/>
      <c r="CK386" s="52"/>
      <c r="CL386" s="52" t="s">
        <v>544</v>
      </c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</row>
    <row r="387" spans="77:101" ht="16.5" x14ac:dyDescent="0.2">
      <c r="BY387" s="52">
        <v>383</v>
      </c>
      <c r="BZ387" s="52">
        <v>4</v>
      </c>
      <c r="CA387" s="54" t="s">
        <v>542</v>
      </c>
      <c r="CB387" s="52">
        <v>83</v>
      </c>
      <c r="CC387" s="52"/>
      <c r="CD387" s="52"/>
      <c r="CE387" s="52"/>
      <c r="CF387" s="52" t="s">
        <v>543</v>
      </c>
      <c r="CG387" s="52"/>
      <c r="CH387" s="52" t="s">
        <v>544</v>
      </c>
      <c r="CI387" s="52"/>
      <c r="CJ387" s="52"/>
      <c r="CK387" s="52"/>
      <c r="CL387" s="52" t="s">
        <v>544</v>
      </c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</row>
    <row r="388" spans="77:101" ht="16.5" x14ac:dyDescent="0.2">
      <c r="BY388" s="52">
        <v>384</v>
      </c>
      <c r="BZ388" s="52">
        <v>4</v>
      </c>
      <c r="CA388" s="54" t="s">
        <v>542</v>
      </c>
      <c r="CB388" s="52">
        <v>84</v>
      </c>
      <c r="CC388" s="52"/>
      <c r="CD388" s="52"/>
      <c r="CE388" s="52"/>
      <c r="CF388" s="52" t="s">
        <v>543</v>
      </c>
      <c r="CG388" s="52"/>
      <c r="CH388" s="52" t="s">
        <v>544</v>
      </c>
      <c r="CI388" s="52"/>
      <c r="CJ388" s="52"/>
      <c r="CK388" s="52"/>
      <c r="CL388" s="52" t="s">
        <v>544</v>
      </c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</row>
    <row r="389" spans="77:101" ht="16.5" x14ac:dyDescent="0.2">
      <c r="BY389" s="52">
        <v>385</v>
      </c>
      <c r="BZ389" s="52">
        <v>4</v>
      </c>
      <c r="CA389" s="54" t="s">
        <v>542</v>
      </c>
      <c r="CB389" s="52">
        <v>85</v>
      </c>
      <c r="CC389" s="52"/>
      <c r="CD389" s="52"/>
      <c r="CE389" s="52"/>
      <c r="CF389" s="52" t="s">
        <v>543</v>
      </c>
      <c r="CG389" s="52"/>
      <c r="CH389" s="52" t="s">
        <v>544</v>
      </c>
      <c r="CI389" s="52"/>
      <c r="CJ389" s="52"/>
      <c r="CK389" s="52"/>
      <c r="CL389" s="52" t="s">
        <v>544</v>
      </c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</row>
    <row r="390" spans="77:101" ht="16.5" x14ac:dyDescent="0.2">
      <c r="BY390" s="52">
        <v>386</v>
      </c>
      <c r="BZ390" s="52">
        <v>4</v>
      </c>
      <c r="CA390" s="54" t="s">
        <v>542</v>
      </c>
      <c r="CB390" s="52">
        <v>86</v>
      </c>
      <c r="CC390" s="52"/>
      <c r="CD390" s="52"/>
      <c r="CE390" s="52"/>
      <c r="CF390" s="52" t="s">
        <v>543</v>
      </c>
      <c r="CG390" s="52"/>
      <c r="CH390" s="52" t="s">
        <v>544</v>
      </c>
      <c r="CI390" s="52"/>
      <c r="CJ390" s="52"/>
      <c r="CK390" s="52"/>
      <c r="CL390" s="52" t="s">
        <v>544</v>
      </c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</row>
    <row r="391" spans="77:101" ht="16.5" x14ac:dyDescent="0.2">
      <c r="BY391" s="52">
        <v>387</v>
      </c>
      <c r="BZ391" s="52">
        <v>4</v>
      </c>
      <c r="CA391" s="54" t="s">
        <v>542</v>
      </c>
      <c r="CB391" s="52">
        <v>87</v>
      </c>
      <c r="CC391" s="52"/>
      <c r="CD391" s="52"/>
      <c r="CE391" s="52"/>
      <c r="CF391" s="52" t="s">
        <v>543</v>
      </c>
      <c r="CG391" s="52"/>
      <c r="CH391" s="52" t="s">
        <v>544</v>
      </c>
      <c r="CI391" s="52"/>
      <c r="CJ391" s="52"/>
      <c r="CK391" s="52"/>
      <c r="CL391" s="52" t="s">
        <v>544</v>
      </c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</row>
    <row r="392" spans="77:101" ht="16.5" x14ac:dyDescent="0.2">
      <c r="BY392" s="52">
        <v>388</v>
      </c>
      <c r="BZ392" s="52">
        <v>4</v>
      </c>
      <c r="CA392" s="54" t="s">
        <v>542</v>
      </c>
      <c r="CB392" s="52">
        <v>88</v>
      </c>
      <c r="CC392" s="52"/>
      <c r="CD392" s="52"/>
      <c r="CE392" s="52"/>
      <c r="CF392" s="52" t="s">
        <v>543</v>
      </c>
      <c r="CG392" s="52"/>
      <c r="CH392" s="52" t="s">
        <v>544</v>
      </c>
      <c r="CI392" s="52"/>
      <c r="CJ392" s="52"/>
      <c r="CK392" s="52"/>
      <c r="CL392" s="52" t="s">
        <v>544</v>
      </c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</row>
    <row r="393" spans="77:101" ht="16.5" x14ac:dyDescent="0.2">
      <c r="BY393" s="52">
        <v>389</v>
      </c>
      <c r="BZ393" s="52">
        <v>4</v>
      </c>
      <c r="CA393" s="54" t="s">
        <v>542</v>
      </c>
      <c r="CB393" s="52">
        <v>89</v>
      </c>
      <c r="CC393" s="52"/>
      <c r="CD393" s="52"/>
      <c r="CE393" s="52"/>
      <c r="CF393" s="52" t="s">
        <v>543</v>
      </c>
      <c r="CG393" s="52"/>
      <c r="CH393" s="52" t="s">
        <v>544</v>
      </c>
      <c r="CI393" s="52"/>
      <c r="CJ393" s="52"/>
      <c r="CK393" s="52"/>
      <c r="CL393" s="52" t="s">
        <v>544</v>
      </c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</row>
    <row r="394" spans="77:101" ht="16.5" x14ac:dyDescent="0.2">
      <c r="BY394" s="52">
        <v>390</v>
      </c>
      <c r="BZ394" s="52">
        <v>4</v>
      </c>
      <c r="CA394" s="54" t="s">
        <v>542</v>
      </c>
      <c r="CB394" s="52">
        <v>90</v>
      </c>
      <c r="CC394" s="52"/>
      <c r="CD394" s="52"/>
      <c r="CE394" s="52"/>
      <c r="CF394" s="52" t="s">
        <v>543</v>
      </c>
      <c r="CG394" s="52"/>
      <c r="CH394" s="52" t="s">
        <v>544</v>
      </c>
      <c r="CI394" s="52"/>
      <c r="CJ394" s="52"/>
      <c r="CK394" s="52"/>
      <c r="CL394" s="52" t="s">
        <v>544</v>
      </c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</row>
    <row r="395" spans="77:101" ht="16.5" x14ac:dyDescent="0.2">
      <c r="BY395" s="52">
        <v>391</v>
      </c>
      <c r="BZ395" s="52">
        <v>4</v>
      </c>
      <c r="CA395" s="54" t="s">
        <v>542</v>
      </c>
      <c r="CB395" s="52">
        <v>91</v>
      </c>
      <c r="CC395" s="52"/>
      <c r="CD395" s="52"/>
      <c r="CE395" s="52"/>
      <c r="CF395" s="52" t="s">
        <v>543</v>
      </c>
      <c r="CG395" s="52"/>
      <c r="CH395" s="52" t="s">
        <v>544</v>
      </c>
      <c r="CI395" s="52"/>
      <c r="CJ395" s="52"/>
      <c r="CK395" s="52"/>
      <c r="CL395" s="52" t="s">
        <v>544</v>
      </c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</row>
    <row r="396" spans="77:101" ht="16.5" x14ac:dyDescent="0.2">
      <c r="BY396" s="52">
        <v>392</v>
      </c>
      <c r="BZ396" s="52">
        <v>4</v>
      </c>
      <c r="CA396" s="54" t="s">
        <v>542</v>
      </c>
      <c r="CB396" s="52">
        <v>92</v>
      </c>
      <c r="CC396" s="52"/>
      <c r="CD396" s="52"/>
      <c r="CE396" s="52"/>
      <c r="CF396" s="52" t="s">
        <v>543</v>
      </c>
      <c r="CG396" s="52"/>
      <c r="CH396" s="52" t="s">
        <v>544</v>
      </c>
      <c r="CI396" s="52"/>
      <c r="CJ396" s="52"/>
      <c r="CK396" s="52"/>
      <c r="CL396" s="52" t="s">
        <v>544</v>
      </c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</row>
    <row r="397" spans="77:101" ht="16.5" x14ac:dyDescent="0.2">
      <c r="BY397" s="52">
        <v>393</v>
      </c>
      <c r="BZ397" s="52">
        <v>4</v>
      </c>
      <c r="CA397" s="54" t="s">
        <v>542</v>
      </c>
      <c r="CB397" s="52">
        <v>93</v>
      </c>
      <c r="CC397" s="52"/>
      <c r="CD397" s="52"/>
      <c r="CE397" s="52"/>
      <c r="CF397" s="52" t="s">
        <v>543</v>
      </c>
      <c r="CG397" s="52"/>
      <c r="CH397" s="52" t="s">
        <v>544</v>
      </c>
      <c r="CI397" s="52"/>
      <c r="CJ397" s="52"/>
      <c r="CK397" s="52"/>
      <c r="CL397" s="52" t="s">
        <v>544</v>
      </c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</row>
    <row r="398" spans="77:101" ht="16.5" x14ac:dyDescent="0.2">
      <c r="BY398" s="52">
        <v>394</v>
      </c>
      <c r="BZ398" s="52">
        <v>4</v>
      </c>
      <c r="CA398" s="54" t="s">
        <v>542</v>
      </c>
      <c r="CB398" s="52">
        <v>94</v>
      </c>
      <c r="CC398" s="52"/>
      <c r="CD398" s="52"/>
      <c r="CE398" s="52"/>
      <c r="CF398" s="52" t="s">
        <v>543</v>
      </c>
      <c r="CG398" s="52"/>
      <c r="CH398" s="52" t="s">
        <v>544</v>
      </c>
      <c r="CI398" s="52"/>
      <c r="CJ398" s="52"/>
      <c r="CK398" s="52"/>
      <c r="CL398" s="52" t="s">
        <v>544</v>
      </c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</row>
    <row r="399" spans="77:101" ht="16.5" x14ac:dyDescent="0.2">
      <c r="BY399" s="52">
        <v>395</v>
      </c>
      <c r="BZ399" s="52">
        <v>4</v>
      </c>
      <c r="CA399" s="54" t="s">
        <v>542</v>
      </c>
      <c r="CB399" s="52">
        <v>95</v>
      </c>
      <c r="CC399" s="52"/>
      <c r="CD399" s="52"/>
      <c r="CE399" s="52"/>
      <c r="CF399" s="52" t="s">
        <v>543</v>
      </c>
      <c r="CG399" s="52"/>
      <c r="CH399" s="52" t="s">
        <v>544</v>
      </c>
      <c r="CI399" s="52"/>
      <c r="CJ399" s="52"/>
      <c r="CK399" s="52"/>
      <c r="CL399" s="52" t="s">
        <v>544</v>
      </c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</row>
    <row r="400" spans="77:101" ht="16.5" x14ac:dyDescent="0.2">
      <c r="BY400" s="52">
        <v>396</v>
      </c>
      <c r="BZ400" s="52">
        <v>4</v>
      </c>
      <c r="CA400" s="54" t="s">
        <v>542</v>
      </c>
      <c r="CB400" s="52">
        <v>96</v>
      </c>
      <c r="CC400" s="52"/>
      <c r="CD400" s="52"/>
      <c r="CE400" s="52"/>
      <c r="CF400" s="52" t="s">
        <v>543</v>
      </c>
      <c r="CG400" s="52"/>
      <c r="CH400" s="52" t="s">
        <v>544</v>
      </c>
      <c r="CI400" s="52"/>
      <c r="CJ400" s="52"/>
      <c r="CK400" s="52"/>
      <c r="CL400" s="52" t="s">
        <v>544</v>
      </c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</row>
    <row r="401" spans="77:101" ht="16.5" x14ac:dyDescent="0.2">
      <c r="BY401" s="52">
        <v>397</v>
      </c>
      <c r="BZ401" s="52">
        <v>4</v>
      </c>
      <c r="CA401" s="54" t="s">
        <v>542</v>
      </c>
      <c r="CB401" s="52">
        <v>97</v>
      </c>
      <c r="CC401" s="52"/>
      <c r="CD401" s="52"/>
      <c r="CE401" s="52"/>
      <c r="CF401" s="52" t="s">
        <v>543</v>
      </c>
      <c r="CG401" s="52"/>
      <c r="CH401" s="52" t="s">
        <v>544</v>
      </c>
      <c r="CI401" s="52"/>
      <c r="CJ401" s="52"/>
      <c r="CK401" s="52"/>
      <c r="CL401" s="52" t="s">
        <v>544</v>
      </c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</row>
    <row r="402" spans="77:101" ht="16.5" x14ac:dyDescent="0.2">
      <c r="BY402" s="52">
        <v>398</v>
      </c>
      <c r="BZ402" s="52">
        <v>4</v>
      </c>
      <c r="CA402" s="54" t="s">
        <v>542</v>
      </c>
      <c r="CB402" s="52">
        <v>98</v>
      </c>
      <c r="CC402" s="52"/>
      <c r="CD402" s="52"/>
      <c r="CE402" s="52"/>
      <c r="CF402" s="52" t="s">
        <v>543</v>
      </c>
      <c r="CG402" s="52"/>
      <c r="CH402" s="52" t="s">
        <v>544</v>
      </c>
      <c r="CI402" s="52"/>
      <c r="CJ402" s="52"/>
      <c r="CK402" s="52"/>
      <c r="CL402" s="52" t="s">
        <v>544</v>
      </c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</row>
    <row r="403" spans="77:101" ht="16.5" x14ac:dyDescent="0.2">
      <c r="BY403" s="52">
        <v>399</v>
      </c>
      <c r="BZ403" s="52">
        <v>4</v>
      </c>
      <c r="CA403" s="54" t="s">
        <v>542</v>
      </c>
      <c r="CB403" s="52">
        <v>99</v>
      </c>
      <c r="CC403" s="52"/>
      <c r="CD403" s="52"/>
      <c r="CE403" s="52"/>
      <c r="CF403" s="52" t="s">
        <v>543</v>
      </c>
      <c r="CG403" s="52"/>
      <c r="CH403" s="52" t="s">
        <v>544</v>
      </c>
      <c r="CI403" s="52"/>
      <c r="CJ403" s="52"/>
      <c r="CK403" s="52"/>
      <c r="CL403" s="52" t="s">
        <v>544</v>
      </c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</row>
    <row r="404" spans="77:101" ht="16.5" x14ac:dyDescent="0.2">
      <c r="BY404" s="52">
        <v>400</v>
      </c>
      <c r="BZ404" s="52">
        <v>4</v>
      </c>
      <c r="CA404" s="54" t="s">
        <v>542</v>
      </c>
      <c r="CB404" s="52">
        <v>100</v>
      </c>
      <c r="CC404" s="52"/>
      <c r="CD404" s="52"/>
      <c r="CE404" s="52"/>
      <c r="CF404" s="52" t="s">
        <v>543</v>
      </c>
      <c r="CG404" s="52"/>
      <c r="CH404" s="52" t="s">
        <v>544</v>
      </c>
      <c r="CI404" s="52"/>
      <c r="CJ404" s="52"/>
      <c r="CK404" s="52"/>
      <c r="CL404" s="52" t="s">
        <v>544</v>
      </c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abSelected="1" workbookViewId="0">
      <selection activeCell="J27" sqref="J27:K27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价值概述!C52</f>
        <v>2.5</v>
      </c>
      <c r="P2">
        <f>价值概述!C53</f>
        <v>5</v>
      </c>
      <c r="Q2">
        <f>价值概述!C54</f>
        <v>20</v>
      </c>
    </row>
    <row r="3" spans="1:32" ht="20.25" x14ac:dyDescent="0.2">
      <c r="A3" s="81" t="s">
        <v>464</v>
      </c>
      <c r="B3" s="81"/>
      <c r="C3" s="81"/>
      <c r="D3" s="81"/>
      <c r="E3" s="81"/>
      <c r="F3" s="81"/>
      <c r="G3" s="81"/>
      <c r="H3" s="81"/>
      <c r="I3" s="81"/>
      <c r="J3" s="81"/>
      <c r="K3" s="81"/>
      <c r="M3" s="82" t="s">
        <v>465</v>
      </c>
      <c r="N3" s="82"/>
      <c r="O3" s="82"/>
      <c r="P3" s="82"/>
      <c r="Q3" s="82"/>
      <c r="R3" s="82"/>
      <c r="S3" s="16"/>
      <c r="T3" s="16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6"/>
      <c r="T4" s="16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430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431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580410</v>
      </c>
      <c r="AB6" s="45">
        <v>10</v>
      </c>
      <c r="AC6" s="45">
        <v>3</v>
      </c>
      <c r="AD6" s="15">
        <f>ROUND(AA6/AC6,0)</f>
        <v>193470</v>
      </c>
      <c r="AE6" s="15">
        <f>SUMIFS($AH$27:$AH$76,$M$27:$M$76,"&lt;="&amp;AB6)</f>
        <v>176680</v>
      </c>
      <c r="AF6">
        <f>AD6/AE6</f>
        <v>1.0950305637310391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430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4857940</v>
      </c>
      <c r="AB7" s="45">
        <v>20</v>
      </c>
      <c r="AC7" s="45">
        <v>4</v>
      </c>
      <c r="AD7" s="15">
        <f t="shared" ref="AD7:AD10" si="3">ROUND(AA7/AC7,0)</f>
        <v>1214485</v>
      </c>
      <c r="AE7" s="15">
        <f>SUMIFS($AH$27:$AH$76,$M$27:$M$76,"&lt;="&amp;AB7)</f>
        <v>1146609</v>
      </c>
      <c r="AF7">
        <f t="shared" ref="AF7:AF10" si="4">AD7/AE7</f>
        <v>1.0591971631131449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431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6001950</v>
      </c>
      <c r="AB8" s="45">
        <v>30</v>
      </c>
      <c r="AC8" s="45">
        <v>5</v>
      </c>
      <c r="AD8" s="15">
        <f t="shared" si="3"/>
        <v>1200390</v>
      </c>
      <c r="AE8" s="15">
        <f>SUMIFS($AH$27:$AH$76,$M$27:$M$76,"&lt;="&amp;AB8)</f>
        <v>4759103</v>
      </c>
      <c r="AF8">
        <f t="shared" si="4"/>
        <v>0.25223030474440244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432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10263550</v>
      </c>
      <c r="AB9" s="45">
        <v>40</v>
      </c>
      <c r="AC9" s="45">
        <v>6</v>
      </c>
      <c r="AD9" s="15">
        <f t="shared" si="3"/>
        <v>1710592</v>
      </c>
      <c r="AE9" s="15">
        <f>SUMIFS($AH$27:$AH$76,$M$27:$M$76,"&lt;="&amp;AB9)</f>
        <v>10299103</v>
      </c>
      <c r="AF9">
        <f t="shared" si="4"/>
        <v>0.1660913576648374</v>
      </c>
    </row>
    <row r="10" spans="1:32" ht="16.5" x14ac:dyDescent="0.2">
      <c r="A10" s="50">
        <v>9</v>
      </c>
      <c r="B10" s="96">
        <f>SUMIFS(节奏总表!$R$4:$R$18,节奏总表!$I$4:$I$18,"="&amp;世界BOSS专属武器!A10)</f>
        <v>3.75</v>
      </c>
      <c r="C10" s="96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433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43303750</v>
      </c>
      <c r="AB10" s="45">
        <v>50</v>
      </c>
      <c r="AC10" s="45">
        <v>9</v>
      </c>
      <c r="AD10" s="15">
        <f t="shared" si="3"/>
        <v>4811528</v>
      </c>
      <c r="AE10" s="15">
        <f>SUMIFS($AH$27:$AH$76,$M$27:$M$76,"&lt;="&amp;AB10)</f>
        <v>17799103</v>
      </c>
      <c r="AF10">
        <f t="shared" si="4"/>
        <v>0.270324184314232</v>
      </c>
    </row>
    <row r="11" spans="1:32" ht="16.5" x14ac:dyDescent="0.2">
      <c r="A11" s="50">
        <v>9</v>
      </c>
      <c r="B11" s="97"/>
      <c r="C11" s="97"/>
      <c r="D11" s="45">
        <v>150</v>
      </c>
      <c r="E11" s="15">
        <f>INDEX(章节关卡!$E$5:$E$20,世界BOSS专属武器!A11)*世界BOSS专属武器!D11</f>
        <v>9000</v>
      </c>
      <c r="F11" s="45" t="s">
        <v>434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98"/>
      <c r="C12" s="98"/>
      <c r="D12" s="45">
        <v>150</v>
      </c>
      <c r="E12" s="15">
        <f>INDEX(章节关卡!$E$5:$E$20,世界BOSS专属武器!A12)*世界BOSS专属武器!D12</f>
        <v>9000</v>
      </c>
      <c r="F12" s="45" t="s">
        <v>435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96">
        <f>SUMIFS(节奏总表!$R$4:$R$18,节奏总表!$I$4:$I$18,"="&amp;世界BOSS专属武器!A14)</f>
        <v>10</v>
      </c>
      <c r="C14" s="96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97"/>
      <c r="C15" s="97"/>
      <c r="D15" s="45">
        <v>150</v>
      </c>
      <c r="E15" s="15">
        <f>INDEX(章节关卡!$E$5:$E$20,世界BOSS专属武器!A15)*世界BOSS专属武器!D15</f>
        <v>13500</v>
      </c>
      <c r="F15" s="45" t="s">
        <v>437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98"/>
      <c r="C16" s="98"/>
      <c r="D16" s="45">
        <v>150</v>
      </c>
      <c r="E16" s="15">
        <f>INDEX(章节关卡!$E$5:$E$20,世界BOSS专属武器!A16)*世界BOSS专属武器!D16</f>
        <v>13500</v>
      </c>
      <c r="F16" s="45" t="s">
        <v>439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440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441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448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442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449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443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450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451</v>
      </c>
      <c r="AH24" s="48" t="s">
        <v>477</v>
      </c>
      <c r="AI24" s="15">
        <f>SUM(AI27:AI76)*价值概述!C52*O18</f>
        <v>2682.4498136251309</v>
      </c>
      <c r="AJ24" s="15">
        <f>SUM(AJ27:AJ76)*价值概述!C53*P18</f>
        <v>4116.666666666667</v>
      </c>
      <c r="AK24" s="15">
        <f>SUM(AK27:AK76)*价值概述!C54*Q18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456</v>
      </c>
      <c r="AI25" s="47"/>
      <c r="AJ25" s="47"/>
      <c r="AK25" s="47"/>
    </row>
    <row r="26" spans="1:52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 t="s">
        <v>454</v>
      </c>
      <c r="W26" s="12" t="s">
        <v>495</v>
      </c>
      <c r="X26" s="12" t="s">
        <v>496</v>
      </c>
      <c r="Y26" s="12" t="s">
        <v>500</v>
      </c>
      <c r="Z26" s="12" t="s">
        <v>501</v>
      </c>
      <c r="AA26" s="12" t="s">
        <v>444</v>
      </c>
      <c r="AB26" s="12" t="s">
        <v>444</v>
      </c>
      <c r="AC26" s="12" t="s">
        <v>445</v>
      </c>
      <c r="AD26" s="12" t="s">
        <v>445</v>
      </c>
      <c r="AE26" s="12" t="s">
        <v>446</v>
      </c>
      <c r="AF26" s="12" t="s">
        <v>446</v>
      </c>
      <c r="AG26" s="12" t="s">
        <v>455</v>
      </c>
      <c r="AH26" s="12" t="s">
        <v>475</v>
      </c>
      <c r="AI26" s="12" t="s">
        <v>444</v>
      </c>
      <c r="AJ26" s="12" t="s">
        <v>445</v>
      </c>
      <c r="AK26" s="12" t="s">
        <v>446</v>
      </c>
      <c r="AL26" s="12" t="s">
        <v>502</v>
      </c>
      <c r="AN26">
        <f>SUM(AN27:AN76)</f>
        <v>150</v>
      </c>
      <c r="AS26" s="12" t="s">
        <v>503</v>
      </c>
      <c r="AT26" s="12" t="s">
        <v>509</v>
      </c>
      <c r="AU26" s="12" t="s">
        <v>512</v>
      </c>
      <c r="AV26" s="12" t="s">
        <v>504</v>
      </c>
      <c r="AW26" s="12" t="s">
        <v>505</v>
      </c>
      <c r="AX26" s="12" t="s">
        <v>506</v>
      </c>
      <c r="AY26" s="12" t="s">
        <v>507</v>
      </c>
      <c r="AZ26" s="12" t="s">
        <v>508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497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1875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510</v>
      </c>
      <c r="AU27" s="52" t="s">
        <v>513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497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3750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510</v>
      </c>
      <c r="AU28" s="52" t="s">
        <v>514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497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7812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511</v>
      </c>
      <c r="AU29" s="52" t="s">
        <v>515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497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12228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511</v>
      </c>
      <c r="AU30" s="52" t="s">
        <v>516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497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17045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497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22321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497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23437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497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24671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497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26041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497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37500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497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39772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497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42338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497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45258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497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48611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497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75000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497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81521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497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89285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497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98684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497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110294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497</v>
      </c>
      <c r="X46" s="49" t="s">
        <v>498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339166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497</v>
      </c>
      <c r="X47" s="49" t="s">
        <v>498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339166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497</v>
      </c>
      <c r="X48" s="49" t="s">
        <v>498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339166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497</v>
      </c>
      <c r="X49" s="49" t="s">
        <v>498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339166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497</v>
      </c>
      <c r="X50" s="49" t="s">
        <v>498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339166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497</v>
      </c>
      <c r="X51" s="49" t="s">
        <v>498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339166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497</v>
      </c>
      <c r="X52" s="49" t="s">
        <v>498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339166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497</v>
      </c>
      <c r="X53" s="49" t="s">
        <v>498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339166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497</v>
      </c>
      <c r="X54" s="49" t="s">
        <v>498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339166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497</v>
      </c>
      <c r="X55" s="49" t="s">
        <v>498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339166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498</v>
      </c>
      <c r="X56" s="49" t="s">
        <v>499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560000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498</v>
      </c>
      <c r="X57" s="49" t="s">
        <v>499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560000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498</v>
      </c>
      <c r="X58" s="49" t="s">
        <v>499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560000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498</v>
      </c>
      <c r="X59" s="49" t="s">
        <v>499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560000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498</v>
      </c>
      <c r="X60" s="49" t="s">
        <v>499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560000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498</v>
      </c>
      <c r="X61" s="49" t="s">
        <v>499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560000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498</v>
      </c>
      <c r="X62" s="49" t="s">
        <v>499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560000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498</v>
      </c>
      <c r="X63" s="49" t="s">
        <v>499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560000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498</v>
      </c>
      <c r="X64" s="49" t="s">
        <v>499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560000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498</v>
      </c>
      <c r="X65" s="49" t="s">
        <v>499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560000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499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500000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499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500000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499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500000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499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500000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499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500000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499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600000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499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700000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499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800000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499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900000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499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1000000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499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1500000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478</v>
      </c>
      <c r="N79" s="12" t="s">
        <v>482</v>
      </c>
      <c r="O79" s="12" t="s">
        <v>480</v>
      </c>
      <c r="P79" s="12" t="s">
        <v>483</v>
      </c>
      <c r="Q79" s="12" t="s">
        <v>481</v>
      </c>
      <c r="R79" s="12" t="s">
        <v>485</v>
      </c>
      <c r="S79" s="12" t="s">
        <v>486</v>
      </c>
      <c r="T79" s="12" t="s">
        <v>487</v>
      </c>
      <c r="U79" s="12" t="s">
        <v>488</v>
      </c>
      <c r="V79" s="12" t="s">
        <v>489</v>
      </c>
      <c r="W79" s="12" t="s">
        <v>490</v>
      </c>
      <c r="X79" s="12" t="s">
        <v>491</v>
      </c>
      <c r="Y79" s="12" t="s">
        <v>492</v>
      </c>
      <c r="Z79" s="12" t="s">
        <v>493</v>
      </c>
      <c r="AA79" s="12" t="s">
        <v>494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484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484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484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484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484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484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484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484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484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484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484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484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484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484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484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484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484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484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484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484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484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484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484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484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484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484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484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484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484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484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484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484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484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484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484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484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484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484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484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484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484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484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484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484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484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484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484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484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484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484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484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484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484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484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484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484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484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484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484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484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484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484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484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484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484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484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484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484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484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484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484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484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484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484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484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484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484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484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484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484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484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484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484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484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484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484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484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484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484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484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484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484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484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484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484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484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484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484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484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484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484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484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484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484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484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484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484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484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484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484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484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484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484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484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484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484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484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484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484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484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484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484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484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484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484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484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484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484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484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484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484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484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484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484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484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484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484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484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484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484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484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484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484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484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484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484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484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484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484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484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484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484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484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484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484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484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484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484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484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484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484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484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484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484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484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484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484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484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484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484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484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484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484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484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484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484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484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484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484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484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484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484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484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484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484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484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484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484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484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484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484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484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484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484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484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484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484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484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484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484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484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484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484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484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484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484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484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484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484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484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484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484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484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484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484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484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484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484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484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484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484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484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484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484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484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484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484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484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484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484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484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484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484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484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484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484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484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484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484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484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484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484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484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484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484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484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484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484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484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484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484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484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484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484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484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484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484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484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484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484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484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484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484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484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484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484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484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484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484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484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484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484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484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484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484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484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484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484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484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484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484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484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484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484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484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484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484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484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484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484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484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484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484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484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484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484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484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484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484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484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484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484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484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484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484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484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484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484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484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484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484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484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484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484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484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484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484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484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484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484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484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484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484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484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484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484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484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484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484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484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484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484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484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484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484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484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484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484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484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484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484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484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484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484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484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484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484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484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484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484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484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484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484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484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484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484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484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484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484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484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484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484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484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484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484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484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484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484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484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484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484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484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484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484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484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484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484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484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484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484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484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484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484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484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484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484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484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484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484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484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484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484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484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484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484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484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484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484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484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484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484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484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484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484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484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484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484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484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484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484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484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484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484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484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484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484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484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484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484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484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484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484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484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484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484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484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484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484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484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484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484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484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484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484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484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484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484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484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484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484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484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484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484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484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484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484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484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484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484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484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484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484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484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484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484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484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484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484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484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484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484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484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484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484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484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484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484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484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484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484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484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484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484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484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484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484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484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484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484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484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484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484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484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484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484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484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484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484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484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484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484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484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484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484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484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484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484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484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484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484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484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484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484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484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484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484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484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484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484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484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484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484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484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484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484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484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484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484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484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484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484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484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484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484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484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484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484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484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484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484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484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484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484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484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484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484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484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484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484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484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484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484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484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484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484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484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484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484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484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484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484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484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484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484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484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484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484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484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484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484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484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484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484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484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484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484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484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484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484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484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484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484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484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484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484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484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484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484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484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484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484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484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484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484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484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484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484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484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484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484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484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484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484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484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484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484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484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484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484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484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484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484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484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484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484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484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484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484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484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484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484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484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484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484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484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484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484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484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484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484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484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484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484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484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484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484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484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484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484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484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484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484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484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484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484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484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484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484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484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484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484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484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484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484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484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484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484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484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484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484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484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484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484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484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484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484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484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484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484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484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484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484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484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484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484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484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484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484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484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484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484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484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484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484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484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484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484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484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484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484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484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484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484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484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484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484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484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484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484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484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484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484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484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484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484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484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484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484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484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484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484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484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484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484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484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484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484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484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484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484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484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484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484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484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484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484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484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484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484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484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484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484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484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484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484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484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484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484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484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484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484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484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484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484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484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484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484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484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484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484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484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484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484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484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484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484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484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484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484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484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484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484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484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484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484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484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484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484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484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484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484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484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484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484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484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484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484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484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484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484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484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484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484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484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484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484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484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484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484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484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484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484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484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484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484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484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484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484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484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484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484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484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484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484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484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484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484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484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484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484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484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484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484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484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484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484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484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484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484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484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484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484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484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484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484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484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484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484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484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484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484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484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484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484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484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484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484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484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484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484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484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484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484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484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484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484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484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484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484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484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484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484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484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484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484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484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484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484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484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484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484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484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484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484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484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484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484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484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484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484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484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484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484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484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484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484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484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484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484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484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484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484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484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484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484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484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484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484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484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484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484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484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484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484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484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484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484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484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484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484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484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484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484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484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484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484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484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484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484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484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484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484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484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484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484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484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484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484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484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484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484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484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484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484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484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484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484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484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484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484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484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484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484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484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484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484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484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484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484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484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484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484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484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484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484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484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484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484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484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484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484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484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484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484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484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484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484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484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484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484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484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484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484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484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484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484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484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484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484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484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484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484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484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484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484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484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484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484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484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484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484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484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484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484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484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484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484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484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484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484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484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484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484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484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484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484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484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484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484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484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484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484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484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484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484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484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484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484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484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484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484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484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484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484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484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484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484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484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484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484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484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484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484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484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484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484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484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484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484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484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484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484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484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484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484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484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484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484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484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484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484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484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484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484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484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484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484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484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484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484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484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484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484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484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484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484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484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484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484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484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484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484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484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484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484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484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484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484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484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484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484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484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484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484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484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484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484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484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484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484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N24" sqref="N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81" t="s">
        <v>206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SUMIFS(章节关卡!$AT$5:$AT$200,章节关卡!$AQ$5:$AQ$200,"="&amp;金币总产!A4)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0</v>
      </c>
      <c r="J4" s="15">
        <f>SUMIFS(芦花古楼!$P$5:$P$104,芦花古楼!$K$5:$K$104,"="&amp;金币总产!A4)</f>
        <v>0</v>
      </c>
      <c r="K4" s="15">
        <f>SUMIFS(芦花古楼!$Y$5:$Y$104,芦花古楼!$AC$5:$AC$104,"="&amp;金币总产!A4)</f>
        <v>0</v>
      </c>
      <c r="L4" s="15">
        <f>SUMIFS(芦花古楼!$AH$5:$AH$104,芦花古楼!$AC$5:$AC$104,"="&amp;金币总产!A4)</f>
        <v>0</v>
      </c>
      <c r="M4" s="15"/>
      <c r="N4" s="15"/>
      <c r="O4" s="15">
        <f t="shared" ref="O4:O18" si="0">SUM(D4:N4)</f>
        <v>4800</v>
      </c>
      <c r="P4" s="16"/>
      <c r="Q4" s="15">
        <f>ROUND(O4/B4/价值概述!$B$3,0)</f>
        <v>160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SUMIFS(章节关卡!$AT$5:$AT$200,章节关卡!$AQ$5:$AQ$200,"="&amp;金币总产!A5)</f>
        <v>4050</v>
      </c>
      <c r="F5" s="15">
        <f>章节关卡!T7</f>
        <v>3780</v>
      </c>
      <c r="G5" s="15">
        <f>SUMIFS(章节关卡!$BB$5:$BB$199,章节关卡!$AY$5:$AY$199,"="&amp;金币总产!A4)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3600</v>
      </c>
      <c r="J5" s="15">
        <f>SUMIFS(芦花古楼!$P$5:$P$104,芦花古楼!$K$5:$K$104,"="&amp;金币总产!A5)</f>
        <v>0</v>
      </c>
      <c r="K5" s="15">
        <f>SUMIFS(芦花古楼!$Y$5:$Y$104,芦花古楼!$AC$5:$AC$104,"="&amp;金币总产!A5)</f>
        <v>0</v>
      </c>
      <c r="L5" s="15">
        <f>SUMIFS(芦花古楼!$AH$5:$AH$104,芦花古楼!$AC$5:$AC$104,"="&amp;金币总产!A5)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SUMIFS(章节关卡!$AT$5:$AT$200,章节关卡!$AQ$5:$AQ$200,"="&amp;金币总产!A6)</f>
        <v>4200</v>
      </c>
      <c r="F6" s="15">
        <f>章节关卡!T8</f>
        <v>8400</v>
      </c>
      <c r="G6" s="15">
        <f>SUMIFS(章节关卡!$BB$5:$BB$199,章节关卡!$AY$5:$AY$199,"="&amp;金币总产!A5)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SUMIFS(芦花古楼!$P$5:$P$104,芦花古楼!$K$5:$K$104,"="&amp;金币总产!A6)</f>
        <v>0</v>
      </c>
      <c r="K6" s="15">
        <f>SUMIFS(芦花古楼!$Y$5:$Y$104,芦花古楼!$AC$5:$AC$104,"="&amp;金币总产!A6)</f>
        <v>0</v>
      </c>
      <c r="L6" s="15">
        <f>SUMIFS(芦花古楼!$AH$5:$AH$104,芦花古楼!$AC$5:$AC$104,"="&amp;金币总产!A6)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SUMIFS(章节关卡!$AT$5:$AT$200,章节关卡!$AQ$5:$AQ$200,"="&amp;金币总产!A7)</f>
        <v>6000</v>
      </c>
      <c r="F7" s="15">
        <f>章节关卡!T9</f>
        <v>12480</v>
      </c>
      <c r="G7" s="15">
        <f>SUMIFS(章节关卡!$BB$5:$BB$199,章节关卡!$AY$5:$AY$199,"="&amp;金币总产!A6)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SUMIFS(芦花古楼!$P$5:$P$104,芦花古楼!$K$5:$K$104,"="&amp;金币总产!A7)</f>
        <v>21000</v>
      </c>
      <c r="K7" s="15">
        <f>SUMIFS(芦花古楼!$Y$5:$Y$104,芦花古楼!$AC$5:$AC$104,"="&amp;金币总产!A7)</f>
        <v>0</v>
      </c>
      <c r="L7" s="15">
        <f>SUMIFS(芦花古楼!$AH$5:$AH$104,芦花古楼!$AC$5:$AC$104,"="&amp;金币总产!A7)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120780</v>
      </c>
      <c r="P7" s="16"/>
      <c r="Q7" s="15">
        <f>ROUND(O7/B7/价值概述!$B$3,0)</f>
        <v>201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SUMIFS(章节关卡!$AT$5:$AT$200,章节关卡!$AQ$5:$AQ$200,"="&amp;金币总产!A8)</f>
        <v>14400</v>
      </c>
      <c r="F8" s="15">
        <f>章节关卡!T10</f>
        <v>21600</v>
      </c>
      <c r="G8" s="15">
        <f>SUMIFS(章节关卡!$BB$5:$BB$199,章节关卡!$AY$5:$AY$199,"="&amp;金币总产!A7)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9600</v>
      </c>
      <c r="J8" s="15">
        <f>SUMIFS(芦花古楼!$P$5:$P$104,芦花古楼!$K$5:$K$104,"="&amp;金币总产!A8)</f>
        <v>26880</v>
      </c>
      <c r="K8" s="15">
        <f>SUMIFS(芦花古楼!$Y$5:$Y$104,芦花古楼!$AC$5:$AC$104,"="&amp;金币总产!A8)</f>
        <v>23040</v>
      </c>
      <c r="L8" s="15">
        <f>SUMIFS(芦花古楼!$AH$5:$AH$104,芦花古楼!$AC$5:$AC$104,"="&amp;金币总产!A8)</f>
        <v>23040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259820</v>
      </c>
      <c r="P8" s="16"/>
      <c r="Q8" s="15">
        <f>ROUND(O8/B8/价值概述!$B$3,0)</f>
        <v>260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SUMIFS(章节关卡!$AT$5:$AT$200,章节关卡!$AQ$5:$AQ$200,"="&amp;金币总产!A9)</f>
        <v>18000</v>
      </c>
      <c r="F9" s="15">
        <f>章节关卡!T11</f>
        <v>30000</v>
      </c>
      <c r="G9" s="15">
        <f>SUMIFS(章节关卡!$BB$5:$BB$199,章节关卡!$AY$5:$AY$199,"="&amp;金币总产!A8)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12000</v>
      </c>
      <c r="J9" s="15">
        <f>SUMIFS(芦花古楼!$P$5:$P$104,芦花古楼!$K$5:$K$104,"="&amp;金币总产!A9)</f>
        <v>48000</v>
      </c>
      <c r="K9" s="15">
        <f>SUMIFS(芦花古楼!$Y$5:$Y$104,芦花古楼!$AC$5:$AC$104,"="&amp;金币总产!A9)</f>
        <v>36000</v>
      </c>
      <c r="L9" s="15">
        <f>SUMIFS(芦花古楼!$AH$5:$AH$104,芦花古楼!$AC$5:$AC$104,"="&amp;金币总产!A9)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440400</v>
      </c>
      <c r="P9" s="16"/>
      <c r="Q9" s="15">
        <f>ROUND(O9/B9/价值概述!$B$3,0)</f>
        <v>294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SUMIFS(章节关卡!$AT$5:$AT$200,章节关卡!$AQ$5:$AQ$200,"="&amp;金币总产!A10)</f>
        <v>22500</v>
      </c>
      <c r="F10" s="15">
        <f>章节关卡!T12</f>
        <v>41250</v>
      </c>
      <c r="G10" s="15">
        <f>SUMIFS(章节关卡!$BB$5:$BB$199,章节关卡!$AY$5:$AY$199,"="&amp;金币总产!A9)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27000</v>
      </c>
      <c r="J10" s="15">
        <f>SUMIFS(芦花古楼!$P$5:$P$104,芦花古楼!$K$5:$K$104,"="&amp;金币总产!A10)</f>
        <v>60000</v>
      </c>
      <c r="K10" s="15">
        <f>SUMIFS(芦花古楼!$Y$5:$Y$104,芦花古楼!$AC$5:$AC$104,"="&amp;金币总产!A10)</f>
        <v>90000</v>
      </c>
      <c r="L10" s="15">
        <f>SUMIFS(芦花古楼!$AH$5:$AH$104,芦花古楼!$AC$5:$AC$104,"="&amp;金币总产!A10)</f>
        <v>90000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730750</v>
      </c>
      <c r="P10" s="16"/>
      <c r="Q10" s="15">
        <f>ROUND(O10/B10/价值概述!$B$3,0)</f>
        <v>365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SUMIFS(章节关卡!$AT$5:$AT$200,章节关卡!$AQ$5:$AQ$200,"="&amp;金币总产!A11)</f>
        <v>27000</v>
      </c>
      <c r="F11" s="15">
        <f>章节关卡!T13</f>
        <v>54000</v>
      </c>
      <c r="G11" s="15">
        <f>SUMIFS(章节关卡!$BB$5:$BB$199,章节关卡!$AY$5:$AY$199,"="&amp;金币总产!A10)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SUMIFS(芦花古楼!$P$5:$P$104,芦花古楼!$K$5:$K$104,"="&amp;金币总产!A11)</f>
        <v>72000</v>
      </c>
      <c r="K11" s="15">
        <f>SUMIFS(芦花古楼!$Y$5:$Y$104,芦花古楼!$AC$5:$AC$104,"="&amp;金币总产!A11)</f>
        <v>108000</v>
      </c>
      <c r="L11" s="15">
        <f>SUMIFS(芦花古楼!$AH$5:$AH$104,芦花古楼!$AC$5:$AC$104,"="&amp;金币总产!A11)</f>
        <v>108000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998000</v>
      </c>
      <c r="P11" s="16"/>
      <c r="Q11" s="15">
        <f>ROUND(O11/B11/价值概述!$B$3,0)</f>
        <v>399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SUMIFS(章节关卡!$AT$5:$AT$200,章节关卡!$AQ$5:$AQ$200,"="&amp;金币总产!A12)</f>
        <v>32400</v>
      </c>
      <c r="F12" s="15">
        <f>章节关卡!T14</f>
        <v>70200</v>
      </c>
      <c r="G12" s="15">
        <f>SUMIFS(章节关卡!$BB$5:$BB$199,章节关卡!$AY$5:$AY$199,"="&amp;金币总产!A11)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SUMIFS(芦花古楼!$P$5:$P$104,芦花古楼!$K$5:$K$104,"="&amp;金币总产!A12)</f>
        <v>129600</v>
      </c>
      <c r="K12" s="15">
        <f>SUMIFS(芦花古楼!$Y$5:$Y$104,芦花古楼!$AC$5:$AC$104,"="&amp;金币总产!A12)</f>
        <v>129600</v>
      </c>
      <c r="L12" s="15">
        <f>SUMIFS(芦花古楼!$AH$5:$AH$104,芦花古楼!$AC$5:$AC$104,"="&amp;金币总产!A12)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SUMIFS(章节关卡!$AT$5:$AT$200,章节关卡!$AQ$5:$AQ$200,"="&amp;金币总产!A13)</f>
        <v>40500</v>
      </c>
      <c r="F13" s="15">
        <f>章节关卡!T15</f>
        <v>92400</v>
      </c>
      <c r="G13" s="15">
        <f>SUMIFS(章节关卡!$BB$5:$BB$199,章节关卡!$AY$5:$AY$199,"="&amp;金币总产!A12)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81000</v>
      </c>
      <c r="J13" s="15">
        <f>SUMIFS(芦花古楼!$P$5:$P$104,芦花古楼!$K$5:$K$104,"="&amp;金币总产!A13)</f>
        <v>162000</v>
      </c>
      <c r="K13" s="15">
        <f>SUMIFS(芦花古楼!$Y$5:$Y$104,芦花古楼!$AC$5:$AC$104,"="&amp;金币总产!A13)</f>
        <v>162000</v>
      </c>
      <c r="L13" s="15">
        <f>SUMIFS(芦花古楼!$AH$5:$AH$104,芦花古楼!$AC$5:$AC$104,"="&amp;金币总产!A13)</f>
        <v>162000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2492600</v>
      </c>
      <c r="P13" s="16"/>
      <c r="Q13" s="15">
        <f>ROUND(O13/B13/价值概述!$B$3,0)</f>
        <v>399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SUMIFS(章节关卡!$AT$5:$AT$200,章节关卡!$AQ$5:$AQ$200,"="&amp;金币总产!A14)</f>
        <v>49500</v>
      </c>
      <c r="F14" s="15">
        <f>章节关卡!T16</f>
        <v>119250</v>
      </c>
      <c r="G14" s="15">
        <f>SUMIFS(章节关卡!$BB$5:$BB$199,章节关卡!$AY$5:$AY$199,"="&amp;金币总产!A13)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99000</v>
      </c>
      <c r="J14" s="15">
        <f>SUMIFS(芦花古楼!$P$5:$P$104,芦花古楼!$K$5:$K$104,"="&amp;金币总产!A14)</f>
        <v>198000</v>
      </c>
      <c r="K14" s="15">
        <f>SUMIFS(芦花古楼!$Y$5:$Y$104,芦花古楼!$AC$5:$AC$104,"="&amp;金币总产!A14)</f>
        <v>198000</v>
      </c>
      <c r="L14" s="15">
        <f>SUMIFS(芦花古楼!$AH$5:$AH$104,芦花古楼!$AC$5:$AC$104,"="&amp;金币总产!A14)</f>
        <v>198000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4147550</v>
      </c>
      <c r="P14" s="16"/>
      <c r="Q14" s="15">
        <f>ROUND(O14/B14/价值概述!$B$3,0)</f>
        <v>415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SUMIFS(章节关卡!$AT$5:$AT$200,章节关卡!$AQ$5:$AQ$200,"="&amp;金币总产!A15)</f>
        <v>58500</v>
      </c>
      <c r="F15" s="15">
        <f>章节关卡!T17</f>
        <v>156000</v>
      </c>
      <c r="G15" s="15">
        <f>SUMIFS(章节关卡!$BB$5:$BB$199,章节关卡!$AY$5:$AY$199,"="&amp;金币总产!A14)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78000</v>
      </c>
      <c r="J15" s="15">
        <f>SUMIFS(芦花古楼!$P$5:$P$104,芦花古楼!$K$5:$K$104,"="&amp;金币总产!A15)</f>
        <v>156000</v>
      </c>
      <c r="K15" s="15">
        <f>SUMIFS(芦花古楼!$Y$5:$Y$104,芦花古楼!$AC$5:$AC$104,"="&amp;金币总产!A15)</f>
        <v>234000</v>
      </c>
      <c r="L15" s="15">
        <f>SUMIFS(芦花古楼!$AH$5:$AH$104,芦花古楼!$AC$5:$AC$104,"="&amp;金币总产!A15)</f>
        <v>234000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6116000</v>
      </c>
      <c r="P15" s="16"/>
      <c r="Q15" s="15">
        <f>ROUND(O15/B15/价值概述!$B$3,0)</f>
        <v>445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SUMIFS(章节关卡!$AT$5:$AT$200,章节关卡!$AQ$5:$AQ$200,"="&amp;金币总产!A16)</f>
        <v>67500</v>
      </c>
      <c r="F16" s="15">
        <f>章节关卡!T18</f>
        <v>204000</v>
      </c>
      <c r="G16" s="15">
        <f>SUMIFS(章节关卡!$BB$5:$BB$199,章节关卡!$AY$5:$AY$199,"="&amp;金币总产!A15)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9000</v>
      </c>
      <c r="J16" s="15">
        <f>SUMIFS(芦花古楼!$P$5:$P$104,芦花古楼!$K$5:$K$104,"="&amp;金币总产!A16)</f>
        <v>18000</v>
      </c>
      <c r="K16" s="15">
        <f>SUMIFS(芦花古楼!$Y$5:$Y$104,芦花古楼!$AC$5:$AC$104,"="&amp;金币总产!A16)</f>
        <v>270000</v>
      </c>
      <c r="L16" s="15">
        <f>SUMIFS(芦花古楼!$AH$5:$AH$104,芦花古楼!$AC$5:$AC$104,"="&amp;金币总产!A16)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8390000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SUMIFS(章节关卡!$AT$5:$AT$200,章节关卡!$AQ$5:$AQ$200,"="&amp;金币总产!A17)</f>
        <v>78750</v>
      </c>
      <c r="F17" s="15">
        <f>章节关卡!T19</f>
        <v>270000</v>
      </c>
      <c r="G17" s="15">
        <f>SUMIFS(章节关卡!$BB$5:$BB$199,章节关卡!$AY$5:$AY$199,"="&amp;金币总产!A16)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SUMIFS(芦花古楼!$P$5:$P$104,芦花古楼!$K$5:$K$104,"="&amp;金币总产!A17)</f>
        <v>0</v>
      </c>
      <c r="K17" s="15">
        <f>SUMIFS(芦花古楼!$Y$5:$Y$104,芦花古楼!$AC$5:$AC$104,"="&amp;金币总产!A17)</f>
        <v>315000</v>
      </c>
      <c r="L17" s="15">
        <f>SUMIFS(芦花古楼!$AH$5:$AH$104,芦花古楼!$AC$5:$AC$104,"="&amp;金币总产!A17)</f>
        <v>315000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13196750</v>
      </c>
      <c r="P17" s="16"/>
      <c r="Q17" s="15">
        <f>ROUND(O17/B17/价值概述!$B$3,0)</f>
        <v>528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SUMIFS(章节关卡!$AT$5:$AT$200,章节关卡!$AQ$5:$AQ$200,"="&amp;金币总产!A18)</f>
        <v>90000</v>
      </c>
      <c r="F18" s="15">
        <f>章节关卡!T20</f>
        <v>375000</v>
      </c>
      <c r="G18" s="15">
        <f>SUMIFS(章节关卡!$BB$5:$BB$199,章节关卡!$AY$5:$AY$199,"="&amp;金币总产!A17)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SUMIFS(芦花古楼!$P$5:$P$104,芦花古楼!$K$5:$K$104,"="&amp;金币总产!A18)</f>
        <v>0</v>
      </c>
      <c r="K18" s="15">
        <f>SUMIFS(芦花古楼!$Y$5:$Y$104,芦花古楼!$AC$5:$AC$104,"="&amp;金币总产!A18)</f>
        <v>396000</v>
      </c>
      <c r="L18" s="15">
        <f>SUMIFS(芦花古楼!$AH$5:$AH$104,芦花古楼!$AC$5:$AC$104,"="&amp;金币总产!A18)</f>
        <v>396000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21717000</v>
      </c>
      <c r="P18" s="16"/>
      <c r="Q18" s="15">
        <f>ROUND(O18/B18/价值概述!$B$3,0)</f>
        <v>579</v>
      </c>
    </row>
    <row r="19" spans="1:22" ht="16.5" x14ac:dyDescent="0.2">
      <c r="D19" s="22">
        <f>D13/$O13</f>
        <v>0.54160314531011799</v>
      </c>
      <c r="E19" s="22">
        <f t="shared" ref="E19:N19" si="1">E13/$O13</f>
        <v>1.6248094359303539E-2</v>
      </c>
      <c r="F19" s="22">
        <f t="shared" si="1"/>
        <v>3.7069726390114736E-2</v>
      </c>
      <c r="G19" s="22">
        <f t="shared" si="1"/>
        <v>2.5996950974885663E-2</v>
      </c>
      <c r="H19" s="22">
        <f t="shared" si="1"/>
        <v>5.632672711225227E-2</v>
      </c>
      <c r="I19" s="22">
        <f t="shared" si="1"/>
        <v>3.2496188718607079E-2</v>
      </c>
      <c r="J19" s="22">
        <f t="shared" si="1"/>
        <v>6.4992377437214158E-2</v>
      </c>
      <c r="K19" s="22">
        <f t="shared" si="1"/>
        <v>6.4992377437214158E-2</v>
      </c>
      <c r="L19" s="22">
        <f t="shared" si="1"/>
        <v>6.4992377437214158E-2</v>
      </c>
      <c r="M19" s="22">
        <f t="shared" si="1"/>
        <v>4.5133595442509826E-2</v>
      </c>
      <c r="N19" s="22">
        <f t="shared" si="1"/>
        <v>5.0148439380566477E-2</v>
      </c>
      <c r="P19" s="16"/>
      <c r="Q19" s="16"/>
    </row>
    <row r="20" spans="1:22" x14ac:dyDescent="0.2">
      <c r="Q20" s="16"/>
    </row>
    <row r="21" spans="1:22" ht="20.25" x14ac:dyDescent="0.2">
      <c r="A21" s="81" t="s">
        <v>268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6"/>
    </row>
    <row r="22" spans="1:22" ht="20.25" x14ac:dyDescent="0.2">
      <c r="A22" s="33"/>
      <c r="D22" s="81" t="s">
        <v>472</v>
      </c>
      <c r="E22" s="81"/>
      <c r="F22" s="81"/>
      <c r="G22" s="81"/>
      <c r="H22" s="81"/>
      <c r="I22" s="81"/>
      <c r="J22" s="81"/>
      <c r="K22" s="81" t="s">
        <v>274</v>
      </c>
      <c r="L22" s="81"/>
      <c r="M22" s="81"/>
      <c r="N22" s="81"/>
      <c r="O22" s="81"/>
      <c r="P22" s="81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84436.4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193470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87061</v>
      </c>
      <c r="M24" s="15">
        <f t="shared" ref="M24:P24" si="2">INT($C24*G24*$D24)</f>
        <v>29020</v>
      </c>
      <c r="N24" s="15">
        <f t="shared" si="2"/>
        <v>77388</v>
      </c>
      <c r="O24" s="15">
        <f t="shared" si="2"/>
        <v>580410</v>
      </c>
      <c r="P24" s="15">
        <f t="shared" si="2"/>
        <v>193470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2428970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1093036</v>
      </c>
      <c r="M25" s="15">
        <f t="shared" ref="M25:M28" si="4">INT($C25*G25*$D25)</f>
        <v>364345</v>
      </c>
      <c r="N25" s="15">
        <f t="shared" ref="N25:N28" si="5">INT($C25*H25*$D25)</f>
        <v>971588</v>
      </c>
      <c r="O25" s="15">
        <f t="shared" ref="O25:O28" si="6">INT($C25*I25*$D25)</f>
        <v>4857940</v>
      </c>
      <c r="P25" s="15">
        <f t="shared" ref="P25:P28" si="7">INT($C25*J25*$D25)</f>
        <v>971588</v>
      </c>
      <c r="T25">
        <f>INT(M25/30/1000)*1000</f>
        <v>12000</v>
      </c>
      <c r="U25">
        <f t="shared" ref="U25:U27" si="8">INT(U$23*V25/1000)*1000</f>
        <v>16000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4001300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1800585</v>
      </c>
      <c r="M26" s="15">
        <f t="shared" si="4"/>
        <v>600195</v>
      </c>
      <c r="N26" s="15">
        <f t="shared" si="5"/>
        <v>1600520</v>
      </c>
      <c r="O26" s="15">
        <f t="shared" si="6"/>
        <v>6001950</v>
      </c>
      <c r="P26" s="15">
        <f t="shared" si="7"/>
        <v>1200390</v>
      </c>
      <c r="T26">
        <f>INT(M26/30/1000)*1000</f>
        <v>20000</v>
      </c>
      <c r="U26">
        <f t="shared" si="8"/>
        <v>25000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10263550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4618597</v>
      </c>
      <c r="M27" s="15">
        <f t="shared" si="4"/>
        <v>1539532</v>
      </c>
      <c r="N27" s="15">
        <f t="shared" si="5"/>
        <v>4105420</v>
      </c>
      <c r="O27" s="15">
        <f t="shared" si="6"/>
        <v>10263550</v>
      </c>
      <c r="P27" s="15">
        <f t="shared" si="7"/>
        <v>2052710</v>
      </c>
      <c r="T27">
        <f>INT(M27/30/1000)*1000</f>
        <v>51000</v>
      </c>
      <c r="U27">
        <f t="shared" si="8"/>
        <v>33000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43303750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19486687</v>
      </c>
      <c r="M28" s="15">
        <f t="shared" si="4"/>
        <v>6495562</v>
      </c>
      <c r="N28" s="15">
        <f t="shared" si="5"/>
        <v>17321500</v>
      </c>
      <c r="O28" s="15">
        <f t="shared" si="6"/>
        <v>43303750</v>
      </c>
      <c r="P28" s="15">
        <f t="shared" si="7"/>
        <v>8660750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1" sqref="H21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分段产出计算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2019-05-18T11:38:57Z</dcterms:modified>
</cp:coreProperties>
</file>